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7743BCB-E6C6-AB48-B241-E8F40044E35B}" xr6:coauthVersionLast="45" xr6:coauthVersionMax="45" xr10:uidLastSave="{00000000-0000-0000-0000-000000000000}"/>
  <bookViews>
    <workbookView xWindow="-10480" yWindow="-28340" windowWidth="51200" windowHeight="28340" activeTab="23" xr2:uid="{6350F473-330A-BA43-B59F-2231AEF8C02D}"/>
    <workbookView xWindow="0" yWindow="460" windowWidth="33600" windowHeight="20540" firstSheet="3" activeTab="22" xr2:uid="{632654B1-637D-9D46-A3F4-CF0686A390B7}"/>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KP!$AN:$AN</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KP!$R:$R</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Cascade!$AR:$AR</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6" i="46" l="1"/>
  <c r="N16" i="46"/>
  <c r="O16" i="46"/>
  <c r="P16" i="46"/>
  <c r="M17" i="46"/>
  <c r="N17" i="46"/>
  <c r="O17" i="46"/>
  <c r="O4" i="46" s="1"/>
  <c r="P17" i="46"/>
  <c r="P4" i="46" s="1"/>
  <c r="P15" i="46"/>
  <c r="O15" i="46"/>
  <c r="N15" i="46"/>
  <c r="M15" i="46"/>
  <c r="L16" i="46"/>
  <c r="L17" i="46"/>
  <c r="L15" i="46"/>
  <c r="J16" i="46" a="1"/>
  <c r="J16" i="46" s="1"/>
  <c r="K16" i="46" a="1"/>
  <c r="K16" i="46" s="1"/>
  <c r="J17" i="46" a="1"/>
  <c r="J17" i="46" s="1"/>
  <c r="K17" i="46" a="1"/>
  <c r="K17" i="46" s="1"/>
  <c r="D16" i="46" a="1"/>
  <c r="D16" i="46" s="1"/>
  <c r="D17" i="46" a="1"/>
  <c r="D17" i="46" s="1"/>
  <c r="D15" i="46" a="1"/>
  <c r="D15" i="46" s="1"/>
  <c r="J15" i="46" a="1"/>
  <c r="J15" i="46" s="1"/>
  <c r="K15" i="46" a="1"/>
  <c r="K15" i="46" s="1"/>
  <c r="N4" i="46"/>
  <c r="M4" i="46"/>
  <c r="C16" i="46" a="1"/>
  <c r="C16" i="46" s="1"/>
  <c r="C17" i="46" a="1"/>
  <c r="C17" i="46" s="1"/>
  <c r="C15" i="46" a="1"/>
  <c r="C15" i="46" s="1"/>
  <c r="F16" i="46"/>
  <c r="G16" i="46"/>
  <c r="H16" i="46"/>
  <c r="I16" i="46"/>
  <c r="F17" i="46"/>
  <c r="G17" i="46"/>
  <c r="H17" i="46"/>
  <c r="I17" i="46"/>
  <c r="I4" i="46" s="1"/>
  <c r="I15" i="46"/>
  <c r="H15" i="46"/>
  <c r="G15" i="46"/>
  <c r="G4" i="46" s="1"/>
  <c r="F15" i="46"/>
  <c r="F4" i="46" s="1"/>
  <c r="E16" i="46"/>
  <c r="E17" i="46"/>
  <c r="E15" i="46"/>
  <c r="H4" i="46"/>
  <c r="BO16" i="46" a="1"/>
  <c r="BO16" i="46" s="1"/>
  <c r="BO17" i="46" a="1"/>
  <c r="BO17" i="46" s="1"/>
  <c r="BO15" i="46" a="1"/>
  <c r="BO15" i="46" s="1"/>
  <c r="BN16" i="46" a="1"/>
  <c r="BN16" i="46" s="1"/>
  <c r="BN17" i="46" a="1"/>
  <c r="BN17" i="46" s="1"/>
  <c r="BN15" i="46" a="1"/>
  <c r="BN15" i="46" s="1"/>
  <c r="BQ16" i="46"/>
  <c r="BR16" i="46"/>
  <c r="BS16" i="46"/>
  <c r="BT16" i="46"/>
  <c r="BQ17" i="46"/>
  <c r="BR17" i="46"/>
  <c r="BS17" i="46"/>
  <c r="BT17" i="46"/>
  <c r="BT15" i="46"/>
  <c r="BS15" i="46"/>
  <c r="BR15" i="46"/>
  <c r="BQ15" i="46"/>
  <c r="BP16" i="46"/>
  <c r="BP17" i="46"/>
  <c r="BP15" i="46"/>
  <c r="BH16" i="46" a="1"/>
  <c r="BH16" i="46" s="1"/>
  <c r="BH17" i="46" a="1"/>
  <c r="BH17" i="46" s="1"/>
  <c r="BH15" i="46" a="1"/>
  <c r="BH15" i="46" s="1"/>
  <c r="BG16" i="46" a="1"/>
  <c r="BG16" i="46" s="1"/>
  <c r="BG17" i="46" a="1"/>
  <c r="BG17" i="46" s="1"/>
  <c r="BG15" i="46" a="1"/>
  <c r="BG15" i="46" s="1"/>
  <c r="BJ16" i="46"/>
  <c r="BK16" i="46"/>
  <c r="BL16" i="46"/>
  <c r="BM16" i="46"/>
  <c r="BJ17" i="46"/>
  <c r="BK17" i="46"/>
  <c r="BL17" i="46"/>
  <c r="BM17" i="46"/>
  <c r="BM4" i="46" s="1"/>
  <c r="BM15" i="46"/>
  <c r="BL15" i="46"/>
  <c r="BK15" i="46"/>
  <c r="BJ15" i="46"/>
  <c r="BI16" i="46"/>
  <c r="BI17" i="46"/>
  <c r="BI15" i="46"/>
  <c r="BC16" i="46"/>
  <c r="BD16" i="46"/>
  <c r="BE16" i="46"/>
  <c r="BF16" i="46"/>
  <c r="BC17" i="46"/>
  <c r="BD17" i="46"/>
  <c r="BE17" i="46"/>
  <c r="BF17" i="46"/>
  <c r="BF15" i="46"/>
  <c r="BE15" i="46"/>
  <c r="BD15" i="46"/>
  <c r="BC15" i="46"/>
  <c r="BB16" i="46"/>
  <c r="BB17" i="46"/>
  <c r="BB15" i="46"/>
  <c r="AZ16" i="46" a="1"/>
  <c r="AZ16" i="46" s="1"/>
  <c r="BA16" i="46" a="1"/>
  <c r="BA16" i="46" s="1"/>
  <c r="AZ17" i="46" a="1"/>
  <c r="AZ17" i="46" s="1"/>
  <c r="BA17" i="46" a="1"/>
  <c r="BA17" i="46" s="1"/>
  <c r="BA15" i="46" a="1"/>
  <c r="BA15" i="46" s="1"/>
  <c r="AZ15" i="46" a="1"/>
  <c r="AZ15" i="46" s="1"/>
  <c r="AT16" i="46" a="1"/>
  <c r="AT16" i="46" s="1"/>
  <c r="AT17" i="46" a="1"/>
  <c r="AT17" i="46" s="1"/>
  <c r="AT15" i="46" a="1"/>
  <c r="AT15" i="46" s="1"/>
  <c r="AS16" i="46" a="1"/>
  <c r="AS16" i="46" s="1"/>
  <c r="AS17" i="46" a="1"/>
  <c r="AS17" i="46" s="1"/>
  <c r="AS15" i="46" a="1"/>
  <c r="AS15" i="46" s="1"/>
  <c r="AV16" i="46"/>
  <c r="AW16" i="46"/>
  <c r="AX16" i="46"/>
  <c r="AY16" i="46"/>
  <c r="AV17" i="46"/>
  <c r="AW17" i="46"/>
  <c r="AW4" i="46" s="1"/>
  <c r="AX17" i="46"/>
  <c r="AX4" i="46" s="1"/>
  <c r="AY17" i="46"/>
  <c r="AY15" i="46"/>
  <c r="AX15" i="46"/>
  <c r="AW15" i="46"/>
  <c r="AV15" i="46"/>
  <c r="AU16" i="46"/>
  <c r="AU17" i="46"/>
  <c r="AU15" i="46"/>
  <c r="AL16" i="46" a="1"/>
  <c r="AL16" i="46" s="1"/>
  <c r="AM16" i="46" a="1"/>
  <c r="AM16" i="46" s="1"/>
  <c r="AL17" i="46" a="1"/>
  <c r="AL17" i="46" s="1"/>
  <c r="AM17" i="46" a="1"/>
  <c r="AM17" i="46" s="1"/>
  <c r="AM15" i="46" a="1"/>
  <c r="AM15" i="46" s="1"/>
  <c r="AL15" i="46" a="1"/>
  <c r="AL15" i="46" s="1"/>
  <c r="AN16" i="46"/>
  <c r="AO16" i="46"/>
  <c r="AP16" i="46"/>
  <c r="AQ16" i="46"/>
  <c r="AR16" i="46"/>
  <c r="AN17" i="46"/>
  <c r="AO17" i="46"/>
  <c r="AP17" i="46"/>
  <c r="AQ17" i="46"/>
  <c r="AR17" i="46"/>
  <c r="AR15" i="46"/>
  <c r="AQ15" i="46"/>
  <c r="AP15" i="46"/>
  <c r="AO15" i="46"/>
  <c r="AN15" i="46"/>
  <c r="AE16" i="46" a="1"/>
  <c r="AE16" i="46" s="1"/>
  <c r="AF16" i="46" a="1"/>
  <c r="AF16" i="46" s="1"/>
  <c r="AG16" i="46"/>
  <c r="AH16" i="46"/>
  <c r="AI16" i="46"/>
  <c r="AJ16" i="46"/>
  <c r="AK16" i="46"/>
  <c r="AE17" i="46" a="1"/>
  <c r="AE17" i="46" s="1"/>
  <c r="AF17" i="46" a="1"/>
  <c r="AF17" i="46" s="1"/>
  <c r="AG17" i="46"/>
  <c r="AH17" i="46"/>
  <c r="AI17" i="46"/>
  <c r="AJ17" i="46"/>
  <c r="AK17" i="46"/>
  <c r="AK15" i="46"/>
  <c r="AJ15" i="46"/>
  <c r="AI15" i="46"/>
  <c r="AH15" i="46"/>
  <c r="AG15" i="46"/>
  <c r="AF15" i="46" a="1"/>
  <c r="AF15" i="46" s="1"/>
  <c r="AE15" i="46" a="1"/>
  <c r="AE15" i="46" s="1"/>
  <c r="AB16" i="46"/>
  <c r="AC16" i="46"/>
  <c r="AD16" i="46"/>
  <c r="AB17" i="46"/>
  <c r="AC17" i="46"/>
  <c r="AD17" i="46"/>
  <c r="AD15" i="46"/>
  <c r="AC15" i="46"/>
  <c r="AB15" i="46"/>
  <c r="AA16" i="46"/>
  <c r="AA17" i="46"/>
  <c r="AA15" i="46"/>
  <c r="AA4" i="46" s="1"/>
  <c r="Z16" i="46"/>
  <c r="Z17" i="46"/>
  <c r="Z15" i="46"/>
  <c r="Y16" i="46" a="1"/>
  <c r="Y16" i="46" s="1"/>
  <c r="Y17" i="46" a="1"/>
  <c r="Y17" i="46" s="1"/>
  <c r="Y15" i="46" a="1"/>
  <c r="Y15" i="46" s="1"/>
  <c r="X16" i="46" a="1"/>
  <c r="X16" i="46" s="1"/>
  <c r="X17" i="46" a="1"/>
  <c r="X17" i="46" s="1"/>
  <c r="X15" i="46" a="1"/>
  <c r="X15" i="46" s="1"/>
  <c r="V15" i="46"/>
  <c r="W15" i="46"/>
  <c r="V16" i="46"/>
  <c r="W16" i="46"/>
  <c r="V17" i="46"/>
  <c r="W17" i="46"/>
  <c r="U16" i="46"/>
  <c r="U17" i="46"/>
  <c r="U15" i="46"/>
  <c r="S15" i="46"/>
  <c r="S16" i="46"/>
  <c r="S17" i="46"/>
  <c r="T16" i="46"/>
  <c r="T17" i="46"/>
  <c r="T15" i="46"/>
  <c r="L4" i="46" l="1"/>
  <c r="E4" i="46"/>
  <c r="K4" i="46"/>
  <c r="J4" i="46"/>
  <c r="BT4" i="46"/>
  <c r="AN4" i="46"/>
  <c r="BR4" i="46"/>
  <c r="BS4" i="46"/>
  <c r="AI4" i="46"/>
  <c r="C4" i="46"/>
  <c r="D4" i="46"/>
  <c r="AK4" i="46"/>
  <c r="BF4" i="46"/>
  <c r="AY4" i="46"/>
  <c r="AV4" i="46"/>
  <c r="BJ4" i="46"/>
  <c r="BC4" i="46"/>
  <c r="BL4" i="46"/>
  <c r="BD4" i="46"/>
  <c r="BE4" i="46"/>
  <c r="BQ4" i="46"/>
  <c r="AR4" i="46"/>
  <c r="BK4" i="46"/>
  <c r="BP4" i="46"/>
  <c r="BN4" i="46"/>
  <c r="BO4" i="46"/>
  <c r="BG4" i="46"/>
  <c r="BI4" i="46"/>
  <c r="BH4" i="46"/>
  <c r="BB4" i="46"/>
  <c r="AZ4" i="46"/>
  <c r="BA4" i="46"/>
  <c r="AT4" i="46"/>
  <c r="AS4" i="46"/>
  <c r="AU4" i="46"/>
  <c r="AP4" i="46"/>
  <c r="AQ4" i="46"/>
  <c r="AO4" i="46"/>
  <c r="AL4" i="46"/>
  <c r="AM4" i="46"/>
  <c r="AD4" i="46"/>
  <c r="AC4" i="46"/>
  <c r="AH4" i="46"/>
  <c r="AB4" i="46"/>
  <c r="AJ4" i="46"/>
  <c r="AG4" i="46"/>
  <c r="AF4" i="46"/>
  <c r="AE4" i="46"/>
  <c r="Z4" i="46"/>
  <c r="Y4" i="46"/>
  <c r="X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N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H16" i="5"/>
  <c r="BH39" i="5"/>
  <c r="BH40" i="5"/>
  <c r="BH63" i="5"/>
  <c r="BH64" i="5"/>
  <c r="BH15" i="5"/>
  <c r="AE16" i="5"/>
  <c r="AE18" i="5"/>
  <c r="AE19" i="5"/>
  <c r="AE20"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V16" i="5" s="1"/>
  <c r="W16" i="5" s="1"/>
  <c r="BP16" i="5" s="1"/>
  <c r="P16" i="5"/>
  <c r="O17" i="5"/>
  <c r="V17" i="5" s="1"/>
  <c r="P17" i="5"/>
  <c r="O18" i="5"/>
  <c r="R18" i="5" s="1"/>
  <c r="P18" i="5"/>
  <c r="O19" i="5"/>
  <c r="R19" i="5" s="1"/>
  <c r="P19" i="5"/>
  <c r="O20" i="5"/>
  <c r="R20" i="5" s="1"/>
  <c r="P20" i="5"/>
  <c r="O21" i="5"/>
  <c r="P21" i="5"/>
  <c r="O22" i="5"/>
  <c r="R22" i="5" s="1"/>
  <c r="P22" i="5"/>
  <c r="O23" i="5"/>
  <c r="P23" i="5"/>
  <c r="O24" i="5"/>
  <c r="V24" i="5" s="1"/>
  <c r="W24" i="5" s="1"/>
  <c r="BP24" i="5" s="1"/>
  <c r="P24" i="5"/>
  <c r="O25" i="5"/>
  <c r="P25" i="5"/>
  <c r="O26" i="5"/>
  <c r="R26" i="5" s="1"/>
  <c r="P26" i="5"/>
  <c r="O27" i="5"/>
  <c r="P27" i="5"/>
  <c r="O28" i="5"/>
  <c r="R28" i="5" s="1"/>
  <c r="P28" i="5"/>
  <c r="O29" i="5"/>
  <c r="P29" i="5"/>
  <c r="O30" i="5"/>
  <c r="R30" i="5" s="1"/>
  <c r="P30" i="5"/>
  <c r="O31" i="5"/>
  <c r="P31" i="5"/>
  <c r="O32" i="5"/>
  <c r="V32" i="5" s="1"/>
  <c r="W32" i="5" s="1"/>
  <c r="BP32" i="5" s="1"/>
  <c r="P32" i="5"/>
  <c r="O33" i="5"/>
  <c r="P33" i="5"/>
  <c r="O34" i="5"/>
  <c r="R34" i="5" s="1"/>
  <c r="P34" i="5"/>
  <c r="O35" i="5"/>
  <c r="P35" i="5"/>
  <c r="O36" i="5"/>
  <c r="R36" i="5" s="1"/>
  <c r="P36" i="5"/>
  <c r="O37" i="5"/>
  <c r="P37" i="5"/>
  <c r="O38" i="5"/>
  <c r="R38" i="5" s="1"/>
  <c r="P38" i="5"/>
  <c r="O39" i="5"/>
  <c r="R39" i="5" s="1"/>
  <c r="P39" i="5"/>
  <c r="O40" i="5"/>
  <c r="V40" i="5" s="1"/>
  <c r="W40" i="5" s="1"/>
  <c r="BP40" i="5" s="1"/>
  <c r="P40" i="5"/>
  <c r="O41" i="5"/>
  <c r="V41" i="5" s="1"/>
  <c r="W41" i="5" s="1"/>
  <c r="BP41" i="5" s="1"/>
  <c r="P41" i="5"/>
  <c r="O42" i="5"/>
  <c r="R42" i="5" s="1"/>
  <c r="P42" i="5"/>
  <c r="O43" i="5"/>
  <c r="R43" i="5" s="1"/>
  <c r="P43" i="5"/>
  <c r="O44" i="5"/>
  <c r="R44" i="5" s="1"/>
  <c r="P44" i="5"/>
  <c r="O45" i="5"/>
  <c r="P45" i="5"/>
  <c r="O46" i="5"/>
  <c r="R46" i="5" s="1"/>
  <c r="P46" i="5"/>
  <c r="O47" i="5"/>
  <c r="P47" i="5"/>
  <c r="O48" i="5"/>
  <c r="V48" i="5" s="1"/>
  <c r="W48" i="5" s="1"/>
  <c r="BP48" i="5" s="1"/>
  <c r="P48" i="5"/>
  <c r="O49" i="5"/>
  <c r="P49" i="5"/>
  <c r="O50" i="5"/>
  <c r="R50" i="5" s="1"/>
  <c r="P50" i="5"/>
  <c r="O51" i="5"/>
  <c r="P51" i="5"/>
  <c r="O52" i="5"/>
  <c r="R52" i="5" s="1"/>
  <c r="P52" i="5"/>
  <c r="O53" i="5"/>
  <c r="P53" i="5"/>
  <c r="O54" i="5"/>
  <c r="R54" i="5" s="1"/>
  <c r="P54" i="5"/>
  <c r="O55" i="5"/>
  <c r="P55" i="5"/>
  <c r="O56" i="5"/>
  <c r="V56" i="5" s="1"/>
  <c r="W56" i="5" s="1"/>
  <c r="BP56" i="5" s="1"/>
  <c r="P56" i="5"/>
  <c r="O57" i="5"/>
  <c r="P57" i="5"/>
  <c r="O58" i="5"/>
  <c r="R58" i="5" s="1"/>
  <c r="P58" i="5"/>
  <c r="O59" i="5"/>
  <c r="P59" i="5"/>
  <c r="O60" i="5"/>
  <c r="R60" i="5" s="1"/>
  <c r="P60" i="5"/>
  <c r="O61" i="5"/>
  <c r="P61" i="5"/>
  <c r="O62" i="5"/>
  <c r="R62" i="5" s="1"/>
  <c r="P62" i="5"/>
  <c r="O63" i="5"/>
  <c r="R63" i="5" s="1"/>
  <c r="P63" i="5"/>
  <c r="O64" i="5"/>
  <c r="V64" i="5" s="1"/>
  <c r="W64" i="5" s="1"/>
  <c r="BP64" i="5" s="1"/>
  <c r="P64" i="5"/>
  <c r="O65" i="5"/>
  <c r="V65" i="5" s="1"/>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AS63" i="5" s="1"/>
  <c r="Y65" i="5"/>
  <c r="Z65" i="5" s="1"/>
  <c r="AA65" i="5" s="1"/>
  <c r="AC65" i="5" s="1"/>
  <c r="AK65" i="5" s="1"/>
  <c r="Y41" i="5"/>
  <c r="Z41" i="5" s="1"/>
  <c r="AS41" i="5" s="1"/>
  <c r="AA17" i="5"/>
  <c r="AC17" i="5" s="1"/>
  <c r="AK17" i="5" s="1"/>
  <c r="Y74" i="5"/>
  <c r="Z74" i="5" s="1"/>
  <c r="AS74" i="5" s="1"/>
  <c r="Y66" i="5"/>
  <c r="Z66" i="5" s="1"/>
  <c r="AS66" i="5" s="1"/>
  <c r="Y42" i="5"/>
  <c r="Z42" i="5" s="1"/>
  <c r="AS42" i="5" s="1"/>
  <c r="Y34" i="5"/>
  <c r="Z34" i="5" s="1"/>
  <c r="AS34" i="5" s="1"/>
  <c r="Y67" i="5"/>
  <c r="Z67" i="5" s="1"/>
  <c r="AS67" i="5" s="1"/>
  <c r="Y43" i="5"/>
  <c r="Z43" i="5" s="1"/>
  <c r="AS43" i="5" s="1"/>
  <c r="Y39" i="5"/>
  <c r="Z39" i="5" s="1"/>
  <c r="AS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V81" i="5"/>
  <c r="W81" i="5" s="1"/>
  <c r="BP81" i="5" s="1"/>
  <c r="R77" i="5"/>
  <c r="V73" i="5"/>
  <c r="W73" i="5" s="1"/>
  <c r="BP73" i="5" s="1"/>
  <c r="R69" i="5"/>
  <c r="R61" i="5"/>
  <c r="V57" i="5"/>
  <c r="W57" i="5" s="1"/>
  <c r="BP57" i="5" s="1"/>
  <c r="R53" i="5"/>
  <c r="V49" i="5"/>
  <c r="W49" i="5" s="1"/>
  <c r="BP49" i="5" s="1"/>
  <c r="R45" i="5"/>
  <c r="R37" i="5"/>
  <c r="V33" i="5"/>
  <c r="W33" i="5" s="1"/>
  <c r="BP33" i="5" s="1"/>
  <c r="R29" i="5"/>
  <c r="V25" i="5"/>
  <c r="W25" i="5" s="1"/>
  <c r="BP25" i="5" s="1"/>
  <c r="R21" i="5"/>
  <c r="M73" i="5"/>
  <c r="M57" i="5"/>
  <c r="M40" i="5"/>
  <c r="M56" i="5"/>
  <c r="M39" i="5"/>
  <c r="M63" i="5"/>
  <c r="M81" i="5"/>
  <c r="M33" i="5"/>
  <c r="M32" i="5"/>
  <c r="M55" i="5"/>
  <c r="M65" i="5"/>
  <c r="M47" i="5"/>
  <c r="M24" i="5"/>
  <c r="R32" i="5"/>
  <c r="V31" i="5"/>
  <c r="W31" i="5" s="1"/>
  <c r="BP31" i="5" s="1"/>
  <c r="M64" i="5"/>
  <c r="M41" i="5"/>
  <c r="M23" i="5"/>
  <c r="R24" i="5"/>
  <c r="V23" i="5"/>
  <c r="W23" i="5" s="1"/>
  <c r="BP23" i="5" s="1"/>
  <c r="R16" i="5"/>
  <c r="V71" i="5"/>
  <c r="W71" i="5" s="1"/>
  <c r="BP71" i="5" s="1"/>
  <c r="R64" i="5"/>
  <c r="V63" i="5"/>
  <c r="W63" i="5" s="1"/>
  <c r="BP63" i="5" s="1"/>
  <c r="R56" i="5"/>
  <c r="V55" i="5"/>
  <c r="W55" i="5" s="1"/>
  <c r="BP55" i="5" s="1"/>
  <c r="Y79" i="5"/>
  <c r="Z79" i="5" s="1"/>
  <c r="M79" i="5"/>
  <c r="M72" i="5"/>
  <c r="M49" i="5"/>
  <c r="M31" i="5"/>
  <c r="R48" i="5"/>
  <c r="V47" i="5"/>
  <c r="W47" i="5" s="1"/>
  <c r="BP47" i="5" s="1"/>
  <c r="M71" i="5"/>
  <c r="M48" i="5"/>
  <c r="M25" i="5"/>
  <c r="R40" i="5"/>
  <c r="V39" i="5"/>
  <c r="W39" i="5" s="1"/>
  <c r="BP39" i="5" s="1"/>
  <c r="M82" i="5"/>
  <c r="M74" i="5"/>
  <c r="M66" i="5"/>
  <c r="M58" i="5"/>
  <c r="M50" i="5"/>
  <c r="M42" i="5"/>
  <c r="M34" i="5"/>
  <c r="M26" i="5"/>
  <c r="M18" i="5"/>
  <c r="R81" i="5"/>
  <c r="R73" i="5"/>
  <c r="R65" i="5"/>
  <c r="R57" i="5"/>
  <c r="R49" i="5"/>
  <c r="R41" i="5"/>
  <c r="R33" i="5"/>
  <c r="R25" i="5"/>
  <c r="R17" i="5"/>
  <c r="V80" i="5"/>
  <c r="W80" i="5" s="1"/>
  <c r="BP80" i="5" s="1"/>
  <c r="V72" i="5"/>
  <c r="W72" i="5" s="1"/>
  <c r="BP72" i="5" s="1"/>
  <c r="V79" i="5"/>
  <c r="W79" i="5" s="1"/>
  <c r="BP79" i="5" s="1"/>
  <c r="V15" i="5"/>
  <c r="W15" i="5" s="1"/>
  <c r="BP15" i="5" s="1"/>
  <c r="V86" i="5"/>
  <c r="W86" i="5" s="1"/>
  <c r="BP86" i="5" s="1"/>
  <c r="V78" i="5"/>
  <c r="W78" i="5" s="1"/>
  <c r="BP78" i="5" s="1"/>
  <c r="V70" i="5"/>
  <c r="W70" i="5" s="1"/>
  <c r="BP70" i="5" s="1"/>
  <c r="V62" i="5"/>
  <c r="W62" i="5" s="1"/>
  <c r="BP62" i="5" s="1"/>
  <c r="V54" i="5"/>
  <c r="W54" i="5" s="1"/>
  <c r="BP54" i="5" s="1"/>
  <c r="V46" i="5"/>
  <c r="W46" i="5" s="1"/>
  <c r="BP46" i="5" s="1"/>
  <c r="V38" i="5"/>
  <c r="W38" i="5" s="1"/>
  <c r="BP38" i="5" s="1"/>
  <c r="V30" i="5"/>
  <c r="W30" i="5" s="1"/>
  <c r="BP30" i="5" s="1"/>
  <c r="V22" i="5"/>
  <c r="W22" i="5" s="1"/>
  <c r="BP22" i="5" s="1"/>
  <c r="V85" i="5"/>
  <c r="W85" i="5" s="1"/>
  <c r="BP85" i="5" s="1"/>
  <c r="V77" i="5"/>
  <c r="W77" i="5" s="1"/>
  <c r="BP77" i="5" s="1"/>
  <c r="V69" i="5"/>
  <c r="W69" i="5" s="1"/>
  <c r="BP69" i="5" s="1"/>
  <c r="V61" i="5"/>
  <c r="W61" i="5" s="1"/>
  <c r="BP61" i="5" s="1"/>
  <c r="V53" i="5"/>
  <c r="W53" i="5" s="1"/>
  <c r="BP53" i="5" s="1"/>
  <c r="V45" i="5"/>
  <c r="W45" i="5" s="1"/>
  <c r="BP45" i="5" s="1"/>
  <c r="V37" i="5"/>
  <c r="W37" i="5" s="1"/>
  <c r="BP37" i="5" s="1"/>
  <c r="V29" i="5"/>
  <c r="W29" i="5" s="1"/>
  <c r="BP29" i="5" s="1"/>
  <c r="V21" i="5"/>
  <c r="W21" i="5" s="1"/>
  <c r="BP21" i="5" s="1"/>
  <c r="V84" i="5"/>
  <c r="W84" i="5" s="1"/>
  <c r="BP84" i="5" s="1"/>
  <c r="V76" i="5"/>
  <c r="W76" i="5" s="1"/>
  <c r="BP76" i="5" s="1"/>
  <c r="V68" i="5"/>
  <c r="W68" i="5" s="1"/>
  <c r="BP68" i="5" s="1"/>
  <c r="V60" i="5"/>
  <c r="W60" i="5" s="1"/>
  <c r="BP60" i="5" s="1"/>
  <c r="V52" i="5"/>
  <c r="W52" i="5" s="1"/>
  <c r="BP52" i="5" s="1"/>
  <c r="V44" i="5"/>
  <c r="W44" i="5" s="1"/>
  <c r="BP44" i="5" s="1"/>
  <c r="V36" i="5"/>
  <c r="W36" i="5" s="1"/>
  <c r="BP36" i="5" s="1"/>
  <c r="V28" i="5"/>
  <c r="W28" i="5" s="1"/>
  <c r="BP28" i="5" s="1"/>
  <c r="V20" i="5"/>
  <c r="W20" i="5" s="1"/>
  <c r="BP20" i="5" s="1"/>
  <c r="M85" i="5"/>
  <c r="M77" i="5"/>
  <c r="M69" i="5"/>
  <c r="M61" i="5"/>
  <c r="M53" i="5"/>
  <c r="M45" i="5"/>
  <c r="M37" i="5"/>
  <c r="M29" i="5"/>
  <c r="M21" i="5"/>
  <c r="V83" i="5"/>
  <c r="W83" i="5" s="1"/>
  <c r="BP83" i="5" s="1"/>
  <c r="V75" i="5"/>
  <c r="W75" i="5" s="1"/>
  <c r="BP75" i="5" s="1"/>
  <c r="V67" i="5"/>
  <c r="W67" i="5" s="1"/>
  <c r="BP67" i="5" s="1"/>
  <c r="V59" i="5"/>
  <c r="W59" i="5" s="1"/>
  <c r="BP59" i="5" s="1"/>
  <c r="V51" i="5"/>
  <c r="W51" i="5" s="1"/>
  <c r="BP51" i="5" s="1"/>
  <c r="V43" i="5"/>
  <c r="W43" i="5" s="1"/>
  <c r="BP43" i="5" s="1"/>
  <c r="V35" i="5"/>
  <c r="W35" i="5" s="1"/>
  <c r="BP35" i="5" s="1"/>
  <c r="V27" i="5"/>
  <c r="W27" i="5" s="1"/>
  <c r="BP27" i="5" s="1"/>
  <c r="V19" i="5"/>
  <c r="BP19" i="5" s="1"/>
  <c r="M84" i="5"/>
  <c r="M76" i="5"/>
  <c r="M68" i="5"/>
  <c r="M60" i="5"/>
  <c r="M52" i="5"/>
  <c r="M44" i="5"/>
  <c r="M36" i="5"/>
  <c r="M28" i="5"/>
  <c r="V82" i="5"/>
  <c r="W82" i="5" s="1"/>
  <c r="BP82" i="5" s="1"/>
  <c r="V74" i="5"/>
  <c r="W74" i="5" s="1"/>
  <c r="BP74" i="5" s="1"/>
  <c r="V66" i="5"/>
  <c r="W66" i="5" s="1"/>
  <c r="BP66" i="5" s="1"/>
  <c r="V58" i="5"/>
  <c r="W58" i="5" s="1"/>
  <c r="BP58" i="5" s="1"/>
  <c r="V50" i="5"/>
  <c r="W50" i="5" s="1"/>
  <c r="BP50" i="5" s="1"/>
  <c r="V42" i="5"/>
  <c r="W42" i="5" s="1"/>
  <c r="BP42" i="5" s="1"/>
  <c r="V34" i="5"/>
  <c r="W34" i="5" s="1"/>
  <c r="BP34" i="5" s="1"/>
  <c r="V26" i="5"/>
  <c r="W26" i="5" s="1"/>
  <c r="BP26" i="5" s="1"/>
  <c r="V18" i="5"/>
  <c r="W18" i="5" s="1"/>
  <c r="BP18" i="5" s="1"/>
  <c r="M83" i="5"/>
  <c r="M75" i="5"/>
  <c r="M67" i="5"/>
  <c r="M59" i="5"/>
  <c r="M51" i="5"/>
  <c r="M43" i="5"/>
  <c r="M35" i="5"/>
  <c r="M27" i="5"/>
  <c r="Y49" i="5" l="1"/>
  <c r="Z49" i="5" s="1"/>
  <c r="Y75" i="5"/>
  <c r="Z75" i="5" s="1"/>
  <c r="Y21" i="5"/>
  <c r="Z21" i="5" s="1"/>
  <c r="AS21" i="5" s="1"/>
  <c r="Y85" i="5"/>
  <c r="Z85" i="5" s="1"/>
  <c r="AS85" i="5" s="1"/>
  <c r="Y25" i="5"/>
  <c r="Z25" i="5" s="1"/>
  <c r="Y71" i="5"/>
  <c r="Z71" i="5" s="1"/>
  <c r="AS71" i="5" s="1"/>
  <c r="Y53" i="5"/>
  <c r="Z53" i="5" s="1"/>
  <c r="AS53" i="5" s="1"/>
  <c r="Y69" i="5"/>
  <c r="Z69" i="5" s="1"/>
  <c r="Y73" i="5"/>
  <c r="Z73" i="5" s="1"/>
  <c r="Y35" i="5"/>
  <c r="Z35" i="5" s="1"/>
  <c r="Y31" i="5"/>
  <c r="Z31" i="5" s="1"/>
  <c r="Y57" i="5"/>
  <c r="Z57" i="5" s="1"/>
  <c r="AS17" i="5"/>
  <c r="AA41" i="5"/>
  <c r="AC41" i="5" s="1"/>
  <c r="AK41" i="5" s="1"/>
  <c r="AN41" i="5" s="1"/>
  <c r="AR41" i="5" s="1"/>
  <c r="AS65" i="5"/>
  <c r="AS70" i="5"/>
  <c r="Y70" i="5"/>
  <c r="Z70" i="5" s="1"/>
  <c r="Y82" i="5"/>
  <c r="Z82" i="5" s="1"/>
  <c r="AS82" i="5" s="1"/>
  <c r="Y28" i="5"/>
  <c r="Z28" i="5" s="1"/>
  <c r="AS28" i="5" s="1"/>
  <c r="Y60" i="5"/>
  <c r="Z60" i="5" s="1"/>
  <c r="AS60" i="5" s="1"/>
  <c r="Y78" i="5"/>
  <c r="Z78" i="5" s="1"/>
  <c r="AA78" i="5" s="1"/>
  <c r="AC78" i="5" s="1"/>
  <c r="AK78" i="5" s="1"/>
  <c r="Y76" i="5"/>
  <c r="Z76" i="5" s="1"/>
  <c r="AS76" i="5" s="1"/>
  <c r="Y32" i="5"/>
  <c r="Z32" i="5" s="1"/>
  <c r="Y64" i="5"/>
  <c r="Z64" i="5" s="1"/>
  <c r="Y22" i="5"/>
  <c r="Z22" i="5" s="1"/>
  <c r="AA22" i="5" s="1"/>
  <c r="AC22" i="5" s="1"/>
  <c r="AK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AS15" i="5" s="1"/>
  <c r="Y16" i="5"/>
  <c r="Z16" i="5" s="1"/>
  <c r="AS16" i="5" s="1"/>
  <c r="Y52" i="5"/>
  <c r="Z52" i="5" s="1"/>
  <c r="AS52" i="5" s="1"/>
  <c r="Y20" i="5"/>
  <c r="Z20" i="5" s="1"/>
  <c r="AS20" i="5" s="1"/>
  <c r="Y62" i="5"/>
  <c r="Z62" i="5" s="1"/>
  <c r="AS62" i="5" s="1"/>
  <c r="Y24" i="5"/>
  <c r="Z24" i="5" s="1"/>
  <c r="Y56" i="5"/>
  <c r="Z56" i="5" s="1"/>
  <c r="AS56" i="5" s="1"/>
  <c r="AS79" i="5"/>
  <c r="AS29" i="5"/>
  <c r="AS59" i="5"/>
  <c r="AS35" i="5"/>
  <c r="AS37" i="5"/>
  <c r="AS77" i="5"/>
  <c r="AS23" i="5"/>
  <c r="AS45" i="5"/>
  <c r="AS27" i="5"/>
  <c r="AS55" i="5"/>
  <c r="AS83" i="5"/>
  <c r="AZ17" i="5"/>
  <c r="AD17" i="5"/>
  <c r="AN65" i="5"/>
  <c r="AR65" i="5" s="1"/>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S78" i="5"/>
  <c r="AS22" i="5"/>
  <c r="AA84" i="5"/>
  <c r="AC84" i="5" s="1"/>
  <c r="AK84" i="5" s="1"/>
  <c r="AD41" i="5"/>
  <c r="AA68" i="5"/>
  <c r="AC68" i="5" s="1"/>
  <c r="AK68" i="5" s="1"/>
  <c r="AN68" i="5" s="1"/>
  <c r="AR68" i="5" s="1"/>
  <c r="AA30" i="5"/>
  <c r="AC30" i="5" s="1"/>
  <c r="AK30" i="5" s="1"/>
  <c r="AN30" i="5" s="1"/>
  <c r="AR30" i="5" s="1"/>
  <c r="AA59" i="5"/>
  <c r="AC59" i="5" s="1"/>
  <c r="AK59" i="5" s="1"/>
  <c r="AN59" i="5" s="1"/>
  <c r="AR59" i="5" s="1"/>
  <c r="AA15" i="5"/>
  <c r="AA16" i="5"/>
  <c r="AA52" i="5"/>
  <c r="AC52" i="5" s="1"/>
  <c r="AK52" i="5" s="1"/>
  <c r="AA46" i="5"/>
  <c r="AC46" i="5" s="1"/>
  <c r="AK46" i="5" s="1"/>
  <c r="AN46" i="5" s="1"/>
  <c r="AR46" i="5" s="1"/>
  <c r="AA44" i="5"/>
  <c r="AC44" i="5" s="1"/>
  <c r="AK44" i="5" s="1"/>
  <c r="AA76" i="5"/>
  <c r="AC76" i="5" s="1"/>
  <c r="AK76" i="5" s="1"/>
  <c r="AA54" i="5"/>
  <c r="AC54" i="5" s="1"/>
  <c r="AK54" i="5" s="1"/>
  <c r="AN54" i="5" s="1"/>
  <c r="AR54" i="5" s="1"/>
  <c r="AA19" i="5"/>
  <c r="AC19" i="5" s="1"/>
  <c r="AK19" i="5" s="1"/>
  <c r="AN19" i="5" s="1"/>
  <c r="AR19" i="5" s="1"/>
  <c r="AA60" i="5"/>
  <c r="AC60" i="5" s="1"/>
  <c r="AK60" i="5" s="1"/>
  <c r="AN60" i="5" s="1"/>
  <c r="AR60" i="5" s="1"/>
  <c r="AA36" i="5"/>
  <c r="AC36" i="5" s="1"/>
  <c r="AK36" i="5" s="1"/>
  <c r="AA53" i="5"/>
  <c r="AC53" i="5" s="1"/>
  <c r="AK53" i="5" s="1"/>
  <c r="AA72" i="5"/>
  <c r="AC72" i="5" s="1"/>
  <c r="AK72" i="5" s="1"/>
  <c r="J26" i="9" s="1" a="1"/>
  <c r="J26" i="9" s="1"/>
  <c r="L26" i="9" s="1"/>
  <c r="M26" i="9" s="1"/>
  <c r="R26" i="9" s="1"/>
  <c r="W26" i="9" s="1"/>
  <c r="AA56" i="5"/>
  <c r="AC56" i="5" s="1"/>
  <c r="AK56" i="5" s="1"/>
  <c r="AN56" i="5" s="1"/>
  <c r="AR56" i="5" s="1"/>
  <c r="AA80" i="5"/>
  <c r="AC80" i="5" s="1"/>
  <c r="AK80" i="5" s="1"/>
  <c r="AA86" i="5"/>
  <c r="AC86" i="5" s="1"/>
  <c r="AK86" i="5" s="1"/>
  <c r="AN86" i="5" s="1"/>
  <c r="AR86" i="5" s="1"/>
  <c r="AA20" i="5"/>
  <c r="AC20" i="5" s="1"/>
  <c r="AK20" i="5" s="1"/>
  <c r="AN20" i="5" s="1"/>
  <c r="AR20" i="5" s="1"/>
  <c r="AS64" i="5"/>
  <c r="AA64" i="5"/>
  <c r="AA83" i="5"/>
  <c r="AC83" i="5" s="1"/>
  <c r="AK83" i="5" s="1"/>
  <c r="AN83" i="5" s="1"/>
  <c r="AR83" i="5" s="1"/>
  <c r="AA48" i="5"/>
  <c r="AC48" i="5" s="1"/>
  <c r="AS40" i="5"/>
  <c r="AA40" i="5"/>
  <c r="AS32" i="5"/>
  <c r="AA32" i="5"/>
  <c r="AC32" i="5" s="1"/>
  <c r="AA35" i="5"/>
  <c r="AC35" i="5" s="1"/>
  <c r="AK35" i="5" s="1"/>
  <c r="AN35" i="5" s="1"/>
  <c r="AR35" i="5" s="1"/>
  <c r="AA62" i="5"/>
  <c r="AC62" i="5" s="1"/>
  <c r="AK62" i="5" s="1"/>
  <c r="AN62" i="5" s="1"/>
  <c r="AR62" i="5" s="1"/>
  <c r="AS24" i="5"/>
  <c r="AA24" i="5"/>
  <c r="AC24" i="5" s="1"/>
  <c r="AA85" i="5"/>
  <c r="AC85" i="5" s="1"/>
  <c r="AK85" i="5" s="1"/>
  <c r="AN85" i="5" s="1"/>
  <c r="AR85" i="5" s="1"/>
  <c r="AA21" i="5"/>
  <c r="AC21" i="5" s="1"/>
  <c r="AK21" i="5" s="1"/>
  <c r="AZ21" i="5" s="1"/>
  <c r="AA45" i="5"/>
  <c r="AC45" i="5" s="1"/>
  <c r="AK45" i="5" s="1"/>
  <c r="AN45" i="5" s="1"/>
  <c r="AR45" i="5" s="1"/>
  <c r="AA37" i="5"/>
  <c r="AC37" i="5" s="1"/>
  <c r="AK37" i="5" s="1"/>
  <c r="AN37" i="5" s="1"/>
  <c r="AR37" i="5" s="1"/>
  <c r="AA71" i="5"/>
  <c r="AC71" i="5" s="1"/>
  <c r="AK71" i="5" s="1"/>
  <c r="AA55" i="5"/>
  <c r="AC55" i="5" s="1"/>
  <c r="AK55" i="5" s="1"/>
  <c r="AN55" i="5" s="1"/>
  <c r="AR55" i="5" s="1"/>
  <c r="AA27" i="5"/>
  <c r="AC27" i="5" s="1"/>
  <c r="AK27" i="5" s="1"/>
  <c r="AA75" i="5"/>
  <c r="AC75" i="5" s="1"/>
  <c r="AK75" i="5" s="1"/>
  <c r="AN75" i="5" s="1"/>
  <c r="AR75" i="5" s="1"/>
  <c r="AS75" i="5"/>
  <c r="AA69" i="5"/>
  <c r="AC69" i="5" s="1"/>
  <c r="AS69" i="5"/>
  <c r="AA51" i="5"/>
  <c r="AC51" i="5" s="1"/>
  <c r="AK51" i="5" s="1"/>
  <c r="AS51" i="5"/>
  <c r="AA73" i="5"/>
  <c r="AC73" i="5" s="1"/>
  <c r="AD73" i="5" s="1"/>
  <c r="AS73" i="5"/>
  <c r="AA49" i="5"/>
  <c r="AC49" i="5" s="1"/>
  <c r="AK49" i="5" s="1"/>
  <c r="AS49" i="5"/>
  <c r="AA81" i="5"/>
  <c r="AC81" i="5" s="1"/>
  <c r="AS81" i="5"/>
  <c r="AA77" i="5"/>
  <c r="AC77" i="5" s="1"/>
  <c r="AA61" i="5"/>
  <c r="AC61" i="5" s="1"/>
  <c r="AS61" i="5"/>
  <c r="AA57" i="5"/>
  <c r="AC57" i="5" s="1"/>
  <c r="AS57" i="5"/>
  <c r="AA47" i="5"/>
  <c r="AC47" i="5" s="1"/>
  <c r="AS47" i="5"/>
  <c r="AA33" i="5"/>
  <c r="AC33" i="5" s="1"/>
  <c r="AK33" i="5" s="1"/>
  <c r="AS33" i="5"/>
  <c r="AA29" i="5"/>
  <c r="AC29" i="5" s="1"/>
  <c r="AA79" i="5"/>
  <c r="AC79" i="5" s="1"/>
  <c r="AK79" i="5" s="1"/>
  <c r="AN79" i="5" s="1"/>
  <c r="AR79" i="5" s="1"/>
  <c r="AA23" i="5"/>
  <c r="AC23" i="5" s="1"/>
  <c r="AK23" i="5" s="1"/>
  <c r="AA25" i="5"/>
  <c r="AC25" i="5" s="1"/>
  <c r="AK25" i="5" s="1"/>
  <c r="AN25" i="5" s="1"/>
  <c r="AR25" i="5" s="1"/>
  <c r="AS25" i="5"/>
  <c r="AA31" i="5"/>
  <c r="AC31" i="5" s="1"/>
  <c r="AK31" i="5" s="1"/>
  <c r="AN31" i="5" s="1"/>
  <c r="AR31" i="5" s="1"/>
  <c r="AS31" i="5"/>
  <c r="AZ41" i="5"/>
  <c r="AZ65" i="5"/>
  <c r="AD52" i="5"/>
  <c r="AN52" i="5"/>
  <c r="AR52" i="5" s="1"/>
  <c r="AD78" i="5"/>
  <c r="AN78" i="5"/>
  <c r="AR78" i="5" s="1"/>
  <c r="AD22" i="5"/>
  <c r="AN22" i="5"/>
  <c r="AR22" i="5" s="1"/>
  <c r="AD70" i="5"/>
  <c r="AN70" i="5"/>
  <c r="AR70" i="5" s="1"/>
  <c r="AN43" i="5"/>
  <c r="AR43" i="5" s="1"/>
  <c r="AD43" i="5"/>
  <c r="AN82" i="5"/>
  <c r="AR82" i="5" s="1"/>
  <c r="AD82" i="5"/>
  <c r="AN80" i="5"/>
  <c r="AR80" i="5" s="1"/>
  <c r="AD80" i="5"/>
  <c r="AN26" i="5"/>
  <c r="AR26" i="5" s="1"/>
  <c r="AD26" i="5"/>
  <c r="AD28" i="5"/>
  <c r="AN28" i="5"/>
  <c r="AR28" i="5" s="1"/>
  <c r="AN58" i="5"/>
  <c r="AR58" i="5" s="1"/>
  <c r="AD58" i="5"/>
  <c r="AN66" i="5"/>
  <c r="AR66" i="5" s="1"/>
  <c r="AD66" i="5"/>
  <c r="AD84" i="5"/>
  <c r="AN84" i="5"/>
  <c r="AR84" i="5" s="1"/>
  <c r="AN18" i="5"/>
  <c r="AR18" i="5" s="1"/>
  <c r="AD18" i="5"/>
  <c r="AD53" i="5"/>
  <c r="AN53" i="5"/>
  <c r="AR53" i="5" s="1"/>
  <c r="AD46" i="5"/>
  <c r="AD36" i="5"/>
  <c r="AN36" i="5"/>
  <c r="AR36" i="5" s="1"/>
  <c r="AN67" i="5"/>
  <c r="AR67" i="5" s="1"/>
  <c r="AD67" i="5"/>
  <c r="AN42" i="5"/>
  <c r="AR42" i="5" s="1"/>
  <c r="AD42" i="5"/>
  <c r="AN34" i="5"/>
  <c r="AR34" i="5" s="1"/>
  <c r="AD34" i="5"/>
  <c r="AN72" i="5"/>
  <c r="AR72" i="5" s="1"/>
  <c r="AD68" i="5"/>
  <c r="AN50" i="5"/>
  <c r="AR50" i="5" s="1"/>
  <c r="AD50" i="5"/>
  <c r="AN44" i="5"/>
  <c r="AR44" i="5" s="1"/>
  <c r="AN74" i="5"/>
  <c r="AR74" i="5" s="1"/>
  <c r="AD74" i="5"/>
  <c r="AD76" i="5"/>
  <c r="AN76" i="5"/>
  <c r="AR76" i="5" s="1"/>
  <c r="AD38" i="5"/>
  <c r="AN38" i="5"/>
  <c r="AR38" i="5" s="1"/>
  <c r="AZ36" i="5"/>
  <c r="AZ66" i="5"/>
  <c r="AZ78" i="5"/>
  <c r="AZ53" i="5"/>
  <c r="AU17" i="5"/>
  <c r="AV17" i="5" s="1"/>
  <c r="BA17" i="5" s="1"/>
  <c r="BQ17" i="5" s="1"/>
  <c r="AU41" i="5"/>
  <c r="AV41" i="5" s="1"/>
  <c r="BA41" i="5" s="1"/>
  <c r="AU65" i="5"/>
  <c r="AV65" i="5" s="1"/>
  <c r="BA65" i="5" s="1"/>
  <c r="AU56" i="5"/>
  <c r="AV56" i="5" s="1"/>
  <c r="BA56" i="5" s="1"/>
  <c r="AD30" i="5" l="1"/>
  <c r="AD59" i="5"/>
  <c r="AD54" i="5"/>
  <c r="AD37" i="5"/>
  <c r="AD86" i="5"/>
  <c r="AD44" i="5"/>
  <c r="AD60" i="5"/>
  <c r="AD85" i="5"/>
  <c r="BQ56" i="5"/>
  <c r="BQ65" i="5"/>
  <c r="BQ41" i="5"/>
  <c r="AZ20" i="5"/>
  <c r="AD21" i="5"/>
  <c r="AN21" i="5"/>
  <c r="AR21" i="5" s="1"/>
  <c r="AD20" i="5"/>
  <c r="AD72" i="5"/>
  <c r="R17" i="46" s="1" a="1"/>
  <c r="R17" i="46" s="1"/>
  <c r="AD19" i="5"/>
  <c r="AZ56" i="5"/>
  <c r="AD62" i="5"/>
  <c r="AD35" i="5"/>
  <c r="AD56" i="5"/>
  <c r="AD83" i="5"/>
  <c r="AK32" i="5"/>
  <c r="AD32" i="5"/>
  <c r="AK24" i="5"/>
  <c r="AD24" i="5"/>
  <c r="AK48" i="5"/>
  <c r="AD48" i="5"/>
  <c r="R16" i="46" s="1" a="1"/>
  <c r="R16" i="46" s="1"/>
  <c r="AD31" i="5"/>
  <c r="AZ45" i="5"/>
  <c r="AD45" i="5"/>
  <c r="AN71" i="5"/>
  <c r="AR71" i="5" s="1"/>
  <c r="AN23" i="5"/>
  <c r="AR23" i="5" s="1"/>
  <c r="AD55" i="5"/>
  <c r="AD79" i="5"/>
  <c r="AD71" i="5"/>
  <c r="AD75" i="5"/>
  <c r="AD23" i="5"/>
  <c r="Q15" i="46" s="1" a="1"/>
  <c r="Q15" i="46" s="1"/>
  <c r="AD27" i="5"/>
  <c r="AD25" i="5"/>
  <c r="AD77" i="5"/>
  <c r="AK77" i="5"/>
  <c r="AN77" i="5" s="1"/>
  <c r="AR77" i="5" s="1"/>
  <c r="AD81" i="5"/>
  <c r="AK81" i="5"/>
  <c r="AN81" i="5" s="1"/>
  <c r="AR81" i="5" s="1"/>
  <c r="AK69" i="5"/>
  <c r="AN69" i="5" s="1"/>
  <c r="AR69" i="5" s="1"/>
  <c r="AD47" i="5"/>
  <c r="AK47" i="5"/>
  <c r="AD57" i="5"/>
  <c r="AK57" i="5"/>
  <c r="AK73" i="5"/>
  <c r="AD29" i="5"/>
  <c r="AK29" i="5"/>
  <c r="AN29" i="5" s="1"/>
  <c r="AR29" i="5" s="1"/>
  <c r="AD61" i="5"/>
  <c r="AK61" i="5"/>
  <c r="AN61" i="5" s="1"/>
  <c r="AR61" i="5" s="1"/>
  <c r="AS4" i="5"/>
  <c r="AN51" i="5"/>
  <c r="AR51" i="5" s="1"/>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N27" i="5"/>
  <c r="AR27" i="5" s="1"/>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Q26" i="5" l="1"/>
  <c r="BQ23" i="5"/>
  <c r="BQ66" i="5"/>
  <c r="BQ71" i="5"/>
  <c r="BQ44" i="5"/>
  <c r="BQ37" i="5"/>
  <c r="BQ62" i="5"/>
  <c r="BQ42" i="5"/>
  <c r="BQ55" i="5"/>
  <c r="BQ38" i="5"/>
  <c r="BQ36" i="5"/>
  <c r="BQ18" i="5"/>
  <c r="BQ51" i="5"/>
  <c r="Q17" i="46" a="1"/>
  <c r="Q17" i="46" s="1"/>
  <c r="J25" i="9" a="1"/>
  <c r="J25" i="9" s="1"/>
  <c r="L25" i="9" s="1"/>
  <c r="M25" i="9" s="1"/>
  <c r="R25" i="9" s="1"/>
  <c r="W25" i="9" s="1"/>
  <c r="R15" i="46" a="1"/>
  <c r="R15" i="46" s="1"/>
  <c r="J17" i="9" a="1"/>
  <c r="J17" i="9" s="1"/>
  <c r="L17" i="9" s="1"/>
  <c r="M17" i="9" s="1"/>
  <c r="R17" i="9" s="1"/>
  <c r="W17" i="9" s="1"/>
  <c r="BQ58" i="5"/>
  <c r="BQ60" i="5"/>
  <c r="BQ35" i="5"/>
  <c r="BQ74" i="5"/>
  <c r="BQ21" i="5"/>
  <c r="BQ43" i="5"/>
  <c r="BI65" i="5"/>
  <c r="BQ79" i="5"/>
  <c r="BQ34" i="5"/>
  <c r="BQ82" i="5"/>
  <c r="BQ46" i="5"/>
  <c r="BQ19" i="5"/>
  <c r="BQ25" i="5"/>
  <c r="BQ28" i="5"/>
  <c r="BQ75" i="5"/>
  <c r="BQ80" i="5"/>
  <c r="BQ85" i="5"/>
  <c r="BQ86" i="5"/>
  <c r="BQ68" i="5"/>
  <c r="BQ54" i="5"/>
  <c r="BQ67" i="5"/>
  <c r="BQ78" i="5"/>
  <c r="BQ30" i="5"/>
  <c r="BQ83" i="5"/>
  <c r="BQ45" i="5"/>
  <c r="BQ52" i="5"/>
  <c r="BQ20" i="5"/>
  <c r="BQ53" i="5"/>
  <c r="BQ72" i="5"/>
  <c r="BQ84" i="5"/>
  <c r="BQ27" i="5"/>
  <c r="Q16" i="46" a="1"/>
  <c r="Q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AN48" i="5"/>
  <c r="AR48" i="5" s="1"/>
  <c r="J22" i="9" a="1"/>
  <c r="J22" i="9" s="1"/>
  <c r="AU48" i="5"/>
  <c r="AV48" i="5" s="1"/>
  <c r="BA48" i="5" s="1"/>
  <c r="AZ48" i="5"/>
  <c r="J18" i="9" a="1"/>
  <c r="J18" i="9" s="1"/>
  <c r="L18" i="9" s="1"/>
  <c r="M18" i="9" s="1"/>
  <c r="R18" i="9" s="1"/>
  <c r="W18" i="9" s="1"/>
  <c r="AN24" i="5"/>
  <c r="AR24" i="5" s="1"/>
  <c r="AZ24" i="5"/>
  <c r="AU24" i="5"/>
  <c r="AV24" i="5" s="1"/>
  <c r="BA24" i="5" s="1"/>
  <c r="AN32" i="5"/>
  <c r="AR32" i="5" s="1"/>
  <c r="AZ32" i="5"/>
  <c r="AU32" i="5"/>
  <c r="AV32" i="5" s="1"/>
  <c r="BA32" i="5" s="1"/>
  <c r="K17" i="9" a="1"/>
  <c r="K17" i="9" s="1"/>
  <c r="N17" i="9" s="1"/>
  <c r="AN47" i="5"/>
  <c r="AR47" i="5"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N73" i="5"/>
  <c r="AR73" i="5" s="1"/>
  <c r="AU81" i="5"/>
  <c r="AV81" i="5" s="1"/>
  <c r="BA81" i="5" s="1"/>
  <c r="AZ57" i="5"/>
  <c r="AN57" i="5"/>
  <c r="AR57" i="5" s="1"/>
  <c r="AU57" i="5"/>
  <c r="AV57" i="5" s="1"/>
  <c r="BA57" i="5" s="1"/>
  <c r="BB25" i="5"/>
  <c r="AZ29" i="5"/>
  <c r="AN49" i="5"/>
  <c r="AR49" i="5" s="1"/>
  <c r="AU49" i="5"/>
  <c r="AV49" i="5" s="1"/>
  <c r="BA49" i="5" s="1"/>
  <c r="AZ49" i="5"/>
  <c r="AN33" i="5"/>
  <c r="AR33" i="5" s="1"/>
  <c r="AU33" i="5"/>
  <c r="AV33" i="5" s="1"/>
  <c r="BA33" i="5" s="1"/>
  <c r="AZ33" i="5"/>
  <c r="BI56" i="5"/>
  <c r="BI41"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B35" i="5"/>
  <c r="BB37" i="5"/>
  <c r="BB19" i="5"/>
  <c r="BB62" i="5"/>
  <c r="BB71" i="5"/>
  <c r="BB26" i="5"/>
  <c r="BB50" i="5"/>
  <c r="BB85" i="5"/>
  <c r="BB86" i="5"/>
  <c r="BB68" i="5"/>
  <c r="T4" i="46" l="1"/>
  <c r="S4" i="46"/>
  <c r="BQ33" i="5"/>
  <c r="BQ69" i="5"/>
  <c r="BI26" i="5"/>
  <c r="BI28" i="5"/>
  <c r="BI53" i="5"/>
  <c r="BI31" i="5"/>
  <c r="BI42" i="5"/>
  <c r="BI79" i="5"/>
  <c r="BI74" i="5"/>
  <c r="BI62" i="5"/>
  <c r="BI66" i="5"/>
  <c r="BI59" i="5"/>
  <c r="BI30" i="5"/>
  <c r="BQ77" i="5"/>
  <c r="BI19" i="5"/>
  <c r="BI67" i="5"/>
  <c r="BI22" i="5"/>
  <c r="BI80" i="5"/>
  <c r="BI68" i="5"/>
  <c r="BI51" i="5"/>
  <c r="BI84" i="5"/>
  <c r="BQ47" i="5"/>
  <c r="BQ29" i="5"/>
  <c r="S23" i="13"/>
  <c r="V23" i="13" s="1"/>
  <c r="BI20" i="5"/>
  <c r="BI54" i="5"/>
  <c r="BI86" i="5"/>
  <c r="BI35" i="5"/>
  <c r="BI45" i="5"/>
  <c r="BI25" i="5"/>
  <c r="BQ61" i="5"/>
  <c r="S28" i="13"/>
  <c r="V28" i="13" s="1"/>
  <c r="Q4" i="46"/>
  <c r="R4" i="46"/>
  <c r="S15" i="13"/>
  <c r="BI82" i="5"/>
  <c r="BI46" i="5"/>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BI34" i="5"/>
  <c r="BI78" i="5"/>
  <c r="BI58" i="5"/>
  <c r="BI43" i="5"/>
  <c r="BI37" i="5"/>
  <c r="BI52" i="5"/>
  <c r="BI71" i="5"/>
  <c r="BI60" i="5"/>
  <c r="BI18" i="5"/>
  <c r="BI27" i="5"/>
  <c r="BI72" i="5"/>
  <c r="BI55" i="5"/>
  <c r="BI23" i="5"/>
  <c r="BI76" i="5"/>
  <c r="BI70" i="5"/>
  <c r="BI44" i="5"/>
  <c r="BI21" i="5"/>
  <c r="BI50" i="5"/>
  <c r="BI36" i="5"/>
  <c r="BI85" i="5"/>
  <c r="BI38" i="5"/>
  <c r="BI75" i="5"/>
  <c r="BI83" i="5"/>
  <c r="V15" i="13" l="1"/>
  <c r="Y15" i="13" s="1"/>
  <c r="AA15" i="13" s="1"/>
  <c r="Y23" i="13"/>
  <c r="AA23" i="13" s="1"/>
  <c r="AC23" i="13"/>
  <c r="AD23" i="13" s="1"/>
  <c r="AH23" i="13" s="1"/>
  <c r="AK23" i="13" s="1"/>
  <c r="S27" i="13"/>
  <c r="V27" i="13" s="1"/>
  <c r="BI29" i="5"/>
  <c r="U4" i="46"/>
  <c r="BI33" i="5"/>
  <c r="BI77" i="5"/>
  <c r="BI61" i="5"/>
  <c r="BI69" i="5"/>
  <c r="BI47" i="5"/>
  <c r="BI48" i="5"/>
  <c r="V4" i="46"/>
  <c r="S29" i="13"/>
  <c r="V29" i="13" s="1"/>
  <c r="S26" i="13"/>
  <c r="V26" i="13" s="1"/>
  <c r="BI32" i="5"/>
  <c r="S25" i="13"/>
  <c r="V25" i="13" s="1"/>
  <c r="S21" i="13"/>
  <c r="V21" i="13" s="1"/>
  <c r="S20" i="13"/>
  <c r="BI73" i="5"/>
  <c r="S24" i="13"/>
  <c r="V24" i="13" s="1"/>
  <c r="BI49" i="5"/>
  <c r="BI24" i="5"/>
  <c r="Y28" i="13"/>
  <c r="AA28" i="13" s="1"/>
  <c r="AC28" i="13"/>
  <c r="AD28" i="13" s="1"/>
  <c r="AH28" i="13" s="1"/>
  <c r="BI81" i="5"/>
  <c r="BI57" i="5"/>
  <c r="W4" i="46"/>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H45" i="12"/>
  <c r="Q45" i="12" s="1"/>
  <c r="R45" i="12" s="1"/>
  <c r="H63" i="12"/>
  <c r="Q63" i="12" s="1"/>
  <c r="R63" i="12" s="1"/>
  <c r="AD73" i="12"/>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AC15" i="13"/>
  <c r="AD15" i="13" s="1"/>
  <c r="S61" i="12"/>
  <c r="T61" i="12" s="1"/>
  <c r="Q43" i="12"/>
  <c r="R43" i="12" s="1"/>
  <c r="Q31" i="12"/>
  <c r="R31" i="12" s="1"/>
  <c r="S23" i="12"/>
  <c r="T23" i="12" s="1"/>
  <c r="S58" i="12"/>
  <c r="T58" i="12" s="1"/>
  <c r="S74" i="12"/>
  <c r="T74" i="12" s="1"/>
  <c r="S55" i="12"/>
  <c r="T55" i="12" s="1"/>
  <c r="Q22" i="12"/>
  <c r="R22" i="12" s="1"/>
  <c r="Q53" i="12"/>
  <c r="R53" i="12" s="1"/>
  <c r="S62" i="12"/>
  <c r="T62" i="12" s="1"/>
  <c r="S47" i="12"/>
  <c r="T47" i="12" s="1"/>
  <c r="Q71" i="12"/>
  <c r="R71" i="12" s="1"/>
  <c r="S60" i="12"/>
  <c r="T60" i="12" s="1"/>
  <c r="S38" i="12"/>
  <c r="T38" i="12" s="1"/>
  <c r="S41" i="12"/>
  <c r="T41" i="12" s="1"/>
  <c r="AC26" i="13"/>
  <c r="AD26" i="13" s="1"/>
  <c r="AH26" i="13" s="1"/>
  <c r="Y26" i="13"/>
  <c r="AA26" i="13" s="1"/>
  <c r="AC29" i="13"/>
  <c r="AD29" i="13" s="1"/>
  <c r="AH29" i="13" s="1"/>
  <c r="Y29" i="13"/>
  <c r="AA29" i="13" s="1"/>
  <c r="AC21" i="13"/>
  <c r="AD21" i="13" s="1"/>
  <c r="AH21" i="13" s="1"/>
  <c r="AK21" i="13" s="1"/>
  <c r="Y21" i="13"/>
  <c r="AA21" i="13" s="1"/>
  <c r="V78" i="12"/>
  <c r="S22" i="13"/>
  <c r="V22" i="13" s="1"/>
  <c r="V17" i="12"/>
  <c r="S16" i="13"/>
  <c r="V16" i="13" s="1"/>
  <c r="V23" i="12"/>
  <c r="Y25" i="13"/>
  <c r="AA25" i="13" s="1"/>
  <c r="AC25" i="13"/>
  <c r="AD25" i="13" s="1"/>
  <c r="AH25" i="13" s="1"/>
  <c r="V74" i="12"/>
  <c r="S19" i="13"/>
  <c r="V19" i="13" s="1"/>
  <c r="AC27" i="13"/>
  <c r="AD27" i="13" s="1"/>
  <c r="AH27" i="13" s="1"/>
  <c r="Y27" i="13"/>
  <c r="AA27" i="13" s="1"/>
  <c r="S18" i="13"/>
  <c r="V18" i="13" s="1"/>
  <c r="AC24" i="13"/>
  <c r="AD24" i="13" s="1"/>
  <c r="AH24" i="13" s="1"/>
  <c r="AK24" i="13" s="1"/>
  <c r="Y24" i="13"/>
  <c r="AA24" i="13" s="1"/>
  <c r="V18" i="12"/>
  <c r="AK28" i="13"/>
  <c r="AI28" i="13"/>
  <c r="V38" i="12"/>
  <c r="V41" i="12"/>
  <c r="V62" i="12"/>
  <c r="V47" i="12"/>
  <c r="V60" i="12"/>
  <c r="V20" i="13"/>
  <c r="V55" i="12"/>
  <c r="S17" i="13"/>
  <c r="V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S24" i="12" l="1"/>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V21" i="12"/>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V19" i="12"/>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AC16" i="13"/>
  <c r="AD16" i="13" s="1"/>
  <c r="AH16" i="13" s="1"/>
  <c r="AK16" i="13" s="1"/>
  <c r="Y16" i="13"/>
  <c r="AA16" i="13" s="1"/>
  <c r="AC19" i="13"/>
  <c r="AD19" i="13" s="1"/>
  <c r="AH19" i="13" s="1"/>
  <c r="AK19" i="13" s="1"/>
  <c r="Y19" i="13"/>
  <c r="AA19" i="13" s="1"/>
  <c r="AC17" i="13"/>
  <c r="AD17" i="13" s="1"/>
  <c r="AH17" i="13" s="1"/>
  <c r="AK17" i="13" s="1"/>
  <c r="Y17" i="13"/>
  <c r="AA17" i="13" s="1"/>
  <c r="V30" i="12"/>
  <c r="V75" i="12"/>
  <c r="AC22" i="13"/>
  <c r="AD22" i="13" s="1"/>
  <c r="AH22" i="13" s="1"/>
  <c r="AK22" i="13" s="1"/>
  <c r="Y22" i="13"/>
  <c r="AA22" i="13" s="1"/>
  <c r="AC20" i="13"/>
  <c r="AD20" i="13" s="1"/>
  <c r="AH20" i="13" s="1"/>
  <c r="AK20" i="13" s="1"/>
  <c r="Y20" i="13"/>
  <c r="AA20" i="13" s="1"/>
  <c r="AK27" i="13"/>
  <c r="AI27" i="13"/>
  <c r="V44" i="12"/>
  <c r="V71" i="12"/>
  <c r="V57" i="12"/>
  <c r="V27" i="12"/>
  <c r="V67" i="12"/>
  <c r="W42" i="12"/>
  <c r="AK25" i="13"/>
  <c r="AI25" i="13"/>
  <c r="AH15" i="13"/>
  <c r="AK15" i="13" s="1"/>
  <c r="V22" i="12"/>
  <c r="W78" i="12"/>
  <c r="AC18" i="13"/>
  <c r="AD18" i="13" s="1"/>
  <c r="AH18" i="13" s="1"/>
  <c r="AK18" i="13" s="1"/>
  <c r="Y18" i="13"/>
  <c r="AA18" i="13" s="1"/>
  <c r="S4" i="13"/>
  <c r="U42" i="12"/>
  <c r="W49" i="12"/>
  <c r="U49" i="12"/>
  <c r="V63" i="12"/>
  <c r="U43" i="12"/>
  <c r="V43" i="12"/>
  <c r="V45" i="12"/>
  <c r="AI29" i="13"/>
  <c r="AK29" i="13"/>
  <c r="V31" i="12"/>
  <c r="AK26" i="13"/>
  <c r="AI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76" i="12" l="1"/>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AD4" i="13"/>
  <c r="U30" i="12"/>
  <c r="W75" i="12"/>
  <c r="U75" i="12"/>
  <c r="AC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N17" i="5"/>
  <c r="AR17" i="5" s="1"/>
  <c r="Q4" i="5"/>
  <c r="O80" i="8" l="1"/>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R4" i="13"/>
  <c r="V4" i="13"/>
  <c r="U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M17" i="5"/>
  <c r="Y15" i="8" s="1"/>
  <c r="BM37" i="5"/>
  <c r="BM77" i="5"/>
  <c r="BM43" i="5"/>
  <c r="BM75" i="5"/>
  <c r="BM33" i="5"/>
  <c r="BM29" i="5"/>
  <c r="BM61" i="5"/>
  <c r="BM35" i="5"/>
  <c r="BM59" i="5"/>
  <c r="BM25" i="5"/>
  <c r="BM49" i="5"/>
  <c r="BM79" i="5"/>
  <c r="BM55" i="5"/>
  <c r="BM31" i="5"/>
  <c r="BM21" i="5"/>
  <c r="BM68" i="5"/>
  <c r="BM27" i="5"/>
  <c r="BM81" i="5"/>
  <c r="BM83" i="5"/>
  <c r="BM57" i="5"/>
  <c r="BM70" i="5"/>
  <c r="BM22" i="5"/>
  <c r="BM46" i="5"/>
  <c r="BM71" i="5"/>
  <c r="BM44" i="5"/>
  <c r="BM19" i="5"/>
  <c r="BM73" i="5"/>
  <c r="BM69" i="5"/>
  <c r="BM42" i="5"/>
  <c r="BM53" i="5"/>
  <c r="BM18" i="5"/>
  <c r="BM45" i="5"/>
  <c r="BM41" i="5"/>
  <c r="BM85" i="5"/>
  <c r="BM47" i="5"/>
  <c r="BM20" i="5"/>
  <c r="BM66" i="5"/>
  <c r="BM65" i="5"/>
  <c r="BM23" i="5"/>
  <c r="BM67" i="5"/>
  <c r="BM51" i="5"/>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BK17" i="5" s="1"/>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BK24" i="5"/>
  <c r="X22" i="8" s="1"/>
  <c r="J22" i="12"/>
  <c r="AB22" i="12" s="1"/>
  <c r="AA66" i="12"/>
  <c r="BK46" i="5"/>
  <c r="X42" i="8" s="1"/>
  <c r="J42" i="12"/>
  <c r="AB42" i="12" s="1"/>
  <c r="AA61" i="12"/>
  <c r="BK84" i="5"/>
  <c r="X78" i="8" s="1"/>
  <c r="J78" i="12"/>
  <c r="AB78" i="12" s="1"/>
  <c r="BK41" i="5"/>
  <c r="X37" i="8" s="1"/>
  <c r="J37" i="12"/>
  <c r="AB37" i="12" s="1"/>
  <c r="BK66" i="5"/>
  <c r="X60" i="8" s="1"/>
  <c r="J60" i="12"/>
  <c r="AB60" i="12" s="1"/>
  <c r="BK52" i="5"/>
  <c r="X48" i="8" s="1"/>
  <c r="J48" i="12"/>
  <c r="AB48" i="12" s="1"/>
  <c r="AA46" i="12"/>
  <c r="AA76" i="12"/>
  <c r="BK74" i="5"/>
  <c r="X68" i="8" s="1"/>
  <c r="J68" i="12"/>
  <c r="AB68" i="12" s="1"/>
  <c r="AA58" i="12"/>
  <c r="BK36" i="5"/>
  <c r="X34" i="8" s="1"/>
  <c r="J34" i="12"/>
  <c r="AB34" i="12" s="1"/>
  <c r="AA17" i="12"/>
  <c r="BK30" i="5"/>
  <c r="X28" i="8" s="1"/>
  <c r="J28" i="12"/>
  <c r="AB28" i="12" s="1"/>
  <c r="BK68" i="5"/>
  <c r="X62" i="8" s="1"/>
  <c r="J62" i="12"/>
  <c r="AB62" i="12" s="1"/>
  <c r="Y18" i="8"/>
  <c r="M18" i="12"/>
  <c r="Y63" i="8"/>
  <c r="M63" i="12"/>
  <c r="Y53" i="8"/>
  <c r="M53" i="12"/>
  <c r="Y73" i="8"/>
  <c r="M73" i="12"/>
  <c r="Y69" i="8"/>
  <c r="M69" i="12"/>
  <c r="AA22" i="12"/>
  <c r="BK54" i="5"/>
  <c r="X50" i="8" s="1"/>
  <c r="J50" i="12"/>
  <c r="AB50" i="12" s="1"/>
  <c r="BK65" i="5"/>
  <c r="X59" i="8" s="1"/>
  <c r="J59" i="12"/>
  <c r="AB59" i="12" s="1"/>
  <c r="AA20" i="12"/>
  <c r="AA32" i="12"/>
  <c r="BK28" i="5"/>
  <c r="X26" i="8" s="1"/>
  <c r="J26" i="12"/>
  <c r="AB26" i="12" s="1"/>
  <c r="AA72" i="12"/>
  <c r="BK42" i="5"/>
  <c r="X38" i="8" s="1"/>
  <c r="J38" i="12"/>
  <c r="AB38" i="12" s="1"/>
  <c r="AA42" i="12"/>
  <c r="BK20" i="5"/>
  <c r="X18" i="8" s="1"/>
  <c r="J18" i="12"/>
  <c r="AB18" i="12" s="1"/>
  <c r="BK86" i="5"/>
  <c r="X80" i="8" s="1"/>
  <c r="J80" i="12"/>
  <c r="AB80" i="12" s="1"/>
  <c r="AA78" i="12"/>
  <c r="BK58" i="5"/>
  <c r="X54" i="8" s="1"/>
  <c r="J54" i="12"/>
  <c r="AB54" i="12" s="1"/>
  <c r="Y43" i="8"/>
  <c r="M43" i="12"/>
  <c r="Y67" i="8"/>
  <c r="M67" i="12"/>
  <c r="Y77" i="8"/>
  <c r="M77" i="12"/>
  <c r="Y45" i="8"/>
  <c r="M45" i="12"/>
  <c r="Y39" i="8"/>
  <c r="M39" i="12"/>
  <c r="BK48" i="5"/>
  <c r="X44" i="8" s="1"/>
  <c r="J44" i="12"/>
  <c r="AB44" i="12" s="1"/>
  <c r="AA34" i="12"/>
  <c r="BK82" i="5"/>
  <c r="X76" i="8" s="1"/>
  <c r="J76" i="12"/>
  <c r="AB76" i="12" s="1"/>
  <c r="BK70" i="5"/>
  <c r="X64" i="8" s="1"/>
  <c r="J64" i="12"/>
  <c r="AB64" i="12" s="1"/>
  <c r="AA62" i="12"/>
  <c r="BK43" i="5"/>
  <c r="X39" i="8" s="1"/>
  <c r="J39" i="12"/>
  <c r="AB39" i="12" s="1"/>
  <c r="Y79" i="8"/>
  <c r="M79" i="12"/>
  <c r="Y17" i="8"/>
  <c r="M17" i="12"/>
  <c r="Y75" i="8"/>
  <c r="M75" i="12"/>
  <c r="Y23" i="8"/>
  <c r="M23" i="12"/>
  <c r="Y71" i="8"/>
  <c r="M71" i="12"/>
  <c r="BK38" i="5"/>
  <c r="X36" i="8" s="1"/>
  <c r="J36" i="12"/>
  <c r="AB36" i="12" s="1"/>
  <c r="AA18" i="12"/>
  <c r="BJ85" i="5"/>
  <c r="W79" i="8" s="1"/>
  <c r="I79" i="12"/>
  <c r="BK60" i="5"/>
  <c r="X56" i="8" s="1"/>
  <c r="J56" i="12"/>
  <c r="AB56" i="12" s="1"/>
  <c r="AA54" i="12"/>
  <c r="BK32" i="5"/>
  <c r="X30" i="8" s="1"/>
  <c r="J30" i="12"/>
  <c r="AB30" i="12" s="1"/>
  <c r="Y47" i="8"/>
  <c r="M47" i="12"/>
  <c r="Y37" i="8"/>
  <c r="M37" i="12"/>
  <c r="Y40" i="8"/>
  <c r="M40" i="12"/>
  <c r="Y25" i="8"/>
  <c r="M25" i="12"/>
  <c r="Y55" i="8"/>
  <c r="M55" i="12"/>
  <c r="Y35" i="8"/>
  <c r="M35" i="12"/>
  <c r="M15" i="12"/>
  <c r="AA52" i="12"/>
  <c r="AA48" i="12"/>
  <c r="BK76" i="5"/>
  <c r="X70" i="8" s="1"/>
  <c r="J70" i="12"/>
  <c r="AB70" i="12" s="1"/>
  <c r="AA60" i="12"/>
  <c r="BK67" i="5"/>
  <c r="X61" i="8" s="1"/>
  <c r="J61" i="12"/>
  <c r="AB61" i="12" s="1"/>
  <c r="BK22" i="5"/>
  <c r="X20" i="8" s="1"/>
  <c r="J20" i="12"/>
  <c r="AB20" i="12" s="1"/>
  <c r="AA64" i="12"/>
  <c r="BK44" i="5"/>
  <c r="X40" i="8" s="1"/>
  <c r="J40" i="12"/>
  <c r="AB40" i="12" s="1"/>
  <c r="AA39" i="12"/>
  <c r="BK18" i="5"/>
  <c r="X16" i="8" s="1"/>
  <c r="J16" i="12"/>
  <c r="AB16" i="12" s="1"/>
  <c r="Y61" i="8"/>
  <c r="M61" i="12"/>
  <c r="Y41" i="8"/>
  <c r="M41" i="12"/>
  <c r="Y65" i="8"/>
  <c r="M65" i="12"/>
  <c r="Y62" i="8"/>
  <c r="M62" i="12"/>
  <c r="Y33" i="8"/>
  <c r="M33" i="12"/>
  <c r="BK26" i="5"/>
  <c r="X24" i="8" s="1"/>
  <c r="J24" i="12"/>
  <c r="AB24" i="12" s="1"/>
  <c r="BK56" i="5"/>
  <c r="X52" i="8" s="1"/>
  <c r="J52" i="12"/>
  <c r="AB52" i="12" s="1"/>
  <c r="AA68" i="12"/>
  <c r="AA26" i="12"/>
  <c r="AA50" i="12"/>
  <c r="AA24" i="12"/>
  <c r="AA74" i="12"/>
  <c r="BK50" i="5"/>
  <c r="X46" i="8" s="1"/>
  <c r="J46" i="12"/>
  <c r="AB46" i="12" s="1"/>
  <c r="AA44" i="12"/>
  <c r="AA38" i="12"/>
  <c r="BK72" i="5"/>
  <c r="X66" i="8" s="1"/>
  <c r="J66" i="12"/>
  <c r="AB66" i="12" s="1"/>
  <c r="AA56" i="12"/>
  <c r="BK34" i="5"/>
  <c r="X32" i="8" s="1"/>
  <c r="J32" i="12"/>
  <c r="AB32" i="12" s="1"/>
  <c r="AA30" i="12"/>
  <c r="Y21" i="8"/>
  <c r="M21" i="12"/>
  <c r="Y16" i="8"/>
  <c r="M16" i="12"/>
  <c r="Y42" i="8"/>
  <c r="M42" i="12"/>
  <c r="Y19" i="8"/>
  <c r="M19" i="12"/>
  <c r="Y57" i="8"/>
  <c r="M57" i="12"/>
  <c r="AA59" i="12"/>
  <c r="AA28" i="12"/>
  <c r="BK80" i="5"/>
  <c r="X74" i="8" s="1"/>
  <c r="J74" i="12"/>
  <c r="AB74" i="12" s="1"/>
  <c r="AA37" i="12"/>
  <c r="BK78" i="5"/>
  <c r="X72" i="8" s="1"/>
  <c r="J72" i="12"/>
  <c r="AB72" i="12" s="1"/>
  <c r="AA70" i="12"/>
  <c r="AA36" i="12"/>
  <c r="AA80" i="12"/>
  <c r="BK62" i="5"/>
  <c r="X58" i="8" s="1"/>
  <c r="J58" i="12"/>
  <c r="AB58" i="12" s="1"/>
  <c r="AA40" i="12"/>
  <c r="BK19" i="5"/>
  <c r="X17" i="8" s="1"/>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J32" i="5"/>
  <c r="W30" i="8" s="1"/>
  <c r="BJ76" i="5"/>
  <c r="W70" i="8" s="1"/>
  <c r="BJ38" i="5"/>
  <c r="W36" i="8" s="1"/>
  <c r="BJ86" i="5"/>
  <c r="W80" i="8" s="1"/>
  <c r="BJ44" i="5"/>
  <c r="W40" i="8" s="1"/>
  <c r="BJ18" i="5"/>
  <c r="W16" i="8" s="1"/>
  <c r="BJ54" i="5"/>
  <c r="W50" i="8" s="1"/>
  <c r="BJ22" i="5"/>
  <c r="W20" i="8" s="1"/>
  <c r="BJ72" i="5"/>
  <c r="W66" i="8" s="1"/>
  <c r="BJ34" i="5"/>
  <c r="W32" i="8" s="1"/>
  <c r="BJ67" i="5"/>
  <c r="W61" i="8" s="1"/>
  <c r="BJ28" i="5"/>
  <c r="W26" i="8" s="1"/>
  <c r="BJ50" i="5"/>
  <c r="W46" i="8" s="1"/>
  <c r="BJ82" i="5"/>
  <c r="W76" i="8" s="1"/>
  <c r="BJ62" i="5"/>
  <c r="W58" i="8" s="1"/>
  <c r="BJ19" i="5"/>
  <c r="W17" i="8" s="1"/>
  <c r="BJ80" i="5"/>
  <c r="W74" i="8" s="1"/>
  <c r="BJ60" i="5"/>
  <c r="W56" i="8" s="1"/>
  <c r="BJ46" i="5"/>
  <c r="W42" i="8" s="1"/>
  <c r="BJ84" i="5"/>
  <c r="W78" i="8" s="1"/>
  <c r="BJ78" i="5"/>
  <c r="W72" i="8" s="1"/>
  <c r="BJ56" i="5"/>
  <c r="W52" i="8" s="1"/>
  <c r="BJ65" i="5"/>
  <c r="W59" i="8" s="1"/>
  <c r="BJ24" i="5"/>
  <c r="W22" i="8" s="1"/>
  <c r="BJ36" i="5"/>
  <c r="W34" i="8" s="1"/>
  <c r="BJ68" i="5"/>
  <c r="W62" i="8" s="1"/>
  <c r="BJ26" i="5"/>
  <c r="W24" i="8" s="1"/>
  <c r="BJ42" i="5"/>
  <c r="W38" i="8" s="1"/>
  <c r="BJ41" i="5"/>
  <c r="W37" i="8" s="1"/>
  <c r="BJ17" i="5"/>
  <c r="W15" i="8" s="1"/>
  <c r="BJ52" i="5"/>
  <c r="W48" i="8" s="1"/>
  <c r="BJ30" i="5"/>
  <c r="W28" i="8" s="1"/>
  <c r="BJ74" i="5"/>
  <c r="W68" i="8" s="1"/>
  <c r="BJ20" i="5"/>
  <c r="W18" i="8" s="1"/>
  <c r="BJ58" i="5"/>
  <c r="W54" i="8" s="1"/>
  <c r="BJ48" i="5"/>
  <c r="W44" i="8" s="1"/>
  <c r="BJ66" i="5"/>
  <c r="W60" i="8" s="1"/>
  <c r="BJ70" i="5"/>
  <c r="W64" i="8" s="1"/>
  <c r="BJ43" i="5"/>
  <c r="W39" i="8" s="1"/>
  <c r="N4" i="24"/>
  <c r="G15" i="41"/>
  <c r="H15" i="41" s="1"/>
  <c r="F4" i="42"/>
  <c r="H15" i="42"/>
  <c r="D6" i="2"/>
  <c r="P6" i="2"/>
  <c r="AB15" i="12" l="1"/>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T15" i="12" l="1"/>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BJ21" i="5"/>
  <c r="W19" i="8" s="1"/>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Y4" i="7" s="1"/>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AH31" i="36" s="1"/>
  <c r="BP43" i="12"/>
  <c r="AG34" i="7"/>
  <c r="AJ34" i="7" s="1"/>
  <c r="Q47" i="36" s="1"/>
  <c r="AF47" i="36" s="1"/>
  <c r="AH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BJ23" i="5"/>
  <c r="W21" i="8" s="1"/>
  <c r="BJ31" i="5"/>
  <c r="W29" i="8" s="1"/>
  <c r="BJ25" i="5"/>
  <c r="W23" i="8" s="1"/>
  <c r="BJ83" i="5"/>
  <c r="W77" i="8" s="1"/>
  <c r="BJ27" i="5"/>
  <c r="W25" i="8" s="1"/>
  <c r="BJ57" i="5"/>
  <c r="W53" i="8" s="1"/>
  <c r="BJ61" i="5"/>
  <c r="W57" i="8" s="1"/>
  <c r="BJ45" i="5"/>
  <c r="W41" i="8" s="1"/>
  <c r="BJ55" i="5"/>
  <c r="W51" i="8" s="1"/>
  <c r="BJ69" i="5"/>
  <c r="W63" i="8" s="1"/>
  <c r="BJ49" i="5"/>
  <c r="W45" i="8" s="1"/>
  <c r="BJ81" i="5"/>
  <c r="W75" i="8" s="1"/>
  <c r="BJ77" i="5"/>
  <c r="W71" i="8" s="1"/>
  <c r="BJ71" i="5"/>
  <c r="W65" i="8" s="1"/>
  <c r="BJ35" i="5"/>
  <c r="W33" i="8" s="1"/>
  <c r="BJ37" i="5"/>
  <c r="W35" i="8" s="1"/>
  <c r="BJ33" i="5"/>
  <c r="W31" i="8" s="1"/>
  <c r="BJ59" i="5"/>
  <c r="W55" i="8" s="1"/>
  <c r="BJ75" i="5"/>
  <c r="W69" i="8" s="1"/>
  <c r="BJ47" i="5"/>
  <c r="W43" i="8" s="1"/>
  <c r="BJ79" i="5"/>
  <c r="W73" i="8" s="1"/>
  <c r="BJ73" i="5"/>
  <c r="W67" i="8" s="1"/>
  <c r="BJ29" i="5"/>
  <c r="W27" i="8" s="1"/>
  <c r="BJ51" i="5"/>
  <c r="W47" i="8" s="1"/>
  <c r="BJ53" i="5"/>
  <c r="W49" i="8" s="1"/>
  <c r="AG4" i="7"/>
  <c r="AK23" i="7"/>
  <c r="BQ35" i="12" s="1"/>
  <c r="BT35" i="12" s="1"/>
  <c r="AM15" i="7"/>
  <c r="AL15" i="7"/>
  <c r="AP15" i="7"/>
  <c r="BD21" i="5"/>
  <c r="J19" i="12" s="1"/>
  <c r="AK15" i="7"/>
  <c r="BQ19" i="12" s="1"/>
  <c r="BT19" i="12" s="1"/>
  <c r="AB19" i="12" l="1"/>
  <c r="AF15" i="36"/>
  <c r="Q4" i="36"/>
  <c r="BK21" i="5"/>
  <c r="X19" i="8" s="1"/>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T4" i="12" l="1"/>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BK49" i="5"/>
  <c r="X45" i="8" s="1"/>
  <c r="BK59" i="5"/>
  <c r="X55" i="8" s="1"/>
  <c r="BK53" i="5"/>
  <c r="X49" i="8" s="1"/>
  <c r="BK51" i="5"/>
  <c r="X47" i="8" s="1"/>
  <c r="BK57" i="5"/>
  <c r="X53" i="8" s="1"/>
  <c r="BK31" i="5"/>
  <c r="X29" i="8" s="1"/>
  <c r="BK85" i="5"/>
  <c r="X79" i="8" s="1"/>
  <c r="BK35" i="5"/>
  <c r="X33" i="8" s="1"/>
  <c r="BK77" i="5"/>
  <c r="X71" i="8" s="1"/>
  <c r="BK37" i="5"/>
  <c r="X35" i="8" s="1"/>
  <c r="BK61" i="5"/>
  <c r="X57" i="8" s="1"/>
  <c r="BK83" i="5"/>
  <c r="X77" i="8" s="1"/>
  <c r="BK47" i="5"/>
  <c r="X43" i="8" s="1"/>
  <c r="BK81" i="5"/>
  <c r="X75" i="8" s="1"/>
  <c r="BK23" i="5"/>
  <c r="X21" i="8" s="1"/>
  <c r="BK69" i="5"/>
  <c r="X63" i="8" s="1"/>
  <c r="BK55" i="5"/>
  <c r="X51" i="8" s="1"/>
  <c r="BK45" i="5"/>
  <c r="X41" i="8" s="1"/>
  <c r="BK71" i="5"/>
  <c r="X65" i="8" s="1"/>
  <c r="BK75" i="5"/>
  <c r="X69" i="8" s="1"/>
  <c r="BK25" i="5"/>
  <c r="X23" i="8" s="1"/>
  <c r="BK73" i="5"/>
  <c r="X67" i="8" s="1"/>
  <c r="BK29" i="5"/>
  <c r="X27" i="8" s="1"/>
  <c r="BK27" i="5"/>
  <c r="X25" i="8" s="1"/>
  <c r="BK79" i="5"/>
  <c r="X73" i="8" s="1"/>
  <c r="BK33" i="5"/>
  <c r="X31" i="8" s="1"/>
  <c r="AK4" i="7"/>
  <c r="AM4" i="7"/>
  <c r="AL4" i="7"/>
  <c r="E15" i="20"/>
  <c r="E17" i="20"/>
  <c r="F17" i="20" s="1"/>
  <c r="BD4" i="5"/>
  <c r="G16" i="20" l="1"/>
  <c r="K16" i="20" s="1"/>
  <c r="BG39" i="5" s="1"/>
  <c r="BN39" i="5" s="1"/>
  <c r="E4" i="20"/>
  <c r="G17" i="20"/>
  <c r="K17" i="20" s="1"/>
  <c r="F15" i="20"/>
  <c r="F4" i="20" s="1"/>
  <c r="S15" i="8"/>
  <c r="BE17" i="5"/>
  <c r="K15" i="12" s="1"/>
  <c r="BA40" i="5" l="1"/>
  <c r="BQ40" i="5" s="1"/>
  <c r="AC15" i="12"/>
  <c r="AK15" i="12" s="1"/>
  <c r="BN15" i="12"/>
  <c r="BA39" i="5"/>
  <c r="BQ39" i="5" s="1"/>
  <c r="BG40" i="5"/>
  <c r="BN40" i="5" s="1"/>
  <c r="BL17" i="5"/>
  <c r="BH17" i="5"/>
  <c r="BJ40" i="5"/>
  <c r="BA64" i="5"/>
  <c r="BQ64" i="5" s="1"/>
  <c r="BA63" i="5"/>
  <c r="BQ63" i="5" s="1"/>
  <c r="BG63" i="5"/>
  <c r="BN63" i="5" s="1"/>
  <c r="BG64" i="5"/>
  <c r="BN64"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BI40" i="5"/>
  <c r="BL40" i="5"/>
  <c r="BO40" i="5"/>
  <c r="BM40" i="5"/>
  <c r="BK40" i="5"/>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C57" i="12"/>
  <c r="AK57" i="12" s="1"/>
  <c r="BN57" i="12"/>
  <c r="AC32" i="12"/>
  <c r="AK32" i="12" s="1"/>
  <c r="BN32" i="12"/>
  <c r="AC76" i="12"/>
  <c r="AK76" i="12" s="1"/>
  <c r="BN76" i="12"/>
  <c r="P4" i="8"/>
  <c r="BJ39" i="5"/>
  <c r="BM39" i="5"/>
  <c r="BL39" i="5"/>
  <c r="BO39" i="5"/>
  <c r="BK39" i="5"/>
  <c r="BI39" i="5"/>
  <c r="BL51" i="5"/>
  <c r="AR27" i="7" s="1"/>
  <c r="BH51" i="5"/>
  <c r="BO51" i="5" s="1"/>
  <c r="BL67" i="5"/>
  <c r="BH67" i="5"/>
  <c r="BO67" i="5" s="1"/>
  <c r="Z61" i="8" s="1"/>
  <c r="BL45" i="5"/>
  <c r="AR24" i="7" s="1"/>
  <c r="BH45" i="5"/>
  <c r="BO45" i="5" s="1"/>
  <c r="BL56" i="5"/>
  <c r="AF27" i="10" s="1"/>
  <c r="BL37" i="5"/>
  <c r="AR23" i="7" s="1"/>
  <c r="BH37" i="5"/>
  <c r="BO37" i="5" s="1"/>
  <c r="BL38" i="5"/>
  <c r="AF22" i="10" s="1"/>
  <c r="BL77" i="5"/>
  <c r="AR37" i="7" s="1"/>
  <c r="BH77" i="5"/>
  <c r="BO77" i="5" s="1"/>
  <c r="BL21" i="5"/>
  <c r="AR15" i="7" s="1"/>
  <c r="BH21" i="5"/>
  <c r="BO21" i="5" s="1"/>
  <c r="BL47" i="5"/>
  <c r="AR25" i="7" s="1"/>
  <c r="BH47" i="5"/>
  <c r="BO47" i="5" s="1"/>
  <c r="BL74" i="5"/>
  <c r="AF32" i="10" s="1"/>
  <c r="BL50" i="5"/>
  <c r="AF24" i="10" s="1"/>
  <c r="BL34" i="5"/>
  <c r="AF20" i="10" s="1"/>
  <c r="BL82" i="5"/>
  <c r="AF36" i="10" s="1"/>
  <c r="BL79" i="5"/>
  <c r="AR38" i="7" s="1"/>
  <c r="BH79" i="5"/>
  <c r="BO79" i="5" s="1"/>
  <c r="BL22" i="5"/>
  <c r="BH22" i="5"/>
  <c r="BO22" i="5" s="1"/>
  <c r="Z20" i="8" s="1"/>
  <c r="BL46" i="5"/>
  <c r="BH46" i="5"/>
  <c r="BO46" i="5" s="1"/>
  <c r="Z42" i="8" s="1"/>
  <c r="BL28" i="5"/>
  <c r="AF17" i="10" s="1"/>
  <c r="BL23" i="5"/>
  <c r="AR16" i="7" s="1"/>
  <c r="BH23" i="5"/>
  <c r="BO23" i="5" s="1"/>
  <c r="BL69" i="5"/>
  <c r="AR33" i="7" s="1"/>
  <c r="BH69" i="5"/>
  <c r="BO69" i="5" s="1"/>
  <c r="BL43" i="5"/>
  <c r="BH43" i="5"/>
  <c r="BO43" i="5" s="1"/>
  <c r="Z39" i="8" s="1"/>
  <c r="BL49" i="5"/>
  <c r="AR26" i="7" s="1"/>
  <c r="BH49" i="5"/>
  <c r="BO49" i="5" s="1"/>
  <c r="BL57" i="5"/>
  <c r="AR30" i="7" s="1"/>
  <c r="BH57" i="5"/>
  <c r="BO57" i="5" s="1"/>
  <c r="BL55" i="5"/>
  <c r="AR29" i="7" s="1"/>
  <c r="BH55" i="5"/>
  <c r="BO55" i="5" s="1"/>
  <c r="BL31" i="5"/>
  <c r="AR20" i="7" s="1"/>
  <c r="BH31" i="5"/>
  <c r="BO31" i="5" s="1"/>
  <c r="BL24" i="5"/>
  <c r="AF15" i="10" s="1"/>
  <c r="BL68" i="5"/>
  <c r="BH68" i="5"/>
  <c r="BO68" i="5" s="1"/>
  <c r="Z62" i="8" s="1"/>
  <c r="BL44" i="5"/>
  <c r="BH44" i="5"/>
  <c r="BO44" i="5" s="1"/>
  <c r="Z40" i="8" s="1"/>
  <c r="BL25" i="5"/>
  <c r="AR17" i="7" s="1"/>
  <c r="BH25" i="5"/>
  <c r="BO25" i="5" s="1"/>
  <c r="BL27" i="5"/>
  <c r="AR18" i="7" s="1"/>
  <c r="BH27" i="5"/>
  <c r="BO27" i="5" s="1"/>
  <c r="BL61" i="5"/>
  <c r="AR32" i="7" s="1"/>
  <c r="BH61" i="5"/>
  <c r="BO61" i="5" s="1"/>
  <c r="BL76" i="5"/>
  <c r="AF33" i="10" s="1"/>
  <c r="BL26" i="5"/>
  <c r="AF16" i="10" s="1"/>
  <c r="BL85" i="5"/>
  <c r="AR41" i="7" s="1"/>
  <c r="BH85" i="5"/>
  <c r="BO85" i="5" s="1"/>
  <c r="BL42" i="5"/>
  <c r="BH42" i="5"/>
  <c r="BO42" i="5" s="1"/>
  <c r="Z38" i="8" s="1"/>
  <c r="BL62" i="5"/>
  <c r="AF30" i="10" s="1"/>
  <c r="BL30" i="5"/>
  <c r="AF18" i="10" s="1"/>
  <c r="BL73" i="5"/>
  <c r="AR35" i="7" s="1"/>
  <c r="BH73" i="5"/>
  <c r="BO73" i="5" s="1"/>
  <c r="BL41" i="5"/>
  <c r="BH41" i="5"/>
  <c r="BO41" i="5" s="1"/>
  <c r="Z37" i="8" s="1"/>
  <c r="BL32" i="5"/>
  <c r="AF19" i="10" s="1"/>
  <c r="BL78" i="5"/>
  <c r="AF34" i="10" s="1"/>
  <c r="BL53" i="5"/>
  <c r="AR28" i="7" s="1"/>
  <c r="BH53" i="5"/>
  <c r="BO53" i="5" s="1"/>
  <c r="BL52" i="5"/>
  <c r="AF25" i="10" s="1"/>
  <c r="BL66" i="5"/>
  <c r="BH66" i="5"/>
  <c r="BO66" i="5" s="1"/>
  <c r="Z60" i="8" s="1"/>
  <c r="BL60" i="5"/>
  <c r="AF29" i="10" s="1"/>
  <c r="BL70" i="5"/>
  <c r="BH70" i="5"/>
  <c r="BO70" i="5" s="1"/>
  <c r="Z64" i="8" s="1"/>
  <c r="BL72" i="5"/>
  <c r="AF31" i="10" s="1"/>
  <c r="BL48" i="5"/>
  <c r="AF23" i="10" s="1"/>
  <c r="BL54" i="5"/>
  <c r="AF26" i="10" s="1"/>
  <c r="BL29" i="5"/>
  <c r="AR19" i="7" s="1"/>
  <c r="BH29" i="5"/>
  <c r="BO29" i="5" s="1"/>
  <c r="BL58" i="5"/>
  <c r="AF28" i="10" s="1"/>
  <c r="BL71" i="5"/>
  <c r="AR34" i="7" s="1"/>
  <c r="BH71" i="5"/>
  <c r="BO71" i="5" s="1"/>
  <c r="BL81" i="5"/>
  <c r="AR39" i="7" s="1"/>
  <c r="BH81" i="5"/>
  <c r="BO81" i="5" s="1"/>
  <c r="BL19" i="5"/>
  <c r="BH19" i="5"/>
  <c r="BO19" i="5" s="1"/>
  <c r="Z17" i="8" s="1"/>
  <c r="BE4" i="5"/>
  <c r="BL18" i="5"/>
  <c r="BH18" i="5"/>
  <c r="BO18" i="5" s="1"/>
  <c r="Z16" i="8" s="1"/>
  <c r="BL83" i="5"/>
  <c r="AR40" i="7" s="1"/>
  <c r="BH83" i="5"/>
  <c r="BO83" i="5" s="1"/>
  <c r="BL80" i="5"/>
  <c r="AF35" i="10" s="1"/>
  <c r="BL84" i="5"/>
  <c r="AF37" i="10" s="1"/>
  <c r="BL33" i="5"/>
  <c r="AR21" i="7" s="1"/>
  <c r="BH33" i="5"/>
  <c r="BO33" i="5" s="1"/>
  <c r="BO17" i="5"/>
  <c r="Z15" i="8" s="1"/>
  <c r="BL20" i="5"/>
  <c r="BH20" i="5"/>
  <c r="BO20" i="5" s="1"/>
  <c r="Z18" i="8" s="1"/>
  <c r="BL86" i="5"/>
  <c r="AF38" i="10" s="1"/>
  <c r="BL36" i="5"/>
  <c r="AF21" i="10" s="1"/>
  <c r="BL65" i="5"/>
  <c r="BH65" i="5"/>
  <c r="BO65" i="5" s="1"/>
  <c r="Z59" i="8" s="1"/>
  <c r="BL75" i="5"/>
  <c r="AR36" i="7" s="1"/>
  <c r="BH75" i="5"/>
  <c r="BO75" i="5" s="1"/>
  <c r="BL59" i="5"/>
  <c r="AR31" i="7" s="1"/>
  <c r="BH59" i="5"/>
  <c r="BO59" i="5" s="1"/>
  <c r="BL35" i="5"/>
  <c r="AR22" i="7" s="1"/>
  <c r="BH35" i="5"/>
  <c r="BO35" i="5" s="1"/>
  <c r="BI63" i="5"/>
  <c r="BJ63" i="5"/>
  <c r="BL63" i="5"/>
  <c r="BM63" i="5"/>
  <c r="BO63" i="5"/>
  <c r="BK63" i="5"/>
  <c r="BJ64" i="5"/>
  <c r="BK64" i="5"/>
  <c r="BL64" i="5"/>
  <c r="BI64" i="5"/>
  <c r="BM64" i="5"/>
  <c r="BO64" i="5"/>
  <c r="K15" i="20"/>
  <c r="S4" i="8"/>
  <c r="BM78" i="5"/>
  <c r="BM62" i="5"/>
  <c r="BM54" i="5"/>
  <c r="BM38" i="5"/>
  <c r="BM30" i="5"/>
  <c r="BM86" i="5"/>
  <c r="BM60" i="5"/>
  <c r="BM52" i="5"/>
  <c r="BM36" i="5"/>
  <c r="BM28" i="5"/>
  <c r="BM84" i="5"/>
  <c r="BM82" i="5"/>
  <c r="BM74" i="5"/>
  <c r="BM58" i="5"/>
  <c r="BM50" i="5"/>
  <c r="BM34" i="5"/>
  <c r="BH26" i="5"/>
  <c r="BO26" i="5" s="1"/>
  <c r="BM76" i="5"/>
  <c r="BM80" i="5"/>
  <c r="BM72" i="5"/>
  <c r="BM56" i="5"/>
  <c r="BM48" i="5"/>
  <c r="BM32" i="5"/>
  <c r="BM24" i="5"/>
  <c r="BN4" i="12" l="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H54" i="5"/>
  <c r="BO54" i="5" s="1"/>
  <c r="BH36" i="5"/>
  <c r="BO36" i="5" s="1"/>
  <c r="BH30" i="5"/>
  <c r="BO30" i="5" s="1"/>
  <c r="BH78" i="5"/>
  <c r="BO78" i="5" s="1"/>
  <c r="BH60" i="5"/>
  <c r="BO60" i="5" s="1"/>
  <c r="BH28" i="5"/>
  <c r="BO28" i="5" s="1"/>
  <c r="BH34" i="5"/>
  <c r="BO34" i="5" s="1"/>
  <c r="BH48" i="5"/>
  <c r="BO48" i="5" s="1"/>
  <c r="BH50" i="5"/>
  <c r="BO50" i="5" s="1"/>
  <c r="BH56" i="5"/>
  <c r="BO56" i="5" s="1"/>
  <c r="BH76" i="5"/>
  <c r="BO76" i="5" s="1"/>
  <c r="BH62" i="5"/>
  <c r="BO62" i="5" s="1"/>
  <c r="BF4" i="5"/>
  <c r="BM26" i="5"/>
  <c r="BH58" i="5"/>
  <c r="BO58" i="5" s="1"/>
  <c r="BH72" i="5"/>
  <c r="BO72" i="5" s="1"/>
  <c r="BH52" i="5"/>
  <c r="BO52" i="5" s="1"/>
  <c r="BH74" i="5"/>
  <c r="BO74" i="5" s="1"/>
  <c r="BH38" i="5"/>
  <c r="BO38" i="5" s="1"/>
  <c r="BH32" i="5"/>
  <c r="BO32" i="5" s="1"/>
  <c r="BH84" i="5"/>
  <c r="BO84" i="5" s="1"/>
  <c r="BH86" i="5"/>
  <c r="BO86" i="5" s="1"/>
  <c r="BH24" i="5"/>
  <c r="BO24" i="5" s="1"/>
  <c r="BH82" i="5"/>
  <c r="BO82" i="5" s="1"/>
  <c r="BH80" i="5"/>
  <c r="BO80" i="5" s="1"/>
  <c r="BA16" i="5"/>
  <c r="BQ16" i="5" s="1"/>
  <c r="BA15" i="5"/>
  <c r="BG16" i="5"/>
  <c r="BN16" i="5" s="1"/>
  <c r="BG15" i="5"/>
  <c r="BN15" i="5" s="1"/>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N64" i="5"/>
  <c r="AR64" i="5" s="1"/>
  <c r="AD64" i="5"/>
  <c r="K24" i="9" s="1" a="1"/>
  <c r="K24" i="9" s="1"/>
  <c r="AN40" i="5"/>
  <c r="AR40" i="5" s="1"/>
  <c r="AD40" i="5"/>
  <c r="K20" i="9" s="1" a="1"/>
  <c r="K20" i="9" s="1"/>
  <c r="BO15" i="5"/>
  <c r="BM15" i="5"/>
  <c r="BL15" i="5"/>
  <c r="BK15" i="5"/>
  <c r="BJ15" i="5"/>
  <c r="BI15" i="5"/>
  <c r="BI16" i="5"/>
  <c r="BJ16" i="5"/>
  <c r="BK16" i="5"/>
  <c r="BL16" i="5"/>
  <c r="BM16" i="5"/>
  <c r="BO16" i="5"/>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N63" i="5"/>
  <c r="AR63" i="5" s="1"/>
  <c r="AD39" i="5"/>
  <c r="K19" i="9" s="1" a="1"/>
  <c r="K19" i="9" s="1"/>
  <c r="N19" i="9" s="1"/>
  <c r="O19" i="9" s="1"/>
  <c r="S19" i="9" s="1"/>
  <c r="X19" i="9" s="1"/>
  <c r="AN39" i="5"/>
  <c r="AR39" i="5" s="1"/>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N15" i="5"/>
  <c r="AN16" i="5"/>
  <c r="AR16" i="5" s="1"/>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<sst xmlns="http://schemas.openxmlformats.org/spreadsheetml/2006/main" count="17029" uniqueCount="1082">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</sst>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785">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 workbookViewId="1"/>
  </sheetViews>
  <sheetFormatPr baseColWidth="10" defaultRowHeight="16"/>
  <cols>
    <col min="1" max="1" width="4.83203125" customWidth="1"/>
  </cols>
  <sheetData>
    <row r="2" spans="2:2" ht="47">
      <c r="B2" s="20" t="s">
        <v>31</v>
      </c>
    </row>
    <row r="10" spans="2:2" ht="97">
      <c r="B10" s="19" t="s">
        <v>468</v>
      </c>
    </row>
    <row r="20" spans="2:2" ht="82">
      <c r="B20" s="6" t="s">
        <v>764</v>
      </c>
    </row>
    <row r="25" spans="2:2">
      <c r="B25" t="s">
        <v>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 workbookViewId="1">
      <selection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6" t="s">
        <v>94</v>
      </c>
      <c r="B1" s="546"/>
      <c r="C1" s="63"/>
      <c r="D1" s="64" t="str">
        <f>"Hello, "&amp;Home!$B$20&amp;" Team"</f>
        <v>Hello, Lesotho Team</v>
      </c>
      <c r="E1" s="63"/>
      <c r="F1" s="63"/>
      <c r="G1" s="63"/>
      <c r="H1" s="63"/>
      <c r="I1" s="63"/>
      <c r="J1" s="63"/>
      <c r="K1" s="63"/>
      <c r="L1" s="63"/>
      <c r="M1" s="63"/>
      <c r="N1" s="63"/>
      <c r="O1" s="63"/>
      <c r="P1" s="63"/>
      <c r="Q1" s="63"/>
      <c r="R1" s="65" t="str">
        <f ca="1">TEXT(TODAY(),"ddd, mmm dd")</f>
        <v>Mon, Nov 09</v>
      </c>
      <c r="S1" s="63"/>
    </row>
    <row r="2" spans="1:19" customFormat="1" ht="21">
      <c r="A2" s="547" t="s">
        <v>469</v>
      </c>
      <c r="B2" s="54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430</v>
      </c>
      <c r="I5" s="67"/>
      <c r="J5" s="68"/>
      <c r="K5" s="63"/>
      <c r="L5" s="66" t="s">
        <v>431</v>
      </c>
      <c r="M5" s="69"/>
      <c r="N5" s="68"/>
      <c r="O5" s="63"/>
      <c r="P5" s="66" t="s">
        <v>106</v>
      </c>
      <c r="Q5" s="67"/>
      <c r="R5" s="68"/>
      <c r="S5" s="63"/>
    </row>
    <row r="6" spans="1:19" customFormat="1" ht="20" customHeight="1">
      <c r="A6" s="54"/>
      <c r="B6" s="55"/>
      <c r="C6" s="63"/>
      <c r="D6" s="543">
        <f>SUM('Epi Cascade'!$L:$L)/SUM('Epi Cascade'!$G:$G)</f>
        <v>0.74489530323020725</v>
      </c>
      <c r="E6" s="544"/>
      <c r="F6" s="545"/>
      <c r="G6" s="63"/>
      <c r="H6" s="548">
        <f>SUM(TX_CURR_SUBNAT)-'Epi Cascade'!$L$4</f>
        <v>82994</v>
      </c>
      <c r="I6" s="549"/>
      <c r="J6" s="550"/>
      <c r="K6" s="63"/>
      <c r="L6" s="548">
        <f>SUM(TX_CURR.N.Age_Sex_HIVStatus.T)-Cascade!$AD$4</f>
        <v>103783</v>
      </c>
      <c r="M6" s="549"/>
      <c r="N6" s="550"/>
      <c r="O6" s="63"/>
      <c r="P6" s="543">
        <f>SUM('Epi Cascade'!$G:$G)/SUM('Epi Cascade'!$E:$E)</f>
        <v>0.14963858528500862</v>
      </c>
      <c r="Q6" s="544"/>
      <c r="R6" s="545"/>
      <c r="S6" s="63"/>
    </row>
    <row r="7" spans="1:19" customFormat="1" ht="20" customHeight="1">
      <c r="A7" s="290">
        <v>2</v>
      </c>
      <c r="B7" s="291" t="s">
        <v>129</v>
      </c>
      <c r="C7" s="63"/>
      <c r="D7" s="543"/>
      <c r="E7" s="544"/>
      <c r="F7" s="545"/>
      <c r="G7" s="63"/>
      <c r="H7" s="548"/>
      <c r="I7" s="549"/>
      <c r="J7" s="550"/>
      <c r="K7" s="63"/>
      <c r="L7" s="548"/>
      <c r="M7" s="549"/>
      <c r="N7" s="550"/>
      <c r="O7" s="63"/>
      <c r="P7" s="543"/>
      <c r="Q7" s="544"/>
      <c r="R7" s="545"/>
      <c r="S7" s="63"/>
    </row>
    <row r="8" spans="1:19" customFormat="1" ht="20" customHeight="1">
      <c r="A8" s="54"/>
      <c r="B8" s="55"/>
      <c r="C8" s="63"/>
      <c r="D8" s="543"/>
      <c r="E8" s="544"/>
      <c r="F8" s="545"/>
      <c r="G8" s="63"/>
      <c r="H8" s="548"/>
      <c r="I8" s="549"/>
      <c r="J8" s="550"/>
      <c r="K8" s="63"/>
      <c r="L8" s="548"/>
      <c r="M8" s="549"/>
      <c r="N8" s="550"/>
      <c r="O8" s="63"/>
      <c r="P8" s="543"/>
      <c r="Q8" s="544"/>
      <c r="R8" s="54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458</v>
      </c>
      <c r="P11" s="304"/>
      <c r="Q11" s="304"/>
      <c r="R11" s="305"/>
    </row>
    <row r="12" spans="1:19" customFormat="1" ht="114" customHeight="1">
      <c r="A12" s="29"/>
      <c r="B12" s="12"/>
      <c r="C12" s="63"/>
      <c r="D12" s="28"/>
      <c r="E12" s="542" t="s">
        <v>354</v>
      </c>
      <c r="F12" s="542"/>
      <c r="G12" s="542"/>
      <c r="H12" s="542"/>
      <c r="I12" s="542"/>
      <c r="J12" s="542"/>
      <c r="K12" s="542"/>
      <c r="L12" s="542"/>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457</v>
      </c>
      <c r="Q31" s="301" t="s">
        <v>456</v>
      </c>
      <c r="R31" s="308" t="s">
        <v>455</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452</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453</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454</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452</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453</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454</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24" priority="9">
      <formula>MOD(ROW(),2)=0</formula>
    </cfRule>
  </conditionalFormatting>
  <conditionalFormatting sqref="K17:K40">
    <cfRule type="expression" dxfId="223" priority="7">
      <formula>MOD(ROW(),2)=0</formula>
    </cfRule>
  </conditionalFormatting>
  <conditionalFormatting sqref="L17:L40">
    <cfRule type="expression" dxfId="22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 workbookViewId="1"/>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414</v>
      </c>
      <c r="E1" s="56" t="s">
        <v>765</v>
      </c>
      <c r="F1" s="56" t="s">
        <v>462</v>
      </c>
      <c r="G1" s="58" t="s">
        <v>480</v>
      </c>
      <c r="H1" s="56" t="s">
        <v>481</v>
      </c>
      <c r="I1" s="56" t="s">
        <v>482</v>
      </c>
      <c r="J1" s="56" t="s">
        <v>483</v>
      </c>
      <c r="K1" s="56" t="s">
        <v>132</v>
      </c>
      <c r="L1" s="56" t="s">
        <v>460</v>
      </c>
      <c r="M1" s="56" t="s">
        <v>459</v>
      </c>
      <c r="N1" s="56" t="s">
        <v>122</v>
      </c>
    </row>
    <row r="2" spans="2:14" ht="17" thickBot="1">
      <c r="B2" s="61" t="s">
        <v>447</v>
      </c>
      <c r="C2" s="60" t="s">
        <v>139</v>
      </c>
      <c r="D2" s="15" t="s">
        <v>748</v>
      </c>
      <c r="E2" s="15" t="s">
        <v>766</v>
      </c>
      <c r="F2" s="15" t="s">
        <v>488</v>
      </c>
      <c r="G2" s="15" t="s">
        <v>43</v>
      </c>
      <c r="H2" s="15" t="s">
        <v>767</v>
      </c>
      <c r="I2" s="15" t="s">
        <v>109</v>
      </c>
      <c r="J2" s="15" t="s">
        <v>768</v>
      </c>
      <c r="K2" s="57">
        <v>2248</v>
      </c>
      <c r="L2" s="57">
        <v>48</v>
      </c>
      <c r="M2" s="57">
        <v>2</v>
      </c>
      <c r="N2" s="57" t="str">
        <f>IF($D2&lt;&gt;"","["&amp;$E2&amp;"]"&amp;"|"&amp;$G2&amp;"|"&amp;$I2&amp;"|"&amp;$F2,"")</f>
        <v>[wpg5evyl1OL]|&lt;01|Female|POP_EST.T_1</v>
      </c>
    </row>
    <row r="3" spans="2:14">
      <c r="D3" s="15" t="s">
        <v>748</v>
      </c>
      <c r="E3" s="15" t="s">
        <v>766</v>
      </c>
      <c r="F3" s="15" t="s">
        <v>488</v>
      </c>
      <c r="G3" s="15" t="s">
        <v>43</v>
      </c>
      <c r="H3" s="15" t="s">
        <v>767</v>
      </c>
      <c r="I3" s="15" t="s">
        <v>120</v>
      </c>
      <c r="J3" s="15" t="s">
        <v>769</v>
      </c>
      <c r="K3" s="57">
        <v>2294</v>
      </c>
      <c r="L3" s="57">
        <v>3</v>
      </c>
      <c r="M3" s="57">
        <v>30</v>
      </c>
      <c r="N3" s="57" t="str">
        <f t="shared" ref="N3:N66" si="0">IF($D3&lt;&gt;"","["&amp;$E3&amp;"]"&amp;"|"&amp;$G3&amp;"|"&amp;$I3&amp;"|"&amp;$F3,"")</f>
        <v>[wpg5evyl1OL]|&lt;01|Male|POP_EST.T_1</v>
      </c>
    </row>
    <row r="4" spans="2:14">
      <c r="B4" s="62" t="s">
        <v>140</v>
      </c>
      <c r="D4" s="15" t="s">
        <v>748</v>
      </c>
      <c r="E4" s="15" t="s">
        <v>766</v>
      </c>
      <c r="F4" s="15" t="s">
        <v>488</v>
      </c>
      <c r="G4" s="15" t="s">
        <v>110</v>
      </c>
      <c r="H4" s="15" t="s">
        <v>770</v>
      </c>
      <c r="I4" s="15" t="s">
        <v>109</v>
      </c>
      <c r="J4" s="15" t="s">
        <v>768</v>
      </c>
      <c r="K4" s="57">
        <v>10445</v>
      </c>
      <c r="L4" s="57">
        <v>5</v>
      </c>
      <c r="M4" s="57">
        <v>31</v>
      </c>
      <c r="N4" s="57" t="str">
        <f t="shared" si="0"/>
        <v>[wpg5evyl1OL]|01-04|Female|POP_EST.T_1</v>
      </c>
    </row>
    <row r="5" spans="2:14">
      <c r="D5" s="15" t="s">
        <v>748</v>
      </c>
      <c r="E5" s="15" t="s">
        <v>766</v>
      </c>
      <c r="F5" s="15" t="s">
        <v>488</v>
      </c>
      <c r="G5" s="15" t="s">
        <v>110</v>
      </c>
      <c r="H5" s="15" t="s">
        <v>770</v>
      </c>
      <c r="I5" s="15" t="s">
        <v>120</v>
      </c>
      <c r="J5" s="15" t="s">
        <v>769</v>
      </c>
      <c r="K5" s="57">
        <v>10657</v>
      </c>
      <c r="L5" s="57">
        <v>33</v>
      </c>
      <c r="M5" s="57">
        <v>33</v>
      </c>
      <c r="N5" s="57" t="str">
        <f t="shared" si="0"/>
        <v>[wpg5evyl1OL]|01-04|Male|POP_EST.T_1</v>
      </c>
    </row>
    <row r="6" spans="2:14">
      <c r="B6" s="551" t="s">
        <v>437</v>
      </c>
      <c r="D6" s="15" t="s">
        <v>748</v>
      </c>
      <c r="E6" s="15" t="s">
        <v>766</v>
      </c>
      <c r="F6" s="15" t="s">
        <v>488</v>
      </c>
      <c r="G6" s="15" t="s">
        <v>111</v>
      </c>
      <c r="H6" s="15" t="s">
        <v>771</v>
      </c>
      <c r="I6" s="15" t="s">
        <v>109</v>
      </c>
      <c r="J6" s="15" t="s">
        <v>768</v>
      </c>
      <c r="K6" s="57">
        <v>14545</v>
      </c>
      <c r="L6" s="57">
        <v>35</v>
      </c>
      <c r="M6" s="57">
        <v>2</v>
      </c>
      <c r="N6" s="57" t="str">
        <f t="shared" si="0"/>
        <v>[wpg5evyl1OL]|05-09|Female|POP_EST.T_1</v>
      </c>
    </row>
    <row r="7" spans="2:14">
      <c r="B7" s="551"/>
      <c r="D7" s="15" t="s">
        <v>748</v>
      </c>
      <c r="E7" s="15" t="s">
        <v>766</v>
      </c>
      <c r="F7" s="15" t="s">
        <v>488</v>
      </c>
      <c r="G7" s="15" t="s">
        <v>111</v>
      </c>
      <c r="H7" s="15" t="s">
        <v>771</v>
      </c>
      <c r="I7" s="15" t="s">
        <v>120</v>
      </c>
      <c r="J7" s="15" t="s">
        <v>769</v>
      </c>
      <c r="K7" s="57">
        <v>14062</v>
      </c>
      <c r="L7" s="57">
        <v>29</v>
      </c>
      <c r="M7" s="57">
        <v>7</v>
      </c>
      <c r="N7" s="57" t="str">
        <f t="shared" si="0"/>
        <v>[wpg5evyl1OL]|05-09|Male|POP_EST.T_1</v>
      </c>
    </row>
    <row r="8" spans="2:14">
      <c r="B8" s="295"/>
      <c r="D8" s="15" t="s">
        <v>748</v>
      </c>
      <c r="E8" s="15" t="s">
        <v>766</v>
      </c>
      <c r="F8" s="15" t="s">
        <v>488</v>
      </c>
      <c r="G8" s="15" t="s">
        <v>112</v>
      </c>
      <c r="H8" s="15" t="s">
        <v>772</v>
      </c>
      <c r="I8" s="15" t="s">
        <v>109</v>
      </c>
      <c r="J8" s="15" t="s">
        <v>768</v>
      </c>
      <c r="K8" s="57">
        <v>13166</v>
      </c>
      <c r="L8" s="57">
        <v>22</v>
      </c>
      <c r="M8" s="57">
        <v>14</v>
      </c>
      <c r="N8" s="57" t="str">
        <f t="shared" si="0"/>
        <v>[wpg5evyl1OL]|10-14|Female|POP_EST.T_1</v>
      </c>
    </row>
    <row r="9" spans="2:14" ht="17">
      <c r="B9" s="295" t="s">
        <v>438</v>
      </c>
      <c r="D9" s="15" t="s">
        <v>748</v>
      </c>
      <c r="E9" s="15" t="s">
        <v>766</v>
      </c>
      <c r="F9" s="15" t="s">
        <v>488</v>
      </c>
      <c r="G9" s="15" t="s">
        <v>112</v>
      </c>
      <c r="H9" s="15" t="s">
        <v>772</v>
      </c>
      <c r="I9" s="15" t="s">
        <v>120</v>
      </c>
      <c r="J9" s="15" t="s">
        <v>769</v>
      </c>
      <c r="K9" s="57">
        <v>13241</v>
      </c>
      <c r="L9" s="57">
        <v>14</v>
      </c>
      <c r="M9" s="57">
        <v>11</v>
      </c>
      <c r="N9" s="57" t="str">
        <f t="shared" si="0"/>
        <v>[wpg5evyl1OL]|10-14|Male|POP_EST.T_1</v>
      </c>
    </row>
    <row r="10" spans="2:14">
      <c r="B10" s="295"/>
      <c r="D10" s="15" t="s">
        <v>748</v>
      </c>
      <c r="E10" s="15" t="s">
        <v>766</v>
      </c>
      <c r="F10" s="15" t="s">
        <v>488</v>
      </c>
      <c r="G10" s="15" t="s">
        <v>113</v>
      </c>
      <c r="H10" s="15" t="s">
        <v>773</v>
      </c>
      <c r="I10" s="15" t="s">
        <v>109</v>
      </c>
      <c r="J10" s="15" t="s">
        <v>768</v>
      </c>
      <c r="K10" s="57">
        <v>12445</v>
      </c>
      <c r="L10" s="57">
        <v>26</v>
      </c>
      <c r="M10" s="57">
        <v>6</v>
      </c>
      <c r="N10" s="57" t="str">
        <f t="shared" si="0"/>
        <v>[wpg5evyl1OL]|15-19|Female|POP_EST.T_1</v>
      </c>
    </row>
    <row r="11" spans="2:14">
      <c r="B11" s="551" t="s">
        <v>439</v>
      </c>
      <c r="D11" s="15" t="s">
        <v>748</v>
      </c>
      <c r="E11" s="15" t="s">
        <v>766</v>
      </c>
      <c r="F11" s="15" t="s">
        <v>488</v>
      </c>
      <c r="G11" s="15" t="s">
        <v>113</v>
      </c>
      <c r="H11" s="15" t="s">
        <v>773</v>
      </c>
      <c r="I11" s="15" t="s">
        <v>120</v>
      </c>
      <c r="J11" s="15" t="s">
        <v>769</v>
      </c>
      <c r="K11" s="57">
        <v>12882</v>
      </c>
      <c r="L11" s="57">
        <v>57</v>
      </c>
      <c r="M11" s="57">
        <v>11</v>
      </c>
      <c r="N11" s="57" t="str">
        <f t="shared" si="0"/>
        <v>[wpg5evyl1OL]|15-19|Male|POP_EST.T_1</v>
      </c>
    </row>
    <row r="12" spans="2:14">
      <c r="B12" s="551"/>
      <c r="D12" s="15" t="s">
        <v>748</v>
      </c>
      <c r="E12" s="15" t="s">
        <v>766</v>
      </c>
      <c r="F12" s="15" t="s">
        <v>488</v>
      </c>
      <c r="G12" s="15" t="s">
        <v>114</v>
      </c>
      <c r="H12" s="15" t="s">
        <v>774</v>
      </c>
      <c r="I12" s="15" t="s">
        <v>109</v>
      </c>
      <c r="J12" s="15" t="s">
        <v>768</v>
      </c>
      <c r="K12" s="57">
        <v>11987</v>
      </c>
      <c r="L12" s="57">
        <v>9</v>
      </c>
      <c r="M12" s="57">
        <v>22</v>
      </c>
      <c r="N12" s="57" t="str">
        <f t="shared" si="0"/>
        <v>[wpg5evyl1OL]|20-24|Female|POP_EST.T_1</v>
      </c>
    </row>
    <row r="13" spans="2:14">
      <c r="B13" s="295"/>
      <c r="D13" s="15" t="s">
        <v>748</v>
      </c>
      <c r="E13" s="15" t="s">
        <v>766</v>
      </c>
      <c r="F13" s="15" t="s">
        <v>488</v>
      </c>
      <c r="G13" s="15" t="s">
        <v>114</v>
      </c>
      <c r="H13" s="15" t="s">
        <v>774</v>
      </c>
      <c r="I13" s="15" t="s">
        <v>120</v>
      </c>
      <c r="J13" s="15" t="s">
        <v>769</v>
      </c>
      <c r="K13" s="57">
        <v>12472</v>
      </c>
      <c r="L13" s="57">
        <v>21</v>
      </c>
      <c r="M13" s="57">
        <v>19</v>
      </c>
      <c r="N13" s="57" t="str">
        <f t="shared" si="0"/>
        <v>[wpg5evyl1OL]|20-24|Male|POP_EST.T_1</v>
      </c>
    </row>
    <row r="14" spans="2:14" ht="17">
      <c r="B14" s="295" t="s">
        <v>440</v>
      </c>
      <c r="D14" s="15" t="s">
        <v>748</v>
      </c>
      <c r="E14" s="15" t="s">
        <v>766</v>
      </c>
      <c r="F14" s="15" t="s">
        <v>488</v>
      </c>
      <c r="G14" s="15" t="s">
        <v>115</v>
      </c>
      <c r="H14" s="15" t="s">
        <v>775</v>
      </c>
      <c r="I14" s="15" t="s">
        <v>109</v>
      </c>
      <c r="J14" s="15" t="s">
        <v>768</v>
      </c>
      <c r="K14" s="57">
        <v>12375</v>
      </c>
      <c r="L14" s="57">
        <v>42</v>
      </c>
      <c r="M14" s="57">
        <v>25</v>
      </c>
      <c r="N14" s="57" t="str">
        <f t="shared" si="0"/>
        <v>[wpg5evyl1OL]|25-29|Female|POP_EST.T_1</v>
      </c>
    </row>
    <row r="15" spans="2:14">
      <c r="B15" s="295"/>
      <c r="D15" s="15" t="s">
        <v>748</v>
      </c>
      <c r="E15" s="15" t="s">
        <v>766</v>
      </c>
      <c r="F15" s="15" t="s">
        <v>488</v>
      </c>
      <c r="G15" s="15" t="s">
        <v>115</v>
      </c>
      <c r="H15" s="15" t="s">
        <v>775</v>
      </c>
      <c r="I15" s="15" t="s">
        <v>120</v>
      </c>
      <c r="J15" s="15" t="s">
        <v>769</v>
      </c>
      <c r="K15" s="57">
        <v>12986</v>
      </c>
      <c r="L15" s="57">
        <v>48</v>
      </c>
      <c r="M15" s="57">
        <v>2</v>
      </c>
      <c r="N15" s="57" t="str">
        <f t="shared" si="0"/>
        <v>[wpg5evyl1OL]|25-29|Male|POP_EST.T_1</v>
      </c>
    </row>
    <row r="16" spans="2:14">
      <c r="B16" s="551" t="s">
        <v>441</v>
      </c>
      <c r="D16" s="15" t="s">
        <v>748</v>
      </c>
      <c r="E16" s="15" t="s">
        <v>766</v>
      </c>
      <c r="F16" s="15" t="s">
        <v>488</v>
      </c>
      <c r="G16" s="15" t="s">
        <v>116</v>
      </c>
      <c r="H16" s="15" t="s">
        <v>776</v>
      </c>
      <c r="I16" s="15" t="s">
        <v>109</v>
      </c>
      <c r="J16" s="15" t="s">
        <v>768</v>
      </c>
      <c r="K16" s="57">
        <v>12104</v>
      </c>
      <c r="L16" s="57">
        <v>17</v>
      </c>
      <c r="M16" s="57">
        <v>25</v>
      </c>
      <c r="N16" s="57" t="str">
        <f t="shared" si="0"/>
        <v>[wpg5evyl1OL]|30-34|Female|POP_EST.T_1</v>
      </c>
    </row>
    <row r="17" spans="2:14">
      <c r="B17" s="551"/>
      <c r="D17" s="15" t="s">
        <v>748</v>
      </c>
      <c r="E17" s="15" t="s">
        <v>766</v>
      </c>
      <c r="F17" s="15" t="s">
        <v>488</v>
      </c>
      <c r="G17" s="15" t="s">
        <v>116</v>
      </c>
      <c r="H17" s="15" t="s">
        <v>776</v>
      </c>
      <c r="I17" s="15" t="s">
        <v>120</v>
      </c>
      <c r="J17" s="15" t="s">
        <v>769</v>
      </c>
      <c r="K17" s="57">
        <v>12894</v>
      </c>
      <c r="L17" s="57">
        <v>2</v>
      </c>
      <c r="M17" s="57">
        <v>25</v>
      </c>
      <c r="N17" s="57" t="str">
        <f t="shared" si="0"/>
        <v>[wpg5evyl1OL]|30-34|Male|POP_EST.T_1</v>
      </c>
    </row>
    <row r="18" spans="2:14">
      <c r="B18" s="295"/>
      <c r="D18" s="15" t="s">
        <v>748</v>
      </c>
      <c r="E18" s="15" t="s">
        <v>766</v>
      </c>
      <c r="F18" s="15" t="s">
        <v>488</v>
      </c>
      <c r="G18" s="15" t="s">
        <v>117</v>
      </c>
      <c r="H18" s="15" t="s">
        <v>777</v>
      </c>
      <c r="I18" s="15" t="s">
        <v>109</v>
      </c>
      <c r="J18" s="15" t="s">
        <v>768</v>
      </c>
      <c r="K18" s="57">
        <v>9083</v>
      </c>
      <c r="L18" s="57">
        <v>56</v>
      </c>
      <c r="M18" s="57">
        <v>12</v>
      </c>
      <c r="N18" s="57" t="str">
        <f t="shared" si="0"/>
        <v>[wpg5evyl1OL]|35-39|Female|POP_EST.T_1</v>
      </c>
    </row>
    <row r="19" spans="2:14">
      <c r="B19" s="551" t="s">
        <v>442</v>
      </c>
      <c r="D19" s="15" t="s">
        <v>748</v>
      </c>
      <c r="E19" s="15" t="s">
        <v>766</v>
      </c>
      <c r="F19" s="15" t="s">
        <v>488</v>
      </c>
      <c r="G19" s="15" t="s">
        <v>117</v>
      </c>
      <c r="H19" s="15" t="s">
        <v>777</v>
      </c>
      <c r="I19" s="15" t="s">
        <v>120</v>
      </c>
      <c r="J19" s="15" t="s">
        <v>769</v>
      </c>
      <c r="K19" s="57">
        <v>10372</v>
      </c>
      <c r="L19" s="57">
        <v>48</v>
      </c>
      <c r="M19" s="57">
        <v>14</v>
      </c>
      <c r="N19" s="57" t="str">
        <f t="shared" si="0"/>
        <v>[wpg5evyl1OL]|35-39|Male|POP_EST.T_1</v>
      </c>
    </row>
    <row r="20" spans="2:14">
      <c r="B20" s="551"/>
      <c r="D20" s="15" t="s">
        <v>748</v>
      </c>
      <c r="E20" s="15" t="s">
        <v>766</v>
      </c>
      <c r="F20" s="15" t="s">
        <v>488</v>
      </c>
      <c r="G20" s="15" t="s">
        <v>118</v>
      </c>
      <c r="H20" s="15" t="s">
        <v>778</v>
      </c>
      <c r="I20" s="15" t="s">
        <v>109</v>
      </c>
      <c r="J20" s="15" t="s">
        <v>768</v>
      </c>
      <c r="K20" s="57">
        <v>6597</v>
      </c>
      <c r="L20" s="57">
        <v>48</v>
      </c>
      <c r="M20" s="57">
        <v>48</v>
      </c>
      <c r="N20" s="57" t="str">
        <f t="shared" si="0"/>
        <v>[wpg5evyl1OL]|40-44|Female|POP_EST.T_1</v>
      </c>
    </row>
    <row r="21" spans="2:14">
      <c r="D21" s="15" t="s">
        <v>748</v>
      </c>
      <c r="E21" s="15" t="s">
        <v>766</v>
      </c>
      <c r="F21" s="15" t="s">
        <v>488</v>
      </c>
      <c r="G21" s="15" t="s">
        <v>118</v>
      </c>
      <c r="H21" s="15" t="s">
        <v>778</v>
      </c>
      <c r="I21" s="15" t="s">
        <v>120</v>
      </c>
      <c r="J21" s="15" t="s">
        <v>769</v>
      </c>
      <c r="K21" s="57">
        <v>6905</v>
      </c>
      <c r="L21" s="57">
        <v>41</v>
      </c>
      <c r="M21" s="57">
        <v>24</v>
      </c>
      <c r="N21" s="57" t="str">
        <f t="shared" si="0"/>
        <v>[wpg5evyl1OL]|40-44|Male|POP_EST.T_1</v>
      </c>
    </row>
    <row r="22" spans="2:14">
      <c r="B22" s="551" t="s">
        <v>443</v>
      </c>
      <c r="D22" s="15" t="s">
        <v>748</v>
      </c>
      <c r="E22" s="15" t="s">
        <v>766</v>
      </c>
      <c r="F22" s="15" t="s">
        <v>488</v>
      </c>
      <c r="G22" s="15" t="s">
        <v>119</v>
      </c>
      <c r="H22" s="15" t="s">
        <v>779</v>
      </c>
      <c r="I22" s="15" t="s">
        <v>109</v>
      </c>
      <c r="J22" s="15" t="s">
        <v>768</v>
      </c>
      <c r="K22" s="57">
        <v>5601</v>
      </c>
      <c r="L22" s="57">
        <v>59</v>
      </c>
      <c r="M22" s="57">
        <v>25</v>
      </c>
      <c r="N22" s="57" t="str">
        <f t="shared" si="0"/>
        <v>[wpg5evyl1OL]|45-49|Female|POP_EST.T_1</v>
      </c>
    </row>
    <row r="23" spans="2:14">
      <c r="B23" s="551"/>
      <c r="D23" s="15" t="s">
        <v>748</v>
      </c>
      <c r="E23" s="15" t="s">
        <v>766</v>
      </c>
      <c r="F23" s="15" t="s">
        <v>488</v>
      </c>
      <c r="G23" s="15" t="s">
        <v>119</v>
      </c>
      <c r="H23" s="15" t="s">
        <v>779</v>
      </c>
      <c r="I23" s="15" t="s">
        <v>120</v>
      </c>
      <c r="J23" s="15" t="s">
        <v>769</v>
      </c>
      <c r="K23" s="57">
        <v>5130</v>
      </c>
      <c r="L23" s="57">
        <v>50</v>
      </c>
      <c r="M23" s="57">
        <v>1</v>
      </c>
      <c r="N23" s="57" t="str">
        <f t="shared" si="0"/>
        <v>[wpg5evyl1OL]|45-49|Male|POP_EST.T_1</v>
      </c>
    </row>
    <row r="24" spans="2:14">
      <c r="B24" s="551"/>
      <c r="D24" s="15" t="s">
        <v>748</v>
      </c>
      <c r="E24" s="15" t="s">
        <v>766</v>
      </c>
      <c r="F24" s="15" t="s">
        <v>488</v>
      </c>
      <c r="G24" s="15" t="s">
        <v>8</v>
      </c>
      <c r="H24" s="15" t="s">
        <v>780</v>
      </c>
      <c r="I24" s="15" t="s">
        <v>109</v>
      </c>
      <c r="J24" s="15" t="s">
        <v>768</v>
      </c>
      <c r="K24" s="57">
        <v>26039</v>
      </c>
      <c r="L24" s="57">
        <v>59</v>
      </c>
      <c r="M24" s="57">
        <v>41</v>
      </c>
      <c r="N24" s="57" t="str">
        <f t="shared" si="0"/>
        <v>[wpg5evyl1OL]|50+|Female|POP_EST.T_1</v>
      </c>
    </row>
    <row r="25" spans="2:14">
      <c r="D25" s="15" t="s">
        <v>748</v>
      </c>
      <c r="E25" s="15" t="s">
        <v>766</v>
      </c>
      <c r="F25" s="15" t="s">
        <v>488</v>
      </c>
      <c r="G25" s="15" t="s">
        <v>8</v>
      </c>
      <c r="H25" s="15" t="s">
        <v>780</v>
      </c>
      <c r="I25" s="15" t="s">
        <v>120</v>
      </c>
      <c r="J25" s="15" t="s">
        <v>769</v>
      </c>
      <c r="K25" s="57">
        <v>18045</v>
      </c>
      <c r="L25" s="57">
        <v>46</v>
      </c>
      <c r="M25" s="57">
        <v>47</v>
      </c>
      <c r="N25" s="57" t="str">
        <f t="shared" si="0"/>
        <v>[wpg5evyl1OL]|50+|Male|POP_EST.T_1</v>
      </c>
    </row>
    <row r="26" spans="2:14">
      <c r="B26" s="59" t="s">
        <v>444</v>
      </c>
      <c r="D26" s="15" t="s">
        <v>749</v>
      </c>
      <c r="E26" s="15" t="s">
        <v>781</v>
      </c>
      <c r="F26" s="15" t="s">
        <v>488</v>
      </c>
      <c r="G26" s="15" t="s">
        <v>43</v>
      </c>
      <c r="H26" s="15" t="s">
        <v>767</v>
      </c>
      <c r="I26" s="15" t="s">
        <v>109</v>
      </c>
      <c r="J26" s="15" t="s">
        <v>768</v>
      </c>
      <c r="K26" s="57">
        <v>1053</v>
      </c>
      <c r="L26" s="57">
        <v>9</v>
      </c>
      <c r="M26" s="57">
        <v>33</v>
      </c>
      <c r="N26" s="57" t="str">
        <f t="shared" si="0"/>
        <v>[mvPRqBFtVC0]|&lt;01|Female|POP_EST.T_1</v>
      </c>
    </row>
    <row r="27" spans="2:14">
      <c r="D27" s="15" t="s">
        <v>749</v>
      </c>
      <c r="E27" s="15" t="s">
        <v>781</v>
      </c>
      <c r="F27" s="15" t="s">
        <v>488</v>
      </c>
      <c r="G27" s="15" t="s">
        <v>43</v>
      </c>
      <c r="H27" s="15" t="s">
        <v>767</v>
      </c>
      <c r="I27" s="15" t="s">
        <v>120</v>
      </c>
      <c r="J27" s="15" t="s">
        <v>769</v>
      </c>
      <c r="K27" s="57">
        <v>1042</v>
      </c>
      <c r="L27" s="57">
        <v>25</v>
      </c>
      <c r="M27" s="57">
        <v>45</v>
      </c>
      <c r="N27" s="57" t="str">
        <f t="shared" si="0"/>
        <v>[mvPRqBFtVC0]|&lt;01|Male|POP_EST.T_1</v>
      </c>
    </row>
    <row r="28" spans="2:14">
      <c r="B28" s="551" t="s">
        <v>445</v>
      </c>
      <c r="D28" s="15" t="s">
        <v>749</v>
      </c>
      <c r="E28" s="15" t="s">
        <v>781</v>
      </c>
      <c r="F28" s="15" t="s">
        <v>488</v>
      </c>
      <c r="G28" s="15" t="s">
        <v>110</v>
      </c>
      <c r="H28" s="15" t="s">
        <v>770</v>
      </c>
      <c r="I28" s="15" t="s">
        <v>109</v>
      </c>
      <c r="J28" s="15" t="s">
        <v>768</v>
      </c>
      <c r="K28" s="57">
        <v>4893</v>
      </c>
      <c r="L28" s="57">
        <v>11</v>
      </c>
      <c r="M28" s="57">
        <v>10</v>
      </c>
      <c r="N28" s="57" t="str">
        <f t="shared" si="0"/>
        <v>[mvPRqBFtVC0]|01-04|Female|POP_EST.T_1</v>
      </c>
    </row>
    <row r="29" spans="2:14">
      <c r="B29" s="551"/>
      <c r="D29" s="15" t="s">
        <v>749</v>
      </c>
      <c r="E29" s="15" t="s">
        <v>781</v>
      </c>
      <c r="F29" s="15" t="s">
        <v>488</v>
      </c>
      <c r="G29" s="15" t="s">
        <v>110</v>
      </c>
      <c r="H29" s="15" t="s">
        <v>770</v>
      </c>
      <c r="I29" s="15" t="s">
        <v>120</v>
      </c>
      <c r="J29" s="15" t="s">
        <v>769</v>
      </c>
      <c r="K29" s="57">
        <v>4843</v>
      </c>
      <c r="L29" s="57">
        <v>8</v>
      </c>
      <c r="M29" s="57">
        <v>6</v>
      </c>
      <c r="N29" s="57" t="str">
        <f t="shared" si="0"/>
        <v>[mvPRqBFtVC0]|01-04|Male|POP_EST.T_1</v>
      </c>
    </row>
    <row r="30" spans="2:14">
      <c r="D30" s="15" t="s">
        <v>749</v>
      </c>
      <c r="E30" s="15" t="s">
        <v>781</v>
      </c>
      <c r="F30" s="15" t="s">
        <v>488</v>
      </c>
      <c r="G30" s="15" t="s">
        <v>111</v>
      </c>
      <c r="H30" s="15" t="s">
        <v>771</v>
      </c>
      <c r="I30" s="15" t="s">
        <v>109</v>
      </c>
      <c r="J30" s="15" t="s">
        <v>768</v>
      </c>
      <c r="K30" s="57">
        <v>7343</v>
      </c>
      <c r="L30" s="57">
        <v>14</v>
      </c>
      <c r="M30" s="57">
        <v>45</v>
      </c>
      <c r="N30" s="57" t="str">
        <f t="shared" si="0"/>
        <v>[mvPRqBFtVC0]|05-09|Female|POP_EST.T_1</v>
      </c>
    </row>
    <row r="31" spans="2:14">
      <c r="B31" s="551" t="s">
        <v>446</v>
      </c>
      <c r="D31" s="15" t="s">
        <v>749</v>
      </c>
      <c r="E31" s="15" t="s">
        <v>781</v>
      </c>
      <c r="F31" s="15" t="s">
        <v>488</v>
      </c>
      <c r="G31" s="15" t="s">
        <v>111</v>
      </c>
      <c r="H31" s="15" t="s">
        <v>771</v>
      </c>
      <c r="I31" s="15" t="s">
        <v>120</v>
      </c>
      <c r="J31" s="15" t="s">
        <v>769</v>
      </c>
      <c r="K31" s="57">
        <v>6735</v>
      </c>
      <c r="L31" s="57">
        <v>60</v>
      </c>
      <c r="M31" s="57">
        <v>32</v>
      </c>
      <c r="N31" s="57" t="str">
        <f t="shared" si="0"/>
        <v>[mvPRqBFtVC0]|05-09|Male|POP_EST.T_1</v>
      </c>
    </row>
    <row r="32" spans="2:14">
      <c r="B32" s="551"/>
      <c r="D32" s="15" t="s">
        <v>749</v>
      </c>
      <c r="E32" s="15" t="s">
        <v>781</v>
      </c>
      <c r="F32" s="15" t="s">
        <v>488</v>
      </c>
      <c r="G32" s="15" t="s">
        <v>112</v>
      </c>
      <c r="H32" s="15" t="s">
        <v>772</v>
      </c>
      <c r="I32" s="15" t="s">
        <v>109</v>
      </c>
      <c r="J32" s="15" t="s">
        <v>768</v>
      </c>
      <c r="K32" s="57">
        <v>6499</v>
      </c>
      <c r="L32" s="57">
        <v>59</v>
      </c>
      <c r="M32" s="57">
        <v>8</v>
      </c>
      <c r="N32" s="57" t="str">
        <f t="shared" si="0"/>
        <v>[mvPRqBFtVC0]|10-14|Female|POP_EST.T_1</v>
      </c>
    </row>
    <row r="33" spans="2:14">
      <c r="B33" s="551"/>
      <c r="D33" s="15" t="s">
        <v>749</v>
      </c>
      <c r="E33" s="15" t="s">
        <v>781</v>
      </c>
      <c r="F33" s="15" t="s">
        <v>488</v>
      </c>
      <c r="G33" s="15" t="s">
        <v>112</v>
      </c>
      <c r="H33" s="15" t="s">
        <v>772</v>
      </c>
      <c r="I33" s="15" t="s">
        <v>120</v>
      </c>
      <c r="J33" s="15" t="s">
        <v>769</v>
      </c>
      <c r="K33" s="57">
        <v>6251</v>
      </c>
      <c r="L33" s="57">
        <v>45</v>
      </c>
      <c r="M33" s="57">
        <v>5</v>
      </c>
      <c r="N33" s="57" t="str">
        <f t="shared" si="0"/>
        <v>[mvPRqBFtVC0]|10-14|Male|POP_EST.T_1</v>
      </c>
    </row>
    <row r="34" spans="2:14">
      <c r="D34" s="15" t="s">
        <v>749</v>
      </c>
      <c r="E34" s="15" t="s">
        <v>781</v>
      </c>
      <c r="F34" s="15" t="s">
        <v>488</v>
      </c>
      <c r="G34" s="15" t="s">
        <v>113</v>
      </c>
      <c r="H34" s="15" t="s">
        <v>773</v>
      </c>
      <c r="I34" s="15" t="s">
        <v>109</v>
      </c>
      <c r="J34" s="15" t="s">
        <v>768</v>
      </c>
      <c r="K34" s="57">
        <v>5631</v>
      </c>
      <c r="L34" s="57">
        <v>50</v>
      </c>
      <c r="M34" s="57">
        <v>8</v>
      </c>
      <c r="N34" s="57" t="str">
        <f t="shared" si="0"/>
        <v>[mvPRqBFtVC0]|15-19|Female|POP_EST.T_1</v>
      </c>
    </row>
    <row r="35" spans="2:14">
      <c r="D35" s="15" t="s">
        <v>749</v>
      </c>
      <c r="E35" s="15" t="s">
        <v>781</v>
      </c>
      <c r="F35" s="15" t="s">
        <v>488</v>
      </c>
      <c r="G35" s="15" t="s">
        <v>113</v>
      </c>
      <c r="H35" s="15" t="s">
        <v>773</v>
      </c>
      <c r="I35" s="15" t="s">
        <v>120</v>
      </c>
      <c r="J35" s="15" t="s">
        <v>769</v>
      </c>
      <c r="K35" s="57">
        <v>5380</v>
      </c>
      <c r="L35" s="57">
        <v>45</v>
      </c>
      <c r="M35" s="57">
        <v>26</v>
      </c>
      <c r="N35" s="57" t="str">
        <f t="shared" si="0"/>
        <v>[mvPRqBFtVC0]|15-19|Male|POP_EST.T_1</v>
      </c>
    </row>
    <row r="36" spans="2:14">
      <c r="D36" s="15" t="s">
        <v>749</v>
      </c>
      <c r="E36" s="15" t="s">
        <v>781</v>
      </c>
      <c r="F36" s="15" t="s">
        <v>488</v>
      </c>
      <c r="G36" s="15" t="s">
        <v>114</v>
      </c>
      <c r="H36" s="15" t="s">
        <v>774</v>
      </c>
      <c r="I36" s="15" t="s">
        <v>109</v>
      </c>
      <c r="J36" s="15" t="s">
        <v>768</v>
      </c>
      <c r="K36" s="57">
        <v>5471</v>
      </c>
      <c r="L36" s="57">
        <v>35</v>
      </c>
      <c r="M36" s="57">
        <v>17</v>
      </c>
      <c r="N36" s="57" t="str">
        <f t="shared" si="0"/>
        <v>[mvPRqBFtVC0]|20-24|Female|POP_EST.T_1</v>
      </c>
    </row>
    <row r="37" spans="2:14">
      <c r="D37" s="15" t="s">
        <v>749</v>
      </c>
      <c r="E37" s="15" t="s">
        <v>781</v>
      </c>
      <c r="F37" s="15" t="s">
        <v>488</v>
      </c>
      <c r="G37" s="15" t="s">
        <v>114</v>
      </c>
      <c r="H37" s="15" t="s">
        <v>774</v>
      </c>
      <c r="I37" s="15" t="s">
        <v>120</v>
      </c>
      <c r="J37" s="15" t="s">
        <v>769</v>
      </c>
      <c r="K37" s="57">
        <v>5220</v>
      </c>
      <c r="L37" s="57">
        <v>2</v>
      </c>
      <c r="M37" s="57">
        <v>50</v>
      </c>
      <c r="N37" s="57" t="str">
        <f t="shared" si="0"/>
        <v>[mvPRqBFtVC0]|20-24|Male|POP_EST.T_1</v>
      </c>
    </row>
    <row r="38" spans="2:14">
      <c r="D38" s="15" t="s">
        <v>749</v>
      </c>
      <c r="E38" s="15" t="s">
        <v>781</v>
      </c>
      <c r="F38" s="15" t="s">
        <v>488</v>
      </c>
      <c r="G38" s="15" t="s">
        <v>115</v>
      </c>
      <c r="H38" s="15" t="s">
        <v>775</v>
      </c>
      <c r="I38" s="15" t="s">
        <v>109</v>
      </c>
      <c r="J38" s="15" t="s">
        <v>768</v>
      </c>
      <c r="K38" s="57">
        <v>5563</v>
      </c>
      <c r="L38" s="57">
        <v>14</v>
      </c>
      <c r="M38" s="57">
        <v>17</v>
      </c>
      <c r="N38" s="57" t="str">
        <f t="shared" si="0"/>
        <v>[mvPRqBFtVC0]|25-29|Female|POP_EST.T_1</v>
      </c>
    </row>
    <row r="39" spans="2:14">
      <c r="D39" s="15" t="s">
        <v>749</v>
      </c>
      <c r="E39" s="15" t="s">
        <v>781</v>
      </c>
      <c r="F39" s="15" t="s">
        <v>488</v>
      </c>
      <c r="G39" s="15" t="s">
        <v>115</v>
      </c>
      <c r="H39" s="15" t="s">
        <v>775</v>
      </c>
      <c r="I39" s="15" t="s">
        <v>120</v>
      </c>
      <c r="J39" s="15" t="s">
        <v>769</v>
      </c>
      <c r="K39" s="57">
        <v>5869</v>
      </c>
      <c r="L39" s="57">
        <v>7</v>
      </c>
      <c r="M39" s="57">
        <v>6</v>
      </c>
      <c r="N39" s="57" t="str">
        <f t="shared" si="0"/>
        <v>[mvPRqBFtVC0]|25-29|Male|POP_EST.T_1</v>
      </c>
    </row>
    <row r="40" spans="2:14">
      <c r="D40" s="15" t="s">
        <v>749</v>
      </c>
      <c r="E40" s="15" t="s">
        <v>781</v>
      </c>
      <c r="F40" s="15" t="s">
        <v>488</v>
      </c>
      <c r="G40" s="15" t="s">
        <v>116</v>
      </c>
      <c r="H40" s="15" t="s">
        <v>776</v>
      </c>
      <c r="I40" s="15" t="s">
        <v>109</v>
      </c>
      <c r="J40" s="15" t="s">
        <v>768</v>
      </c>
      <c r="K40" s="57">
        <v>5271</v>
      </c>
      <c r="L40" s="57">
        <v>29</v>
      </c>
      <c r="M40" s="57">
        <v>19</v>
      </c>
      <c r="N40" s="57" t="str">
        <f t="shared" si="0"/>
        <v>[mvPRqBFtVC0]|30-34|Female|POP_EST.T_1</v>
      </c>
    </row>
    <row r="41" spans="2:14">
      <c r="D41" s="15" t="s">
        <v>749</v>
      </c>
      <c r="E41" s="15" t="s">
        <v>781</v>
      </c>
      <c r="F41" s="15" t="s">
        <v>488</v>
      </c>
      <c r="G41" s="15" t="s">
        <v>116</v>
      </c>
      <c r="H41" s="15" t="s">
        <v>776</v>
      </c>
      <c r="I41" s="15" t="s">
        <v>120</v>
      </c>
      <c r="J41" s="15" t="s">
        <v>769</v>
      </c>
      <c r="K41" s="57">
        <v>5926</v>
      </c>
      <c r="L41" s="57">
        <v>13</v>
      </c>
      <c r="M41" s="57">
        <v>2</v>
      </c>
      <c r="N41" s="57" t="str">
        <f t="shared" si="0"/>
        <v>[mvPRqBFtVC0]|30-34|Male|POP_EST.T_1</v>
      </c>
    </row>
    <row r="42" spans="2:14">
      <c r="D42" s="15" t="s">
        <v>749</v>
      </c>
      <c r="E42" s="15" t="s">
        <v>781</v>
      </c>
      <c r="F42" s="15" t="s">
        <v>488</v>
      </c>
      <c r="G42" s="15" t="s">
        <v>117</v>
      </c>
      <c r="H42" s="15" t="s">
        <v>777</v>
      </c>
      <c r="I42" s="15" t="s">
        <v>109</v>
      </c>
      <c r="J42" s="15" t="s">
        <v>768</v>
      </c>
      <c r="K42" s="57">
        <v>3873</v>
      </c>
      <c r="L42" s="57">
        <v>23</v>
      </c>
      <c r="M42" s="57">
        <v>8</v>
      </c>
      <c r="N42" s="57" t="str">
        <f t="shared" si="0"/>
        <v>[mvPRqBFtVC0]|35-39|Female|POP_EST.T_1</v>
      </c>
    </row>
    <row r="43" spans="2:14">
      <c r="D43" s="15" t="s">
        <v>749</v>
      </c>
      <c r="E43" s="15" t="s">
        <v>781</v>
      </c>
      <c r="F43" s="15" t="s">
        <v>488</v>
      </c>
      <c r="G43" s="15" t="s">
        <v>117</v>
      </c>
      <c r="H43" s="15" t="s">
        <v>777</v>
      </c>
      <c r="I43" s="15" t="s">
        <v>120</v>
      </c>
      <c r="J43" s="15" t="s">
        <v>769</v>
      </c>
      <c r="K43" s="57">
        <v>4647</v>
      </c>
      <c r="L43" s="57">
        <v>1</v>
      </c>
      <c r="M43" s="57">
        <v>26</v>
      </c>
      <c r="N43" s="57" t="str">
        <f t="shared" si="0"/>
        <v>[mvPRqBFtVC0]|35-39|Male|POP_EST.T_1</v>
      </c>
    </row>
    <row r="44" spans="2:14">
      <c r="D44" s="15" t="s">
        <v>749</v>
      </c>
      <c r="E44" s="15" t="s">
        <v>781</v>
      </c>
      <c r="F44" s="15" t="s">
        <v>488</v>
      </c>
      <c r="G44" s="15" t="s">
        <v>118</v>
      </c>
      <c r="H44" s="15" t="s">
        <v>778</v>
      </c>
      <c r="I44" s="15" t="s">
        <v>109</v>
      </c>
      <c r="J44" s="15" t="s">
        <v>768</v>
      </c>
      <c r="K44" s="57">
        <v>2771</v>
      </c>
      <c r="L44" s="57">
        <v>47</v>
      </c>
      <c r="M44" s="57">
        <v>20</v>
      </c>
      <c r="N44" s="57" t="str">
        <f t="shared" si="0"/>
        <v>[mvPRqBFtVC0]|40-44|Female|POP_EST.T_1</v>
      </c>
    </row>
    <row r="45" spans="2:14">
      <c r="D45" s="15" t="s">
        <v>749</v>
      </c>
      <c r="E45" s="15" t="s">
        <v>781</v>
      </c>
      <c r="F45" s="15" t="s">
        <v>488</v>
      </c>
      <c r="G45" s="15" t="s">
        <v>118</v>
      </c>
      <c r="H45" s="15" t="s">
        <v>778</v>
      </c>
      <c r="I45" s="15" t="s">
        <v>120</v>
      </c>
      <c r="J45" s="15" t="s">
        <v>769</v>
      </c>
      <c r="K45" s="57">
        <v>3092</v>
      </c>
      <c r="L45" s="57">
        <v>8</v>
      </c>
      <c r="M45" s="57">
        <v>39</v>
      </c>
      <c r="N45" s="57" t="str">
        <f t="shared" si="0"/>
        <v>[mvPRqBFtVC0]|40-44|Male|POP_EST.T_1</v>
      </c>
    </row>
    <row r="46" spans="2:14">
      <c r="D46" s="15" t="s">
        <v>749</v>
      </c>
      <c r="E46" s="15" t="s">
        <v>781</v>
      </c>
      <c r="F46" s="15" t="s">
        <v>488</v>
      </c>
      <c r="G46" s="15" t="s">
        <v>119</v>
      </c>
      <c r="H46" s="15" t="s">
        <v>779</v>
      </c>
      <c r="I46" s="15" t="s">
        <v>109</v>
      </c>
      <c r="J46" s="15" t="s">
        <v>768</v>
      </c>
      <c r="K46" s="57">
        <v>2189</v>
      </c>
      <c r="L46" s="57">
        <v>60</v>
      </c>
      <c r="M46" s="57">
        <v>38</v>
      </c>
      <c r="N46" s="57" t="str">
        <f t="shared" si="0"/>
        <v>[mvPRqBFtVC0]|45-49|Female|POP_EST.T_1</v>
      </c>
    </row>
    <row r="47" spans="2:14">
      <c r="D47" s="15" t="s">
        <v>749</v>
      </c>
      <c r="E47" s="15" t="s">
        <v>781</v>
      </c>
      <c r="F47" s="15" t="s">
        <v>488</v>
      </c>
      <c r="G47" s="15" t="s">
        <v>119</v>
      </c>
      <c r="H47" s="15" t="s">
        <v>779</v>
      </c>
      <c r="I47" s="15" t="s">
        <v>120</v>
      </c>
      <c r="J47" s="15" t="s">
        <v>769</v>
      </c>
      <c r="K47" s="57">
        <v>2110</v>
      </c>
      <c r="L47" s="57">
        <v>47</v>
      </c>
      <c r="M47" s="57">
        <v>20</v>
      </c>
      <c r="N47" s="57" t="str">
        <f t="shared" si="0"/>
        <v>[mvPRqBFtVC0]|45-49|Male|POP_EST.T_1</v>
      </c>
    </row>
    <row r="48" spans="2:14">
      <c r="D48" s="15" t="s">
        <v>749</v>
      </c>
      <c r="E48" s="15" t="s">
        <v>781</v>
      </c>
      <c r="F48" s="15" t="s">
        <v>488</v>
      </c>
      <c r="G48" s="15" t="s">
        <v>8</v>
      </c>
      <c r="H48" s="15" t="s">
        <v>780</v>
      </c>
      <c r="I48" s="15" t="s">
        <v>109</v>
      </c>
      <c r="J48" s="15" t="s">
        <v>768</v>
      </c>
      <c r="K48" s="57">
        <v>11901</v>
      </c>
      <c r="L48" s="57">
        <v>54</v>
      </c>
      <c r="M48" s="57">
        <v>25</v>
      </c>
      <c r="N48" s="57" t="str">
        <f t="shared" si="0"/>
        <v>[mvPRqBFtVC0]|50+|Female|POP_EST.T_1</v>
      </c>
    </row>
    <row r="49" spans="4:14">
      <c r="D49" s="15" t="s">
        <v>749</v>
      </c>
      <c r="E49" s="15" t="s">
        <v>781</v>
      </c>
      <c r="F49" s="15" t="s">
        <v>488</v>
      </c>
      <c r="G49" s="15" t="s">
        <v>8</v>
      </c>
      <c r="H49" s="15" t="s">
        <v>780</v>
      </c>
      <c r="I49" s="15" t="s">
        <v>120</v>
      </c>
      <c r="J49" s="15" t="s">
        <v>769</v>
      </c>
      <c r="K49" s="57">
        <v>8083</v>
      </c>
      <c r="L49" s="57">
        <v>3</v>
      </c>
      <c r="M49" s="57">
        <v>4</v>
      </c>
      <c r="N49" s="57" t="str">
        <f t="shared" si="0"/>
        <v>[mvPRqBFtVC0]|50+|Male|POP_EST.T_1</v>
      </c>
    </row>
    <row r="50" spans="4:14">
      <c r="D50" s="15" t="s">
        <v>750</v>
      </c>
      <c r="E50" s="15" t="s">
        <v>782</v>
      </c>
      <c r="F50" s="15" t="s">
        <v>488</v>
      </c>
      <c r="G50" s="15" t="s">
        <v>43</v>
      </c>
      <c r="H50" s="15" t="s">
        <v>767</v>
      </c>
      <c r="I50" s="15" t="s">
        <v>109</v>
      </c>
      <c r="J50" s="15" t="s">
        <v>768</v>
      </c>
      <c r="K50" s="57">
        <v>2962</v>
      </c>
      <c r="L50" s="57">
        <v>11</v>
      </c>
      <c r="M50" s="57">
        <v>18</v>
      </c>
      <c r="N50" s="57" t="str">
        <f t="shared" si="0"/>
        <v>[FjSmRywOWUp]|&lt;01|Female|POP_EST.T_1</v>
      </c>
    </row>
    <row r="51" spans="4:14">
      <c r="D51" s="15" t="s">
        <v>750</v>
      </c>
      <c r="E51" s="15" t="s">
        <v>782</v>
      </c>
      <c r="F51" s="15" t="s">
        <v>488</v>
      </c>
      <c r="G51" s="15" t="s">
        <v>43</v>
      </c>
      <c r="H51" s="15" t="s">
        <v>767</v>
      </c>
      <c r="I51" s="15" t="s">
        <v>120</v>
      </c>
      <c r="J51" s="15" t="s">
        <v>769</v>
      </c>
      <c r="K51" s="57">
        <v>3007</v>
      </c>
      <c r="L51" s="57">
        <v>48</v>
      </c>
      <c r="M51" s="57">
        <v>24</v>
      </c>
      <c r="N51" s="57" t="str">
        <f t="shared" si="0"/>
        <v>[FjSmRywOWUp]|&lt;01|Male|POP_EST.T_1</v>
      </c>
    </row>
    <row r="52" spans="4:14">
      <c r="D52" s="15" t="s">
        <v>750</v>
      </c>
      <c r="E52" s="15" t="s">
        <v>782</v>
      </c>
      <c r="F52" s="15" t="s">
        <v>488</v>
      </c>
      <c r="G52" s="15" t="s">
        <v>110</v>
      </c>
      <c r="H52" s="15" t="s">
        <v>770</v>
      </c>
      <c r="I52" s="15" t="s">
        <v>109</v>
      </c>
      <c r="J52" s="15" t="s">
        <v>768</v>
      </c>
      <c r="K52" s="57">
        <v>13760</v>
      </c>
      <c r="L52" s="57">
        <v>54</v>
      </c>
      <c r="M52" s="57">
        <v>23</v>
      </c>
      <c r="N52" s="57" t="str">
        <f t="shared" si="0"/>
        <v>[FjSmRywOWUp]|01-04|Female|POP_EST.T_1</v>
      </c>
    </row>
    <row r="53" spans="4:14">
      <c r="D53" s="15" t="s">
        <v>750</v>
      </c>
      <c r="E53" s="15" t="s">
        <v>782</v>
      </c>
      <c r="F53" s="15" t="s">
        <v>488</v>
      </c>
      <c r="G53" s="15" t="s">
        <v>110</v>
      </c>
      <c r="H53" s="15" t="s">
        <v>770</v>
      </c>
      <c r="I53" s="15" t="s">
        <v>120</v>
      </c>
      <c r="J53" s="15" t="s">
        <v>769</v>
      </c>
      <c r="K53" s="57">
        <v>13971</v>
      </c>
      <c r="L53" s="57">
        <v>57</v>
      </c>
      <c r="M53" s="57">
        <v>19</v>
      </c>
      <c r="N53" s="57" t="str">
        <f t="shared" si="0"/>
        <v>[FjSmRywOWUp]|01-04|Male|POP_EST.T_1</v>
      </c>
    </row>
    <row r="54" spans="4:14">
      <c r="D54" s="15" t="s">
        <v>750</v>
      </c>
      <c r="E54" s="15" t="s">
        <v>782</v>
      </c>
      <c r="F54" s="15" t="s">
        <v>488</v>
      </c>
      <c r="G54" s="15" t="s">
        <v>111</v>
      </c>
      <c r="H54" s="15" t="s">
        <v>771</v>
      </c>
      <c r="I54" s="15" t="s">
        <v>109</v>
      </c>
      <c r="J54" s="15" t="s">
        <v>768</v>
      </c>
      <c r="K54" s="57">
        <v>19479</v>
      </c>
      <c r="L54" s="57">
        <v>45</v>
      </c>
      <c r="M54" s="57">
        <v>30</v>
      </c>
      <c r="N54" s="57" t="str">
        <f t="shared" si="0"/>
        <v>[FjSmRywOWUp]|05-09|Female|POP_EST.T_1</v>
      </c>
    </row>
    <row r="55" spans="4:14">
      <c r="D55" s="15" t="s">
        <v>750</v>
      </c>
      <c r="E55" s="15" t="s">
        <v>782</v>
      </c>
      <c r="F55" s="15" t="s">
        <v>488</v>
      </c>
      <c r="G55" s="15" t="s">
        <v>111</v>
      </c>
      <c r="H55" s="15" t="s">
        <v>771</v>
      </c>
      <c r="I55" s="15" t="s">
        <v>120</v>
      </c>
      <c r="J55" s="15" t="s">
        <v>769</v>
      </c>
      <c r="K55" s="57">
        <v>19148</v>
      </c>
      <c r="L55" s="57">
        <v>36</v>
      </c>
      <c r="M55" s="57">
        <v>44</v>
      </c>
      <c r="N55" s="57" t="str">
        <f t="shared" si="0"/>
        <v>[FjSmRywOWUp]|05-09|Male|POP_EST.T_1</v>
      </c>
    </row>
    <row r="56" spans="4:14">
      <c r="D56" s="15" t="s">
        <v>750</v>
      </c>
      <c r="E56" s="15" t="s">
        <v>782</v>
      </c>
      <c r="F56" s="15" t="s">
        <v>488</v>
      </c>
      <c r="G56" s="15" t="s">
        <v>112</v>
      </c>
      <c r="H56" s="15" t="s">
        <v>772</v>
      </c>
      <c r="I56" s="15" t="s">
        <v>109</v>
      </c>
      <c r="J56" s="15" t="s">
        <v>768</v>
      </c>
      <c r="K56" s="57">
        <v>17911</v>
      </c>
      <c r="L56" s="57">
        <v>19</v>
      </c>
      <c r="M56" s="57">
        <v>30</v>
      </c>
      <c r="N56" s="57" t="str">
        <f t="shared" si="0"/>
        <v>[FjSmRywOWUp]|10-14|Female|POP_EST.T_1</v>
      </c>
    </row>
    <row r="57" spans="4:14">
      <c r="D57" s="15" t="s">
        <v>750</v>
      </c>
      <c r="E57" s="15" t="s">
        <v>782</v>
      </c>
      <c r="F57" s="15" t="s">
        <v>488</v>
      </c>
      <c r="G57" s="15" t="s">
        <v>112</v>
      </c>
      <c r="H57" s="15" t="s">
        <v>772</v>
      </c>
      <c r="I57" s="15" t="s">
        <v>120</v>
      </c>
      <c r="J57" s="15" t="s">
        <v>769</v>
      </c>
      <c r="K57" s="57">
        <v>17398</v>
      </c>
      <c r="L57" s="57">
        <v>29</v>
      </c>
      <c r="M57" s="57">
        <v>23</v>
      </c>
      <c r="N57" s="57" t="str">
        <f t="shared" si="0"/>
        <v>[FjSmRywOWUp]|10-14|Male|POP_EST.T_1</v>
      </c>
    </row>
    <row r="58" spans="4:14">
      <c r="D58" s="15" t="s">
        <v>750</v>
      </c>
      <c r="E58" s="15" t="s">
        <v>782</v>
      </c>
      <c r="F58" s="15" t="s">
        <v>488</v>
      </c>
      <c r="G58" s="15" t="s">
        <v>113</v>
      </c>
      <c r="H58" s="15" t="s">
        <v>773</v>
      </c>
      <c r="I58" s="15" t="s">
        <v>109</v>
      </c>
      <c r="J58" s="15" t="s">
        <v>768</v>
      </c>
      <c r="K58" s="57">
        <v>16611</v>
      </c>
      <c r="L58" s="57">
        <v>37</v>
      </c>
      <c r="M58" s="57">
        <v>22</v>
      </c>
      <c r="N58" s="57" t="str">
        <f t="shared" si="0"/>
        <v>[FjSmRywOWUp]|15-19|Female|POP_EST.T_1</v>
      </c>
    </row>
    <row r="59" spans="4:14">
      <c r="D59" s="15" t="s">
        <v>750</v>
      </c>
      <c r="E59" s="15" t="s">
        <v>782</v>
      </c>
      <c r="F59" s="15" t="s">
        <v>488</v>
      </c>
      <c r="G59" s="15" t="s">
        <v>113</v>
      </c>
      <c r="H59" s="15" t="s">
        <v>773</v>
      </c>
      <c r="I59" s="15" t="s">
        <v>120</v>
      </c>
      <c r="J59" s="15" t="s">
        <v>769</v>
      </c>
      <c r="K59" s="57">
        <v>17285</v>
      </c>
      <c r="L59" s="57">
        <v>46</v>
      </c>
      <c r="M59" s="57">
        <v>23</v>
      </c>
      <c r="N59" s="57" t="str">
        <f t="shared" si="0"/>
        <v>[FjSmRywOWUp]|15-19|Male|POP_EST.T_1</v>
      </c>
    </row>
    <row r="60" spans="4:14">
      <c r="D60" s="15" t="s">
        <v>750</v>
      </c>
      <c r="E60" s="15" t="s">
        <v>782</v>
      </c>
      <c r="F60" s="15" t="s">
        <v>488</v>
      </c>
      <c r="G60" s="15" t="s">
        <v>114</v>
      </c>
      <c r="H60" s="15" t="s">
        <v>774</v>
      </c>
      <c r="I60" s="15" t="s">
        <v>109</v>
      </c>
      <c r="J60" s="15" t="s">
        <v>768</v>
      </c>
      <c r="K60" s="57">
        <v>16902</v>
      </c>
      <c r="L60" s="57">
        <v>13</v>
      </c>
      <c r="M60" s="57">
        <v>40</v>
      </c>
      <c r="N60" s="57" t="str">
        <f t="shared" si="0"/>
        <v>[FjSmRywOWUp]|20-24|Female|POP_EST.T_1</v>
      </c>
    </row>
    <row r="61" spans="4:14">
      <c r="D61" s="15" t="s">
        <v>750</v>
      </c>
      <c r="E61" s="15" t="s">
        <v>782</v>
      </c>
      <c r="F61" s="15" t="s">
        <v>488</v>
      </c>
      <c r="G61" s="15" t="s">
        <v>114</v>
      </c>
      <c r="H61" s="15" t="s">
        <v>774</v>
      </c>
      <c r="I61" s="15" t="s">
        <v>120</v>
      </c>
      <c r="J61" s="15" t="s">
        <v>769</v>
      </c>
      <c r="K61" s="57">
        <v>16334</v>
      </c>
      <c r="L61" s="57">
        <v>10</v>
      </c>
      <c r="M61" s="57">
        <v>2</v>
      </c>
      <c r="N61" s="57" t="str">
        <f t="shared" si="0"/>
        <v>[FjSmRywOWUp]|20-24|Male|POP_EST.T_1</v>
      </c>
    </row>
    <row r="62" spans="4:14">
      <c r="D62" s="15" t="s">
        <v>750</v>
      </c>
      <c r="E62" s="15" t="s">
        <v>782</v>
      </c>
      <c r="F62" s="15" t="s">
        <v>488</v>
      </c>
      <c r="G62" s="15" t="s">
        <v>115</v>
      </c>
      <c r="H62" s="15" t="s">
        <v>775</v>
      </c>
      <c r="I62" s="15" t="s">
        <v>109</v>
      </c>
      <c r="J62" s="15" t="s">
        <v>768</v>
      </c>
      <c r="K62" s="57">
        <v>17366</v>
      </c>
      <c r="L62" s="57">
        <v>43</v>
      </c>
      <c r="M62" s="57">
        <v>32</v>
      </c>
      <c r="N62" s="57" t="str">
        <f t="shared" si="0"/>
        <v>[FjSmRywOWUp]|25-29|Female|POP_EST.T_1</v>
      </c>
    </row>
    <row r="63" spans="4:14">
      <c r="D63" s="15" t="s">
        <v>750</v>
      </c>
      <c r="E63" s="15" t="s">
        <v>782</v>
      </c>
      <c r="F63" s="15" t="s">
        <v>488</v>
      </c>
      <c r="G63" s="15" t="s">
        <v>115</v>
      </c>
      <c r="H63" s="15" t="s">
        <v>775</v>
      </c>
      <c r="I63" s="15" t="s">
        <v>120</v>
      </c>
      <c r="J63" s="15" t="s">
        <v>769</v>
      </c>
      <c r="K63" s="57">
        <v>17577</v>
      </c>
      <c r="L63" s="57">
        <v>34</v>
      </c>
      <c r="M63" s="57">
        <v>5</v>
      </c>
      <c r="N63" s="57" t="str">
        <f t="shared" si="0"/>
        <v>[FjSmRywOWUp]|25-29|Male|POP_EST.T_1</v>
      </c>
    </row>
    <row r="64" spans="4:14">
      <c r="D64" s="15" t="s">
        <v>750</v>
      </c>
      <c r="E64" s="15" t="s">
        <v>782</v>
      </c>
      <c r="F64" s="15" t="s">
        <v>488</v>
      </c>
      <c r="G64" s="15" t="s">
        <v>116</v>
      </c>
      <c r="H64" s="15" t="s">
        <v>776</v>
      </c>
      <c r="I64" s="15" t="s">
        <v>109</v>
      </c>
      <c r="J64" s="15" t="s">
        <v>768</v>
      </c>
      <c r="K64" s="57">
        <v>16090</v>
      </c>
      <c r="L64" s="57">
        <v>41</v>
      </c>
      <c r="M64" s="57">
        <v>17</v>
      </c>
      <c r="N64" s="57" t="str">
        <f t="shared" si="0"/>
        <v>[FjSmRywOWUp]|30-34|Female|POP_EST.T_1</v>
      </c>
    </row>
    <row r="65" spans="4:14">
      <c r="D65" s="15" t="s">
        <v>750</v>
      </c>
      <c r="E65" s="15" t="s">
        <v>782</v>
      </c>
      <c r="F65" s="15" t="s">
        <v>488</v>
      </c>
      <c r="G65" s="15" t="s">
        <v>116</v>
      </c>
      <c r="H65" s="15" t="s">
        <v>776</v>
      </c>
      <c r="I65" s="15" t="s">
        <v>120</v>
      </c>
      <c r="J65" s="15" t="s">
        <v>769</v>
      </c>
      <c r="K65" s="57">
        <v>17354</v>
      </c>
      <c r="L65" s="57">
        <v>54</v>
      </c>
      <c r="M65" s="57">
        <v>46</v>
      </c>
      <c r="N65" s="57" t="str">
        <f t="shared" si="0"/>
        <v>[FjSmRywOWUp]|30-34|Male|POP_EST.T_1</v>
      </c>
    </row>
    <row r="66" spans="4:14">
      <c r="D66" s="15" t="s">
        <v>750</v>
      </c>
      <c r="E66" s="15" t="s">
        <v>782</v>
      </c>
      <c r="F66" s="15" t="s">
        <v>488</v>
      </c>
      <c r="G66" s="15" t="s">
        <v>117</v>
      </c>
      <c r="H66" s="15" t="s">
        <v>777</v>
      </c>
      <c r="I66" s="15" t="s">
        <v>109</v>
      </c>
      <c r="J66" s="15" t="s">
        <v>768</v>
      </c>
      <c r="K66" s="57">
        <v>12025</v>
      </c>
      <c r="L66" s="57">
        <v>49</v>
      </c>
      <c r="M66" s="57">
        <v>38</v>
      </c>
      <c r="N66" s="57" t="str">
        <f t="shared" si="0"/>
        <v>[FjSmRywOWUp]|35-39|Female|POP_EST.T_1</v>
      </c>
    </row>
    <row r="67" spans="4:14">
      <c r="D67" s="15" t="s">
        <v>750</v>
      </c>
      <c r="E67" s="15" t="s">
        <v>782</v>
      </c>
      <c r="F67" s="15" t="s">
        <v>488</v>
      </c>
      <c r="G67" s="15" t="s">
        <v>117</v>
      </c>
      <c r="H67" s="15" t="s">
        <v>777</v>
      </c>
      <c r="I67" s="15" t="s">
        <v>120</v>
      </c>
      <c r="J67" s="15" t="s">
        <v>769</v>
      </c>
      <c r="K67" s="57">
        <v>13426</v>
      </c>
      <c r="L67" s="57">
        <v>34</v>
      </c>
      <c r="M67" s="57">
        <v>18</v>
      </c>
      <c r="N67" s="57" t="str">
        <f t="shared" ref="N67:N130" si="1">IF($D67&lt;&gt;"","["&amp;$E67&amp;"]"&amp;"|"&amp;$G67&amp;"|"&amp;$I67&amp;"|"&amp;$F67,"")</f>
        <v>[FjSmRywOWUp]|35-39|Male|POP_EST.T_1</v>
      </c>
    </row>
    <row r="68" spans="4:14">
      <c r="D68" s="15" t="s">
        <v>750</v>
      </c>
      <c r="E68" s="15" t="s">
        <v>782</v>
      </c>
      <c r="F68" s="15" t="s">
        <v>488</v>
      </c>
      <c r="G68" s="15" t="s">
        <v>118</v>
      </c>
      <c r="H68" s="15" t="s">
        <v>778</v>
      </c>
      <c r="I68" s="15" t="s">
        <v>109</v>
      </c>
      <c r="J68" s="15" t="s">
        <v>768</v>
      </c>
      <c r="K68" s="57">
        <v>8664</v>
      </c>
      <c r="L68" s="57">
        <v>22</v>
      </c>
      <c r="M68" s="57">
        <v>31</v>
      </c>
      <c r="N68" s="57" t="str">
        <f t="shared" si="1"/>
        <v>[FjSmRywOWUp]|40-44|Female|POP_EST.T_1</v>
      </c>
    </row>
    <row r="69" spans="4:14">
      <c r="D69" s="15" t="s">
        <v>750</v>
      </c>
      <c r="E69" s="15" t="s">
        <v>782</v>
      </c>
      <c r="F69" s="15" t="s">
        <v>488</v>
      </c>
      <c r="G69" s="15" t="s">
        <v>118</v>
      </c>
      <c r="H69" s="15" t="s">
        <v>778</v>
      </c>
      <c r="I69" s="15" t="s">
        <v>120</v>
      </c>
      <c r="J69" s="15" t="s">
        <v>769</v>
      </c>
      <c r="K69" s="57">
        <v>8954</v>
      </c>
      <c r="L69" s="57">
        <v>23</v>
      </c>
      <c r="M69" s="57">
        <v>2</v>
      </c>
      <c r="N69" s="57" t="str">
        <f t="shared" si="1"/>
        <v>[FjSmRywOWUp]|40-44|Male|POP_EST.T_1</v>
      </c>
    </row>
    <row r="70" spans="4:14">
      <c r="D70" s="15" t="s">
        <v>750</v>
      </c>
      <c r="E70" s="15" t="s">
        <v>782</v>
      </c>
      <c r="F70" s="15" t="s">
        <v>488</v>
      </c>
      <c r="G70" s="15" t="s">
        <v>119</v>
      </c>
      <c r="H70" s="15" t="s">
        <v>779</v>
      </c>
      <c r="I70" s="15" t="s">
        <v>109</v>
      </c>
      <c r="J70" s="15" t="s">
        <v>768</v>
      </c>
      <c r="K70" s="57">
        <v>6819</v>
      </c>
      <c r="L70" s="57">
        <v>42</v>
      </c>
      <c r="M70" s="57">
        <v>40</v>
      </c>
      <c r="N70" s="57" t="str">
        <f t="shared" si="1"/>
        <v>[FjSmRywOWUp]|45-49|Female|POP_EST.T_1</v>
      </c>
    </row>
    <row r="71" spans="4:14">
      <c r="D71" s="15" t="s">
        <v>750</v>
      </c>
      <c r="E71" s="15" t="s">
        <v>782</v>
      </c>
      <c r="F71" s="15" t="s">
        <v>488</v>
      </c>
      <c r="G71" s="15" t="s">
        <v>119</v>
      </c>
      <c r="H71" s="15" t="s">
        <v>779</v>
      </c>
      <c r="I71" s="15" t="s">
        <v>120</v>
      </c>
      <c r="J71" s="15" t="s">
        <v>769</v>
      </c>
      <c r="K71" s="57">
        <v>6587</v>
      </c>
      <c r="L71" s="57">
        <v>23</v>
      </c>
      <c r="M71" s="57">
        <v>28</v>
      </c>
      <c r="N71" s="57" t="str">
        <f t="shared" si="1"/>
        <v>[FjSmRywOWUp]|45-49|Male|POP_EST.T_1</v>
      </c>
    </row>
    <row r="72" spans="4:14">
      <c r="D72" s="15" t="s">
        <v>750</v>
      </c>
      <c r="E72" s="15" t="s">
        <v>782</v>
      </c>
      <c r="F72" s="15" t="s">
        <v>488</v>
      </c>
      <c r="G72" s="15" t="s">
        <v>8</v>
      </c>
      <c r="H72" s="15" t="s">
        <v>780</v>
      </c>
      <c r="I72" s="15" t="s">
        <v>109</v>
      </c>
      <c r="J72" s="15" t="s">
        <v>768</v>
      </c>
      <c r="K72" s="57">
        <v>32480</v>
      </c>
      <c r="L72" s="57">
        <v>4</v>
      </c>
      <c r="M72" s="57">
        <v>47</v>
      </c>
      <c r="N72" s="57" t="str">
        <f t="shared" si="1"/>
        <v>[FjSmRywOWUp]|50+|Female|POP_EST.T_1</v>
      </c>
    </row>
    <row r="73" spans="4:14">
      <c r="D73" s="15" t="s">
        <v>750</v>
      </c>
      <c r="E73" s="15" t="s">
        <v>782</v>
      </c>
      <c r="F73" s="15" t="s">
        <v>488</v>
      </c>
      <c r="G73" s="15" t="s">
        <v>8</v>
      </c>
      <c r="H73" s="15" t="s">
        <v>780</v>
      </c>
      <c r="I73" s="15" t="s">
        <v>120</v>
      </c>
      <c r="J73" s="15" t="s">
        <v>769</v>
      </c>
      <c r="K73" s="57">
        <v>22233</v>
      </c>
      <c r="L73" s="57">
        <v>15</v>
      </c>
      <c r="M73" s="57">
        <v>16</v>
      </c>
      <c r="N73" s="57" t="str">
        <f t="shared" si="1"/>
        <v>[FjSmRywOWUp]|50+|Male|POP_EST.T_1</v>
      </c>
    </row>
    <row r="74" spans="4:14">
      <c r="D74" s="15" t="s">
        <v>783</v>
      </c>
      <c r="E74" s="15" t="s">
        <v>784</v>
      </c>
      <c r="F74" s="15" t="s">
        <v>488</v>
      </c>
      <c r="G74" s="15" t="s">
        <v>43</v>
      </c>
      <c r="H74" s="15" t="s">
        <v>767</v>
      </c>
      <c r="I74" s="15" t="s">
        <v>109</v>
      </c>
      <c r="J74" s="15" t="s">
        <v>768</v>
      </c>
      <c r="K74" s="57">
        <v>1393</v>
      </c>
      <c r="L74" s="57">
        <v>3</v>
      </c>
      <c r="M74" s="57">
        <v>29</v>
      </c>
      <c r="N74" s="57" t="str">
        <f t="shared" si="1"/>
        <v>[DiFv5WXIHM5]|&lt;01|Female|POP_EST.T_1</v>
      </c>
    </row>
    <row r="75" spans="4:14">
      <c r="D75" s="15" t="s">
        <v>783</v>
      </c>
      <c r="E75" s="15" t="s">
        <v>784</v>
      </c>
      <c r="F75" s="15" t="s">
        <v>488</v>
      </c>
      <c r="G75" s="15" t="s">
        <v>43</v>
      </c>
      <c r="H75" s="15" t="s">
        <v>767</v>
      </c>
      <c r="I75" s="15" t="s">
        <v>120</v>
      </c>
      <c r="J75" s="15" t="s">
        <v>769</v>
      </c>
      <c r="K75" s="57">
        <v>1462</v>
      </c>
      <c r="L75" s="57">
        <v>57</v>
      </c>
      <c r="M75" s="57">
        <v>19</v>
      </c>
      <c r="N75" s="57" t="str">
        <f t="shared" si="1"/>
        <v>[DiFv5WXIHM5]|&lt;01|Male|POP_EST.T_1</v>
      </c>
    </row>
    <row r="76" spans="4:14">
      <c r="D76" s="15" t="s">
        <v>783</v>
      </c>
      <c r="E76" s="15" t="s">
        <v>784</v>
      </c>
      <c r="F76" s="15" t="s">
        <v>488</v>
      </c>
      <c r="G76" s="15" t="s">
        <v>110</v>
      </c>
      <c r="H76" s="15" t="s">
        <v>770</v>
      </c>
      <c r="I76" s="15" t="s">
        <v>109</v>
      </c>
      <c r="J76" s="15" t="s">
        <v>768</v>
      </c>
      <c r="K76" s="57">
        <v>6472</v>
      </c>
      <c r="L76" s="57">
        <v>34</v>
      </c>
      <c r="M76" s="57">
        <v>23</v>
      </c>
      <c r="N76" s="57" t="str">
        <f t="shared" si="1"/>
        <v>[DiFv5WXIHM5]|01-04|Female|POP_EST.T_1</v>
      </c>
    </row>
    <row r="77" spans="4:14">
      <c r="D77" s="15" t="s">
        <v>783</v>
      </c>
      <c r="E77" s="15" t="s">
        <v>784</v>
      </c>
      <c r="F77" s="15" t="s">
        <v>488</v>
      </c>
      <c r="G77" s="15" t="s">
        <v>110</v>
      </c>
      <c r="H77" s="15" t="s">
        <v>770</v>
      </c>
      <c r="I77" s="15" t="s">
        <v>120</v>
      </c>
      <c r="J77" s="15" t="s">
        <v>769</v>
      </c>
      <c r="K77" s="57">
        <v>6794</v>
      </c>
      <c r="L77" s="57">
        <v>12</v>
      </c>
      <c r="M77" s="57">
        <v>48</v>
      </c>
      <c r="N77" s="57" t="str">
        <f t="shared" si="1"/>
        <v>[DiFv5WXIHM5]|01-04|Male|POP_EST.T_1</v>
      </c>
    </row>
    <row r="78" spans="4:14">
      <c r="D78" s="15" t="s">
        <v>783</v>
      </c>
      <c r="E78" s="15" t="s">
        <v>784</v>
      </c>
      <c r="F78" s="15" t="s">
        <v>488</v>
      </c>
      <c r="G78" s="15" t="s">
        <v>111</v>
      </c>
      <c r="H78" s="15" t="s">
        <v>771</v>
      </c>
      <c r="I78" s="15" t="s">
        <v>109</v>
      </c>
      <c r="J78" s="15" t="s">
        <v>768</v>
      </c>
      <c r="K78" s="57">
        <v>9345</v>
      </c>
      <c r="L78" s="57">
        <v>31</v>
      </c>
      <c r="M78" s="57">
        <v>44</v>
      </c>
      <c r="N78" s="57" t="str">
        <f t="shared" si="1"/>
        <v>[DiFv5WXIHM5]|05-09|Female|POP_EST.T_1</v>
      </c>
    </row>
    <row r="79" spans="4:14">
      <c r="D79" s="15" t="s">
        <v>783</v>
      </c>
      <c r="E79" s="15" t="s">
        <v>784</v>
      </c>
      <c r="F79" s="15" t="s">
        <v>488</v>
      </c>
      <c r="G79" s="15" t="s">
        <v>111</v>
      </c>
      <c r="H79" s="15" t="s">
        <v>771</v>
      </c>
      <c r="I79" s="15" t="s">
        <v>120</v>
      </c>
      <c r="J79" s="15" t="s">
        <v>769</v>
      </c>
      <c r="K79" s="57">
        <v>9187</v>
      </c>
      <c r="L79" s="57">
        <v>29</v>
      </c>
      <c r="M79" s="57">
        <v>23</v>
      </c>
      <c r="N79" s="57" t="str">
        <f t="shared" si="1"/>
        <v>[DiFv5WXIHM5]|05-09|Male|POP_EST.T_1</v>
      </c>
    </row>
    <row r="80" spans="4:14">
      <c r="D80" s="15" t="s">
        <v>783</v>
      </c>
      <c r="E80" s="15" t="s">
        <v>784</v>
      </c>
      <c r="F80" s="15" t="s">
        <v>488</v>
      </c>
      <c r="G80" s="15" t="s">
        <v>112</v>
      </c>
      <c r="H80" s="15" t="s">
        <v>772</v>
      </c>
      <c r="I80" s="15" t="s">
        <v>109</v>
      </c>
      <c r="J80" s="15" t="s">
        <v>768</v>
      </c>
      <c r="K80" s="57">
        <v>9021</v>
      </c>
      <c r="L80" s="57">
        <v>24</v>
      </c>
      <c r="M80" s="57">
        <v>49</v>
      </c>
      <c r="N80" s="57" t="str">
        <f t="shared" si="1"/>
        <v>[DiFv5WXIHM5]|10-14|Female|POP_EST.T_1</v>
      </c>
    </row>
    <row r="81" spans="4:14">
      <c r="D81" s="15" t="s">
        <v>783</v>
      </c>
      <c r="E81" s="15" t="s">
        <v>784</v>
      </c>
      <c r="F81" s="15" t="s">
        <v>488</v>
      </c>
      <c r="G81" s="15" t="s">
        <v>112</v>
      </c>
      <c r="H81" s="15" t="s">
        <v>772</v>
      </c>
      <c r="I81" s="15" t="s">
        <v>120</v>
      </c>
      <c r="J81" s="15" t="s">
        <v>769</v>
      </c>
      <c r="K81" s="57">
        <v>9311</v>
      </c>
      <c r="L81" s="57">
        <v>33</v>
      </c>
      <c r="M81" s="57">
        <v>23</v>
      </c>
      <c r="N81" s="57" t="str">
        <f t="shared" si="1"/>
        <v>[DiFv5WXIHM5]|10-14|Male|POP_EST.T_1</v>
      </c>
    </row>
    <row r="82" spans="4:14">
      <c r="D82" s="15" t="s">
        <v>783</v>
      </c>
      <c r="E82" s="15" t="s">
        <v>784</v>
      </c>
      <c r="F82" s="15" t="s">
        <v>488</v>
      </c>
      <c r="G82" s="15" t="s">
        <v>113</v>
      </c>
      <c r="H82" s="15" t="s">
        <v>773</v>
      </c>
      <c r="I82" s="15" t="s">
        <v>109</v>
      </c>
      <c r="J82" s="15" t="s">
        <v>768</v>
      </c>
      <c r="K82" s="57">
        <v>8017</v>
      </c>
      <c r="L82" s="57">
        <v>55</v>
      </c>
      <c r="M82" s="57">
        <v>24</v>
      </c>
      <c r="N82" s="57" t="str">
        <f t="shared" si="1"/>
        <v>[DiFv5WXIHM5]|15-19|Female|POP_EST.T_1</v>
      </c>
    </row>
    <row r="83" spans="4:14">
      <c r="D83" s="15" t="s">
        <v>783</v>
      </c>
      <c r="E83" s="15" t="s">
        <v>784</v>
      </c>
      <c r="F83" s="15" t="s">
        <v>488</v>
      </c>
      <c r="G83" s="15" t="s">
        <v>113</v>
      </c>
      <c r="H83" s="15" t="s">
        <v>773</v>
      </c>
      <c r="I83" s="15" t="s">
        <v>120</v>
      </c>
      <c r="J83" s="15" t="s">
        <v>769</v>
      </c>
      <c r="K83" s="57">
        <v>8874</v>
      </c>
      <c r="L83" s="57">
        <v>25</v>
      </c>
      <c r="M83" s="57">
        <v>25</v>
      </c>
      <c r="N83" s="57" t="str">
        <f t="shared" si="1"/>
        <v>[DiFv5WXIHM5]|15-19|Male|POP_EST.T_1</v>
      </c>
    </row>
    <row r="84" spans="4:14">
      <c r="D84" s="15" t="s">
        <v>783</v>
      </c>
      <c r="E84" s="15" t="s">
        <v>784</v>
      </c>
      <c r="F84" s="15" t="s">
        <v>488</v>
      </c>
      <c r="G84" s="15" t="s">
        <v>114</v>
      </c>
      <c r="H84" s="15" t="s">
        <v>774</v>
      </c>
      <c r="I84" s="15" t="s">
        <v>109</v>
      </c>
      <c r="J84" s="15" t="s">
        <v>768</v>
      </c>
      <c r="K84" s="57">
        <v>6938</v>
      </c>
      <c r="L84" s="57">
        <v>10</v>
      </c>
      <c r="M84" s="57">
        <v>10</v>
      </c>
      <c r="N84" s="57" t="str">
        <f t="shared" si="1"/>
        <v>[DiFv5WXIHM5]|20-24|Female|POP_EST.T_1</v>
      </c>
    </row>
    <row r="85" spans="4:14">
      <c r="D85" s="15" t="s">
        <v>783</v>
      </c>
      <c r="E85" s="15" t="s">
        <v>784</v>
      </c>
      <c r="F85" s="15" t="s">
        <v>488</v>
      </c>
      <c r="G85" s="15" t="s">
        <v>114</v>
      </c>
      <c r="H85" s="15" t="s">
        <v>774</v>
      </c>
      <c r="I85" s="15" t="s">
        <v>120</v>
      </c>
      <c r="J85" s="15" t="s">
        <v>769</v>
      </c>
      <c r="K85" s="57">
        <v>7892</v>
      </c>
      <c r="L85" s="57">
        <v>8</v>
      </c>
      <c r="M85" s="57">
        <v>28</v>
      </c>
      <c r="N85" s="57" t="str">
        <f t="shared" si="1"/>
        <v>[DiFv5WXIHM5]|20-24|Male|POP_EST.T_1</v>
      </c>
    </row>
    <row r="86" spans="4:14">
      <c r="D86" s="15" t="s">
        <v>783</v>
      </c>
      <c r="E86" s="15" t="s">
        <v>784</v>
      </c>
      <c r="F86" s="15" t="s">
        <v>488</v>
      </c>
      <c r="G86" s="15" t="s">
        <v>115</v>
      </c>
      <c r="H86" s="15" t="s">
        <v>775</v>
      </c>
      <c r="I86" s="15" t="s">
        <v>109</v>
      </c>
      <c r="J86" s="15" t="s">
        <v>768</v>
      </c>
      <c r="K86" s="57">
        <v>7388</v>
      </c>
      <c r="L86" s="57">
        <v>59</v>
      </c>
      <c r="M86" s="57">
        <v>27</v>
      </c>
      <c r="N86" s="57" t="str">
        <f t="shared" si="1"/>
        <v>[DiFv5WXIHM5]|25-29|Female|POP_EST.T_1</v>
      </c>
    </row>
    <row r="87" spans="4:14">
      <c r="D87" s="15" t="s">
        <v>783</v>
      </c>
      <c r="E87" s="15" t="s">
        <v>784</v>
      </c>
      <c r="F87" s="15" t="s">
        <v>488</v>
      </c>
      <c r="G87" s="15" t="s">
        <v>115</v>
      </c>
      <c r="H87" s="15" t="s">
        <v>775</v>
      </c>
      <c r="I87" s="15" t="s">
        <v>120</v>
      </c>
      <c r="J87" s="15" t="s">
        <v>769</v>
      </c>
      <c r="K87" s="57">
        <v>8913</v>
      </c>
      <c r="L87" s="57">
        <v>38</v>
      </c>
      <c r="M87" s="57">
        <v>45</v>
      </c>
      <c r="N87" s="57" t="str">
        <f t="shared" si="1"/>
        <v>[DiFv5WXIHM5]|25-29|Male|POP_EST.T_1</v>
      </c>
    </row>
    <row r="88" spans="4:14">
      <c r="D88" s="15" t="s">
        <v>783</v>
      </c>
      <c r="E88" s="15" t="s">
        <v>784</v>
      </c>
      <c r="F88" s="15" t="s">
        <v>488</v>
      </c>
      <c r="G88" s="15" t="s">
        <v>116</v>
      </c>
      <c r="H88" s="15" t="s">
        <v>776</v>
      </c>
      <c r="I88" s="15" t="s">
        <v>109</v>
      </c>
      <c r="J88" s="15" t="s">
        <v>768</v>
      </c>
      <c r="K88" s="57">
        <v>7116</v>
      </c>
      <c r="L88" s="57">
        <v>30</v>
      </c>
      <c r="M88" s="57">
        <v>28</v>
      </c>
      <c r="N88" s="57" t="str">
        <f t="shared" si="1"/>
        <v>[DiFv5WXIHM5]|30-34|Female|POP_EST.T_1</v>
      </c>
    </row>
    <row r="89" spans="4:14">
      <c r="D89" s="15" t="s">
        <v>783</v>
      </c>
      <c r="E89" s="15" t="s">
        <v>784</v>
      </c>
      <c r="F89" s="15" t="s">
        <v>488</v>
      </c>
      <c r="G89" s="15" t="s">
        <v>116</v>
      </c>
      <c r="H89" s="15" t="s">
        <v>776</v>
      </c>
      <c r="I89" s="15" t="s">
        <v>120</v>
      </c>
      <c r="J89" s="15" t="s">
        <v>769</v>
      </c>
      <c r="K89" s="57">
        <v>8366</v>
      </c>
      <c r="L89" s="57">
        <v>36</v>
      </c>
      <c r="M89" s="57">
        <v>5</v>
      </c>
      <c r="N89" s="57" t="str">
        <f t="shared" si="1"/>
        <v>[DiFv5WXIHM5]|30-34|Male|POP_EST.T_1</v>
      </c>
    </row>
    <row r="90" spans="4:14">
      <c r="D90" s="15" t="s">
        <v>783</v>
      </c>
      <c r="E90" s="15" t="s">
        <v>784</v>
      </c>
      <c r="F90" s="15" t="s">
        <v>488</v>
      </c>
      <c r="G90" s="15" t="s">
        <v>117</v>
      </c>
      <c r="H90" s="15" t="s">
        <v>777</v>
      </c>
      <c r="I90" s="15" t="s">
        <v>109</v>
      </c>
      <c r="J90" s="15" t="s">
        <v>768</v>
      </c>
      <c r="K90" s="57">
        <v>5321</v>
      </c>
      <c r="L90" s="57">
        <v>11</v>
      </c>
      <c r="M90" s="57">
        <v>13</v>
      </c>
      <c r="N90" s="57" t="str">
        <f t="shared" si="1"/>
        <v>[DiFv5WXIHM5]|35-39|Female|POP_EST.T_1</v>
      </c>
    </row>
    <row r="91" spans="4:14">
      <c r="D91" s="15" t="s">
        <v>783</v>
      </c>
      <c r="E91" s="15" t="s">
        <v>784</v>
      </c>
      <c r="F91" s="15" t="s">
        <v>488</v>
      </c>
      <c r="G91" s="15" t="s">
        <v>117</v>
      </c>
      <c r="H91" s="15" t="s">
        <v>777</v>
      </c>
      <c r="I91" s="15" t="s">
        <v>120</v>
      </c>
      <c r="J91" s="15" t="s">
        <v>769</v>
      </c>
      <c r="K91" s="57">
        <v>6598</v>
      </c>
      <c r="L91" s="57">
        <v>26</v>
      </c>
      <c r="M91" s="57">
        <v>15</v>
      </c>
      <c r="N91" s="57" t="str">
        <f t="shared" si="1"/>
        <v>[DiFv5WXIHM5]|35-39|Male|POP_EST.T_1</v>
      </c>
    </row>
    <row r="92" spans="4:14">
      <c r="D92" s="15" t="s">
        <v>783</v>
      </c>
      <c r="E92" s="15" t="s">
        <v>784</v>
      </c>
      <c r="F92" s="15" t="s">
        <v>488</v>
      </c>
      <c r="G92" s="15" t="s">
        <v>118</v>
      </c>
      <c r="H92" s="15" t="s">
        <v>778</v>
      </c>
      <c r="I92" s="15" t="s">
        <v>109</v>
      </c>
      <c r="J92" s="15" t="s">
        <v>768</v>
      </c>
      <c r="K92" s="57">
        <v>3948</v>
      </c>
      <c r="L92" s="57">
        <v>17</v>
      </c>
      <c r="M92" s="57">
        <v>12</v>
      </c>
      <c r="N92" s="57" t="str">
        <f t="shared" si="1"/>
        <v>[DiFv5WXIHM5]|40-44|Female|POP_EST.T_1</v>
      </c>
    </row>
    <row r="93" spans="4:14">
      <c r="D93" s="15" t="s">
        <v>783</v>
      </c>
      <c r="E93" s="15" t="s">
        <v>784</v>
      </c>
      <c r="F93" s="15" t="s">
        <v>488</v>
      </c>
      <c r="G93" s="15" t="s">
        <v>118</v>
      </c>
      <c r="H93" s="15" t="s">
        <v>778</v>
      </c>
      <c r="I93" s="15" t="s">
        <v>120</v>
      </c>
      <c r="J93" s="15" t="s">
        <v>769</v>
      </c>
      <c r="K93" s="57">
        <v>4399</v>
      </c>
      <c r="L93" s="57">
        <v>49</v>
      </c>
      <c r="M93" s="57">
        <v>25</v>
      </c>
      <c r="N93" s="57" t="str">
        <f t="shared" si="1"/>
        <v>[DiFv5WXIHM5]|40-44|Male|POP_EST.T_1</v>
      </c>
    </row>
    <row r="94" spans="4:14">
      <c r="D94" s="15" t="s">
        <v>783</v>
      </c>
      <c r="E94" s="15" t="s">
        <v>784</v>
      </c>
      <c r="F94" s="15" t="s">
        <v>488</v>
      </c>
      <c r="G94" s="15" t="s">
        <v>119</v>
      </c>
      <c r="H94" s="15" t="s">
        <v>779</v>
      </c>
      <c r="I94" s="15" t="s">
        <v>109</v>
      </c>
      <c r="J94" s="15" t="s">
        <v>768</v>
      </c>
      <c r="K94" s="57">
        <v>3077</v>
      </c>
      <c r="L94" s="57">
        <v>32</v>
      </c>
      <c r="M94" s="57">
        <v>35</v>
      </c>
      <c r="N94" s="57" t="str">
        <f t="shared" si="1"/>
        <v>[DiFv5WXIHM5]|45-49|Female|POP_EST.T_1</v>
      </c>
    </row>
    <row r="95" spans="4:14">
      <c r="D95" s="15" t="s">
        <v>783</v>
      </c>
      <c r="E95" s="15" t="s">
        <v>784</v>
      </c>
      <c r="F95" s="15" t="s">
        <v>488</v>
      </c>
      <c r="G95" s="15" t="s">
        <v>119</v>
      </c>
      <c r="H95" s="15" t="s">
        <v>779</v>
      </c>
      <c r="I95" s="15" t="s">
        <v>120</v>
      </c>
      <c r="J95" s="15" t="s">
        <v>769</v>
      </c>
      <c r="K95" s="57">
        <v>2994</v>
      </c>
      <c r="L95" s="57">
        <v>13</v>
      </c>
      <c r="M95" s="57">
        <v>43</v>
      </c>
      <c r="N95" s="57" t="str">
        <f t="shared" si="1"/>
        <v>[DiFv5WXIHM5]|45-49|Male|POP_EST.T_1</v>
      </c>
    </row>
    <row r="96" spans="4:14">
      <c r="D96" s="15" t="s">
        <v>783</v>
      </c>
      <c r="E96" s="15" t="s">
        <v>784</v>
      </c>
      <c r="F96" s="15" t="s">
        <v>488</v>
      </c>
      <c r="G96" s="15" t="s">
        <v>8</v>
      </c>
      <c r="H96" s="15" t="s">
        <v>780</v>
      </c>
      <c r="I96" s="15" t="s">
        <v>109</v>
      </c>
      <c r="J96" s="15" t="s">
        <v>768</v>
      </c>
      <c r="K96" s="57">
        <v>19112</v>
      </c>
      <c r="L96" s="57">
        <v>37</v>
      </c>
      <c r="M96" s="57">
        <v>48</v>
      </c>
      <c r="N96" s="57" t="str">
        <f t="shared" si="1"/>
        <v>[DiFv5WXIHM5]|50+|Female|POP_EST.T_1</v>
      </c>
    </row>
    <row r="97" spans="4:14">
      <c r="D97" s="15" t="s">
        <v>783</v>
      </c>
      <c r="E97" s="15" t="s">
        <v>784</v>
      </c>
      <c r="F97" s="15" t="s">
        <v>488</v>
      </c>
      <c r="G97" s="15" t="s">
        <v>8</v>
      </c>
      <c r="H97" s="15" t="s">
        <v>780</v>
      </c>
      <c r="I97" s="15" t="s">
        <v>120</v>
      </c>
      <c r="J97" s="15" t="s">
        <v>769</v>
      </c>
      <c r="K97" s="57">
        <v>12751</v>
      </c>
      <c r="L97" s="57">
        <v>39</v>
      </c>
      <c r="M97" s="57">
        <v>24</v>
      </c>
      <c r="N97" s="57" t="str">
        <f t="shared" si="1"/>
        <v>[DiFv5WXIHM5]|50+|Male|POP_EST.T_1</v>
      </c>
    </row>
    <row r="98" spans="4:14">
      <c r="D98" s="15" t="s">
        <v>785</v>
      </c>
      <c r="E98" s="15" t="s">
        <v>786</v>
      </c>
      <c r="F98" s="15" t="s">
        <v>488</v>
      </c>
      <c r="G98" s="15" t="s">
        <v>43</v>
      </c>
      <c r="H98" s="15" t="s">
        <v>767</v>
      </c>
      <c r="I98" s="15" t="s">
        <v>109</v>
      </c>
      <c r="J98" s="15" t="s">
        <v>768</v>
      </c>
      <c r="K98" s="57">
        <v>4631</v>
      </c>
      <c r="L98" s="57">
        <v>59</v>
      </c>
      <c r="M98" s="57">
        <v>27</v>
      </c>
      <c r="N98" s="57" t="str">
        <f t="shared" si="1"/>
        <v>[tKOXiaNhAyJ]|&lt;01|Female|POP_EST.T_1</v>
      </c>
    </row>
    <row r="99" spans="4:14">
      <c r="D99" s="15" t="s">
        <v>785</v>
      </c>
      <c r="E99" s="15" t="s">
        <v>786</v>
      </c>
      <c r="F99" s="15" t="s">
        <v>488</v>
      </c>
      <c r="G99" s="15" t="s">
        <v>43</v>
      </c>
      <c r="H99" s="15" t="s">
        <v>767</v>
      </c>
      <c r="I99" s="15" t="s">
        <v>120</v>
      </c>
      <c r="J99" s="15" t="s">
        <v>769</v>
      </c>
      <c r="K99" s="57">
        <v>4706</v>
      </c>
      <c r="L99" s="57">
        <v>38</v>
      </c>
      <c r="M99" s="57">
        <v>4</v>
      </c>
      <c r="N99" s="57" t="str">
        <f t="shared" si="1"/>
        <v>[tKOXiaNhAyJ]|&lt;01|Male|POP_EST.T_1</v>
      </c>
    </row>
    <row r="100" spans="4:14">
      <c r="D100" s="15" t="s">
        <v>785</v>
      </c>
      <c r="E100" s="15" t="s">
        <v>786</v>
      </c>
      <c r="F100" s="15" t="s">
        <v>488</v>
      </c>
      <c r="G100" s="15" t="s">
        <v>110</v>
      </c>
      <c r="H100" s="15" t="s">
        <v>770</v>
      </c>
      <c r="I100" s="15" t="s">
        <v>109</v>
      </c>
      <c r="J100" s="15" t="s">
        <v>768</v>
      </c>
      <c r="K100" s="57">
        <v>21514</v>
      </c>
      <c r="L100" s="57">
        <v>50</v>
      </c>
      <c r="M100" s="57">
        <v>24</v>
      </c>
      <c r="N100" s="57" t="str">
        <f t="shared" si="1"/>
        <v>[tKOXiaNhAyJ]|01-04|Female|POP_EST.T_1</v>
      </c>
    </row>
    <row r="101" spans="4:14">
      <c r="D101" s="15" t="s">
        <v>785</v>
      </c>
      <c r="E101" s="15" t="s">
        <v>786</v>
      </c>
      <c r="F101" s="15" t="s">
        <v>488</v>
      </c>
      <c r="G101" s="15" t="s">
        <v>110</v>
      </c>
      <c r="H101" s="15" t="s">
        <v>770</v>
      </c>
      <c r="I101" s="15" t="s">
        <v>120</v>
      </c>
      <c r="J101" s="15" t="s">
        <v>769</v>
      </c>
      <c r="K101" s="57">
        <v>21862</v>
      </c>
      <c r="L101" s="57">
        <v>1</v>
      </c>
      <c r="M101" s="57">
        <v>40</v>
      </c>
      <c r="N101" s="57" t="str">
        <f t="shared" si="1"/>
        <v>[tKOXiaNhAyJ]|01-04|Male|POP_EST.T_1</v>
      </c>
    </row>
    <row r="102" spans="4:14">
      <c r="D102" s="15" t="s">
        <v>785</v>
      </c>
      <c r="E102" s="15" t="s">
        <v>786</v>
      </c>
      <c r="F102" s="15" t="s">
        <v>488</v>
      </c>
      <c r="G102" s="15" t="s">
        <v>111</v>
      </c>
      <c r="H102" s="15" t="s">
        <v>771</v>
      </c>
      <c r="I102" s="15" t="s">
        <v>109</v>
      </c>
      <c r="J102" s="15" t="s">
        <v>768</v>
      </c>
      <c r="K102" s="57">
        <v>27770</v>
      </c>
      <c r="L102" s="57">
        <v>35</v>
      </c>
      <c r="M102" s="57">
        <v>49</v>
      </c>
      <c r="N102" s="57" t="str">
        <f t="shared" si="1"/>
        <v>[tKOXiaNhAyJ]|05-09|Female|POP_EST.T_1</v>
      </c>
    </row>
    <row r="103" spans="4:14">
      <c r="D103" s="15" t="s">
        <v>785</v>
      </c>
      <c r="E103" s="15" t="s">
        <v>786</v>
      </c>
      <c r="F103" s="15" t="s">
        <v>488</v>
      </c>
      <c r="G103" s="15" t="s">
        <v>111</v>
      </c>
      <c r="H103" s="15" t="s">
        <v>771</v>
      </c>
      <c r="I103" s="15" t="s">
        <v>120</v>
      </c>
      <c r="J103" s="15" t="s">
        <v>769</v>
      </c>
      <c r="K103" s="57">
        <v>27112</v>
      </c>
      <c r="L103" s="57">
        <v>35</v>
      </c>
      <c r="M103" s="57">
        <v>33</v>
      </c>
      <c r="N103" s="57" t="str">
        <f t="shared" si="1"/>
        <v>[tKOXiaNhAyJ]|05-09|Male|POP_EST.T_1</v>
      </c>
    </row>
    <row r="104" spans="4:14">
      <c r="D104" s="15" t="s">
        <v>785</v>
      </c>
      <c r="E104" s="15" t="s">
        <v>786</v>
      </c>
      <c r="F104" s="15" t="s">
        <v>488</v>
      </c>
      <c r="G104" s="15" t="s">
        <v>112</v>
      </c>
      <c r="H104" s="15" t="s">
        <v>772</v>
      </c>
      <c r="I104" s="15" t="s">
        <v>109</v>
      </c>
      <c r="J104" s="15" t="s">
        <v>768</v>
      </c>
      <c r="K104" s="57">
        <v>25419</v>
      </c>
      <c r="L104" s="57">
        <v>35</v>
      </c>
      <c r="M104" s="57">
        <v>25</v>
      </c>
      <c r="N104" s="57" t="str">
        <f t="shared" si="1"/>
        <v>[tKOXiaNhAyJ]|10-14|Female|POP_EST.T_1</v>
      </c>
    </row>
    <row r="105" spans="4:14">
      <c r="D105" s="15" t="s">
        <v>785</v>
      </c>
      <c r="E105" s="15" t="s">
        <v>786</v>
      </c>
      <c r="F105" s="15" t="s">
        <v>488</v>
      </c>
      <c r="G105" s="15" t="s">
        <v>112</v>
      </c>
      <c r="H105" s="15" t="s">
        <v>772</v>
      </c>
      <c r="I105" s="15" t="s">
        <v>120</v>
      </c>
      <c r="J105" s="15" t="s">
        <v>769</v>
      </c>
      <c r="K105" s="57">
        <v>25425</v>
      </c>
      <c r="L105" s="57">
        <v>39</v>
      </c>
      <c r="M105" s="57">
        <v>45</v>
      </c>
      <c r="N105" s="57" t="str">
        <f t="shared" si="1"/>
        <v>[tKOXiaNhAyJ]|10-14|Male|POP_EST.T_1</v>
      </c>
    </row>
    <row r="106" spans="4:14">
      <c r="D106" s="15" t="s">
        <v>785</v>
      </c>
      <c r="E106" s="15" t="s">
        <v>786</v>
      </c>
      <c r="F106" s="15" t="s">
        <v>488</v>
      </c>
      <c r="G106" s="15" t="s">
        <v>113</v>
      </c>
      <c r="H106" s="15" t="s">
        <v>773</v>
      </c>
      <c r="I106" s="15" t="s">
        <v>109</v>
      </c>
      <c r="J106" s="15" t="s">
        <v>768</v>
      </c>
      <c r="K106" s="57">
        <v>25532</v>
      </c>
      <c r="L106" s="57">
        <v>33</v>
      </c>
      <c r="M106" s="57">
        <v>11</v>
      </c>
      <c r="N106" s="57" t="str">
        <f t="shared" si="1"/>
        <v>[tKOXiaNhAyJ]|15-19|Female|POP_EST.T_1</v>
      </c>
    </row>
    <row r="107" spans="4:14">
      <c r="D107" s="15" t="s">
        <v>785</v>
      </c>
      <c r="E107" s="15" t="s">
        <v>786</v>
      </c>
      <c r="F107" s="15" t="s">
        <v>488</v>
      </c>
      <c r="G107" s="15" t="s">
        <v>113</v>
      </c>
      <c r="H107" s="15" t="s">
        <v>773</v>
      </c>
      <c r="I107" s="15" t="s">
        <v>120</v>
      </c>
      <c r="J107" s="15" t="s">
        <v>769</v>
      </c>
      <c r="K107" s="57">
        <v>24822</v>
      </c>
      <c r="L107" s="57">
        <v>32</v>
      </c>
      <c r="M107" s="57">
        <v>18</v>
      </c>
      <c r="N107" s="57" t="str">
        <f t="shared" si="1"/>
        <v>[tKOXiaNhAyJ]|15-19|Male|POP_EST.T_1</v>
      </c>
    </row>
    <row r="108" spans="4:14">
      <c r="D108" s="15" t="s">
        <v>785</v>
      </c>
      <c r="E108" s="15" t="s">
        <v>786</v>
      </c>
      <c r="F108" s="15" t="s">
        <v>488</v>
      </c>
      <c r="G108" s="15" t="s">
        <v>114</v>
      </c>
      <c r="H108" s="15" t="s">
        <v>774</v>
      </c>
      <c r="I108" s="15" t="s">
        <v>109</v>
      </c>
      <c r="J108" s="15" t="s">
        <v>768</v>
      </c>
      <c r="K108" s="57">
        <v>30327</v>
      </c>
      <c r="L108" s="57">
        <v>36</v>
      </c>
      <c r="M108" s="57">
        <v>31</v>
      </c>
      <c r="N108" s="57" t="str">
        <f t="shared" si="1"/>
        <v>[tKOXiaNhAyJ]|20-24|Female|POP_EST.T_1</v>
      </c>
    </row>
    <row r="109" spans="4:14">
      <c r="D109" s="15" t="s">
        <v>785</v>
      </c>
      <c r="E109" s="15" t="s">
        <v>786</v>
      </c>
      <c r="F109" s="15" t="s">
        <v>488</v>
      </c>
      <c r="G109" s="15" t="s">
        <v>114</v>
      </c>
      <c r="H109" s="15" t="s">
        <v>774</v>
      </c>
      <c r="I109" s="15" t="s">
        <v>120</v>
      </c>
      <c r="J109" s="15" t="s">
        <v>769</v>
      </c>
      <c r="K109" s="57">
        <v>27285</v>
      </c>
      <c r="L109" s="57">
        <v>1</v>
      </c>
      <c r="M109" s="57">
        <v>20</v>
      </c>
      <c r="N109" s="57" t="str">
        <f t="shared" si="1"/>
        <v>[tKOXiaNhAyJ]|20-24|Male|POP_EST.T_1</v>
      </c>
    </row>
    <row r="110" spans="4:14">
      <c r="D110" s="15" t="s">
        <v>785</v>
      </c>
      <c r="E110" s="15" t="s">
        <v>786</v>
      </c>
      <c r="F110" s="15" t="s">
        <v>488</v>
      </c>
      <c r="G110" s="15" t="s">
        <v>115</v>
      </c>
      <c r="H110" s="15" t="s">
        <v>775</v>
      </c>
      <c r="I110" s="15" t="s">
        <v>109</v>
      </c>
      <c r="J110" s="15" t="s">
        <v>768</v>
      </c>
      <c r="K110" s="57">
        <v>30088</v>
      </c>
      <c r="L110" s="57">
        <v>45</v>
      </c>
      <c r="M110" s="57">
        <v>19</v>
      </c>
      <c r="N110" s="57" t="str">
        <f t="shared" si="1"/>
        <v>[tKOXiaNhAyJ]|25-29|Female|POP_EST.T_1</v>
      </c>
    </row>
    <row r="111" spans="4:14">
      <c r="D111" s="15" t="s">
        <v>785</v>
      </c>
      <c r="E111" s="15" t="s">
        <v>786</v>
      </c>
      <c r="F111" s="15" t="s">
        <v>488</v>
      </c>
      <c r="G111" s="15" t="s">
        <v>115</v>
      </c>
      <c r="H111" s="15" t="s">
        <v>775</v>
      </c>
      <c r="I111" s="15" t="s">
        <v>120</v>
      </c>
      <c r="J111" s="15" t="s">
        <v>769</v>
      </c>
      <c r="K111" s="57">
        <v>28346</v>
      </c>
      <c r="L111" s="57">
        <v>52</v>
      </c>
      <c r="M111" s="57">
        <v>43</v>
      </c>
      <c r="N111" s="57" t="str">
        <f t="shared" si="1"/>
        <v>[tKOXiaNhAyJ]|25-29|Male|POP_EST.T_1</v>
      </c>
    </row>
    <row r="112" spans="4:14">
      <c r="D112" s="15" t="s">
        <v>785</v>
      </c>
      <c r="E112" s="15" t="s">
        <v>786</v>
      </c>
      <c r="F112" s="15" t="s">
        <v>488</v>
      </c>
      <c r="G112" s="15" t="s">
        <v>116</v>
      </c>
      <c r="H112" s="15" t="s">
        <v>776</v>
      </c>
      <c r="I112" s="15" t="s">
        <v>109</v>
      </c>
      <c r="J112" s="15" t="s">
        <v>768</v>
      </c>
      <c r="K112" s="57">
        <v>27821</v>
      </c>
      <c r="L112" s="57">
        <v>44</v>
      </c>
      <c r="M112" s="57">
        <v>9</v>
      </c>
      <c r="N112" s="57" t="str">
        <f t="shared" si="1"/>
        <v>[tKOXiaNhAyJ]|30-34|Female|POP_EST.T_1</v>
      </c>
    </row>
    <row r="113" spans="4:14">
      <c r="D113" s="15" t="s">
        <v>785</v>
      </c>
      <c r="E113" s="15" t="s">
        <v>786</v>
      </c>
      <c r="F113" s="15" t="s">
        <v>488</v>
      </c>
      <c r="G113" s="15" t="s">
        <v>116</v>
      </c>
      <c r="H113" s="15" t="s">
        <v>776</v>
      </c>
      <c r="I113" s="15" t="s">
        <v>120</v>
      </c>
      <c r="J113" s="15" t="s">
        <v>769</v>
      </c>
      <c r="K113" s="57">
        <v>27810</v>
      </c>
      <c r="L113" s="57">
        <v>52</v>
      </c>
      <c r="M113" s="57">
        <v>4</v>
      </c>
      <c r="N113" s="57" t="str">
        <f t="shared" si="1"/>
        <v>[tKOXiaNhAyJ]|30-34|Male|POP_EST.T_1</v>
      </c>
    </row>
    <row r="114" spans="4:14">
      <c r="D114" s="15" t="s">
        <v>785</v>
      </c>
      <c r="E114" s="15" t="s">
        <v>786</v>
      </c>
      <c r="F114" s="15" t="s">
        <v>488</v>
      </c>
      <c r="G114" s="15" t="s">
        <v>117</v>
      </c>
      <c r="H114" s="15" t="s">
        <v>777</v>
      </c>
      <c r="I114" s="15" t="s">
        <v>109</v>
      </c>
      <c r="J114" s="15" t="s">
        <v>768</v>
      </c>
      <c r="K114" s="57">
        <v>21708</v>
      </c>
      <c r="L114" s="57">
        <v>12</v>
      </c>
      <c r="M114" s="57">
        <v>19</v>
      </c>
      <c r="N114" s="57" t="str">
        <f t="shared" si="1"/>
        <v>[tKOXiaNhAyJ]|35-39|Female|POP_EST.T_1</v>
      </c>
    </row>
    <row r="115" spans="4:14">
      <c r="D115" s="15" t="s">
        <v>785</v>
      </c>
      <c r="E115" s="15" t="s">
        <v>786</v>
      </c>
      <c r="F115" s="15" t="s">
        <v>488</v>
      </c>
      <c r="G115" s="15" t="s">
        <v>117</v>
      </c>
      <c r="H115" s="15" t="s">
        <v>777</v>
      </c>
      <c r="I115" s="15" t="s">
        <v>120</v>
      </c>
      <c r="J115" s="15" t="s">
        <v>769</v>
      </c>
      <c r="K115" s="57">
        <v>22896</v>
      </c>
      <c r="L115" s="57">
        <v>42</v>
      </c>
      <c r="M115" s="57">
        <v>30</v>
      </c>
      <c r="N115" s="57" t="str">
        <f t="shared" si="1"/>
        <v>[tKOXiaNhAyJ]|35-39|Male|POP_EST.T_1</v>
      </c>
    </row>
    <row r="116" spans="4:14">
      <c r="D116" s="15" t="s">
        <v>785</v>
      </c>
      <c r="E116" s="15" t="s">
        <v>786</v>
      </c>
      <c r="F116" s="15" t="s">
        <v>488</v>
      </c>
      <c r="G116" s="15" t="s">
        <v>118</v>
      </c>
      <c r="H116" s="15" t="s">
        <v>778</v>
      </c>
      <c r="I116" s="15" t="s">
        <v>109</v>
      </c>
      <c r="J116" s="15" t="s">
        <v>768</v>
      </c>
      <c r="K116" s="57">
        <v>14856</v>
      </c>
      <c r="L116" s="57">
        <v>1</v>
      </c>
      <c r="M116" s="57">
        <v>39</v>
      </c>
      <c r="N116" s="57" t="str">
        <f t="shared" si="1"/>
        <v>[tKOXiaNhAyJ]|40-44|Female|POP_EST.T_1</v>
      </c>
    </row>
    <row r="117" spans="4:14">
      <c r="D117" s="15" t="s">
        <v>785</v>
      </c>
      <c r="E117" s="15" t="s">
        <v>786</v>
      </c>
      <c r="F117" s="15" t="s">
        <v>488</v>
      </c>
      <c r="G117" s="15" t="s">
        <v>118</v>
      </c>
      <c r="H117" s="15" t="s">
        <v>778</v>
      </c>
      <c r="I117" s="15" t="s">
        <v>120</v>
      </c>
      <c r="J117" s="15" t="s">
        <v>769</v>
      </c>
      <c r="K117" s="57">
        <v>15484</v>
      </c>
      <c r="L117" s="57">
        <v>42</v>
      </c>
      <c r="M117" s="57">
        <v>18</v>
      </c>
      <c r="N117" s="57" t="str">
        <f t="shared" si="1"/>
        <v>[tKOXiaNhAyJ]|40-44|Male|POP_EST.T_1</v>
      </c>
    </row>
    <row r="118" spans="4:14">
      <c r="D118" s="15" t="s">
        <v>785</v>
      </c>
      <c r="E118" s="15" t="s">
        <v>786</v>
      </c>
      <c r="F118" s="15" t="s">
        <v>488</v>
      </c>
      <c r="G118" s="15" t="s">
        <v>119</v>
      </c>
      <c r="H118" s="15" t="s">
        <v>779</v>
      </c>
      <c r="I118" s="15" t="s">
        <v>109</v>
      </c>
      <c r="J118" s="15" t="s">
        <v>768</v>
      </c>
      <c r="K118" s="57">
        <v>10843</v>
      </c>
      <c r="L118" s="57">
        <v>2</v>
      </c>
      <c r="M118" s="57">
        <v>34</v>
      </c>
      <c r="N118" s="57" t="str">
        <f t="shared" si="1"/>
        <v>[tKOXiaNhAyJ]|45-49|Female|POP_EST.T_1</v>
      </c>
    </row>
    <row r="119" spans="4:14">
      <c r="D119" s="15" t="s">
        <v>785</v>
      </c>
      <c r="E119" s="15" t="s">
        <v>786</v>
      </c>
      <c r="F119" s="15" t="s">
        <v>488</v>
      </c>
      <c r="G119" s="15" t="s">
        <v>119</v>
      </c>
      <c r="H119" s="15" t="s">
        <v>779</v>
      </c>
      <c r="I119" s="15" t="s">
        <v>120</v>
      </c>
      <c r="J119" s="15" t="s">
        <v>769</v>
      </c>
      <c r="K119" s="57">
        <v>10828</v>
      </c>
      <c r="L119" s="57">
        <v>31</v>
      </c>
      <c r="M119" s="57">
        <v>48</v>
      </c>
      <c r="N119" s="57" t="str">
        <f t="shared" si="1"/>
        <v>[tKOXiaNhAyJ]|45-49|Male|POP_EST.T_1</v>
      </c>
    </row>
    <row r="120" spans="4:14">
      <c r="D120" s="15" t="s">
        <v>785</v>
      </c>
      <c r="E120" s="15" t="s">
        <v>786</v>
      </c>
      <c r="F120" s="15" t="s">
        <v>488</v>
      </c>
      <c r="G120" s="15" t="s">
        <v>8</v>
      </c>
      <c r="H120" s="15" t="s">
        <v>780</v>
      </c>
      <c r="I120" s="15" t="s">
        <v>109</v>
      </c>
      <c r="J120" s="15" t="s">
        <v>768</v>
      </c>
      <c r="K120" s="57">
        <v>44656</v>
      </c>
      <c r="L120" s="57">
        <v>44</v>
      </c>
      <c r="M120" s="57">
        <v>26</v>
      </c>
      <c r="N120" s="57" t="str">
        <f t="shared" si="1"/>
        <v>[tKOXiaNhAyJ]|50+|Female|POP_EST.T_1</v>
      </c>
    </row>
    <row r="121" spans="4:14">
      <c r="D121" s="15" t="s">
        <v>785</v>
      </c>
      <c r="E121" s="15" t="s">
        <v>786</v>
      </c>
      <c r="F121" s="15" t="s">
        <v>488</v>
      </c>
      <c r="G121" s="15" t="s">
        <v>8</v>
      </c>
      <c r="H121" s="15" t="s">
        <v>780</v>
      </c>
      <c r="I121" s="15" t="s">
        <v>120</v>
      </c>
      <c r="J121" s="15" t="s">
        <v>769</v>
      </c>
      <c r="K121" s="57">
        <v>29873</v>
      </c>
      <c r="L121" s="57">
        <v>9</v>
      </c>
      <c r="M121" s="57">
        <v>36</v>
      </c>
      <c r="N121" s="57" t="str">
        <f t="shared" si="1"/>
        <v>[tKOXiaNhAyJ]|50+|Male|POP_EST.T_1</v>
      </c>
    </row>
    <row r="122" spans="4:14">
      <c r="D122" s="15" t="s">
        <v>787</v>
      </c>
      <c r="E122" s="15" t="s">
        <v>788</v>
      </c>
      <c r="F122" s="15" t="s">
        <v>488</v>
      </c>
      <c r="G122" s="15" t="s">
        <v>43</v>
      </c>
      <c r="H122" s="15" t="s">
        <v>767</v>
      </c>
      <c r="I122" s="15" t="s">
        <v>109</v>
      </c>
      <c r="J122" s="15" t="s">
        <v>768</v>
      </c>
      <c r="K122" s="57">
        <v>1310</v>
      </c>
      <c r="L122" s="57">
        <v>11</v>
      </c>
      <c r="M122" s="57">
        <v>41</v>
      </c>
      <c r="N122" s="57" t="str">
        <f t="shared" si="1"/>
        <v>[YGI7vISD2kJ]|&lt;01|Female|POP_EST.T_1</v>
      </c>
    </row>
    <row r="123" spans="4:14">
      <c r="D123" s="15" t="s">
        <v>787</v>
      </c>
      <c r="E123" s="15" t="s">
        <v>788</v>
      </c>
      <c r="F123" s="15" t="s">
        <v>488</v>
      </c>
      <c r="G123" s="15" t="s">
        <v>43</v>
      </c>
      <c r="H123" s="15" t="s">
        <v>767</v>
      </c>
      <c r="I123" s="15" t="s">
        <v>120</v>
      </c>
      <c r="J123" s="15" t="s">
        <v>769</v>
      </c>
      <c r="K123" s="57">
        <v>1350</v>
      </c>
      <c r="L123" s="57">
        <v>15</v>
      </c>
      <c r="M123" s="57">
        <v>31</v>
      </c>
      <c r="N123" s="57" t="str">
        <f t="shared" si="1"/>
        <v>[YGI7vISD2kJ]|&lt;01|Male|POP_EST.T_1</v>
      </c>
    </row>
    <row r="124" spans="4:14">
      <c r="D124" s="15" t="s">
        <v>787</v>
      </c>
      <c r="E124" s="15" t="s">
        <v>788</v>
      </c>
      <c r="F124" s="15" t="s">
        <v>488</v>
      </c>
      <c r="G124" s="15" t="s">
        <v>110</v>
      </c>
      <c r="H124" s="15" t="s">
        <v>770</v>
      </c>
      <c r="I124" s="15" t="s">
        <v>109</v>
      </c>
      <c r="J124" s="15" t="s">
        <v>768</v>
      </c>
      <c r="K124" s="57">
        <v>6085</v>
      </c>
      <c r="L124" s="57">
        <v>8</v>
      </c>
      <c r="M124" s="57">
        <v>29</v>
      </c>
      <c r="N124" s="57" t="str">
        <f t="shared" si="1"/>
        <v>[YGI7vISD2kJ]|01-04|Female|POP_EST.T_1</v>
      </c>
    </row>
    <row r="125" spans="4:14">
      <c r="D125" s="15" t="s">
        <v>787</v>
      </c>
      <c r="E125" s="15" t="s">
        <v>788</v>
      </c>
      <c r="F125" s="15" t="s">
        <v>488</v>
      </c>
      <c r="G125" s="15" t="s">
        <v>110</v>
      </c>
      <c r="H125" s="15" t="s">
        <v>770</v>
      </c>
      <c r="I125" s="15" t="s">
        <v>120</v>
      </c>
      <c r="J125" s="15" t="s">
        <v>769</v>
      </c>
      <c r="K125" s="57">
        <v>6270</v>
      </c>
      <c r="L125" s="57">
        <v>5</v>
      </c>
      <c r="M125" s="57">
        <v>33</v>
      </c>
      <c r="N125" s="57" t="str">
        <f t="shared" si="1"/>
        <v>[YGI7vISD2kJ]|01-04|Male|POP_EST.T_1</v>
      </c>
    </row>
    <row r="126" spans="4:14">
      <c r="D126" s="15" t="s">
        <v>787</v>
      </c>
      <c r="E126" s="15" t="s">
        <v>788</v>
      </c>
      <c r="F126" s="15" t="s">
        <v>488</v>
      </c>
      <c r="G126" s="15" t="s">
        <v>111</v>
      </c>
      <c r="H126" s="15" t="s">
        <v>771</v>
      </c>
      <c r="I126" s="15" t="s">
        <v>109</v>
      </c>
      <c r="J126" s="15" t="s">
        <v>768</v>
      </c>
      <c r="K126" s="57">
        <v>9204</v>
      </c>
      <c r="L126" s="57">
        <v>9</v>
      </c>
      <c r="M126" s="57">
        <v>3</v>
      </c>
      <c r="N126" s="57" t="str">
        <f t="shared" si="1"/>
        <v>[YGI7vISD2kJ]|05-09|Female|POP_EST.T_1</v>
      </c>
    </row>
    <row r="127" spans="4:14">
      <c r="D127" s="15" t="s">
        <v>787</v>
      </c>
      <c r="E127" s="15" t="s">
        <v>788</v>
      </c>
      <c r="F127" s="15" t="s">
        <v>488</v>
      </c>
      <c r="G127" s="15" t="s">
        <v>111</v>
      </c>
      <c r="H127" s="15" t="s">
        <v>771</v>
      </c>
      <c r="I127" s="15" t="s">
        <v>120</v>
      </c>
      <c r="J127" s="15" t="s">
        <v>769</v>
      </c>
      <c r="K127" s="57">
        <v>8972</v>
      </c>
      <c r="L127" s="57">
        <v>39</v>
      </c>
      <c r="M127" s="57">
        <v>2</v>
      </c>
      <c r="N127" s="57" t="str">
        <f t="shared" si="1"/>
        <v>[YGI7vISD2kJ]|05-09|Male|POP_EST.T_1</v>
      </c>
    </row>
    <row r="128" spans="4:14">
      <c r="D128" s="15" t="s">
        <v>787</v>
      </c>
      <c r="E128" s="15" t="s">
        <v>788</v>
      </c>
      <c r="F128" s="15" t="s">
        <v>488</v>
      </c>
      <c r="G128" s="15" t="s">
        <v>112</v>
      </c>
      <c r="H128" s="15" t="s">
        <v>772</v>
      </c>
      <c r="I128" s="15" t="s">
        <v>109</v>
      </c>
      <c r="J128" s="15" t="s">
        <v>768</v>
      </c>
      <c r="K128" s="57">
        <v>8928</v>
      </c>
      <c r="L128" s="57">
        <v>24</v>
      </c>
      <c r="M128" s="57">
        <v>35</v>
      </c>
      <c r="N128" s="57" t="str">
        <f t="shared" si="1"/>
        <v>[YGI7vISD2kJ]|10-14|Female|POP_EST.T_1</v>
      </c>
    </row>
    <row r="129" spans="4:14">
      <c r="D129" s="15" t="s">
        <v>787</v>
      </c>
      <c r="E129" s="15" t="s">
        <v>788</v>
      </c>
      <c r="F129" s="15" t="s">
        <v>488</v>
      </c>
      <c r="G129" s="15" t="s">
        <v>112</v>
      </c>
      <c r="H129" s="15" t="s">
        <v>772</v>
      </c>
      <c r="I129" s="15" t="s">
        <v>120</v>
      </c>
      <c r="J129" s="15" t="s">
        <v>769</v>
      </c>
      <c r="K129" s="57">
        <v>8753</v>
      </c>
      <c r="L129" s="57">
        <v>54</v>
      </c>
      <c r="M129" s="57">
        <v>26</v>
      </c>
      <c r="N129" s="57" t="str">
        <f t="shared" si="1"/>
        <v>[YGI7vISD2kJ]|10-14|Male|POP_EST.T_1</v>
      </c>
    </row>
    <row r="130" spans="4:14">
      <c r="D130" s="15" t="s">
        <v>787</v>
      </c>
      <c r="E130" s="15" t="s">
        <v>788</v>
      </c>
      <c r="F130" s="15" t="s">
        <v>488</v>
      </c>
      <c r="G130" s="15" t="s">
        <v>113</v>
      </c>
      <c r="H130" s="15" t="s">
        <v>773</v>
      </c>
      <c r="I130" s="15" t="s">
        <v>109</v>
      </c>
      <c r="J130" s="15" t="s">
        <v>768</v>
      </c>
      <c r="K130" s="57">
        <v>7445</v>
      </c>
      <c r="L130" s="57">
        <v>10</v>
      </c>
      <c r="M130" s="57">
        <v>40</v>
      </c>
      <c r="N130" s="57" t="str">
        <f t="shared" si="1"/>
        <v>[YGI7vISD2kJ]|15-19|Female|POP_EST.T_1</v>
      </c>
    </row>
    <row r="131" spans="4:14">
      <c r="D131" s="15" t="s">
        <v>787</v>
      </c>
      <c r="E131" s="15" t="s">
        <v>788</v>
      </c>
      <c r="F131" s="15" t="s">
        <v>488</v>
      </c>
      <c r="G131" s="15" t="s">
        <v>113</v>
      </c>
      <c r="H131" s="15" t="s">
        <v>773</v>
      </c>
      <c r="I131" s="15" t="s">
        <v>120</v>
      </c>
      <c r="J131" s="15" t="s">
        <v>769</v>
      </c>
      <c r="K131" s="57">
        <v>8177</v>
      </c>
      <c r="L131" s="57">
        <v>35</v>
      </c>
      <c r="M131" s="57">
        <v>14</v>
      </c>
      <c r="N131" s="57" t="str">
        <f t="shared" ref="N131:N194" si="2">IF($D131&lt;&gt;"","["&amp;$E131&amp;"]"&amp;"|"&amp;$G131&amp;"|"&amp;$I131&amp;"|"&amp;$F131,"")</f>
        <v>[YGI7vISD2kJ]|15-19|Male|POP_EST.T_1</v>
      </c>
    </row>
    <row r="132" spans="4:14">
      <c r="D132" s="15" t="s">
        <v>787</v>
      </c>
      <c r="E132" s="15" t="s">
        <v>788</v>
      </c>
      <c r="F132" s="15" t="s">
        <v>488</v>
      </c>
      <c r="G132" s="15" t="s">
        <v>114</v>
      </c>
      <c r="H132" s="15" t="s">
        <v>774</v>
      </c>
      <c r="I132" s="15" t="s">
        <v>109</v>
      </c>
      <c r="J132" s="15" t="s">
        <v>768</v>
      </c>
      <c r="K132" s="57">
        <v>7079</v>
      </c>
      <c r="L132" s="57">
        <v>40</v>
      </c>
      <c r="M132" s="57">
        <v>10</v>
      </c>
      <c r="N132" s="57" t="str">
        <f t="shared" si="2"/>
        <v>[YGI7vISD2kJ]|20-24|Female|POP_EST.T_1</v>
      </c>
    </row>
    <row r="133" spans="4:14">
      <c r="D133" s="15" t="s">
        <v>787</v>
      </c>
      <c r="E133" s="15" t="s">
        <v>788</v>
      </c>
      <c r="F133" s="15" t="s">
        <v>488</v>
      </c>
      <c r="G133" s="15" t="s">
        <v>114</v>
      </c>
      <c r="H133" s="15" t="s">
        <v>774</v>
      </c>
      <c r="I133" s="15" t="s">
        <v>120</v>
      </c>
      <c r="J133" s="15" t="s">
        <v>769</v>
      </c>
      <c r="K133" s="57">
        <v>7344</v>
      </c>
      <c r="L133" s="57">
        <v>59</v>
      </c>
      <c r="M133" s="57">
        <v>48</v>
      </c>
      <c r="N133" s="57" t="str">
        <f t="shared" si="2"/>
        <v>[YGI7vISD2kJ]|20-24|Male|POP_EST.T_1</v>
      </c>
    </row>
    <row r="134" spans="4:14">
      <c r="D134" s="15" t="s">
        <v>787</v>
      </c>
      <c r="E134" s="15" t="s">
        <v>788</v>
      </c>
      <c r="F134" s="15" t="s">
        <v>488</v>
      </c>
      <c r="G134" s="15" t="s">
        <v>115</v>
      </c>
      <c r="H134" s="15" t="s">
        <v>775</v>
      </c>
      <c r="I134" s="15" t="s">
        <v>109</v>
      </c>
      <c r="J134" s="15" t="s">
        <v>768</v>
      </c>
      <c r="K134" s="57">
        <v>7139</v>
      </c>
      <c r="L134" s="57">
        <v>35</v>
      </c>
      <c r="M134" s="57">
        <v>21</v>
      </c>
      <c r="N134" s="57" t="str">
        <f t="shared" si="2"/>
        <v>[YGI7vISD2kJ]|25-29|Female|POP_EST.T_1</v>
      </c>
    </row>
    <row r="135" spans="4:14">
      <c r="D135" s="15" t="s">
        <v>787</v>
      </c>
      <c r="E135" s="15" t="s">
        <v>788</v>
      </c>
      <c r="F135" s="15" t="s">
        <v>488</v>
      </c>
      <c r="G135" s="15" t="s">
        <v>115</v>
      </c>
      <c r="H135" s="15" t="s">
        <v>775</v>
      </c>
      <c r="I135" s="15" t="s">
        <v>120</v>
      </c>
      <c r="J135" s="15" t="s">
        <v>769</v>
      </c>
      <c r="K135" s="57">
        <v>7855</v>
      </c>
      <c r="L135" s="57">
        <v>17</v>
      </c>
      <c r="M135" s="57">
        <v>44</v>
      </c>
      <c r="N135" s="57" t="str">
        <f t="shared" si="2"/>
        <v>[YGI7vISD2kJ]|25-29|Male|POP_EST.T_1</v>
      </c>
    </row>
    <row r="136" spans="4:14">
      <c r="D136" s="15" t="s">
        <v>787</v>
      </c>
      <c r="E136" s="15" t="s">
        <v>788</v>
      </c>
      <c r="F136" s="15" t="s">
        <v>488</v>
      </c>
      <c r="G136" s="15" t="s">
        <v>116</v>
      </c>
      <c r="H136" s="15" t="s">
        <v>776</v>
      </c>
      <c r="I136" s="15" t="s">
        <v>109</v>
      </c>
      <c r="J136" s="15" t="s">
        <v>768</v>
      </c>
      <c r="K136" s="57">
        <v>6556</v>
      </c>
      <c r="L136" s="57">
        <v>5</v>
      </c>
      <c r="M136" s="57">
        <v>45</v>
      </c>
      <c r="N136" s="57" t="str">
        <f t="shared" si="2"/>
        <v>[YGI7vISD2kJ]|30-34|Female|POP_EST.T_1</v>
      </c>
    </row>
    <row r="137" spans="4:14">
      <c r="D137" s="15" t="s">
        <v>787</v>
      </c>
      <c r="E137" s="15" t="s">
        <v>788</v>
      </c>
      <c r="F137" s="15" t="s">
        <v>488</v>
      </c>
      <c r="G137" s="15" t="s">
        <v>116</v>
      </c>
      <c r="H137" s="15" t="s">
        <v>776</v>
      </c>
      <c r="I137" s="15" t="s">
        <v>120</v>
      </c>
      <c r="J137" s="15" t="s">
        <v>769</v>
      </c>
      <c r="K137" s="57">
        <v>7762</v>
      </c>
      <c r="L137" s="57">
        <v>1</v>
      </c>
      <c r="M137" s="57">
        <v>4</v>
      </c>
      <c r="N137" s="57" t="str">
        <f t="shared" si="2"/>
        <v>[YGI7vISD2kJ]|30-34|Male|POP_EST.T_1</v>
      </c>
    </row>
    <row r="138" spans="4:14">
      <c r="D138" s="15" t="s">
        <v>787</v>
      </c>
      <c r="E138" s="15" t="s">
        <v>788</v>
      </c>
      <c r="F138" s="15" t="s">
        <v>488</v>
      </c>
      <c r="G138" s="15" t="s">
        <v>117</v>
      </c>
      <c r="H138" s="15" t="s">
        <v>777</v>
      </c>
      <c r="I138" s="15" t="s">
        <v>109</v>
      </c>
      <c r="J138" s="15" t="s">
        <v>768</v>
      </c>
      <c r="K138" s="57">
        <v>4644</v>
      </c>
      <c r="L138" s="57">
        <v>5</v>
      </c>
      <c r="M138" s="57">
        <v>42</v>
      </c>
      <c r="N138" s="57" t="str">
        <f t="shared" si="2"/>
        <v>[YGI7vISD2kJ]|35-39|Female|POP_EST.T_1</v>
      </c>
    </row>
    <row r="139" spans="4:14">
      <c r="D139" s="15" t="s">
        <v>787</v>
      </c>
      <c r="E139" s="15" t="s">
        <v>788</v>
      </c>
      <c r="F139" s="15" t="s">
        <v>488</v>
      </c>
      <c r="G139" s="15" t="s">
        <v>117</v>
      </c>
      <c r="H139" s="15" t="s">
        <v>777</v>
      </c>
      <c r="I139" s="15" t="s">
        <v>120</v>
      </c>
      <c r="J139" s="15" t="s">
        <v>769</v>
      </c>
      <c r="K139" s="57">
        <v>5666</v>
      </c>
      <c r="L139" s="57">
        <v>9</v>
      </c>
      <c r="M139" s="57">
        <v>27</v>
      </c>
      <c r="N139" s="57" t="str">
        <f t="shared" si="2"/>
        <v>[YGI7vISD2kJ]|35-39|Male|POP_EST.T_1</v>
      </c>
    </row>
    <row r="140" spans="4:14">
      <c r="D140" s="15" t="s">
        <v>787</v>
      </c>
      <c r="E140" s="15" t="s">
        <v>788</v>
      </c>
      <c r="F140" s="15" t="s">
        <v>488</v>
      </c>
      <c r="G140" s="15" t="s">
        <v>118</v>
      </c>
      <c r="H140" s="15" t="s">
        <v>778</v>
      </c>
      <c r="I140" s="15" t="s">
        <v>109</v>
      </c>
      <c r="J140" s="15" t="s">
        <v>768</v>
      </c>
      <c r="K140" s="57">
        <v>3526</v>
      </c>
      <c r="L140" s="57">
        <v>51</v>
      </c>
      <c r="M140" s="57">
        <v>36</v>
      </c>
      <c r="N140" s="57" t="str">
        <f t="shared" si="2"/>
        <v>[YGI7vISD2kJ]|40-44|Female|POP_EST.T_1</v>
      </c>
    </row>
    <row r="141" spans="4:14">
      <c r="D141" s="15" t="s">
        <v>787</v>
      </c>
      <c r="E141" s="15" t="s">
        <v>788</v>
      </c>
      <c r="F141" s="15" t="s">
        <v>488</v>
      </c>
      <c r="G141" s="15" t="s">
        <v>118</v>
      </c>
      <c r="H141" s="15" t="s">
        <v>778</v>
      </c>
      <c r="I141" s="15" t="s">
        <v>120</v>
      </c>
      <c r="J141" s="15" t="s">
        <v>769</v>
      </c>
      <c r="K141" s="57">
        <v>3842</v>
      </c>
      <c r="L141" s="57">
        <v>41</v>
      </c>
      <c r="M141" s="57">
        <v>16</v>
      </c>
      <c r="N141" s="57" t="str">
        <f t="shared" si="2"/>
        <v>[YGI7vISD2kJ]|40-44|Male|POP_EST.T_1</v>
      </c>
    </row>
    <row r="142" spans="4:14">
      <c r="D142" s="15" t="s">
        <v>787</v>
      </c>
      <c r="E142" s="15" t="s">
        <v>788</v>
      </c>
      <c r="F142" s="15" t="s">
        <v>488</v>
      </c>
      <c r="G142" s="15" t="s">
        <v>119</v>
      </c>
      <c r="H142" s="15" t="s">
        <v>779</v>
      </c>
      <c r="I142" s="15" t="s">
        <v>109</v>
      </c>
      <c r="J142" s="15" t="s">
        <v>768</v>
      </c>
      <c r="K142" s="57">
        <v>2998</v>
      </c>
      <c r="L142" s="57">
        <v>55</v>
      </c>
      <c r="M142" s="57">
        <v>6</v>
      </c>
      <c r="N142" s="57" t="str">
        <f t="shared" si="2"/>
        <v>[YGI7vISD2kJ]|45-49|Female|POP_EST.T_1</v>
      </c>
    </row>
    <row r="143" spans="4:14">
      <c r="D143" s="15" t="s">
        <v>787</v>
      </c>
      <c r="E143" s="15" t="s">
        <v>788</v>
      </c>
      <c r="F143" s="15" t="s">
        <v>488</v>
      </c>
      <c r="G143" s="15" t="s">
        <v>119</v>
      </c>
      <c r="H143" s="15" t="s">
        <v>779</v>
      </c>
      <c r="I143" s="15" t="s">
        <v>120</v>
      </c>
      <c r="J143" s="15" t="s">
        <v>769</v>
      </c>
      <c r="K143" s="57">
        <v>2708</v>
      </c>
      <c r="L143" s="57">
        <v>1</v>
      </c>
      <c r="M143" s="57">
        <v>50</v>
      </c>
      <c r="N143" s="57" t="str">
        <f t="shared" si="2"/>
        <v>[YGI7vISD2kJ]|45-49|Male|POP_EST.T_1</v>
      </c>
    </row>
    <row r="144" spans="4:14">
      <c r="D144" s="15" t="s">
        <v>787</v>
      </c>
      <c r="E144" s="15" t="s">
        <v>788</v>
      </c>
      <c r="F144" s="15" t="s">
        <v>488</v>
      </c>
      <c r="G144" s="15" t="s">
        <v>8</v>
      </c>
      <c r="H144" s="15" t="s">
        <v>780</v>
      </c>
      <c r="I144" s="15" t="s">
        <v>109</v>
      </c>
      <c r="J144" s="15" t="s">
        <v>768</v>
      </c>
      <c r="K144" s="57">
        <v>17899</v>
      </c>
      <c r="L144" s="57">
        <v>30</v>
      </c>
      <c r="M144" s="57">
        <v>15</v>
      </c>
      <c r="N144" s="57" t="str">
        <f t="shared" si="2"/>
        <v>[YGI7vISD2kJ]|50+|Female|POP_EST.T_1</v>
      </c>
    </row>
    <row r="145" spans="4:14">
      <c r="D145" s="15" t="s">
        <v>787</v>
      </c>
      <c r="E145" s="15" t="s">
        <v>788</v>
      </c>
      <c r="F145" s="15" t="s">
        <v>488</v>
      </c>
      <c r="G145" s="15" t="s">
        <v>8</v>
      </c>
      <c r="H145" s="15" t="s">
        <v>780</v>
      </c>
      <c r="I145" s="15" t="s">
        <v>120</v>
      </c>
      <c r="J145" s="15" t="s">
        <v>769</v>
      </c>
      <c r="K145" s="57">
        <v>11413</v>
      </c>
      <c r="L145" s="57">
        <v>31</v>
      </c>
      <c r="M145" s="57">
        <v>12</v>
      </c>
      <c r="N145" s="57" t="str">
        <f t="shared" si="2"/>
        <v>[YGI7vISD2kJ]|50+|Male|POP_EST.T_1</v>
      </c>
    </row>
    <row r="146" spans="4:14">
      <c r="D146" s="15" t="s">
        <v>789</v>
      </c>
      <c r="E146" s="15" t="s">
        <v>790</v>
      </c>
      <c r="F146" s="15" t="s">
        <v>488</v>
      </c>
      <c r="G146" s="15" t="s">
        <v>43</v>
      </c>
      <c r="H146" s="15" t="s">
        <v>767</v>
      </c>
      <c r="I146" s="15" t="s">
        <v>109</v>
      </c>
      <c r="J146" s="15" t="s">
        <v>768</v>
      </c>
      <c r="K146" s="57">
        <v>892</v>
      </c>
      <c r="L146" s="57">
        <v>43</v>
      </c>
      <c r="M146" s="57">
        <v>32</v>
      </c>
      <c r="N146" s="57" t="str">
        <f t="shared" si="2"/>
        <v>[tjhYqc1MlVo]|&lt;01|Female|POP_EST.T_1</v>
      </c>
    </row>
    <row r="147" spans="4:14">
      <c r="D147" s="15" t="s">
        <v>789</v>
      </c>
      <c r="E147" s="15" t="s">
        <v>790</v>
      </c>
      <c r="F147" s="15" t="s">
        <v>488</v>
      </c>
      <c r="G147" s="15" t="s">
        <v>43</v>
      </c>
      <c r="H147" s="15" t="s">
        <v>767</v>
      </c>
      <c r="I147" s="15" t="s">
        <v>120</v>
      </c>
      <c r="J147" s="15" t="s">
        <v>769</v>
      </c>
      <c r="K147" s="57">
        <v>930</v>
      </c>
      <c r="L147" s="57">
        <v>38</v>
      </c>
      <c r="M147" s="57">
        <v>34</v>
      </c>
      <c r="N147" s="57" t="str">
        <f t="shared" si="2"/>
        <v>[tjhYqc1MlVo]|&lt;01|Male|POP_EST.T_1</v>
      </c>
    </row>
    <row r="148" spans="4:14">
      <c r="D148" s="15" t="s">
        <v>789</v>
      </c>
      <c r="E148" s="15" t="s">
        <v>790</v>
      </c>
      <c r="F148" s="15" t="s">
        <v>488</v>
      </c>
      <c r="G148" s="15" t="s">
        <v>110</v>
      </c>
      <c r="H148" s="15" t="s">
        <v>770</v>
      </c>
      <c r="I148" s="15" t="s">
        <v>109</v>
      </c>
      <c r="J148" s="15" t="s">
        <v>768</v>
      </c>
      <c r="K148" s="57">
        <v>4144</v>
      </c>
      <c r="L148" s="57">
        <v>18</v>
      </c>
      <c r="M148" s="57">
        <v>41</v>
      </c>
      <c r="N148" s="57" t="str">
        <f t="shared" si="2"/>
        <v>[tjhYqc1MlVo]|01-04|Female|POP_EST.T_1</v>
      </c>
    </row>
    <row r="149" spans="4:14">
      <c r="D149" s="15" t="s">
        <v>789</v>
      </c>
      <c r="E149" s="15" t="s">
        <v>790</v>
      </c>
      <c r="F149" s="15" t="s">
        <v>488</v>
      </c>
      <c r="G149" s="15" t="s">
        <v>110</v>
      </c>
      <c r="H149" s="15" t="s">
        <v>770</v>
      </c>
      <c r="I149" s="15" t="s">
        <v>120</v>
      </c>
      <c r="J149" s="15" t="s">
        <v>769</v>
      </c>
      <c r="K149" s="57">
        <v>4321</v>
      </c>
      <c r="L149" s="57">
        <v>11</v>
      </c>
      <c r="M149" s="57">
        <v>38</v>
      </c>
      <c r="N149" s="57" t="str">
        <f t="shared" si="2"/>
        <v>[tjhYqc1MlVo]|01-04|Male|POP_EST.T_1</v>
      </c>
    </row>
    <row r="150" spans="4:14">
      <c r="D150" s="15" t="s">
        <v>789</v>
      </c>
      <c r="E150" s="15" t="s">
        <v>790</v>
      </c>
      <c r="F150" s="15" t="s">
        <v>488</v>
      </c>
      <c r="G150" s="15" t="s">
        <v>111</v>
      </c>
      <c r="H150" s="15" t="s">
        <v>771</v>
      </c>
      <c r="I150" s="15" t="s">
        <v>109</v>
      </c>
      <c r="J150" s="15" t="s">
        <v>768</v>
      </c>
      <c r="K150" s="57">
        <v>6508</v>
      </c>
      <c r="L150" s="57">
        <v>6</v>
      </c>
      <c r="M150" s="57">
        <v>25</v>
      </c>
      <c r="N150" s="57" t="str">
        <f t="shared" si="2"/>
        <v>[tjhYqc1MlVo]|05-09|Female|POP_EST.T_1</v>
      </c>
    </row>
    <row r="151" spans="4:14">
      <c r="D151" s="15" t="s">
        <v>789</v>
      </c>
      <c r="E151" s="15" t="s">
        <v>790</v>
      </c>
      <c r="F151" s="15" t="s">
        <v>488</v>
      </c>
      <c r="G151" s="15" t="s">
        <v>111</v>
      </c>
      <c r="H151" s="15" t="s">
        <v>771</v>
      </c>
      <c r="I151" s="15" t="s">
        <v>120</v>
      </c>
      <c r="J151" s="15" t="s">
        <v>769</v>
      </c>
      <c r="K151" s="57">
        <v>6529</v>
      </c>
      <c r="L151" s="57">
        <v>59</v>
      </c>
      <c r="M151" s="57">
        <v>40</v>
      </c>
      <c r="N151" s="57" t="str">
        <f t="shared" si="2"/>
        <v>[tjhYqc1MlVo]|05-09|Male|POP_EST.T_1</v>
      </c>
    </row>
    <row r="152" spans="4:14">
      <c r="D152" s="15" t="s">
        <v>789</v>
      </c>
      <c r="E152" s="15" t="s">
        <v>790</v>
      </c>
      <c r="F152" s="15" t="s">
        <v>488</v>
      </c>
      <c r="G152" s="15" t="s">
        <v>112</v>
      </c>
      <c r="H152" s="15" t="s">
        <v>772</v>
      </c>
      <c r="I152" s="15" t="s">
        <v>109</v>
      </c>
      <c r="J152" s="15" t="s">
        <v>768</v>
      </c>
      <c r="K152" s="57">
        <v>6700</v>
      </c>
      <c r="L152" s="57">
        <v>24</v>
      </c>
      <c r="M152" s="57">
        <v>42</v>
      </c>
      <c r="N152" s="57" t="str">
        <f t="shared" si="2"/>
        <v>[tjhYqc1MlVo]|10-14|Female|POP_EST.T_1</v>
      </c>
    </row>
    <row r="153" spans="4:14">
      <c r="D153" s="15" t="s">
        <v>789</v>
      </c>
      <c r="E153" s="15" t="s">
        <v>790</v>
      </c>
      <c r="F153" s="15" t="s">
        <v>488</v>
      </c>
      <c r="G153" s="15" t="s">
        <v>112</v>
      </c>
      <c r="H153" s="15" t="s">
        <v>772</v>
      </c>
      <c r="I153" s="15" t="s">
        <v>120</v>
      </c>
      <c r="J153" s="15" t="s">
        <v>769</v>
      </c>
      <c r="K153" s="57">
        <v>6580</v>
      </c>
      <c r="L153" s="57">
        <v>18</v>
      </c>
      <c r="M153" s="57">
        <v>28</v>
      </c>
      <c r="N153" s="57" t="str">
        <f t="shared" si="2"/>
        <v>[tjhYqc1MlVo]|10-14|Male|POP_EST.T_1</v>
      </c>
    </row>
    <row r="154" spans="4:14">
      <c r="D154" s="15" t="s">
        <v>789</v>
      </c>
      <c r="E154" s="15" t="s">
        <v>790</v>
      </c>
      <c r="F154" s="15" t="s">
        <v>488</v>
      </c>
      <c r="G154" s="15" t="s">
        <v>113</v>
      </c>
      <c r="H154" s="15" t="s">
        <v>773</v>
      </c>
      <c r="I154" s="15" t="s">
        <v>109</v>
      </c>
      <c r="J154" s="15" t="s">
        <v>768</v>
      </c>
      <c r="K154" s="57">
        <v>5619</v>
      </c>
      <c r="L154" s="57">
        <v>36</v>
      </c>
      <c r="M154" s="57">
        <v>19</v>
      </c>
      <c r="N154" s="57" t="str">
        <f t="shared" si="2"/>
        <v>[tjhYqc1MlVo]|15-19|Female|POP_EST.T_1</v>
      </c>
    </row>
    <row r="155" spans="4:14">
      <c r="D155" s="15" t="s">
        <v>789</v>
      </c>
      <c r="E155" s="15" t="s">
        <v>790</v>
      </c>
      <c r="F155" s="15" t="s">
        <v>488</v>
      </c>
      <c r="G155" s="15" t="s">
        <v>113</v>
      </c>
      <c r="H155" s="15" t="s">
        <v>773</v>
      </c>
      <c r="I155" s="15" t="s">
        <v>120</v>
      </c>
      <c r="J155" s="15" t="s">
        <v>769</v>
      </c>
      <c r="K155" s="57">
        <v>5548</v>
      </c>
      <c r="L155" s="57">
        <v>12</v>
      </c>
      <c r="M155" s="57">
        <v>13</v>
      </c>
      <c r="N155" s="57" t="str">
        <f t="shared" si="2"/>
        <v>[tjhYqc1MlVo]|15-19|Male|POP_EST.T_1</v>
      </c>
    </row>
    <row r="156" spans="4:14">
      <c r="D156" s="15" t="s">
        <v>789</v>
      </c>
      <c r="E156" s="15" t="s">
        <v>790</v>
      </c>
      <c r="F156" s="15" t="s">
        <v>488</v>
      </c>
      <c r="G156" s="15" t="s">
        <v>114</v>
      </c>
      <c r="H156" s="15" t="s">
        <v>774</v>
      </c>
      <c r="I156" s="15" t="s">
        <v>109</v>
      </c>
      <c r="J156" s="15" t="s">
        <v>768</v>
      </c>
      <c r="K156" s="57">
        <v>4377</v>
      </c>
      <c r="L156" s="57">
        <v>1</v>
      </c>
      <c r="M156" s="57">
        <v>18</v>
      </c>
      <c r="N156" s="57" t="str">
        <f t="shared" si="2"/>
        <v>[tjhYqc1MlVo]|20-24|Female|POP_EST.T_1</v>
      </c>
    </row>
    <row r="157" spans="4:14">
      <c r="D157" s="15" t="s">
        <v>789</v>
      </c>
      <c r="E157" s="15" t="s">
        <v>790</v>
      </c>
      <c r="F157" s="15" t="s">
        <v>488</v>
      </c>
      <c r="G157" s="15" t="s">
        <v>114</v>
      </c>
      <c r="H157" s="15" t="s">
        <v>774</v>
      </c>
      <c r="I157" s="15" t="s">
        <v>120</v>
      </c>
      <c r="J157" s="15" t="s">
        <v>769</v>
      </c>
      <c r="K157" s="57">
        <v>4562</v>
      </c>
      <c r="L157" s="57">
        <v>16</v>
      </c>
      <c r="M157" s="57">
        <v>39</v>
      </c>
      <c r="N157" s="57" t="str">
        <f t="shared" si="2"/>
        <v>[tjhYqc1MlVo]|20-24|Male|POP_EST.T_1</v>
      </c>
    </row>
    <row r="158" spans="4:14">
      <c r="D158" s="15" t="s">
        <v>789</v>
      </c>
      <c r="E158" s="15" t="s">
        <v>790</v>
      </c>
      <c r="F158" s="15" t="s">
        <v>488</v>
      </c>
      <c r="G158" s="15" t="s">
        <v>115</v>
      </c>
      <c r="H158" s="15" t="s">
        <v>775</v>
      </c>
      <c r="I158" s="15" t="s">
        <v>109</v>
      </c>
      <c r="J158" s="15" t="s">
        <v>768</v>
      </c>
      <c r="K158" s="57">
        <v>3880</v>
      </c>
      <c r="L158" s="57">
        <v>47</v>
      </c>
      <c r="M158" s="57">
        <v>37</v>
      </c>
      <c r="N158" s="57" t="str">
        <f t="shared" si="2"/>
        <v>[tjhYqc1MlVo]|25-29|Female|POP_EST.T_1</v>
      </c>
    </row>
    <row r="159" spans="4:14">
      <c r="D159" s="15" t="s">
        <v>789</v>
      </c>
      <c r="E159" s="15" t="s">
        <v>790</v>
      </c>
      <c r="F159" s="15" t="s">
        <v>488</v>
      </c>
      <c r="G159" s="15" t="s">
        <v>115</v>
      </c>
      <c r="H159" s="15" t="s">
        <v>775</v>
      </c>
      <c r="I159" s="15" t="s">
        <v>120</v>
      </c>
      <c r="J159" s="15" t="s">
        <v>769</v>
      </c>
      <c r="K159" s="57">
        <v>4530</v>
      </c>
      <c r="L159" s="57">
        <v>26</v>
      </c>
      <c r="M159" s="57">
        <v>9</v>
      </c>
      <c r="N159" s="57" t="str">
        <f t="shared" si="2"/>
        <v>[tjhYqc1MlVo]|25-29|Male|POP_EST.T_1</v>
      </c>
    </row>
    <row r="160" spans="4:14">
      <c r="D160" s="15" t="s">
        <v>789</v>
      </c>
      <c r="E160" s="15" t="s">
        <v>790</v>
      </c>
      <c r="F160" s="15" t="s">
        <v>488</v>
      </c>
      <c r="G160" s="15" t="s">
        <v>116</v>
      </c>
      <c r="H160" s="15" t="s">
        <v>776</v>
      </c>
      <c r="I160" s="15" t="s">
        <v>109</v>
      </c>
      <c r="J160" s="15" t="s">
        <v>768</v>
      </c>
      <c r="K160" s="57">
        <v>3641</v>
      </c>
      <c r="L160" s="57">
        <v>15</v>
      </c>
      <c r="M160" s="57">
        <v>46</v>
      </c>
      <c r="N160" s="57" t="str">
        <f t="shared" si="2"/>
        <v>[tjhYqc1MlVo]|30-34|Female|POP_EST.T_1</v>
      </c>
    </row>
    <row r="161" spans="4:14">
      <c r="D161" s="15" t="s">
        <v>789</v>
      </c>
      <c r="E161" s="15" t="s">
        <v>790</v>
      </c>
      <c r="F161" s="15" t="s">
        <v>488</v>
      </c>
      <c r="G161" s="15" t="s">
        <v>116</v>
      </c>
      <c r="H161" s="15" t="s">
        <v>776</v>
      </c>
      <c r="I161" s="15" t="s">
        <v>120</v>
      </c>
      <c r="J161" s="15" t="s">
        <v>769</v>
      </c>
      <c r="K161" s="57">
        <v>4330</v>
      </c>
      <c r="L161" s="57">
        <v>21</v>
      </c>
      <c r="M161" s="57">
        <v>7</v>
      </c>
      <c r="N161" s="57" t="str">
        <f t="shared" si="2"/>
        <v>[tjhYqc1MlVo]|30-34|Male|POP_EST.T_1</v>
      </c>
    </row>
    <row r="162" spans="4:14">
      <c r="D162" s="15" t="s">
        <v>789</v>
      </c>
      <c r="E162" s="15" t="s">
        <v>790</v>
      </c>
      <c r="F162" s="15" t="s">
        <v>488</v>
      </c>
      <c r="G162" s="15" t="s">
        <v>117</v>
      </c>
      <c r="H162" s="15" t="s">
        <v>777</v>
      </c>
      <c r="I162" s="15" t="s">
        <v>109</v>
      </c>
      <c r="J162" s="15" t="s">
        <v>768</v>
      </c>
      <c r="K162" s="57">
        <v>2870</v>
      </c>
      <c r="L162" s="57">
        <v>32</v>
      </c>
      <c r="M162" s="57">
        <v>37</v>
      </c>
      <c r="N162" s="57" t="str">
        <f t="shared" si="2"/>
        <v>[tjhYqc1MlVo]|35-39|Female|POP_EST.T_1</v>
      </c>
    </row>
    <row r="163" spans="4:14">
      <c r="D163" s="15" t="s">
        <v>789</v>
      </c>
      <c r="E163" s="15" t="s">
        <v>790</v>
      </c>
      <c r="F163" s="15" t="s">
        <v>488</v>
      </c>
      <c r="G163" s="15" t="s">
        <v>117</v>
      </c>
      <c r="H163" s="15" t="s">
        <v>777</v>
      </c>
      <c r="I163" s="15" t="s">
        <v>120</v>
      </c>
      <c r="J163" s="15" t="s">
        <v>769</v>
      </c>
      <c r="K163" s="57">
        <v>3613</v>
      </c>
      <c r="L163" s="57">
        <v>59</v>
      </c>
      <c r="M163" s="57">
        <v>4</v>
      </c>
      <c r="N163" s="57" t="str">
        <f t="shared" si="2"/>
        <v>[tjhYqc1MlVo]|35-39|Male|POP_EST.T_1</v>
      </c>
    </row>
    <row r="164" spans="4:14">
      <c r="D164" s="15" t="s">
        <v>789</v>
      </c>
      <c r="E164" s="15" t="s">
        <v>790</v>
      </c>
      <c r="F164" s="15" t="s">
        <v>488</v>
      </c>
      <c r="G164" s="15" t="s">
        <v>118</v>
      </c>
      <c r="H164" s="15" t="s">
        <v>778</v>
      </c>
      <c r="I164" s="15" t="s">
        <v>109</v>
      </c>
      <c r="J164" s="15" t="s">
        <v>768</v>
      </c>
      <c r="K164" s="57">
        <v>2171</v>
      </c>
      <c r="L164" s="57">
        <v>17</v>
      </c>
      <c r="M164" s="57">
        <v>9</v>
      </c>
      <c r="N164" s="57" t="str">
        <f t="shared" si="2"/>
        <v>[tjhYqc1MlVo]|40-44|Female|POP_EST.T_1</v>
      </c>
    </row>
    <row r="165" spans="4:14">
      <c r="D165" s="15" t="s">
        <v>789</v>
      </c>
      <c r="E165" s="15" t="s">
        <v>790</v>
      </c>
      <c r="F165" s="15" t="s">
        <v>488</v>
      </c>
      <c r="G165" s="15" t="s">
        <v>118</v>
      </c>
      <c r="H165" s="15" t="s">
        <v>778</v>
      </c>
      <c r="I165" s="15" t="s">
        <v>120</v>
      </c>
      <c r="J165" s="15" t="s">
        <v>769</v>
      </c>
      <c r="K165" s="57">
        <v>2447</v>
      </c>
      <c r="L165" s="57">
        <v>2</v>
      </c>
      <c r="M165" s="57">
        <v>34</v>
      </c>
      <c r="N165" s="57" t="str">
        <f t="shared" si="2"/>
        <v>[tjhYqc1MlVo]|40-44|Male|POP_EST.T_1</v>
      </c>
    </row>
    <row r="166" spans="4:14">
      <c r="D166" s="15" t="s">
        <v>789</v>
      </c>
      <c r="E166" s="15" t="s">
        <v>790</v>
      </c>
      <c r="F166" s="15" t="s">
        <v>488</v>
      </c>
      <c r="G166" s="15" t="s">
        <v>119</v>
      </c>
      <c r="H166" s="15" t="s">
        <v>779</v>
      </c>
      <c r="I166" s="15" t="s">
        <v>109</v>
      </c>
      <c r="J166" s="15" t="s">
        <v>768</v>
      </c>
      <c r="K166" s="57">
        <v>1527</v>
      </c>
      <c r="L166" s="57">
        <v>20</v>
      </c>
      <c r="M166" s="57">
        <v>17</v>
      </c>
      <c r="N166" s="57" t="str">
        <f t="shared" si="2"/>
        <v>[tjhYqc1MlVo]|45-49|Female|POP_EST.T_1</v>
      </c>
    </row>
    <row r="167" spans="4:14">
      <c r="D167" s="15" t="s">
        <v>789</v>
      </c>
      <c r="E167" s="15" t="s">
        <v>790</v>
      </c>
      <c r="F167" s="15" t="s">
        <v>488</v>
      </c>
      <c r="G167" s="15" t="s">
        <v>119</v>
      </c>
      <c r="H167" s="15" t="s">
        <v>779</v>
      </c>
      <c r="I167" s="15" t="s">
        <v>120</v>
      </c>
      <c r="J167" s="15" t="s">
        <v>769</v>
      </c>
      <c r="K167" s="57">
        <v>1589</v>
      </c>
      <c r="L167" s="57">
        <v>58</v>
      </c>
      <c r="M167" s="57">
        <v>19</v>
      </c>
      <c r="N167" s="57" t="str">
        <f t="shared" si="2"/>
        <v>[tjhYqc1MlVo]|45-49|Male|POP_EST.T_1</v>
      </c>
    </row>
    <row r="168" spans="4:14">
      <c r="D168" s="15" t="s">
        <v>789</v>
      </c>
      <c r="E168" s="15" t="s">
        <v>790</v>
      </c>
      <c r="F168" s="15" t="s">
        <v>488</v>
      </c>
      <c r="G168" s="15" t="s">
        <v>8</v>
      </c>
      <c r="H168" s="15" t="s">
        <v>780</v>
      </c>
      <c r="I168" s="15" t="s">
        <v>109</v>
      </c>
      <c r="J168" s="15" t="s">
        <v>768</v>
      </c>
      <c r="K168" s="57">
        <v>8772</v>
      </c>
      <c r="L168" s="57">
        <v>56</v>
      </c>
      <c r="M168" s="57">
        <v>28</v>
      </c>
      <c r="N168" s="57" t="str">
        <f t="shared" si="2"/>
        <v>[tjhYqc1MlVo]|50+|Female|POP_EST.T_1</v>
      </c>
    </row>
    <row r="169" spans="4:14">
      <c r="D169" s="15" t="s">
        <v>789</v>
      </c>
      <c r="E169" s="15" t="s">
        <v>790</v>
      </c>
      <c r="F169" s="15" t="s">
        <v>488</v>
      </c>
      <c r="G169" s="15" t="s">
        <v>8</v>
      </c>
      <c r="H169" s="15" t="s">
        <v>780</v>
      </c>
      <c r="I169" s="15" t="s">
        <v>120</v>
      </c>
      <c r="J169" s="15" t="s">
        <v>769</v>
      </c>
      <c r="K169" s="57">
        <v>5763</v>
      </c>
      <c r="L169" s="57">
        <v>15</v>
      </c>
      <c r="M169" s="57">
        <v>25</v>
      </c>
      <c r="N169" s="57" t="str">
        <f t="shared" si="2"/>
        <v>[tjhYqc1MlVo]|50+|Male|POP_EST.T_1</v>
      </c>
    </row>
    <row r="170" spans="4:14">
      <c r="D170" s="15" t="s">
        <v>791</v>
      </c>
      <c r="E170" s="15" t="s">
        <v>792</v>
      </c>
      <c r="F170" s="15" t="s">
        <v>488</v>
      </c>
      <c r="G170" s="15" t="s">
        <v>43</v>
      </c>
      <c r="H170" s="15" t="s">
        <v>767</v>
      </c>
      <c r="I170" s="15" t="s">
        <v>109</v>
      </c>
      <c r="J170" s="15" t="s">
        <v>768</v>
      </c>
      <c r="K170" s="57">
        <v>675</v>
      </c>
      <c r="L170" s="57">
        <v>59</v>
      </c>
      <c r="M170" s="57">
        <v>35</v>
      </c>
      <c r="N170" s="57" t="str">
        <f t="shared" si="2"/>
        <v>[zTaMbxvQtJ6]|&lt;01|Female|POP_EST.T_1</v>
      </c>
    </row>
    <row r="171" spans="4:14">
      <c r="D171" s="15" t="s">
        <v>791</v>
      </c>
      <c r="E171" s="15" t="s">
        <v>792</v>
      </c>
      <c r="F171" s="15" t="s">
        <v>488</v>
      </c>
      <c r="G171" s="15" t="s">
        <v>43</v>
      </c>
      <c r="H171" s="15" t="s">
        <v>767</v>
      </c>
      <c r="I171" s="15" t="s">
        <v>120</v>
      </c>
      <c r="J171" s="15" t="s">
        <v>769</v>
      </c>
      <c r="K171" s="57">
        <v>679</v>
      </c>
      <c r="L171" s="57">
        <v>39</v>
      </c>
      <c r="M171" s="57">
        <v>14</v>
      </c>
      <c r="N171" s="57" t="str">
        <f t="shared" si="2"/>
        <v>[zTaMbxvQtJ6]|&lt;01|Male|POP_EST.T_1</v>
      </c>
    </row>
    <row r="172" spans="4:14">
      <c r="D172" s="15" t="s">
        <v>791</v>
      </c>
      <c r="E172" s="15" t="s">
        <v>792</v>
      </c>
      <c r="F172" s="15" t="s">
        <v>488</v>
      </c>
      <c r="G172" s="15" t="s">
        <v>110</v>
      </c>
      <c r="H172" s="15" t="s">
        <v>770</v>
      </c>
      <c r="I172" s="15" t="s">
        <v>109</v>
      </c>
      <c r="J172" s="15" t="s">
        <v>768</v>
      </c>
      <c r="K172" s="57">
        <v>3137</v>
      </c>
      <c r="L172" s="57">
        <v>19</v>
      </c>
      <c r="M172" s="57">
        <v>9</v>
      </c>
      <c r="N172" s="57" t="str">
        <f t="shared" si="2"/>
        <v>[zTaMbxvQtJ6]|01-04|Female|POP_EST.T_1</v>
      </c>
    </row>
    <row r="173" spans="4:14">
      <c r="D173" s="15" t="s">
        <v>791</v>
      </c>
      <c r="E173" s="15" t="s">
        <v>792</v>
      </c>
      <c r="F173" s="15" t="s">
        <v>488</v>
      </c>
      <c r="G173" s="15" t="s">
        <v>110</v>
      </c>
      <c r="H173" s="15" t="s">
        <v>770</v>
      </c>
      <c r="I173" s="15" t="s">
        <v>120</v>
      </c>
      <c r="J173" s="15" t="s">
        <v>769</v>
      </c>
      <c r="K173" s="57">
        <v>3154</v>
      </c>
      <c r="L173" s="57">
        <v>22</v>
      </c>
      <c r="M173" s="57">
        <v>30</v>
      </c>
      <c r="N173" s="57" t="str">
        <f t="shared" si="2"/>
        <v>[zTaMbxvQtJ6]|01-04|Male|POP_EST.T_1</v>
      </c>
    </row>
    <row r="174" spans="4:14">
      <c r="D174" s="15" t="s">
        <v>791</v>
      </c>
      <c r="E174" s="15" t="s">
        <v>792</v>
      </c>
      <c r="F174" s="15" t="s">
        <v>488</v>
      </c>
      <c r="G174" s="15" t="s">
        <v>111</v>
      </c>
      <c r="H174" s="15" t="s">
        <v>771</v>
      </c>
      <c r="I174" s="15" t="s">
        <v>109</v>
      </c>
      <c r="J174" s="15" t="s">
        <v>768</v>
      </c>
      <c r="K174" s="57">
        <v>4427</v>
      </c>
      <c r="L174" s="57">
        <v>24</v>
      </c>
      <c r="M174" s="57">
        <v>19</v>
      </c>
      <c r="N174" s="57" t="str">
        <f t="shared" si="2"/>
        <v>[zTaMbxvQtJ6]|05-09|Female|POP_EST.T_1</v>
      </c>
    </row>
    <row r="175" spans="4:14">
      <c r="D175" s="15" t="s">
        <v>791</v>
      </c>
      <c r="E175" s="15" t="s">
        <v>792</v>
      </c>
      <c r="F175" s="15" t="s">
        <v>488</v>
      </c>
      <c r="G175" s="15" t="s">
        <v>111</v>
      </c>
      <c r="H175" s="15" t="s">
        <v>771</v>
      </c>
      <c r="I175" s="15" t="s">
        <v>120</v>
      </c>
      <c r="J175" s="15" t="s">
        <v>769</v>
      </c>
      <c r="K175" s="57">
        <v>4425</v>
      </c>
      <c r="L175" s="57">
        <v>46</v>
      </c>
      <c r="M175" s="57">
        <v>13</v>
      </c>
      <c r="N175" s="57" t="str">
        <f t="shared" si="2"/>
        <v>[zTaMbxvQtJ6]|05-09|Male|POP_EST.T_1</v>
      </c>
    </row>
    <row r="176" spans="4:14">
      <c r="D176" s="15" t="s">
        <v>791</v>
      </c>
      <c r="E176" s="15" t="s">
        <v>792</v>
      </c>
      <c r="F176" s="15" t="s">
        <v>488</v>
      </c>
      <c r="G176" s="15" t="s">
        <v>112</v>
      </c>
      <c r="H176" s="15" t="s">
        <v>772</v>
      </c>
      <c r="I176" s="15" t="s">
        <v>109</v>
      </c>
      <c r="J176" s="15" t="s">
        <v>768</v>
      </c>
      <c r="K176" s="57">
        <v>4443</v>
      </c>
      <c r="L176" s="57">
        <v>54</v>
      </c>
      <c r="M176" s="57">
        <v>12</v>
      </c>
      <c r="N176" s="57" t="str">
        <f t="shared" si="2"/>
        <v>[zTaMbxvQtJ6]|10-14|Female|POP_EST.T_1</v>
      </c>
    </row>
    <row r="177" spans="4:14">
      <c r="D177" s="15" t="s">
        <v>791</v>
      </c>
      <c r="E177" s="15" t="s">
        <v>792</v>
      </c>
      <c r="F177" s="15" t="s">
        <v>488</v>
      </c>
      <c r="G177" s="15" t="s">
        <v>112</v>
      </c>
      <c r="H177" s="15" t="s">
        <v>772</v>
      </c>
      <c r="I177" s="15" t="s">
        <v>120</v>
      </c>
      <c r="J177" s="15" t="s">
        <v>769</v>
      </c>
      <c r="K177" s="57">
        <v>4412</v>
      </c>
      <c r="L177" s="57">
        <v>5</v>
      </c>
      <c r="M177" s="57">
        <v>2</v>
      </c>
      <c r="N177" s="57" t="str">
        <f t="shared" si="2"/>
        <v>[zTaMbxvQtJ6]|10-14|Male|POP_EST.T_1</v>
      </c>
    </row>
    <row r="178" spans="4:14">
      <c r="D178" s="15" t="s">
        <v>791</v>
      </c>
      <c r="E178" s="15" t="s">
        <v>792</v>
      </c>
      <c r="F178" s="15" t="s">
        <v>488</v>
      </c>
      <c r="G178" s="15" t="s">
        <v>113</v>
      </c>
      <c r="H178" s="15" t="s">
        <v>773</v>
      </c>
      <c r="I178" s="15" t="s">
        <v>109</v>
      </c>
      <c r="J178" s="15" t="s">
        <v>768</v>
      </c>
      <c r="K178" s="57">
        <v>3858</v>
      </c>
      <c r="L178" s="57">
        <v>5</v>
      </c>
      <c r="M178" s="57">
        <v>49</v>
      </c>
      <c r="N178" s="57" t="str">
        <f t="shared" si="2"/>
        <v>[zTaMbxvQtJ6]|15-19|Female|POP_EST.T_1</v>
      </c>
    </row>
    <row r="179" spans="4:14">
      <c r="D179" s="15" t="s">
        <v>791</v>
      </c>
      <c r="E179" s="15" t="s">
        <v>792</v>
      </c>
      <c r="F179" s="15" t="s">
        <v>488</v>
      </c>
      <c r="G179" s="15" t="s">
        <v>113</v>
      </c>
      <c r="H179" s="15" t="s">
        <v>773</v>
      </c>
      <c r="I179" s="15" t="s">
        <v>120</v>
      </c>
      <c r="J179" s="15" t="s">
        <v>769</v>
      </c>
      <c r="K179" s="57">
        <v>4309</v>
      </c>
      <c r="L179" s="57">
        <v>59</v>
      </c>
      <c r="M179" s="57">
        <v>50</v>
      </c>
      <c r="N179" s="57" t="str">
        <f t="shared" si="2"/>
        <v>[zTaMbxvQtJ6]|15-19|Male|POP_EST.T_1</v>
      </c>
    </row>
    <row r="180" spans="4:14">
      <c r="D180" s="15" t="s">
        <v>791</v>
      </c>
      <c r="E180" s="15" t="s">
        <v>792</v>
      </c>
      <c r="F180" s="15" t="s">
        <v>488</v>
      </c>
      <c r="G180" s="15" t="s">
        <v>114</v>
      </c>
      <c r="H180" s="15" t="s">
        <v>774</v>
      </c>
      <c r="I180" s="15" t="s">
        <v>109</v>
      </c>
      <c r="J180" s="15" t="s">
        <v>768</v>
      </c>
      <c r="K180" s="57">
        <v>3270</v>
      </c>
      <c r="L180" s="57">
        <v>2</v>
      </c>
      <c r="M180" s="57">
        <v>11</v>
      </c>
      <c r="N180" s="57" t="str">
        <f t="shared" si="2"/>
        <v>[zTaMbxvQtJ6]|20-24|Female|POP_EST.T_1</v>
      </c>
    </row>
    <row r="181" spans="4:14">
      <c r="D181" s="15" t="s">
        <v>791</v>
      </c>
      <c r="E181" s="15" t="s">
        <v>792</v>
      </c>
      <c r="F181" s="15" t="s">
        <v>488</v>
      </c>
      <c r="G181" s="15" t="s">
        <v>114</v>
      </c>
      <c r="H181" s="15" t="s">
        <v>774</v>
      </c>
      <c r="I181" s="15" t="s">
        <v>120</v>
      </c>
      <c r="J181" s="15" t="s">
        <v>769</v>
      </c>
      <c r="K181" s="57">
        <v>3493</v>
      </c>
      <c r="L181" s="57">
        <v>48</v>
      </c>
      <c r="M181" s="57">
        <v>26</v>
      </c>
      <c r="N181" s="57" t="str">
        <f t="shared" si="2"/>
        <v>[zTaMbxvQtJ6]|20-24|Male|POP_EST.T_1</v>
      </c>
    </row>
    <row r="182" spans="4:14">
      <c r="D182" s="15" t="s">
        <v>791</v>
      </c>
      <c r="E182" s="15" t="s">
        <v>792</v>
      </c>
      <c r="F182" s="15" t="s">
        <v>488</v>
      </c>
      <c r="G182" s="15" t="s">
        <v>115</v>
      </c>
      <c r="H182" s="15" t="s">
        <v>775</v>
      </c>
      <c r="I182" s="15" t="s">
        <v>109</v>
      </c>
      <c r="J182" s="15" t="s">
        <v>768</v>
      </c>
      <c r="K182" s="57">
        <v>3373</v>
      </c>
      <c r="L182" s="57">
        <v>45</v>
      </c>
      <c r="M182" s="57">
        <v>17</v>
      </c>
      <c r="N182" s="57" t="str">
        <f t="shared" si="2"/>
        <v>[zTaMbxvQtJ6]|25-29|Female|POP_EST.T_1</v>
      </c>
    </row>
    <row r="183" spans="4:14">
      <c r="D183" s="15" t="s">
        <v>791</v>
      </c>
      <c r="E183" s="15" t="s">
        <v>792</v>
      </c>
      <c r="F183" s="15" t="s">
        <v>488</v>
      </c>
      <c r="G183" s="15" t="s">
        <v>115</v>
      </c>
      <c r="H183" s="15" t="s">
        <v>775</v>
      </c>
      <c r="I183" s="15" t="s">
        <v>120</v>
      </c>
      <c r="J183" s="15" t="s">
        <v>769</v>
      </c>
      <c r="K183" s="57">
        <v>3488</v>
      </c>
      <c r="L183" s="57">
        <v>49</v>
      </c>
      <c r="M183" s="57">
        <v>42</v>
      </c>
      <c r="N183" s="57" t="str">
        <f t="shared" si="2"/>
        <v>[zTaMbxvQtJ6]|25-29|Male|POP_EST.T_1</v>
      </c>
    </row>
    <row r="184" spans="4:14">
      <c r="D184" s="15" t="s">
        <v>791</v>
      </c>
      <c r="E184" s="15" t="s">
        <v>792</v>
      </c>
      <c r="F184" s="15" t="s">
        <v>488</v>
      </c>
      <c r="G184" s="15" t="s">
        <v>116</v>
      </c>
      <c r="H184" s="15" t="s">
        <v>776</v>
      </c>
      <c r="I184" s="15" t="s">
        <v>109</v>
      </c>
      <c r="J184" s="15" t="s">
        <v>768</v>
      </c>
      <c r="K184" s="57">
        <v>3171</v>
      </c>
      <c r="L184" s="57">
        <v>18</v>
      </c>
      <c r="M184" s="57">
        <v>23</v>
      </c>
      <c r="N184" s="57" t="str">
        <f t="shared" si="2"/>
        <v>[zTaMbxvQtJ6]|30-34|Female|POP_EST.T_1</v>
      </c>
    </row>
    <row r="185" spans="4:14">
      <c r="D185" s="15" t="s">
        <v>791</v>
      </c>
      <c r="E185" s="15" t="s">
        <v>792</v>
      </c>
      <c r="F185" s="15" t="s">
        <v>488</v>
      </c>
      <c r="G185" s="15" t="s">
        <v>116</v>
      </c>
      <c r="H185" s="15" t="s">
        <v>776</v>
      </c>
      <c r="I185" s="15" t="s">
        <v>120</v>
      </c>
      <c r="J185" s="15" t="s">
        <v>769</v>
      </c>
      <c r="K185" s="57">
        <v>3485</v>
      </c>
      <c r="L185" s="57">
        <v>35</v>
      </c>
      <c r="M185" s="57">
        <v>43</v>
      </c>
      <c r="N185" s="57" t="str">
        <f t="shared" si="2"/>
        <v>[zTaMbxvQtJ6]|30-34|Male|POP_EST.T_1</v>
      </c>
    </row>
    <row r="186" spans="4:14">
      <c r="D186" s="15" t="s">
        <v>791</v>
      </c>
      <c r="E186" s="15" t="s">
        <v>792</v>
      </c>
      <c r="F186" s="15" t="s">
        <v>488</v>
      </c>
      <c r="G186" s="15" t="s">
        <v>117</v>
      </c>
      <c r="H186" s="15" t="s">
        <v>777</v>
      </c>
      <c r="I186" s="15" t="s">
        <v>109</v>
      </c>
      <c r="J186" s="15" t="s">
        <v>768</v>
      </c>
      <c r="K186" s="57">
        <v>2211</v>
      </c>
      <c r="L186" s="57">
        <v>10</v>
      </c>
      <c r="M186" s="57">
        <v>1</v>
      </c>
      <c r="N186" s="57" t="str">
        <f t="shared" si="2"/>
        <v>[zTaMbxvQtJ6]|35-39|Female|POP_EST.T_1</v>
      </c>
    </row>
    <row r="187" spans="4:14">
      <c r="D187" s="15" t="s">
        <v>791</v>
      </c>
      <c r="E187" s="15" t="s">
        <v>792</v>
      </c>
      <c r="F187" s="15" t="s">
        <v>488</v>
      </c>
      <c r="G187" s="15" t="s">
        <v>117</v>
      </c>
      <c r="H187" s="15" t="s">
        <v>777</v>
      </c>
      <c r="I187" s="15" t="s">
        <v>120</v>
      </c>
      <c r="J187" s="15" t="s">
        <v>769</v>
      </c>
      <c r="K187" s="57">
        <v>2726</v>
      </c>
      <c r="L187" s="57">
        <v>46</v>
      </c>
      <c r="M187" s="57">
        <v>35</v>
      </c>
      <c r="N187" s="57" t="str">
        <f t="shared" si="2"/>
        <v>[zTaMbxvQtJ6]|35-39|Male|POP_EST.T_1</v>
      </c>
    </row>
    <row r="188" spans="4:14">
      <c r="D188" s="15" t="s">
        <v>791</v>
      </c>
      <c r="E188" s="15" t="s">
        <v>792</v>
      </c>
      <c r="F188" s="15" t="s">
        <v>488</v>
      </c>
      <c r="G188" s="15" t="s">
        <v>118</v>
      </c>
      <c r="H188" s="15" t="s">
        <v>778</v>
      </c>
      <c r="I188" s="15" t="s">
        <v>109</v>
      </c>
      <c r="J188" s="15" t="s">
        <v>768</v>
      </c>
      <c r="K188" s="57">
        <v>1587</v>
      </c>
      <c r="L188" s="57">
        <v>19</v>
      </c>
      <c r="M188" s="57">
        <v>9</v>
      </c>
      <c r="N188" s="57" t="str">
        <f t="shared" si="2"/>
        <v>[zTaMbxvQtJ6]|40-44|Female|POP_EST.T_1</v>
      </c>
    </row>
    <row r="189" spans="4:14">
      <c r="D189" s="15" t="s">
        <v>791</v>
      </c>
      <c r="E189" s="15" t="s">
        <v>792</v>
      </c>
      <c r="F189" s="15" t="s">
        <v>488</v>
      </c>
      <c r="G189" s="15" t="s">
        <v>118</v>
      </c>
      <c r="H189" s="15" t="s">
        <v>778</v>
      </c>
      <c r="I189" s="15" t="s">
        <v>120</v>
      </c>
      <c r="J189" s="15" t="s">
        <v>769</v>
      </c>
      <c r="K189" s="57">
        <v>1658</v>
      </c>
      <c r="L189" s="57">
        <v>19</v>
      </c>
      <c r="M189" s="57">
        <v>8</v>
      </c>
      <c r="N189" s="57" t="str">
        <f t="shared" si="2"/>
        <v>[zTaMbxvQtJ6]|40-44|Male|POP_EST.T_1</v>
      </c>
    </row>
    <row r="190" spans="4:14">
      <c r="D190" s="15" t="s">
        <v>791</v>
      </c>
      <c r="E190" s="15" t="s">
        <v>792</v>
      </c>
      <c r="F190" s="15" t="s">
        <v>488</v>
      </c>
      <c r="G190" s="15" t="s">
        <v>119</v>
      </c>
      <c r="H190" s="15" t="s">
        <v>779</v>
      </c>
      <c r="I190" s="15" t="s">
        <v>109</v>
      </c>
      <c r="J190" s="15" t="s">
        <v>768</v>
      </c>
      <c r="K190" s="57">
        <v>1272</v>
      </c>
      <c r="L190" s="57">
        <v>6</v>
      </c>
      <c r="M190" s="57">
        <v>25</v>
      </c>
      <c r="N190" s="57" t="str">
        <f t="shared" si="2"/>
        <v>[zTaMbxvQtJ6]|45-49|Female|POP_EST.T_1</v>
      </c>
    </row>
    <row r="191" spans="4:14">
      <c r="D191" s="15" t="s">
        <v>791</v>
      </c>
      <c r="E191" s="15" t="s">
        <v>792</v>
      </c>
      <c r="F191" s="15" t="s">
        <v>488</v>
      </c>
      <c r="G191" s="15" t="s">
        <v>119</v>
      </c>
      <c r="H191" s="15" t="s">
        <v>779</v>
      </c>
      <c r="I191" s="15" t="s">
        <v>120</v>
      </c>
      <c r="J191" s="15" t="s">
        <v>769</v>
      </c>
      <c r="K191" s="57">
        <v>1210</v>
      </c>
      <c r="L191" s="57">
        <v>2</v>
      </c>
      <c r="M191" s="57">
        <v>8</v>
      </c>
      <c r="N191" s="57" t="str">
        <f t="shared" si="2"/>
        <v>[zTaMbxvQtJ6]|45-49|Male|POP_EST.T_1</v>
      </c>
    </row>
    <row r="192" spans="4:14">
      <c r="D192" s="15" t="s">
        <v>791</v>
      </c>
      <c r="E192" s="15" t="s">
        <v>792</v>
      </c>
      <c r="F192" s="15" t="s">
        <v>488</v>
      </c>
      <c r="G192" s="15" t="s">
        <v>8</v>
      </c>
      <c r="H192" s="15" t="s">
        <v>780</v>
      </c>
      <c r="I192" s="15" t="s">
        <v>109</v>
      </c>
      <c r="J192" s="15" t="s">
        <v>768</v>
      </c>
      <c r="K192" s="57">
        <v>7341</v>
      </c>
      <c r="L192" s="57">
        <v>19</v>
      </c>
      <c r="M192" s="57">
        <v>46</v>
      </c>
      <c r="N192" s="57" t="str">
        <f t="shared" si="2"/>
        <v>[zTaMbxvQtJ6]|50+|Female|POP_EST.T_1</v>
      </c>
    </row>
    <row r="193" spans="4:14">
      <c r="D193" s="15" t="s">
        <v>791</v>
      </c>
      <c r="E193" s="15" t="s">
        <v>792</v>
      </c>
      <c r="F193" s="15" t="s">
        <v>488</v>
      </c>
      <c r="G193" s="15" t="s">
        <v>8</v>
      </c>
      <c r="H193" s="15" t="s">
        <v>780</v>
      </c>
      <c r="I193" s="15" t="s">
        <v>120</v>
      </c>
      <c r="J193" s="15" t="s">
        <v>769</v>
      </c>
      <c r="K193" s="57">
        <v>4778</v>
      </c>
      <c r="L193" s="57">
        <v>5</v>
      </c>
      <c r="M193" s="57">
        <v>4</v>
      </c>
      <c r="N193" s="57" t="str">
        <f t="shared" si="2"/>
        <v>[zTaMbxvQtJ6]|50+|Male|POP_EST.T_1</v>
      </c>
    </row>
    <row r="194" spans="4:14">
      <c r="D194" s="15" t="s">
        <v>793</v>
      </c>
      <c r="E194" s="15" t="s">
        <v>794</v>
      </c>
      <c r="F194" s="15" t="s">
        <v>488</v>
      </c>
      <c r="G194" s="15" t="s">
        <v>43</v>
      </c>
      <c r="H194" s="15" t="s">
        <v>767</v>
      </c>
      <c r="I194" s="15" t="s">
        <v>109</v>
      </c>
      <c r="J194" s="15" t="s">
        <v>768</v>
      </c>
      <c r="K194" s="57">
        <v>965</v>
      </c>
      <c r="L194" s="57">
        <v>20</v>
      </c>
      <c r="M194" s="57">
        <v>3</v>
      </c>
      <c r="N194" s="57" t="str">
        <f t="shared" si="2"/>
        <v>[HuwCoDZG0FY]|&lt;01|Female|POP_EST.T_1</v>
      </c>
    </row>
    <row r="195" spans="4:14">
      <c r="D195" s="15" t="s">
        <v>793</v>
      </c>
      <c r="E195" s="15" t="s">
        <v>794</v>
      </c>
      <c r="F195" s="15" t="s">
        <v>488</v>
      </c>
      <c r="G195" s="15" t="s">
        <v>43</v>
      </c>
      <c r="H195" s="15" t="s">
        <v>767</v>
      </c>
      <c r="I195" s="15" t="s">
        <v>120</v>
      </c>
      <c r="J195" s="15" t="s">
        <v>769</v>
      </c>
      <c r="K195" s="57">
        <v>983</v>
      </c>
      <c r="L195" s="57">
        <v>33</v>
      </c>
      <c r="M195" s="57">
        <v>35</v>
      </c>
      <c r="N195" s="57" t="str">
        <f t="shared" ref="N195:N258" si="3">IF($D195&lt;&gt;"","["&amp;$E195&amp;"]"&amp;"|"&amp;$G195&amp;"|"&amp;$I195&amp;"|"&amp;$F195,"")</f>
        <v>[HuwCoDZG0FY]|&lt;01|Male|POP_EST.T_1</v>
      </c>
    </row>
    <row r="196" spans="4:14">
      <c r="D196" s="15" t="s">
        <v>793</v>
      </c>
      <c r="E196" s="15" t="s">
        <v>794</v>
      </c>
      <c r="F196" s="15" t="s">
        <v>488</v>
      </c>
      <c r="G196" s="15" t="s">
        <v>110</v>
      </c>
      <c r="H196" s="15" t="s">
        <v>770</v>
      </c>
      <c r="I196" s="15" t="s">
        <v>109</v>
      </c>
      <c r="J196" s="15" t="s">
        <v>768</v>
      </c>
      <c r="K196" s="57">
        <v>4483</v>
      </c>
      <c r="L196" s="57">
        <v>7</v>
      </c>
      <c r="M196" s="57">
        <v>36</v>
      </c>
      <c r="N196" s="57" t="str">
        <f t="shared" si="3"/>
        <v>[HuwCoDZG0FY]|01-04|Female|POP_EST.T_1</v>
      </c>
    </row>
    <row r="197" spans="4:14">
      <c r="D197" s="15" t="s">
        <v>793</v>
      </c>
      <c r="E197" s="15" t="s">
        <v>794</v>
      </c>
      <c r="F197" s="15" t="s">
        <v>488</v>
      </c>
      <c r="G197" s="15" t="s">
        <v>110</v>
      </c>
      <c r="H197" s="15" t="s">
        <v>770</v>
      </c>
      <c r="I197" s="15" t="s">
        <v>120</v>
      </c>
      <c r="J197" s="15" t="s">
        <v>769</v>
      </c>
      <c r="K197" s="57">
        <v>4566</v>
      </c>
      <c r="L197" s="57">
        <v>23</v>
      </c>
      <c r="M197" s="57">
        <v>50</v>
      </c>
      <c r="N197" s="57" t="str">
        <f t="shared" si="3"/>
        <v>[HuwCoDZG0FY]|01-04|Male|POP_EST.T_1</v>
      </c>
    </row>
    <row r="198" spans="4:14">
      <c r="D198" s="15" t="s">
        <v>793</v>
      </c>
      <c r="E198" s="15" t="s">
        <v>794</v>
      </c>
      <c r="F198" s="15" t="s">
        <v>488</v>
      </c>
      <c r="G198" s="15" t="s">
        <v>111</v>
      </c>
      <c r="H198" s="15" t="s">
        <v>771</v>
      </c>
      <c r="I198" s="15" t="s">
        <v>109</v>
      </c>
      <c r="J198" s="15" t="s">
        <v>768</v>
      </c>
      <c r="K198" s="57">
        <v>6433</v>
      </c>
      <c r="L198" s="57">
        <v>16</v>
      </c>
      <c r="M198" s="57">
        <v>32</v>
      </c>
      <c r="N198" s="57" t="str">
        <f t="shared" si="3"/>
        <v>[HuwCoDZG0FY]|05-09|Female|POP_EST.T_1</v>
      </c>
    </row>
    <row r="199" spans="4:14">
      <c r="D199" s="15" t="s">
        <v>793</v>
      </c>
      <c r="E199" s="15" t="s">
        <v>794</v>
      </c>
      <c r="F199" s="15" t="s">
        <v>488</v>
      </c>
      <c r="G199" s="15" t="s">
        <v>111</v>
      </c>
      <c r="H199" s="15" t="s">
        <v>771</v>
      </c>
      <c r="I199" s="15" t="s">
        <v>120</v>
      </c>
      <c r="J199" s="15" t="s">
        <v>769</v>
      </c>
      <c r="K199" s="57">
        <v>6248</v>
      </c>
      <c r="L199" s="57">
        <v>39</v>
      </c>
      <c r="M199" s="57">
        <v>38</v>
      </c>
      <c r="N199" s="57" t="str">
        <f t="shared" si="3"/>
        <v>[HuwCoDZG0FY]|05-09|Male|POP_EST.T_1</v>
      </c>
    </row>
    <row r="200" spans="4:14">
      <c r="D200" s="15" t="s">
        <v>793</v>
      </c>
      <c r="E200" s="15" t="s">
        <v>794</v>
      </c>
      <c r="F200" s="15" t="s">
        <v>488</v>
      </c>
      <c r="G200" s="15" t="s">
        <v>112</v>
      </c>
      <c r="H200" s="15" t="s">
        <v>772</v>
      </c>
      <c r="I200" s="15" t="s">
        <v>109</v>
      </c>
      <c r="J200" s="15" t="s">
        <v>768</v>
      </c>
      <c r="K200" s="57">
        <v>6107</v>
      </c>
      <c r="L200" s="57">
        <v>57</v>
      </c>
      <c r="M200" s="57">
        <v>50</v>
      </c>
      <c r="N200" s="57" t="str">
        <f t="shared" si="3"/>
        <v>[HuwCoDZG0FY]|10-14|Female|POP_EST.T_1</v>
      </c>
    </row>
    <row r="201" spans="4:14">
      <c r="D201" s="15" t="s">
        <v>793</v>
      </c>
      <c r="E201" s="15" t="s">
        <v>794</v>
      </c>
      <c r="F201" s="15" t="s">
        <v>488</v>
      </c>
      <c r="G201" s="15" t="s">
        <v>112</v>
      </c>
      <c r="H201" s="15" t="s">
        <v>772</v>
      </c>
      <c r="I201" s="15" t="s">
        <v>120</v>
      </c>
      <c r="J201" s="15" t="s">
        <v>769</v>
      </c>
      <c r="K201" s="57">
        <v>6372</v>
      </c>
      <c r="L201" s="57">
        <v>26</v>
      </c>
      <c r="M201" s="57">
        <v>45</v>
      </c>
      <c r="N201" s="57" t="str">
        <f t="shared" si="3"/>
        <v>[HuwCoDZG0FY]|10-14|Male|POP_EST.T_1</v>
      </c>
    </row>
    <row r="202" spans="4:14">
      <c r="D202" s="15" t="s">
        <v>793</v>
      </c>
      <c r="E202" s="15" t="s">
        <v>794</v>
      </c>
      <c r="F202" s="15" t="s">
        <v>488</v>
      </c>
      <c r="G202" s="15" t="s">
        <v>113</v>
      </c>
      <c r="H202" s="15" t="s">
        <v>773</v>
      </c>
      <c r="I202" s="15" t="s">
        <v>109</v>
      </c>
      <c r="J202" s="15" t="s">
        <v>768</v>
      </c>
      <c r="K202" s="57">
        <v>5488</v>
      </c>
      <c r="L202" s="57">
        <v>14</v>
      </c>
      <c r="M202" s="57">
        <v>11</v>
      </c>
      <c r="N202" s="57" t="str">
        <f t="shared" si="3"/>
        <v>[HuwCoDZG0FY]|15-19|Female|POP_EST.T_1</v>
      </c>
    </row>
    <row r="203" spans="4:14">
      <c r="D203" s="15" t="s">
        <v>793</v>
      </c>
      <c r="E203" s="15" t="s">
        <v>794</v>
      </c>
      <c r="F203" s="15" t="s">
        <v>488</v>
      </c>
      <c r="G203" s="15" t="s">
        <v>113</v>
      </c>
      <c r="H203" s="15" t="s">
        <v>773</v>
      </c>
      <c r="I203" s="15" t="s">
        <v>120</v>
      </c>
      <c r="J203" s="15" t="s">
        <v>769</v>
      </c>
      <c r="K203" s="57">
        <v>5995</v>
      </c>
      <c r="L203" s="57">
        <v>8</v>
      </c>
      <c r="M203" s="57">
        <v>19</v>
      </c>
      <c r="N203" s="57" t="str">
        <f t="shared" si="3"/>
        <v>[HuwCoDZG0FY]|15-19|Male|POP_EST.T_1</v>
      </c>
    </row>
    <row r="204" spans="4:14">
      <c r="D204" s="15" t="s">
        <v>793</v>
      </c>
      <c r="E204" s="15" t="s">
        <v>794</v>
      </c>
      <c r="F204" s="15" t="s">
        <v>488</v>
      </c>
      <c r="G204" s="15" t="s">
        <v>114</v>
      </c>
      <c r="H204" s="15" t="s">
        <v>774</v>
      </c>
      <c r="I204" s="15" t="s">
        <v>109</v>
      </c>
      <c r="J204" s="15" t="s">
        <v>768</v>
      </c>
      <c r="K204" s="57">
        <v>5322</v>
      </c>
      <c r="L204" s="57">
        <v>31</v>
      </c>
      <c r="M204" s="57">
        <v>9</v>
      </c>
      <c r="N204" s="57" t="str">
        <f t="shared" si="3"/>
        <v>[HuwCoDZG0FY]|20-24|Female|POP_EST.T_1</v>
      </c>
    </row>
    <row r="205" spans="4:14">
      <c r="D205" s="15" t="s">
        <v>793</v>
      </c>
      <c r="E205" s="15" t="s">
        <v>794</v>
      </c>
      <c r="F205" s="15" t="s">
        <v>488</v>
      </c>
      <c r="G205" s="15" t="s">
        <v>114</v>
      </c>
      <c r="H205" s="15" t="s">
        <v>774</v>
      </c>
      <c r="I205" s="15" t="s">
        <v>120</v>
      </c>
      <c r="J205" s="15" t="s">
        <v>769</v>
      </c>
      <c r="K205" s="57">
        <v>5494</v>
      </c>
      <c r="L205" s="57">
        <v>55</v>
      </c>
      <c r="M205" s="57">
        <v>25</v>
      </c>
      <c r="N205" s="57" t="str">
        <f t="shared" si="3"/>
        <v>[HuwCoDZG0FY]|20-24|Male|POP_EST.T_1</v>
      </c>
    </row>
    <row r="206" spans="4:14">
      <c r="D206" s="15" t="s">
        <v>793</v>
      </c>
      <c r="E206" s="15" t="s">
        <v>794</v>
      </c>
      <c r="F206" s="15" t="s">
        <v>488</v>
      </c>
      <c r="G206" s="15" t="s">
        <v>115</v>
      </c>
      <c r="H206" s="15" t="s">
        <v>775</v>
      </c>
      <c r="I206" s="15" t="s">
        <v>109</v>
      </c>
      <c r="J206" s="15" t="s">
        <v>768</v>
      </c>
      <c r="K206" s="57">
        <v>5152</v>
      </c>
      <c r="L206" s="57">
        <v>55</v>
      </c>
      <c r="M206" s="57">
        <v>2</v>
      </c>
      <c r="N206" s="57" t="str">
        <f t="shared" si="3"/>
        <v>[HuwCoDZG0FY]|25-29|Female|POP_EST.T_1</v>
      </c>
    </row>
    <row r="207" spans="4:14">
      <c r="D207" s="15" t="s">
        <v>793</v>
      </c>
      <c r="E207" s="15" t="s">
        <v>794</v>
      </c>
      <c r="F207" s="15" t="s">
        <v>488</v>
      </c>
      <c r="G207" s="15" t="s">
        <v>115</v>
      </c>
      <c r="H207" s="15" t="s">
        <v>775</v>
      </c>
      <c r="I207" s="15" t="s">
        <v>120</v>
      </c>
      <c r="J207" s="15" t="s">
        <v>769</v>
      </c>
      <c r="K207" s="57">
        <v>5755</v>
      </c>
      <c r="L207" s="57">
        <v>37</v>
      </c>
      <c r="M207" s="57">
        <v>16</v>
      </c>
      <c r="N207" s="57" t="str">
        <f t="shared" si="3"/>
        <v>[HuwCoDZG0FY]|25-29|Male|POP_EST.T_1</v>
      </c>
    </row>
    <row r="208" spans="4:14">
      <c r="D208" s="15" t="s">
        <v>793</v>
      </c>
      <c r="E208" s="15" t="s">
        <v>794</v>
      </c>
      <c r="F208" s="15" t="s">
        <v>488</v>
      </c>
      <c r="G208" s="15" t="s">
        <v>116</v>
      </c>
      <c r="H208" s="15" t="s">
        <v>776</v>
      </c>
      <c r="I208" s="15" t="s">
        <v>109</v>
      </c>
      <c r="J208" s="15" t="s">
        <v>768</v>
      </c>
      <c r="K208" s="57">
        <v>4504</v>
      </c>
      <c r="L208" s="57">
        <v>57</v>
      </c>
      <c r="M208" s="57">
        <v>38</v>
      </c>
      <c r="N208" s="57" t="str">
        <f t="shared" si="3"/>
        <v>[HuwCoDZG0FY]|30-34|Female|POP_EST.T_1</v>
      </c>
    </row>
    <row r="209" spans="4:14">
      <c r="D209" s="15" t="s">
        <v>793</v>
      </c>
      <c r="E209" s="15" t="s">
        <v>794</v>
      </c>
      <c r="F209" s="15" t="s">
        <v>488</v>
      </c>
      <c r="G209" s="15" t="s">
        <v>116</v>
      </c>
      <c r="H209" s="15" t="s">
        <v>776</v>
      </c>
      <c r="I209" s="15" t="s">
        <v>120</v>
      </c>
      <c r="J209" s="15" t="s">
        <v>769</v>
      </c>
      <c r="K209" s="57">
        <v>5415</v>
      </c>
      <c r="L209" s="57">
        <v>47</v>
      </c>
      <c r="M209" s="57">
        <v>34</v>
      </c>
      <c r="N209" s="57" t="str">
        <f t="shared" si="3"/>
        <v>[HuwCoDZG0FY]|30-34|Male|POP_EST.T_1</v>
      </c>
    </row>
    <row r="210" spans="4:14">
      <c r="D210" s="15" t="s">
        <v>793</v>
      </c>
      <c r="E210" s="15" t="s">
        <v>794</v>
      </c>
      <c r="F210" s="15" t="s">
        <v>488</v>
      </c>
      <c r="G210" s="15" t="s">
        <v>117</v>
      </c>
      <c r="H210" s="15" t="s">
        <v>777</v>
      </c>
      <c r="I210" s="15" t="s">
        <v>109</v>
      </c>
      <c r="J210" s="15" t="s">
        <v>768</v>
      </c>
      <c r="K210" s="57">
        <v>3061</v>
      </c>
      <c r="L210" s="57">
        <v>23</v>
      </c>
      <c r="M210" s="57">
        <v>1</v>
      </c>
      <c r="N210" s="57" t="str">
        <f t="shared" si="3"/>
        <v>[HuwCoDZG0FY]|35-39|Female|POP_EST.T_1</v>
      </c>
    </row>
    <row r="211" spans="4:14">
      <c r="D211" s="15" t="s">
        <v>793</v>
      </c>
      <c r="E211" s="15" t="s">
        <v>794</v>
      </c>
      <c r="F211" s="15" t="s">
        <v>488</v>
      </c>
      <c r="G211" s="15" t="s">
        <v>117</v>
      </c>
      <c r="H211" s="15" t="s">
        <v>777</v>
      </c>
      <c r="I211" s="15" t="s">
        <v>120</v>
      </c>
      <c r="J211" s="15" t="s">
        <v>769</v>
      </c>
      <c r="K211" s="57">
        <v>3830</v>
      </c>
      <c r="L211" s="57">
        <v>18</v>
      </c>
      <c r="M211" s="57">
        <v>26</v>
      </c>
      <c r="N211" s="57" t="str">
        <f t="shared" si="3"/>
        <v>[HuwCoDZG0FY]|35-39|Male|POP_EST.T_1</v>
      </c>
    </row>
    <row r="212" spans="4:14">
      <c r="D212" s="15" t="s">
        <v>793</v>
      </c>
      <c r="E212" s="15" t="s">
        <v>794</v>
      </c>
      <c r="F212" s="15" t="s">
        <v>488</v>
      </c>
      <c r="G212" s="15" t="s">
        <v>118</v>
      </c>
      <c r="H212" s="15" t="s">
        <v>778</v>
      </c>
      <c r="I212" s="15" t="s">
        <v>109</v>
      </c>
      <c r="J212" s="15" t="s">
        <v>768</v>
      </c>
      <c r="K212" s="57">
        <v>2225</v>
      </c>
      <c r="L212" s="57">
        <v>12</v>
      </c>
      <c r="M212" s="57">
        <v>28</v>
      </c>
      <c r="N212" s="57" t="str">
        <f t="shared" si="3"/>
        <v>[HuwCoDZG0FY]|40-44|Female|POP_EST.T_1</v>
      </c>
    </row>
    <row r="213" spans="4:14">
      <c r="D213" s="15" t="s">
        <v>793</v>
      </c>
      <c r="E213" s="15" t="s">
        <v>794</v>
      </c>
      <c r="F213" s="15" t="s">
        <v>488</v>
      </c>
      <c r="G213" s="15" t="s">
        <v>118</v>
      </c>
      <c r="H213" s="15" t="s">
        <v>778</v>
      </c>
      <c r="I213" s="15" t="s">
        <v>120</v>
      </c>
      <c r="J213" s="15" t="s">
        <v>769</v>
      </c>
      <c r="K213" s="57">
        <v>2490</v>
      </c>
      <c r="L213" s="57">
        <v>22</v>
      </c>
      <c r="M213" s="57">
        <v>18</v>
      </c>
      <c r="N213" s="57" t="str">
        <f t="shared" si="3"/>
        <v>[HuwCoDZG0FY]|40-44|Male|POP_EST.T_1</v>
      </c>
    </row>
    <row r="214" spans="4:14">
      <c r="D214" s="15" t="s">
        <v>793</v>
      </c>
      <c r="E214" s="15" t="s">
        <v>794</v>
      </c>
      <c r="F214" s="15" t="s">
        <v>488</v>
      </c>
      <c r="G214" s="15" t="s">
        <v>119</v>
      </c>
      <c r="H214" s="15" t="s">
        <v>779</v>
      </c>
      <c r="I214" s="15" t="s">
        <v>109</v>
      </c>
      <c r="J214" s="15" t="s">
        <v>768</v>
      </c>
      <c r="K214" s="57">
        <v>1837</v>
      </c>
      <c r="L214" s="57">
        <v>18</v>
      </c>
      <c r="M214" s="57">
        <v>33</v>
      </c>
      <c r="N214" s="57" t="str">
        <f t="shared" si="3"/>
        <v>[HuwCoDZG0FY]|45-49|Female|POP_EST.T_1</v>
      </c>
    </row>
    <row r="215" spans="4:14">
      <c r="D215" s="15" t="s">
        <v>793</v>
      </c>
      <c r="E215" s="15" t="s">
        <v>794</v>
      </c>
      <c r="F215" s="15" t="s">
        <v>488</v>
      </c>
      <c r="G215" s="15" t="s">
        <v>119</v>
      </c>
      <c r="H215" s="15" t="s">
        <v>779</v>
      </c>
      <c r="I215" s="15" t="s">
        <v>120</v>
      </c>
      <c r="J215" s="15" t="s">
        <v>769</v>
      </c>
      <c r="K215" s="57">
        <v>1782</v>
      </c>
      <c r="L215" s="57">
        <v>55</v>
      </c>
      <c r="M215" s="57">
        <v>43</v>
      </c>
      <c r="N215" s="57" t="str">
        <f t="shared" si="3"/>
        <v>[HuwCoDZG0FY]|45-49|Male|POP_EST.T_1</v>
      </c>
    </row>
    <row r="216" spans="4:14">
      <c r="D216" s="15" t="s">
        <v>793</v>
      </c>
      <c r="E216" s="15" t="s">
        <v>794</v>
      </c>
      <c r="F216" s="15" t="s">
        <v>488</v>
      </c>
      <c r="G216" s="15" t="s">
        <v>8</v>
      </c>
      <c r="H216" s="15" t="s">
        <v>780</v>
      </c>
      <c r="I216" s="15" t="s">
        <v>109</v>
      </c>
      <c r="J216" s="15" t="s">
        <v>768</v>
      </c>
      <c r="K216" s="57">
        <v>11665</v>
      </c>
      <c r="L216" s="57">
        <v>2</v>
      </c>
      <c r="M216" s="57">
        <v>20</v>
      </c>
      <c r="N216" s="57" t="str">
        <f t="shared" si="3"/>
        <v>[HuwCoDZG0FY]|50+|Female|POP_EST.T_1</v>
      </c>
    </row>
    <row r="217" spans="4:14">
      <c r="D217" s="15" t="s">
        <v>793</v>
      </c>
      <c r="E217" s="15" t="s">
        <v>794</v>
      </c>
      <c r="F217" s="15" t="s">
        <v>488</v>
      </c>
      <c r="G217" s="15" t="s">
        <v>8</v>
      </c>
      <c r="H217" s="15" t="s">
        <v>780</v>
      </c>
      <c r="I217" s="15" t="s">
        <v>120</v>
      </c>
      <c r="J217" s="15" t="s">
        <v>769</v>
      </c>
      <c r="K217" s="57">
        <v>7161</v>
      </c>
      <c r="L217" s="57">
        <v>45</v>
      </c>
      <c r="M217" s="57">
        <v>4</v>
      </c>
      <c r="N217" s="57" t="str">
        <f t="shared" si="3"/>
        <v>[HuwCoDZG0FY]|50+|Male|POP_EST.T_1</v>
      </c>
    </row>
    <row r="218" spans="4:14">
      <c r="D218" s="15" t="s">
        <v>795</v>
      </c>
      <c r="E218" s="15" t="s">
        <v>796</v>
      </c>
      <c r="F218" s="15" t="s">
        <v>488</v>
      </c>
      <c r="G218" s="15" t="s">
        <v>43</v>
      </c>
      <c r="H218" s="15" t="s">
        <v>767</v>
      </c>
      <c r="I218" s="15" t="s">
        <v>109</v>
      </c>
      <c r="J218" s="15" t="s">
        <v>768</v>
      </c>
      <c r="K218" s="57">
        <v>1295</v>
      </c>
      <c r="L218" s="57">
        <v>10</v>
      </c>
      <c r="M218" s="57">
        <v>7</v>
      </c>
      <c r="N218" s="57" t="str">
        <f t="shared" si="3"/>
        <v>[jyhIrCoB31x]|&lt;01|Female|POP_EST.T_1</v>
      </c>
    </row>
    <row r="219" spans="4:14">
      <c r="D219" s="15" t="s">
        <v>795</v>
      </c>
      <c r="E219" s="15" t="s">
        <v>796</v>
      </c>
      <c r="F219" s="15" t="s">
        <v>488</v>
      </c>
      <c r="G219" s="15" t="s">
        <v>43</v>
      </c>
      <c r="H219" s="15" t="s">
        <v>767</v>
      </c>
      <c r="I219" s="15" t="s">
        <v>120</v>
      </c>
      <c r="J219" s="15" t="s">
        <v>769</v>
      </c>
      <c r="K219" s="57">
        <v>1274</v>
      </c>
      <c r="L219" s="57">
        <v>52</v>
      </c>
      <c r="M219" s="57">
        <v>23</v>
      </c>
      <c r="N219" s="57" t="str">
        <f t="shared" si="3"/>
        <v>[jyhIrCoB31x]|&lt;01|Male|POP_EST.T_1</v>
      </c>
    </row>
    <row r="220" spans="4:14">
      <c r="D220" s="15" t="s">
        <v>795</v>
      </c>
      <c r="E220" s="15" t="s">
        <v>796</v>
      </c>
      <c r="F220" s="15" t="s">
        <v>488</v>
      </c>
      <c r="G220" s="15" t="s">
        <v>110</v>
      </c>
      <c r="H220" s="15" t="s">
        <v>770</v>
      </c>
      <c r="I220" s="15" t="s">
        <v>109</v>
      </c>
      <c r="J220" s="15" t="s">
        <v>768</v>
      </c>
      <c r="K220" s="57">
        <v>6015</v>
      </c>
      <c r="L220" s="57">
        <v>21</v>
      </c>
      <c r="M220" s="57">
        <v>1</v>
      </c>
      <c r="N220" s="57" t="str">
        <f t="shared" si="3"/>
        <v>[jyhIrCoB31x]|01-04|Female|POP_EST.T_1</v>
      </c>
    </row>
    <row r="221" spans="4:14">
      <c r="D221" s="15" t="s">
        <v>795</v>
      </c>
      <c r="E221" s="15" t="s">
        <v>796</v>
      </c>
      <c r="F221" s="15" t="s">
        <v>488</v>
      </c>
      <c r="G221" s="15" t="s">
        <v>110</v>
      </c>
      <c r="H221" s="15" t="s">
        <v>770</v>
      </c>
      <c r="I221" s="15" t="s">
        <v>120</v>
      </c>
      <c r="J221" s="15" t="s">
        <v>769</v>
      </c>
      <c r="K221" s="57">
        <v>5918</v>
      </c>
      <c r="L221" s="57">
        <v>46</v>
      </c>
      <c r="M221" s="57">
        <v>42</v>
      </c>
      <c r="N221" s="57" t="str">
        <f t="shared" si="3"/>
        <v>[jyhIrCoB31x]|01-04|Male|POP_EST.T_1</v>
      </c>
    </row>
    <row r="222" spans="4:14">
      <c r="D222" s="15" t="s">
        <v>795</v>
      </c>
      <c r="E222" s="15" t="s">
        <v>796</v>
      </c>
      <c r="F222" s="15" t="s">
        <v>488</v>
      </c>
      <c r="G222" s="15" t="s">
        <v>111</v>
      </c>
      <c r="H222" s="15" t="s">
        <v>771</v>
      </c>
      <c r="I222" s="15" t="s">
        <v>109</v>
      </c>
      <c r="J222" s="15" t="s">
        <v>768</v>
      </c>
      <c r="K222" s="57">
        <v>9085</v>
      </c>
      <c r="L222" s="57">
        <v>55</v>
      </c>
      <c r="M222" s="57">
        <v>44</v>
      </c>
      <c r="N222" s="57" t="str">
        <f t="shared" si="3"/>
        <v>[jyhIrCoB31x]|05-09|Female|POP_EST.T_1</v>
      </c>
    </row>
    <row r="223" spans="4:14">
      <c r="D223" s="15" t="s">
        <v>795</v>
      </c>
      <c r="E223" s="15" t="s">
        <v>796</v>
      </c>
      <c r="F223" s="15" t="s">
        <v>488</v>
      </c>
      <c r="G223" s="15" t="s">
        <v>111</v>
      </c>
      <c r="H223" s="15" t="s">
        <v>771</v>
      </c>
      <c r="I223" s="15" t="s">
        <v>120</v>
      </c>
      <c r="J223" s="15" t="s">
        <v>769</v>
      </c>
      <c r="K223" s="57">
        <v>8759</v>
      </c>
      <c r="L223" s="57">
        <v>58</v>
      </c>
      <c r="M223" s="57">
        <v>18</v>
      </c>
      <c r="N223" s="57" t="str">
        <f t="shared" si="3"/>
        <v>[jyhIrCoB31x]|05-09|Male|POP_EST.T_1</v>
      </c>
    </row>
    <row r="224" spans="4:14">
      <c r="D224" s="15" t="s">
        <v>795</v>
      </c>
      <c r="E224" s="15" t="s">
        <v>796</v>
      </c>
      <c r="F224" s="15" t="s">
        <v>488</v>
      </c>
      <c r="G224" s="15" t="s">
        <v>112</v>
      </c>
      <c r="H224" s="15" t="s">
        <v>772</v>
      </c>
      <c r="I224" s="15" t="s">
        <v>109</v>
      </c>
      <c r="J224" s="15" t="s">
        <v>768</v>
      </c>
      <c r="K224" s="57">
        <v>8337</v>
      </c>
      <c r="L224" s="57">
        <v>22</v>
      </c>
      <c r="M224" s="57">
        <v>47</v>
      </c>
      <c r="N224" s="57" t="str">
        <f t="shared" si="3"/>
        <v>[jyhIrCoB31x]|10-14|Female|POP_EST.T_1</v>
      </c>
    </row>
    <row r="225" spans="4:14">
      <c r="D225" s="15" t="s">
        <v>795</v>
      </c>
      <c r="E225" s="15" t="s">
        <v>796</v>
      </c>
      <c r="F225" s="15" t="s">
        <v>488</v>
      </c>
      <c r="G225" s="15" t="s">
        <v>112</v>
      </c>
      <c r="H225" s="15" t="s">
        <v>772</v>
      </c>
      <c r="I225" s="15" t="s">
        <v>120</v>
      </c>
      <c r="J225" s="15" t="s">
        <v>769</v>
      </c>
      <c r="K225" s="57">
        <v>8505</v>
      </c>
      <c r="L225" s="57">
        <v>37</v>
      </c>
      <c r="M225" s="57">
        <v>28</v>
      </c>
      <c r="N225" s="57" t="str">
        <f t="shared" si="3"/>
        <v>[jyhIrCoB31x]|10-14|Male|POP_EST.T_1</v>
      </c>
    </row>
    <row r="226" spans="4:14">
      <c r="D226" s="15" t="s">
        <v>795</v>
      </c>
      <c r="E226" s="15" t="s">
        <v>796</v>
      </c>
      <c r="F226" s="15" t="s">
        <v>488</v>
      </c>
      <c r="G226" s="15" t="s">
        <v>113</v>
      </c>
      <c r="H226" s="15" t="s">
        <v>773</v>
      </c>
      <c r="I226" s="15" t="s">
        <v>109</v>
      </c>
      <c r="J226" s="15" t="s">
        <v>768</v>
      </c>
      <c r="K226" s="57">
        <v>6910</v>
      </c>
      <c r="L226" s="57">
        <v>29</v>
      </c>
      <c r="M226" s="57">
        <v>32</v>
      </c>
      <c r="N226" s="57" t="str">
        <f t="shared" si="3"/>
        <v>[jyhIrCoB31x]|15-19|Female|POP_EST.T_1</v>
      </c>
    </row>
    <row r="227" spans="4:14">
      <c r="D227" s="15" t="s">
        <v>795</v>
      </c>
      <c r="E227" s="15" t="s">
        <v>796</v>
      </c>
      <c r="F227" s="15" t="s">
        <v>488</v>
      </c>
      <c r="G227" s="15" t="s">
        <v>113</v>
      </c>
      <c r="H227" s="15" t="s">
        <v>773</v>
      </c>
      <c r="I227" s="15" t="s">
        <v>120</v>
      </c>
      <c r="J227" s="15" t="s">
        <v>769</v>
      </c>
      <c r="K227" s="57">
        <v>7851</v>
      </c>
      <c r="L227" s="57">
        <v>60</v>
      </c>
      <c r="M227" s="57">
        <v>15</v>
      </c>
      <c r="N227" s="57" t="str">
        <f t="shared" si="3"/>
        <v>[jyhIrCoB31x]|15-19|Male|POP_EST.T_1</v>
      </c>
    </row>
    <row r="228" spans="4:14">
      <c r="D228" s="15" t="s">
        <v>795</v>
      </c>
      <c r="E228" s="15" t="s">
        <v>796</v>
      </c>
      <c r="F228" s="15" t="s">
        <v>488</v>
      </c>
      <c r="G228" s="15" t="s">
        <v>114</v>
      </c>
      <c r="H228" s="15" t="s">
        <v>774</v>
      </c>
      <c r="I228" s="15" t="s">
        <v>109</v>
      </c>
      <c r="J228" s="15" t="s">
        <v>768</v>
      </c>
      <c r="K228" s="57">
        <v>5495</v>
      </c>
      <c r="L228" s="57">
        <v>44</v>
      </c>
      <c r="M228" s="57">
        <v>29</v>
      </c>
      <c r="N228" s="57" t="str">
        <f t="shared" si="3"/>
        <v>[jyhIrCoB31x]|20-24|Female|POP_EST.T_1</v>
      </c>
    </row>
    <row r="229" spans="4:14">
      <c r="D229" s="15" t="s">
        <v>795</v>
      </c>
      <c r="E229" s="15" t="s">
        <v>796</v>
      </c>
      <c r="F229" s="15" t="s">
        <v>488</v>
      </c>
      <c r="G229" s="15" t="s">
        <v>114</v>
      </c>
      <c r="H229" s="15" t="s">
        <v>774</v>
      </c>
      <c r="I229" s="15" t="s">
        <v>120</v>
      </c>
      <c r="J229" s="15" t="s">
        <v>769</v>
      </c>
      <c r="K229" s="57">
        <v>6182</v>
      </c>
      <c r="L229" s="57">
        <v>29</v>
      </c>
      <c r="M229" s="57">
        <v>24</v>
      </c>
      <c r="N229" s="57" t="str">
        <f t="shared" si="3"/>
        <v>[jyhIrCoB31x]|20-24|Male|POP_EST.T_1</v>
      </c>
    </row>
    <row r="230" spans="4:14">
      <c r="D230" s="15" t="s">
        <v>795</v>
      </c>
      <c r="E230" s="15" t="s">
        <v>796</v>
      </c>
      <c r="F230" s="15" t="s">
        <v>488</v>
      </c>
      <c r="G230" s="15" t="s">
        <v>115</v>
      </c>
      <c r="H230" s="15" t="s">
        <v>775</v>
      </c>
      <c r="I230" s="15" t="s">
        <v>109</v>
      </c>
      <c r="J230" s="15" t="s">
        <v>768</v>
      </c>
      <c r="K230" s="57">
        <v>5307</v>
      </c>
      <c r="L230" s="57">
        <v>52</v>
      </c>
      <c r="M230" s="57">
        <v>24</v>
      </c>
      <c r="N230" s="57" t="str">
        <f t="shared" si="3"/>
        <v>[jyhIrCoB31x]|25-29|Female|POP_EST.T_1</v>
      </c>
    </row>
    <row r="231" spans="4:14">
      <c r="D231" s="15" t="s">
        <v>795</v>
      </c>
      <c r="E231" s="15" t="s">
        <v>796</v>
      </c>
      <c r="F231" s="15" t="s">
        <v>488</v>
      </c>
      <c r="G231" s="15" t="s">
        <v>115</v>
      </c>
      <c r="H231" s="15" t="s">
        <v>775</v>
      </c>
      <c r="I231" s="15" t="s">
        <v>120</v>
      </c>
      <c r="J231" s="15" t="s">
        <v>769</v>
      </c>
      <c r="K231" s="57">
        <v>5944</v>
      </c>
      <c r="L231" s="57">
        <v>15</v>
      </c>
      <c r="M231" s="57">
        <v>34</v>
      </c>
      <c r="N231" s="57" t="str">
        <f t="shared" si="3"/>
        <v>[jyhIrCoB31x]|25-29|Male|POP_EST.T_1</v>
      </c>
    </row>
    <row r="232" spans="4:14">
      <c r="D232" s="15" t="s">
        <v>795</v>
      </c>
      <c r="E232" s="15" t="s">
        <v>796</v>
      </c>
      <c r="F232" s="15" t="s">
        <v>488</v>
      </c>
      <c r="G232" s="15" t="s">
        <v>116</v>
      </c>
      <c r="H232" s="15" t="s">
        <v>776</v>
      </c>
      <c r="I232" s="15" t="s">
        <v>109</v>
      </c>
      <c r="J232" s="15" t="s">
        <v>768</v>
      </c>
      <c r="K232" s="57">
        <v>4772</v>
      </c>
      <c r="L232" s="57">
        <v>35</v>
      </c>
      <c r="M232" s="57">
        <v>30</v>
      </c>
      <c r="N232" s="57" t="str">
        <f t="shared" si="3"/>
        <v>[jyhIrCoB31x]|30-34|Female|POP_EST.T_1</v>
      </c>
    </row>
    <row r="233" spans="4:14">
      <c r="D233" s="15" t="s">
        <v>795</v>
      </c>
      <c r="E233" s="15" t="s">
        <v>796</v>
      </c>
      <c r="F233" s="15" t="s">
        <v>488</v>
      </c>
      <c r="G233" s="15" t="s">
        <v>116</v>
      </c>
      <c r="H233" s="15" t="s">
        <v>776</v>
      </c>
      <c r="I233" s="15" t="s">
        <v>120</v>
      </c>
      <c r="J233" s="15" t="s">
        <v>769</v>
      </c>
      <c r="K233" s="57">
        <v>5655</v>
      </c>
      <c r="L233" s="57">
        <v>14</v>
      </c>
      <c r="M233" s="57">
        <v>45</v>
      </c>
      <c r="N233" s="57" t="str">
        <f t="shared" si="3"/>
        <v>[jyhIrCoB31x]|30-34|Male|POP_EST.T_1</v>
      </c>
    </row>
    <row r="234" spans="4:14">
      <c r="D234" s="15" t="s">
        <v>795</v>
      </c>
      <c r="E234" s="15" t="s">
        <v>796</v>
      </c>
      <c r="F234" s="15" t="s">
        <v>488</v>
      </c>
      <c r="G234" s="15" t="s">
        <v>117</v>
      </c>
      <c r="H234" s="15" t="s">
        <v>777</v>
      </c>
      <c r="I234" s="15" t="s">
        <v>109</v>
      </c>
      <c r="J234" s="15" t="s">
        <v>768</v>
      </c>
      <c r="K234" s="57">
        <v>3784</v>
      </c>
      <c r="L234" s="57">
        <v>24</v>
      </c>
      <c r="M234" s="57">
        <v>49</v>
      </c>
      <c r="N234" s="57" t="str">
        <f t="shared" si="3"/>
        <v>[jyhIrCoB31x]|35-39|Female|POP_EST.T_1</v>
      </c>
    </row>
    <row r="235" spans="4:14">
      <c r="D235" s="15" t="s">
        <v>795</v>
      </c>
      <c r="E235" s="15" t="s">
        <v>796</v>
      </c>
      <c r="F235" s="15" t="s">
        <v>488</v>
      </c>
      <c r="G235" s="15" t="s">
        <v>117</v>
      </c>
      <c r="H235" s="15" t="s">
        <v>777</v>
      </c>
      <c r="I235" s="15" t="s">
        <v>120</v>
      </c>
      <c r="J235" s="15" t="s">
        <v>769</v>
      </c>
      <c r="K235" s="57">
        <v>4692</v>
      </c>
      <c r="L235" s="57">
        <v>24</v>
      </c>
      <c r="M235" s="57">
        <v>49</v>
      </c>
      <c r="N235" s="57" t="str">
        <f t="shared" si="3"/>
        <v>[jyhIrCoB31x]|35-39|Male|POP_EST.T_1</v>
      </c>
    </row>
    <row r="236" spans="4:14">
      <c r="D236" s="15" t="s">
        <v>795</v>
      </c>
      <c r="E236" s="15" t="s">
        <v>796</v>
      </c>
      <c r="F236" s="15" t="s">
        <v>488</v>
      </c>
      <c r="G236" s="15" t="s">
        <v>118</v>
      </c>
      <c r="H236" s="15" t="s">
        <v>778</v>
      </c>
      <c r="I236" s="15" t="s">
        <v>109</v>
      </c>
      <c r="J236" s="15" t="s">
        <v>768</v>
      </c>
      <c r="K236" s="57">
        <v>2934</v>
      </c>
      <c r="L236" s="57">
        <v>19</v>
      </c>
      <c r="M236" s="57">
        <v>42</v>
      </c>
      <c r="N236" s="57" t="str">
        <f t="shared" si="3"/>
        <v>[jyhIrCoB31x]|40-44|Female|POP_EST.T_1</v>
      </c>
    </row>
    <row r="237" spans="4:14">
      <c r="D237" s="15" t="s">
        <v>795</v>
      </c>
      <c r="E237" s="15" t="s">
        <v>796</v>
      </c>
      <c r="F237" s="15" t="s">
        <v>488</v>
      </c>
      <c r="G237" s="15" t="s">
        <v>118</v>
      </c>
      <c r="H237" s="15" t="s">
        <v>778</v>
      </c>
      <c r="I237" s="15" t="s">
        <v>120</v>
      </c>
      <c r="J237" s="15" t="s">
        <v>769</v>
      </c>
      <c r="K237" s="57">
        <v>3343</v>
      </c>
      <c r="L237" s="57">
        <v>36</v>
      </c>
      <c r="M237" s="57">
        <v>31</v>
      </c>
      <c r="N237" s="57" t="str">
        <f t="shared" si="3"/>
        <v>[jyhIrCoB31x]|40-44|Male|POP_EST.T_1</v>
      </c>
    </row>
    <row r="238" spans="4:14">
      <c r="D238" s="15" t="s">
        <v>795</v>
      </c>
      <c r="E238" s="15" t="s">
        <v>796</v>
      </c>
      <c r="F238" s="15" t="s">
        <v>488</v>
      </c>
      <c r="G238" s="15" t="s">
        <v>119</v>
      </c>
      <c r="H238" s="15" t="s">
        <v>779</v>
      </c>
      <c r="I238" s="15" t="s">
        <v>109</v>
      </c>
      <c r="J238" s="15" t="s">
        <v>768</v>
      </c>
      <c r="K238" s="57">
        <v>2137</v>
      </c>
      <c r="L238" s="57">
        <v>7</v>
      </c>
      <c r="M238" s="57">
        <v>18</v>
      </c>
      <c r="N238" s="57" t="str">
        <f t="shared" si="3"/>
        <v>[jyhIrCoB31x]|45-49|Female|POP_EST.T_1</v>
      </c>
    </row>
    <row r="239" spans="4:14">
      <c r="D239" s="15" t="s">
        <v>795</v>
      </c>
      <c r="E239" s="15" t="s">
        <v>796</v>
      </c>
      <c r="F239" s="15" t="s">
        <v>488</v>
      </c>
      <c r="G239" s="15" t="s">
        <v>119</v>
      </c>
      <c r="H239" s="15" t="s">
        <v>779</v>
      </c>
      <c r="I239" s="15" t="s">
        <v>120</v>
      </c>
      <c r="J239" s="15" t="s">
        <v>769</v>
      </c>
      <c r="K239" s="57">
        <v>2384</v>
      </c>
      <c r="L239" s="57">
        <v>3</v>
      </c>
      <c r="M239" s="57">
        <v>1</v>
      </c>
      <c r="N239" s="57" t="str">
        <f t="shared" si="3"/>
        <v>[jyhIrCoB31x]|45-49|Male|POP_EST.T_1</v>
      </c>
    </row>
    <row r="240" spans="4:14">
      <c r="D240" s="15" t="s">
        <v>795</v>
      </c>
      <c r="E240" s="15" t="s">
        <v>796</v>
      </c>
      <c r="F240" s="15" t="s">
        <v>488</v>
      </c>
      <c r="G240" s="15" t="s">
        <v>8</v>
      </c>
      <c r="H240" s="15" t="s">
        <v>780</v>
      </c>
      <c r="I240" s="15" t="s">
        <v>109</v>
      </c>
      <c r="J240" s="15" t="s">
        <v>768</v>
      </c>
      <c r="K240" s="57">
        <v>12744</v>
      </c>
      <c r="L240" s="57">
        <v>49</v>
      </c>
      <c r="M240" s="57">
        <v>20</v>
      </c>
      <c r="N240" s="57" t="str">
        <f t="shared" si="3"/>
        <v>[jyhIrCoB31x]|50+|Female|POP_EST.T_1</v>
      </c>
    </row>
    <row r="241" spans="4:14">
      <c r="D241" s="15" t="s">
        <v>795</v>
      </c>
      <c r="E241" s="15" t="s">
        <v>796</v>
      </c>
      <c r="F241" s="15" t="s">
        <v>488</v>
      </c>
      <c r="G241" s="15" t="s">
        <v>8</v>
      </c>
      <c r="H241" s="15" t="s">
        <v>780</v>
      </c>
      <c r="I241" s="15" t="s">
        <v>120</v>
      </c>
      <c r="J241" s="15" t="s">
        <v>769</v>
      </c>
      <c r="K241" s="57">
        <v>8523</v>
      </c>
      <c r="L241" s="57">
        <v>45</v>
      </c>
      <c r="M241" s="57">
        <v>16</v>
      </c>
      <c r="N241" s="57" t="str">
        <f t="shared" si="3"/>
        <v>[jyhIrCoB31x]|50+|Male|POP_EST.T_1</v>
      </c>
    </row>
    <row r="242" spans="4:14">
      <c r="D242" s="15" t="s">
        <v>748</v>
      </c>
      <c r="E242" s="15" t="s">
        <v>766</v>
      </c>
      <c r="F242" s="15" t="s">
        <v>490</v>
      </c>
      <c r="G242" s="15" t="s">
        <v>43</v>
      </c>
      <c r="H242" s="15" t="s">
        <v>767</v>
      </c>
      <c r="I242" s="15" t="s">
        <v>109</v>
      </c>
      <c r="J242" s="15" t="s">
        <v>768</v>
      </c>
      <c r="K242" s="57">
        <v>16</v>
      </c>
      <c r="L242" s="57">
        <v>12</v>
      </c>
      <c r="M242" s="57">
        <v>39</v>
      </c>
      <c r="N242" s="57" t="str">
        <f t="shared" si="3"/>
        <v>[wpg5evyl1OL]|&lt;01|Female|PLHIV.T_1</v>
      </c>
    </row>
    <row r="243" spans="4:14">
      <c r="D243" s="15" t="s">
        <v>748</v>
      </c>
      <c r="E243" s="15" t="s">
        <v>766</v>
      </c>
      <c r="F243" s="15" t="s">
        <v>490</v>
      </c>
      <c r="G243" s="15" t="s">
        <v>43</v>
      </c>
      <c r="H243" s="15" t="s">
        <v>767</v>
      </c>
      <c r="I243" s="15" t="s">
        <v>120</v>
      </c>
      <c r="J243" s="15" t="s">
        <v>769</v>
      </c>
      <c r="K243" s="57">
        <v>16</v>
      </c>
      <c r="L243" s="57">
        <v>25</v>
      </c>
      <c r="M243" s="57">
        <v>3</v>
      </c>
      <c r="N243" s="57" t="str">
        <f t="shared" si="3"/>
        <v>[wpg5evyl1OL]|&lt;01|Male|PLHIV.T_1</v>
      </c>
    </row>
    <row r="244" spans="4:14">
      <c r="D244" s="15" t="s">
        <v>748</v>
      </c>
      <c r="E244" s="15" t="s">
        <v>766</v>
      </c>
      <c r="F244" s="15" t="s">
        <v>490</v>
      </c>
      <c r="G244" s="15" t="s">
        <v>110</v>
      </c>
      <c r="H244" s="15" t="s">
        <v>770</v>
      </c>
      <c r="I244" s="15" t="s">
        <v>109</v>
      </c>
      <c r="J244" s="15" t="s">
        <v>768</v>
      </c>
      <c r="K244" s="57">
        <v>76</v>
      </c>
      <c r="L244" s="57">
        <v>31</v>
      </c>
      <c r="M244" s="57">
        <v>5</v>
      </c>
      <c r="N244" s="57" t="str">
        <f t="shared" si="3"/>
        <v>[wpg5evyl1OL]|01-04|Female|PLHIV.T_1</v>
      </c>
    </row>
    <row r="245" spans="4:14">
      <c r="D245" s="15" t="s">
        <v>748</v>
      </c>
      <c r="E245" s="15" t="s">
        <v>766</v>
      </c>
      <c r="F245" s="15" t="s">
        <v>490</v>
      </c>
      <c r="G245" s="15" t="s">
        <v>110</v>
      </c>
      <c r="H245" s="15" t="s">
        <v>770</v>
      </c>
      <c r="I245" s="15" t="s">
        <v>120</v>
      </c>
      <c r="J245" s="15" t="s">
        <v>769</v>
      </c>
      <c r="K245" s="57">
        <v>78</v>
      </c>
      <c r="L245" s="57">
        <v>35</v>
      </c>
      <c r="M245" s="57">
        <v>11</v>
      </c>
      <c r="N245" s="57" t="str">
        <f t="shared" si="3"/>
        <v>[wpg5evyl1OL]|01-04|Male|PLHIV.T_1</v>
      </c>
    </row>
    <row r="246" spans="4:14">
      <c r="D246" s="15" t="s">
        <v>748</v>
      </c>
      <c r="E246" s="15" t="s">
        <v>766</v>
      </c>
      <c r="F246" s="15" t="s">
        <v>490</v>
      </c>
      <c r="G246" s="15" t="s">
        <v>111</v>
      </c>
      <c r="H246" s="15" t="s">
        <v>771</v>
      </c>
      <c r="I246" s="15" t="s">
        <v>109</v>
      </c>
      <c r="J246" s="15" t="s">
        <v>768</v>
      </c>
      <c r="K246" s="57">
        <v>194</v>
      </c>
      <c r="L246" s="57">
        <v>20</v>
      </c>
      <c r="M246" s="57">
        <v>15</v>
      </c>
      <c r="N246" s="57" t="str">
        <f t="shared" si="3"/>
        <v>[wpg5evyl1OL]|05-09|Female|PLHIV.T_1</v>
      </c>
    </row>
    <row r="247" spans="4:14">
      <c r="D247" s="15" t="s">
        <v>748</v>
      </c>
      <c r="E247" s="15" t="s">
        <v>766</v>
      </c>
      <c r="F247" s="15" t="s">
        <v>490</v>
      </c>
      <c r="G247" s="15" t="s">
        <v>111</v>
      </c>
      <c r="H247" s="15" t="s">
        <v>771</v>
      </c>
      <c r="I247" s="15" t="s">
        <v>120</v>
      </c>
      <c r="J247" s="15" t="s">
        <v>769</v>
      </c>
      <c r="K247" s="57">
        <v>188</v>
      </c>
      <c r="L247" s="57">
        <v>58</v>
      </c>
      <c r="M247" s="57">
        <v>28</v>
      </c>
      <c r="N247" s="57" t="str">
        <f t="shared" si="3"/>
        <v>[wpg5evyl1OL]|05-09|Male|PLHIV.T_1</v>
      </c>
    </row>
    <row r="248" spans="4:14">
      <c r="D248" s="15" t="s">
        <v>748</v>
      </c>
      <c r="E248" s="15" t="s">
        <v>766</v>
      </c>
      <c r="F248" s="15" t="s">
        <v>490</v>
      </c>
      <c r="G248" s="15" t="s">
        <v>112</v>
      </c>
      <c r="H248" s="15" t="s">
        <v>772</v>
      </c>
      <c r="I248" s="15" t="s">
        <v>109</v>
      </c>
      <c r="J248" s="15" t="s">
        <v>768</v>
      </c>
      <c r="K248" s="57">
        <v>298</v>
      </c>
      <c r="L248" s="57">
        <v>22</v>
      </c>
      <c r="M248" s="57">
        <v>26</v>
      </c>
      <c r="N248" s="57" t="str">
        <f t="shared" si="3"/>
        <v>[wpg5evyl1OL]|10-14|Female|PLHIV.T_1</v>
      </c>
    </row>
    <row r="249" spans="4:14">
      <c r="D249" s="15" t="s">
        <v>748</v>
      </c>
      <c r="E249" s="15" t="s">
        <v>766</v>
      </c>
      <c r="F249" s="15" t="s">
        <v>490</v>
      </c>
      <c r="G249" s="15" t="s">
        <v>112</v>
      </c>
      <c r="H249" s="15" t="s">
        <v>772</v>
      </c>
      <c r="I249" s="15" t="s">
        <v>120</v>
      </c>
      <c r="J249" s="15" t="s">
        <v>769</v>
      </c>
      <c r="K249" s="57">
        <v>302</v>
      </c>
      <c r="L249" s="57">
        <v>32</v>
      </c>
      <c r="M249" s="57">
        <v>28</v>
      </c>
      <c r="N249" s="57" t="str">
        <f t="shared" si="3"/>
        <v>[wpg5evyl1OL]|10-14|Male|PLHIV.T_1</v>
      </c>
    </row>
    <row r="250" spans="4:14">
      <c r="D250" s="15" t="s">
        <v>748</v>
      </c>
      <c r="E250" s="15" t="s">
        <v>766</v>
      </c>
      <c r="F250" s="15" t="s">
        <v>490</v>
      </c>
      <c r="G250" s="15" t="s">
        <v>113</v>
      </c>
      <c r="H250" s="15" t="s">
        <v>773</v>
      </c>
      <c r="I250" s="15" t="s">
        <v>109</v>
      </c>
      <c r="J250" s="15" t="s">
        <v>768</v>
      </c>
      <c r="K250" s="57">
        <v>522</v>
      </c>
      <c r="L250" s="57">
        <v>7</v>
      </c>
      <c r="M250" s="57">
        <v>28</v>
      </c>
      <c r="N250" s="57" t="str">
        <f t="shared" si="3"/>
        <v>[wpg5evyl1OL]|15-19|Female|PLHIV.T_1</v>
      </c>
    </row>
    <row r="251" spans="4:14">
      <c r="D251" s="15" t="s">
        <v>748</v>
      </c>
      <c r="E251" s="15" t="s">
        <v>766</v>
      </c>
      <c r="F251" s="15" t="s">
        <v>490</v>
      </c>
      <c r="G251" s="15" t="s">
        <v>113</v>
      </c>
      <c r="H251" s="15" t="s">
        <v>773</v>
      </c>
      <c r="I251" s="15" t="s">
        <v>120</v>
      </c>
      <c r="J251" s="15" t="s">
        <v>769</v>
      </c>
      <c r="K251" s="57">
        <v>307</v>
      </c>
      <c r="L251" s="57">
        <v>21</v>
      </c>
      <c r="M251" s="57">
        <v>2</v>
      </c>
      <c r="N251" s="57" t="str">
        <f t="shared" si="3"/>
        <v>[wpg5evyl1OL]|15-19|Male|PLHIV.T_1</v>
      </c>
    </row>
    <row r="252" spans="4:14">
      <c r="D252" s="15" t="s">
        <v>748</v>
      </c>
      <c r="E252" s="15" t="s">
        <v>766</v>
      </c>
      <c r="F252" s="15" t="s">
        <v>490</v>
      </c>
      <c r="G252" s="15" t="s">
        <v>114</v>
      </c>
      <c r="H252" s="15" t="s">
        <v>774</v>
      </c>
      <c r="I252" s="15" t="s">
        <v>109</v>
      </c>
      <c r="J252" s="15" t="s">
        <v>768</v>
      </c>
      <c r="K252" s="57">
        <v>1425</v>
      </c>
      <c r="L252" s="57">
        <v>3</v>
      </c>
      <c r="M252" s="57">
        <v>18</v>
      </c>
      <c r="N252" s="57" t="str">
        <f t="shared" si="3"/>
        <v>[wpg5evyl1OL]|20-24|Female|PLHIV.T_1</v>
      </c>
    </row>
    <row r="253" spans="4:14">
      <c r="D253" s="15" t="s">
        <v>748</v>
      </c>
      <c r="E253" s="15" t="s">
        <v>766</v>
      </c>
      <c r="F253" s="15" t="s">
        <v>490</v>
      </c>
      <c r="G253" s="15" t="s">
        <v>114</v>
      </c>
      <c r="H253" s="15" t="s">
        <v>774</v>
      </c>
      <c r="I253" s="15" t="s">
        <v>120</v>
      </c>
      <c r="J253" s="15" t="s">
        <v>769</v>
      </c>
      <c r="K253" s="57">
        <v>528</v>
      </c>
      <c r="L253" s="57">
        <v>12</v>
      </c>
      <c r="M253" s="57">
        <v>44</v>
      </c>
      <c r="N253" s="57" t="str">
        <f t="shared" si="3"/>
        <v>[wpg5evyl1OL]|20-24|Male|PLHIV.T_1</v>
      </c>
    </row>
    <row r="254" spans="4:14">
      <c r="D254" s="15" t="s">
        <v>748</v>
      </c>
      <c r="E254" s="15" t="s">
        <v>766</v>
      </c>
      <c r="F254" s="15" t="s">
        <v>490</v>
      </c>
      <c r="G254" s="15" t="s">
        <v>115</v>
      </c>
      <c r="H254" s="15" t="s">
        <v>775</v>
      </c>
      <c r="I254" s="15" t="s">
        <v>109</v>
      </c>
      <c r="J254" s="15" t="s">
        <v>768</v>
      </c>
      <c r="K254" s="57">
        <v>2713</v>
      </c>
      <c r="L254" s="57">
        <v>20</v>
      </c>
      <c r="M254" s="57">
        <v>23</v>
      </c>
      <c r="N254" s="57" t="str">
        <f t="shared" si="3"/>
        <v>[wpg5evyl1OL]|25-29|Female|PLHIV.T_1</v>
      </c>
    </row>
    <row r="255" spans="4:14">
      <c r="D255" s="15" t="s">
        <v>748</v>
      </c>
      <c r="E255" s="15" t="s">
        <v>766</v>
      </c>
      <c r="F255" s="15" t="s">
        <v>490</v>
      </c>
      <c r="G255" s="15" t="s">
        <v>115</v>
      </c>
      <c r="H255" s="15" t="s">
        <v>775</v>
      </c>
      <c r="I255" s="15" t="s">
        <v>120</v>
      </c>
      <c r="J255" s="15" t="s">
        <v>769</v>
      </c>
      <c r="K255" s="57">
        <v>1188</v>
      </c>
      <c r="L255" s="57">
        <v>8</v>
      </c>
      <c r="M255" s="57">
        <v>30</v>
      </c>
      <c r="N255" s="57" t="str">
        <f t="shared" si="3"/>
        <v>[wpg5evyl1OL]|25-29|Male|PLHIV.T_1</v>
      </c>
    </row>
    <row r="256" spans="4:14">
      <c r="D256" s="15" t="s">
        <v>748</v>
      </c>
      <c r="E256" s="15" t="s">
        <v>766</v>
      </c>
      <c r="F256" s="15" t="s">
        <v>490</v>
      </c>
      <c r="G256" s="15" t="s">
        <v>116</v>
      </c>
      <c r="H256" s="15" t="s">
        <v>776</v>
      </c>
      <c r="I256" s="15" t="s">
        <v>109</v>
      </c>
      <c r="J256" s="15" t="s">
        <v>768</v>
      </c>
      <c r="K256" s="57">
        <v>3878</v>
      </c>
      <c r="L256" s="57">
        <v>39</v>
      </c>
      <c r="M256" s="57">
        <v>14</v>
      </c>
      <c r="N256" s="57" t="str">
        <f t="shared" si="3"/>
        <v>[wpg5evyl1OL]|30-34|Female|PLHIV.T_1</v>
      </c>
    </row>
    <row r="257" spans="4:14">
      <c r="D257" s="15" t="s">
        <v>748</v>
      </c>
      <c r="E257" s="15" t="s">
        <v>766</v>
      </c>
      <c r="F257" s="15" t="s">
        <v>490</v>
      </c>
      <c r="G257" s="15" t="s">
        <v>116</v>
      </c>
      <c r="H257" s="15" t="s">
        <v>776</v>
      </c>
      <c r="I257" s="15" t="s">
        <v>120</v>
      </c>
      <c r="J257" s="15" t="s">
        <v>769</v>
      </c>
      <c r="K257" s="57">
        <v>2167</v>
      </c>
      <c r="L257" s="57">
        <v>25</v>
      </c>
      <c r="M257" s="57">
        <v>16</v>
      </c>
      <c r="N257" s="57" t="str">
        <f t="shared" si="3"/>
        <v>[wpg5evyl1OL]|30-34|Male|PLHIV.T_1</v>
      </c>
    </row>
    <row r="258" spans="4:14">
      <c r="D258" s="15" t="s">
        <v>748</v>
      </c>
      <c r="E258" s="15" t="s">
        <v>766</v>
      </c>
      <c r="F258" s="15" t="s">
        <v>490</v>
      </c>
      <c r="G258" s="15" t="s">
        <v>117</v>
      </c>
      <c r="H258" s="15" t="s">
        <v>777</v>
      </c>
      <c r="I258" s="15" t="s">
        <v>109</v>
      </c>
      <c r="J258" s="15" t="s">
        <v>768</v>
      </c>
      <c r="K258" s="57">
        <v>3790</v>
      </c>
      <c r="L258" s="57">
        <v>50</v>
      </c>
      <c r="M258" s="57">
        <v>7</v>
      </c>
      <c r="N258" s="57" t="str">
        <f t="shared" si="3"/>
        <v>[wpg5evyl1OL]|35-39|Female|PLHIV.T_1</v>
      </c>
    </row>
    <row r="259" spans="4:14">
      <c r="D259" s="15" t="s">
        <v>748</v>
      </c>
      <c r="E259" s="15" t="s">
        <v>766</v>
      </c>
      <c r="F259" s="15" t="s">
        <v>490</v>
      </c>
      <c r="G259" s="15" t="s">
        <v>117</v>
      </c>
      <c r="H259" s="15" t="s">
        <v>777</v>
      </c>
      <c r="I259" s="15" t="s">
        <v>120</v>
      </c>
      <c r="J259" s="15" t="s">
        <v>769</v>
      </c>
      <c r="K259" s="57">
        <v>2673</v>
      </c>
      <c r="L259" s="57">
        <v>24</v>
      </c>
      <c r="M259" s="57">
        <v>44</v>
      </c>
      <c r="N259" s="57" t="str">
        <f t="shared" ref="N259:N322" si="4">IF($D259&lt;&gt;"","["&amp;$E259&amp;"]"&amp;"|"&amp;$G259&amp;"|"&amp;$I259&amp;"|"&amp;$F259,"")</f>
        <v>[wpg5evyl1OL]|35-39|Male|PLHIV.T_1</v>
      </c>
    </row>
    <row r="260" spans="4:14">
      <c r="D260" s="15" t="s">
        <v>748</v>
      </c>
      <c r="E260" s="15" t="s">
        <v>766</v>
      </c>
      <c r="F260" s="15" t="s">
        <v>490</v>
      </c>
      <c r="G260" s="15" t="s">
        <v>118</v>
      </c>
      <c r="H260" s="15" t="s">
        <v>778</v>
      </c>
      <c r="I260" s="15" t="s">
        <v>109</v>
      </c>
      <c r="J260" s="15" t="s">
        <v>768</v>
      </c>
      <c r="K260" s="57">
        <v>3070</v>
      </c>
      <c r="L260" s="57">
        <v>3</v>
      </c>
      <c r="M260" s="57">
        <v>42</v>
      </c>
      <c r="N260" s="57" t="str">
        <f t="shared" si="4"/>
        <v>[wpg5evyl1OL]|40-44|Female|PLHIV.T_1</v>
      </c>
    </row>
    <row r="261" spans="4:14">
      <c r="D261" s="15" t="s">
        <v>748</v>
      </c>
      <c r="E261" s="15" t="s">
        <v>766</v>
      </c>
      <c r="F261" s="15" t="s">
        <v>490</v>
      </c>
      <c r="G261" s="15" t="s">
        <v>118</v>
      </c>
      <c r="H261" s="15" t="s">
        <v>778</v>
      </c>
      <c r="I261" s="15" t="s">
        <v>120</v>
      </c>
      <c r="J261" s="15" t="s">
        <v>769</v>
      </c>
      <c r="K261" s="57">
        <v>2413</v>
      </c>
      <c r="L261" s="57">
        <v>16</v>
      </c>
      <c r="M261" s="57">
        <v>22</v>
      </c>
      <c r="N261" s="57" t="str">
        <f t="shared" si="4"/>
        <v>[wpg5evyl1OL]|40-44|Male|PLHIV.T_1</v>
      </c>
    </row>
    <row r="262" spans="4:14">
      <c r="D262" s="15" t="s">
        <v>748</v>
      </c>
      <c r="E262" s="15" t="s">
        <v>766</v>
      </c>
      <c r="F262" s="15" t="s">
        <v>490</v>
      </c>
      <c r="G262" s="15" t="s">
        <v>119</v>
      </c>
      <c r="H262" s="15" t="s">
        <v>779</v>
      </c>
      <c r="I262" s="15" t="s">
        <v>109</v>
      </c>
      <c r="J262" s="15" t="s">
        <v>768</v>
      </c>
      <c r="K262" s="57">
        <v>2363</v>
      </c>
      <c r="L262" s="57">
        <v>23</v>
      </c>
      <c r="M262" s="57">
        <v>5</v>
      </c>
      <c r="N262" s="57" t="str">
        <f t="shared" si="4"/>
        <v>[wpg5evyl1OL]|45-49|Female|PLHIV.T_1</v>
      </c>
    </row>
    <row r="263" spans="4:14">
      <c r="D263" s="15" t="s">
        <v>748</v>
      </c>
      <c r="E263" s="15" t="s">
        <v>766</v>
      </c>
      <c r="F263" s="15" t="s">
        <v>490</v>
      </c>
      <c r="G263" s="15" t="s">
        <v>119</v>
      </c>
      <c r="H263" s="15" t="s">
        <v>779</v>
      </c>
      <c r="I263" s="15" t="s">
        <v>120</v>
      </c>
      <c r="J263" s="15" t="s">
        <v>769</v>
      </c>
      <c r="K263" s="57">
        <v>2031</v>
      </c>
      <c r="L263" s="57">
        <v>14</v>
      </c>
      <c r="M263" s="57">
        <v>17</v>
      </c>
      <c r="N263" s="57" t="str">
        <f t="shared" si="4"/>
        <v>[wpg5evyl1OL]|45-49|Male|PLHIV.T_1</v>
      </c>
    </row>
    <row r="264" spans="4:14">
      <c r="D264" s="15" t="s">
        <v>748</v>
      </c>
      <c r="E264" s="15" t="s">
        <v>766</v>
      </c>
      <c r="F264" s="15" t="s">
        <v>490</v>
      </c>
      <c r="G264" s="15" t="s">
        <v>8</v>
      </c>
      <c r="H264" s="15" t="s">
        <v>780</v>
      </c>
      <c r="I264" s="15" t="s">
        <v>109</v>
      </c>
      <c r="J264" s="15" t="s">
        <v>768</v>
      </c>
      <c r="K264" s="57">
        <v>6500</v>
      </c>
      <c r="L264" s="57">
        <v>13</v>
      </c>
      <c r="M264" s="57">
        <v>35</v>
      </c>
      <c r="N264" s="57" t="str">
        <f t="shared" si="4"/>
        <v>[wpg5evyl1OL]|50+|Female|PLHIV.T_1</v>
      </c>
    </row>
    <row r="265" spans="4:14">
      <c r="D265" s="15" t="s">
        <v>748</v>
      </c>
      <c r="E265" s="15" t="s">
        <v>766</v>
      </c>
      <c r="F265" s="15" t="s">
        <v>490</v>
      </c>
      <c r="G265" s="15" t="s">
        <v>8</v>
      </c>
      <c r="H265" s="15" t="s">
        <v>780</v>
      </c>
      <c r="I265" s="15" t="s">
        <v>120</v>
      </c>
      <c r="J265" s="15" t="s">
        <v>769</v>
      </c>
      <c r="K265" s="57">
        <v>4847</v>
      </c>
      <c r="L265" s="57">
        <v>27</v>
      </c>
      <c r="M265" s="57">
        <v>32</v>
      </c>
      <c r="N265" s="57" t="str">
        <f t="shared" si="4"/>
        <v>[wpg5evyl1OL]|50+|Male|PLHIV.T_1</v>
      </c>
    </row>
    <row r="266" spans="4:14">
      <c r="D266" s="15" t="s">
        <v>749</v>
      </c>
      <c r="E266" s="15" t="s">
        <v>781</v>
      </c>
      <c r="F266" s="15" t="s">
        <v>490</v>
      </c>
      <c r="G266" s="15" t="s">
        <v>43</v>
      </c>
      <c r="H266" s="15" t="s">
        <v>767</v>
      </c>
      <c r="I266" s="15" t="s">
        <v>109</v>
      </c>
      <c r="J266" s="15" t="s">
        <v>768</v>
      </c>
      <c r="K266" s="57">
        <v>6</v>
      </c>
      <c r="L266" s="57">
        <v>42</v>
      </c>
      <c r="M266" s="57">
        <v>18</v>
      </c>
      <c r="N266" s="57" t="str">
        <f t="shared" si="4"/>
        <v>[mvPRqBFtVC0]|&lt;01|Female|PLHIV.T_1</v>
      </c>
    </row>
    <row r="267" spans="4:14">
      <c r="D267" s="15" t="s">
        <v>749</v>
      </c>
      <c r="E267" s="15" t="s">
        <v>781</v>
      </c>
      <c r="F267" s="15" t="s">
        <v>490</v>
      </c>
      <c r="G267" s="15" t="s">
        <v>43</v>
      </c>
      <c r="H267" s="15" t="s">
        <v>767</v>
      </c>
      <c r="I267" s="15" t="s">
        <v>120</v>
      </c>
      <c r="J267" s="15" t="s">
        <v>769</v>
      </c>
      <c r="K267" s="57">
        <v>6</v>
      </c>
      <c r="L267" s="57">
        <v>33</v>
      </c>
      <c r="M267" s="57">
        <v>8</v>
      </c>
      <c r="N267" s="57" t="str">
        <f t="shared" si="4"/>
        <v>[mvPRqBFtVC0]|&lt;01|Male|PLHIV.T_1</v>
      </c>
    </row>
    <row r="268" spans="4:14">
      <c r="D268" s="15" t="s">
        <v>749</v>
      </c>
      <c r="E268" s="15" t="s">
        <v>781</v>
      </c>
      <c r="F268" s="15" t="s">
        <v>490</v>
      </c>
      <c r="G268" s="15" t="s">
        <v>110</v>
      </c>
      <c r="H268" s="15" t="s">
        <v>770</v>
      </c>
      <c r="I268" s="15" t="s">
        <v>109</v>
      </c>
      <c r="J268" s="15" t="s">
        <v>768</v>
      </c>
      <c r="K268" s="57">
        <v>29</v>
      </c>
      <c r="L268" s="57">
        <v>8</v>
      </c>
      <c r="M268" s="57">
        <v>6</v>
      </c>
      <c r="N268" s="57" t="str">
        <f t="shared" si="4"/>
        <v>[mvPRqBFtVC0]|01-04|Female|PLHIV.T_1</v>
      </c>
    </row>
    <row r="269" spans="4:14">
      <c r="D269" s="15" t="s">
        <v>749</v>
      </c>
      <c r="E269" s="15" t="s">
        <v>781</v>
      </c>
      <c r="F269" s="15" t="s">
        <v>490</v>
      </c>
      <c r="G269" s="15" t="s">
        <v>110</v>
      </c>
      <c r="H269" s="15" t="s">
        <v>770</v>
      </c>
      <c r="I269" s="15" t="s">
        <v>120</v>
      </c>
      <c r="J269" s="15" t="s">
        <v>769</v>
      </c>
      <c r="K269" s="57">
        <v>29</v>
      </c>
      <c r="L269" s="57">
        <v>40</v>
      </c>
      <c r="M269" s="57">
        <v>21</v>
      </c>
      <c r="N269" s="57" t="str">
        <f t="shared" si="4"/>
        <v>[mvPRqBFtVC0]|01-04|Male|PLHIV.T_1</v>
      </c>
    </row>
    <row r="270" spans="4:14">
      <c r="D270" s="15" t="s">
        <v>749</v>
      </c>
      <c r="E270" s="15" t="s">
        <v>781</v>
      </c>
      <c r="F270" s="15" t="s">
        <v>490</v>
      </c>
      <c r="G270" s="15" t="s">
        <v>111</v>
      </c>
      <c r="H270" s="15" t="s">
        <v>771</v>
      </c>
      <c r="I270" s="15" t="s">
        <v>109</v>
      </c>
      <c r="J270" s="15" t="s">
        <v>768</v>
      </c>
      <c r="K270" s="57">
        <v>78</v>
      </c>
      <c r="L270" s="57">
        <v>9</v>
      </c>
      <c r="M270" s="57">
        <v>27</v>
      </c>
      <c r="N270" s="57" t="str">
        <f t="shared" si="4"/>
        <v>[mvPRqBFtVC0]|05-09|Female|PLHIV.T_1</v>
      </c>
    </row>
    <row r="271" spans="4:14">
      <c r="D271" s="15" t="s">
        <v>749</v>
      </c>
      <c r="E271" s="15" t="s">
        <v>781</v>
      </c>
      <c r="F271" s="15" t="s">
        <v>490</v>
      </c>
      <c r="G271" s="15" t="s">
        <v>111</v>
      </c>
      <c r="H271" s="15" t="s">
        <v>771</v>
      </c>
      <c r="I271" s="15" t="s">
        <v>120</v>
      </c>
      <c r="J271" s="15" t="s">
        <v>769</v>
      </c>
      <c r="K271" s="57">
        <v>73</v>
      </c>
      <c r="L271" s="57">
        <v>40</v>
      </c>
      <c r="M271" s="57">
        <v>39</v>
      </c>
      <c r="N271" s="57" t="str">
        <f t="shared" si="4"/>
        <v>[mvPRqBFtVC0]|05-09|Male|PLHIV.T_1</v>
      </c>
    </row>
    <row r="272" spans="4:14">
      <c r="D272" s="15" t="s">
        <v>749</v>
      </c>
      <c r="E272" s="15" t="s">
        <v>781</v>
      </c>
      <c r="F272" s="15" t="s">
        <v>490</v>
      </c>
      <c r="G272" s="15" t="s">
        <v>112</v>
      </c>
      <c r="H272" s="15" t="s">
        <v>772</v>
      </c>
      <c r="I272" s="15" t="s">
        <v>109</v>
      </c>
      <c r="J272" s="15" t="s">
        <v>768</v>
      </c>
      <c r="K272" s="57">
        <v>122</v>
      </c>
      <c r="L272" s="57">
        <v>29</v>
      </c>
      <c r="M272" s="57">
        <v>37</v>
      </c>
      <c r="N272" s="57" t="str">
        <f t="shared" si="4"/>
        <v>[mvPRqBFtVC0]|10-14|Female|PLHIV.T_1</v>
      </c>
    </row>
    <row r="273" spans="4:14">
      <c r="D273" s="15" t="s">
        <v>749</v>
      </c>
      <c r="E273" s="15" t="s">
        <v>781</v>
      </c>
      <c r="F273" s="15" t="s">
        <v>490</v>
      </c>
      <c r="G273" s="15" t="s">
        <v>112</v>
      </c>
      <c r="H273" s="15" t="s">
        <v>772</v>
      </c>
      <c r="I273" s="15" t="s">
        <v>120</v>
      </c>
      <c r="J273" s="15" t="s">
        <v>769</v>
      </c>
      <c r="K273" s="57">
        <v>119</v>
      </c>
      <c r="L273" s="57">
        <v>23</v>
      </c>
      <c r="M273" s="57">
        <v>42</v>
      </c>
      <c r="N273" s="57" t="str">
        <f t="shared" si="4"/>
        <v>[mvPRqBFtVC0]|10-14|Male|PLHIV.T_1</v>
      </c>
    </row>
    <row r="274" spans="4:14">
      <c r="D274" s="15" t="s">
        <v>749</v>
      </c>
      <c r="E274" s="15" t="s">
        <v>781</v>
      </c>
      <c r="F274" s="15" t="s">
        <v>490</v>
      </c>
      <c r="G274" s="15" t="s">
        <v>113</v>
      </c>
      <c r="H274" s="15" t="s">
        <v>773</v>
      </c>
      <c r="I274" s="15" t="s">
        <v>109</v>
      </c>
      <c r="J274" s="15" t="s">
        <v>768</v>
      </c>
      <c r="K274" s="57">
        <v>208</v>
      </c>
      <c r="L274" s="57">
        <v>35</v>
      </c>
      <c r="M274" s="57">
        <v>44</v>
      </c>
      <c r="N274" s="57" t="str">
        <f t="shared" si="4"/>
        <v>[mvPRqBFtVC0]|15-19|Female|PLHIV.T_1</v>
      </c>
    </row>
    <row r="275" spans="4:14">
      <c r="D275" s="15" t="s">
        <v>749</v>
      </c>
      <c r="E275" s="15" t="s">
        <v>781</v>
      </c>
      <c r="F275" s="15" t="s">
        <v>490</v>
      </c>
      <c r="G275" s="15" t="s">
        <v>113</v>
      </c>
      <c r="H275" s="15" t="s">
        <v>773</v>
      </c>
      <c r="I275" s="15" t="s">
        <v>120</v>
      </c>
      <c r="J275" s="15" t="s">
        <v>769</v>
      </c>
      <c r="K275" s="57">
        <v>117</v>
      </c>
      <c r="L275" s="57">
        <v>26</v>
      </c>
      <c r="M275" s="57">
        <v>6</v>
      </c>
      <c r="N275" s="57" t="str">
        <f t="shared" si="4"/>
        <v>[mvPRqBFtVC0]|15-19|Male|PLHIV.T_1</v>
      </c>
    </row>
    <row r="276" spans="4:14">
      <c r="D276" s="15" t="s">
        <v>749</v>
      </c>
      <c r="E276" s="15" t="s">
        <v>781</v>
      </c>
      <c r="F276" s="15" t="s">
        <v>490</v>
      </c>
      <c r="G276" s="15" t="s">
        <v>114</v>
      </c>
      <c r="H276" s="15" t="s">
        <v>774</v>
      </c>
      <c r="I276" s="15" t="s">
        <v>109</v>
      </c>
      <c r="J276" s="15" t="s">
        <v>768</v>
      </c>
      <c r="K276" s="57">
        <v>550</v>
      </c>
      <c r="L276" s="57">
        <v>12</v>
      </c>
      <c r="M276" s="57">
        <v>12</v>
      </c>
      <c r="N276" s="57" t="str">
        <f t="shared" si="4"/>
        <v>[mvPRqBFtVC0]|20-24|Female|PLHIV.T_1</v>
      </c>
    </row>
    <row r="277" spans="4:14">
      <c r="D277" s="15" t="s">
        <v>749</v>
      </c>
      <c r="E277" s="15" t="s">
        <v>781</v>
      </c>
      <c r="F277" s="15" t="s">
        <v>490</v>
      </c>
      <c r="G277" s="15" t="s">
        <v>114</v>
      </c>
      <c r="H277" s="15" t="s">
        <v>774</v>
      </c>
      <c r="I277" s="15" t="s">
        <v>120</v>
      </c>
      <c r="J277" s="15" t="s">
        <v>769</v>
      </c>
      <c r="K277" s="57">
        <v>196</v>
      </c>
      <c r="L277" s="57">
        <v>22</v>
      </c>
      <c r="M277" s="57">
        <v>16</v>
      </c>
      <c r="N277" s="57" t="str">
        <f t="shared" si="4"/>
        <v>[mvPRqBFtVC0]|20-24|Male|PLHIV.T_1</v>
      </c>
    </row>
    <row r="278" spans="4:14">
      <c r="D278" s="15" t="s">
        <v>749</v>
      </c>
      <c r="E278" s="15" t="s">
        <v>781</v>
      </c>
      <c r="F278" s="15" t="s">
        <v>490</v>
      </c>
      <c r="G278" s="15" t="s">
        <v>115</v>
      </c>
      <c r="H278" s="15" t="s">
        <v>775</v>
      </c>
      <c r="I278" s="15" t="s">
        <v>109</v>
      </c>
      <c r="J278" s="15" t="s">
        <v>768</v>
      </c>
      <c r="K278" s="57">
        <v>1040</v>
      </c>
      <c r="L278" s="57">
        <v>51</v>
      </c>
      <c r="M278" s="57">
        <v>41</v>
      </c>
      <c r="N278" s="57" t="str">
        <f t="shared" si="4"/>
        <v>[mvPRqBFtVC0]|25-29|Female|PLHIV.T_1</v>
      </c>
    </row>
    <row r="279" spans="4:14">
      <c r="D279" s="15" t="s">
        <v>749</v>
      </c>
      <c r="E279" s="15" t="s">
        <v>781</v>
      </c>
      <c r="F279" s="15" t="s">
        <v>490</v>
      </c>
      <c r="G279" s="15" t="s">
        <v>115</v>
      </c>
      <c r="H279" s="15" t="s">
        <v>775</v>
      </c>
      <c r="I279" s="15" t="s">
        <v>120</v>
      </c>
      <c r="J279" s="15" t="s">
        <v>769</v>
      </c>
      <c r="K279" s="57">
        <v>457</v>
      </c>
      <c r="L279" s="57">
        <v>60</v>
      </c>
      <c r="M279" s="57">
        <v>47</v>
      </c>
      <c r="N279" s="57" t="str">
        <f t="shared" si="4"/>
        <v>[mvPRqBFtVC0]|25-29|Male|PLHIV.T_1</v>
      </c>
    </row>
    <row r="280" spans="4:14">
      <c r="D280" s="15" t="s">
        <v>749</v>
      </c>
      <c r="E280" s="15" t="s">
        <v>781</v>
      </c>
      <c r="F280" s="15" t="s">
        <v>490</v>
      </c>
      <c r="G280" s="15" t="s">
        <v>116</v>
      </c>
      <c r="H280" s="15" t="s">
        <v>776</v>
      </c>
      <c r="I280" s="15" t="s">
        <v>109</v>
      </c>
      <c r="J280" s="15" t="s">
        <v>768</v>
      </c>
      <c r="K280" s="57">
        <v>1477</v>
      </c>
      <c r="L280" s="57">
        <v>21</v>
      </c>
      <c r="M280" s="57">
        <v>3</v>
      </c>
      <c r="N280" s="57" t="str">
        <f t="shared" si="4"/>
        <v>[mvPRqBFtVC0]|30-34|Female|PLHIV.T_1</v>
      </c>
    </row>
    <row r="281" spans="4:14">
      <c r="D281" s="15" t="s">
        <v>749</v>
      </c>
      <c r="E281" s="15" t="s">
        <v>781</v>
      </c>
      <c r="F281" s="15" t="s">
        <v>490</v>
      </c>
      <c r="G281" s="15" t="s">
        <v>116</v>
      </c>
      <c r="H281" s="15" t="s">
        <v>776</v>
      </c>
      <c r="I281" s="15" t="s">
        <v>120</v>
      </c>
      <c r="J281" s="15" t="s">
        <v>769</v>
      </c>
      <c r="K281" s="57">
        <v>862</v>
      </c>
      <c r="L281" s="57">
        <v>8</v>
      </c>
      <c r="M281" s="57">
        <v>19</v>
      </c>
      <c r="N281" s="57" t="str">
        <f t="shared" si="4"/>
        <v>[mvPRqBFtVC0]|30-34|Male|PLHIV.T_1</v>
      </c>
    </row>
    <row r="282" spans="4:14">
      <c r="D282" s="15" t="s">
        <v>749</v>
      </c>
      <c r="E282" s="15" t="s">
        <v>781</v>
      </c>
      <c r="F282" s="15" t="s">
        <v>490</v>
      </c>
      <c r="G282" s="15" t="s">
        <v>117</v>
      </c>
      <c r="H282" s="15" t="s">
        <v>777</v>
      </c>
      <c r="I282" s="15" t="s">
        <v>109</v>
      </c>
      <c r="J282" s="15" t="s">
        <v>768</v>
      </c>
      <c r="K282" s="57">
        <v>1429</v>
      </c>
      <c r="L282" s="57">
        <v>29</v>
      </c>
      <c r="M282" s="57">
        <v>44</v>
      </c>
      <c r="N282" s="57" t="str">
        <f t="shared" si="4"/>
        <v>[mvPRqBFtVC0]|35-39|Female|PLHIV.T_1</v>
      </c>
    </row>
    <row r="283" spans="4:14">
      <c r="D283" s="15" t="s">
        <v>749</v>
      </c>
      <c r="E283" s="15" t="s">
        <v>781</v>
      </c>
      <c r="F283" s="15" t="s">
        <v>490</v>
      </c>
      <c r="G283" s="15" t="s">
        <v>117</v>
      </c>
      <c r="H283" s="15" t="s">
        <v>777</v>
      </c>
      <c r="I283" s="15" t="s">
        <v>120</v>
      </c>
      <c r="J283" s="15" t="s">
        <v>769</v>
      </c>
      <c r="K283" s="57">
        <v>1066</v>
      </c>
      <c r="L283" s="57">
        <v>20</v>
      </c>
      <c r="M283" s="57">
        <v>31</v>
      </c>
      <c r="N283" s="57" t="str">
        <f t="shared" si="4"/>
        <v>[mvPRqBFtVC0]|35-39|Male|PLHIV.T_1</v>
      </c>
    </row>
    <row r="284" spans="4:14">
      <c r="D284" s="15" t="s">
        <v>749</v>
      </c>
      <c r="E284" s="15" t="s">
        <v>781</v>
      </c>
      <c r="F284" s="15" t="s">
        <v>490</v>
      </c>
      <c r="G284" s="15" t="s">
        <v>118</v>
      </c>
      <c r="H284" s="15" t="s">
        <v>778</v>
      </c>
      <c r="I284" s="15" t="s">
        <v>109</v>
      </c>
      <c r="J284" s="15" t="s">
        <v>768</v>
      </c>
      <c r="K284" s="57">
        <v>1146</v>
      </c>
      <c r="L284" s="57">
        <v>28</v>
      </c>
      <c r="M284" s="57">
        <v>32</v>
      </c>
      <c r="N284" s="57" t="str">
        <f t="shared" si="4"/>
        <v>[mvPRqBFtVC0]|40-44|Female|PLHIV.T_1</v>
      </c>
    </row>
    <row r="285" spans="4:14">
      <c r="D285" s="15" t="s">
        <v>749</v>
      </c>
      <c r="E285" s="15" t="s">
        <v>781</v>
      </c>
      <c r="F285" s="15" t="s">
        <v>490</v>
      </c>
      <c r="G285" s="15" t="s">
        <v>118</v>
      </c>
      <c r="H285" s="15" t="s">
        <v>778</v>
      </c>
      <c r="I285" s="15" t="s">
        <v>120</v>
      </c>
      <c r="J285" s="15" t="s">
        <v>769</v>
      </c>
      <c r="K285" s="57">
        <v>959</v>
      </c>
      <c r="L285" s="57">
        <v>25</v>
      </c>
      <c r="M285" s="57">
        <v>13</v>
      </c>
      <c r="N285" s="57" t="str">
        <f t="shared" si="4"/>
        <v>[mvPRqBFtVC0]|40-44|Male|PLHIV.T_1</v>
      </c>
    </row>
    <row r="286" spans="4:14">
      <c r="D286" s="15" t="s">
        <v>749</v>
      </c>
      <c r="E286" s="15" t="s">
        <v>781</v>
      </c>
      <c r="F286" s="15" t="s">
        <v>490</v>
      </c>
      <c r="G286" s="15" t="s">
        <v>119</v>
      </c>
      <c r="H286" s="15" t="s">
        <v>779</v>
      </c>
      <c r="I286" s="15" t="s">
        <v>109</v>
      </c>
      <c r="J286" s="15" t="s">
        <v>768</v>
      </c>
      <c r="K286" s="57">
        <v>857</v>
      </c>
      <c r="L286" s="57">
        <v>32</v>
      </c>
      <c r="M286" s="57">
        <v>2</v>
      </c>
      <c r="N286" s="57" t="str">
        <f t="shared" si="4"/>
        <v>[mvPRqBFtVC0]|45-49|Female|PLHIV.T_1</v>
      </c>
    </row>
    <row r="287" spans="4:14">
      <c r="D287" s="15" t="s">
        <v>749</v>
      </c>
      <c r="E287" s="15" t="s">
        <v>781</v>
      </c>
      <c r="F287" s="15" t="s">
        <v>490</v>
      </c>
      <c r="G287" s="15" t="s">
        <v>119</v>
      </c>
      <c r="H287" s="15" t="s">
        <v>779</v>
      </c>
      <c r="I287" s="15" t="s">
        <v>120</v>
      </c>
      <c r="J287" s="15" t="s">
        <v>769</v>
      </c>
      <c r="K287" s="57">
        <v>787</v>
      </c>
      <c r="L287" s="57">
        <v>16</v>
      </c>
      <c r="M287" s="57">
        <v>30</v>
      </c>
      <c r="N287" s="57" t="str">
        <f t="shared" si="4"/>
        <v>[mvPRqBFtVC0]|45-49|Male|PLHIV.T_1</v>
      </c>
    </row>
    <row r="288" spans="4:14">
      <c r="D288" s="15" t="s">
        <v>749</v>
      </c>
      <c r="E288" s="15" t="s">
        <v>781</v>
      </c>
      <c r="F288" s="15" t="s">
        <v>490</v>
      </c>
      <c r="G288" s="15" t="s">
        <v>8</v>
      </c>
      <c r="H288" s="15" t="s">
        <v>780</v>
      </c>
      <c r="I288" s="15" t="s">
        <v>109</v>
      </c>
      <c r="J288" s="15" t="s">
        <v>768</v>
      </c>
      <c r="K288" s="57">
        <v>2412</v>
      </c>
      <c r="L288" s="57">
        <v>9</v>
      </c>
      <c r="M288" s="57">
        <v>9</v>
      </c>
      <c r="N288" s="57" t="str">
        <f t="shared" si="4"/>
        <v>[mvPRqBFtVC0]|50+|Female|PLHIV.T_1</v>
      </c>
    </row>
    <row r="289" spans="4:14">
      <c r="D289" s="15" t="s">
        <v>749</v>
      </c>
      <c r="E289" s="15" t="s">
        <v>781</v>
      </c>
      <c r="F289" s="15" t="s">
        <v>490</v>
      </c>
      <c r="G289" s="15" t="s">
        <v>8</v>
      </c>
      <c r="H289" s="15" t="s">
        <v>780</v>
      </c>
      <c r="I289" s="15" t="s">
        <v>120</v>
      </c>
      <c r="J289" s="15" t="s">
        <v>769</v>
      </c>
      <c r="K289" s="57">
        <v>1863</v>
      </c>
      <c r="L289" s="57">
        <v>8</v>
      </c>
      <c r="M289" s="57">
        <v>25</v>
      </c>
      <c r="N289" s="57" t="str">
        <f t="shared" si="4"/>
        <v>[mvPRqBFtVC0]|50+|Male|PLHIV.T_1</v>
      </c>
    </row>
    <row r="290" spans="4:14">
      <c r="D290" s="15" t="s">
        <v>750</v>
      </c>
      <c r="E290" s="15" t="s">
        <v>782</v>
      </c>
      <c r="F290" s="15" t="s">
        <v>490</v>
      </c>
      <c r="G290" s="15" t="s">
        <v>43</v>
      </c>
      <c r="H290" s="15" t="s">
        <v>767</v>
      </c>
      <c r="I290" s="15" t="s">
        <v>109</v>
      </c>
      <c r="J290" s="15" t="s">
        <v>768</v>
      </c>
      <c r="K290" s="57">
        <v>21</v>
      </c>
      <c r="L290" s="57">
        <v>25</v>
      </c>
      <c r="M290" s="57">
        <v>37</v>
      </c>
      <c r="N290" s="57" t="str">
        <f t="shared" si="4"/>
        <v>[FjSmRywOWUp]|&lt;01|Female|PLHIV.T_1</v>
      </c>
    </row>
    <row r="291" spans="4:14">
      <c r="D291" s="15" t="s">
        <v>750</v>
      </c>
      <c r="E291" s="15" t="s">
        <v>782</v>
      </c>
      <c r="F291" s="15" t="s">
        <v>490</v>
      </c>
      <c r="G291" s="15" t="s">
        <v>43</v>
      </c>
      <c r="H291" s="15" t="s">
        <v>767</v>
      </c>
      <c r="I291" s="15" t="s">
        <v>120</v>
      </c>
      <c r="J291" s="15" t="s">
        <v>769</v>
      </c>
      <c r="K291" s="57">
        <v>21</v>
      </c>
      <c r="L291" s="57">
        <v>51</v>
      </c>
      <c r="M291" s="57">
        <v>19</v>
      </c>
      <c r="N291" s="57" t="str">
        <f t="shared" si="4"/>
        <v>[FjSmRywOWUp]|&lt;01|Male|PLHIV.T_1</v>
      </c>
    </row>
    <row r="292" spans="4:14">
      <c r="D292" s="15" t="s">
        <v>750</v>
      </c>
      <c r="E292" s="15" t="s">
        <v>782</v>
      </c>
      <c r="F292" s="15" t="s">
        <v>490</v>
      </c>
      <c r="G292" s="15" t="s">
        <v>110</v>
      </c>
      <c r="H292" s="15" t="s">
        <v>770</v>
      </c>
      <c r="I292" s="15" t="s">
        <v>109</v>
      </c>
      <c r="J292" s="15" t="s">
        <v>768</v>
      </c>
      <c r="K292" s="57">
        <v>102</v>
      </c>
      <c r="L292" s="57">
        <v>9</v>
      </c>
      <c r="M292" s="57">
        <v>32</v>
      </c>
      <c r="N292" s="57" t="str">
        <f t="shared" si="4"/>
        <v>[FjSmRywOWUp]|01-04|Female|PLHIV.T_1</v>
      </c>
    </row>
    <row r="293" spans="4:14">
      <c r="D293" s="15" t="s">
        <v>750</v>
      </c>
      <c r="E293" s="15" t="s">
        <v>782</v>
      </c>
      <c r="F293" s="15" t="s">
        <v>490</v>
      </c>
      <c r="G293" s="15" t="s">
        <v>110</v>
      </c>
      <c r="H293" s="15" t="s">
        <v>770</v>
      </c>
      <c r="I293" s="15" t="s">
        <v>120</v>
      </c>
      <c r="J293" s="15" t="s">
        <v>769</v>
      </c>
      <c r="K293" s="57">
        <v>103</v>
      </c>
      <c r="L293" s="57">
        <v>57</v>
      </c>
      <c r="M293" s="57">
        <v>16</v>
      </c>
      <c r="N293" s="57" t="str">
        <f t="shared" si="4"/>
        <v>[FjSmRywOWUp]|01-04|Male|PLHIV.T_1</v>
      </c>
    </row>
    <row r="294" spans="4:14">
      <c r="D294" s="15" t="s">
        <v>750</v>
      </c>
      <c r="E294" s="15" t="s">
        <v>782</v>
      </c>
      <c r="F294" s="15" t="s">
        <v>490</v>
      </c>
      <c r="G294" s="15" t="s">
        <v>111</v>
      </c>
      <c r="H294" s="15" t="s">
        <v>771</v>
      </c>
      <c r="I294" s="15" t="s">
        <v>109</v>
      </c>
      <c r="J294" s="15" t="s">
        <v>768</v>
      </c>
      <c r="K294" s="57">
        <v>260</v>
      </c>
      <c r="L294" s="57">
        <v>44</v>
      </c>
      <c r="M294" s="57">
        <v>39</v>
      </c>
      <c r="N294" s="57" t="str">
        <f t="shared" si="4"/>
        <v>[FjSmRywOWUp]|05-09|Female|PLHIV.T_1</v>
      </c>
    </row>
    <row r="295" spans="4:14">
      <c r="D295" s="15" t="s">
        <v>750</v>
      </c>
      <c r="E295" s="15" t="s">
        <v>782</v>
      </c>
      <c r="F295" s="15" t="s">
        <v>490</v>
      </c>
      <c r="G295" s="15" t="s">
        <v>111</v>
      </c>
      <c r="H295" s="15" t="s">
        <v>771</v>
      </c>
      <c r="I295" s="15" t="s">
        <v>120</v>
      </c>
      <c r="J295" s="15" t="s">
        <v>769</v>
      </c>
      <c r="K295" s="57">
        <v>252</v>
      </c>
      <c r="L295" s="57">
        <v>5</v>
      </c>
      <c r="M295" s="57">
        <v>49</v>
      </c>
      <c r="N295" s="57" t="str">
        <f t="shared" si="4"/>
        <v>[FjSmRywOWUp]|05-09|Male|PLHIV.T_1</v>
      </c>
    </row>
    <row r="296" spans="4:14">
      <c r="D296" s="15" t="s">
        <v>750</v>
      </c>
      <c r="E296" s="15" t="s">
        <v>782</v>
      </c>
      <c r="F296" s="15" t="s">
        <v>490</v>
      </c>
      <c r="G296" s="15" t="s">
        <v>112</v>
      </c>
      <c r="H296" s="15" t="s">
        <v>772</v>
      </c>
      <c r="I296" s="15" t="s">
        <v>109</v>
      </c>
      <c r="J296" s="15" t="s">
        <v>768</v>
      </c>
      <c r="K296" s="57">
        <v>404</v>
      </c>
      <c r="L296" s="57">
        <v>60</v>
      </c>
      <c r="M296" s="57">
        <v>3</v>
      </c>
      <c r="N296" s="57" t="str">
        <f t="shared" si="4"/>
        <v>[FjSmRywOWUp]|10-14|Female|PLHIV.T_1</v>
      </c>
    </row>
    <row r="297" spans="4:14">
      <c r="D297" s="15" t="s">
        <v>750</v>
      </c>
      <c r="E297" s="15" t="s">
        <v>782</v>
      </c>
      <c r="F297" s="15" t="s">
        <v>490</v>
      </c>
      <c r="G297" s="15" t="s">
        <v>112</v>
      </c>
      <c r="H297" s="15" t="s">
        <v>772</v>
      </c>
      <c r="I297" s="15" t="s">
        <v>120</v>
      </c>
      <c r="J297" s="15" t="s">
        <v>769</v>
      </c>
      <c r="K297" s="57">
        <v>406</v>
      </c>
      <c r="L297" s="57">
        <v>13</v>
      </c>
      <c r="M297" s="57">
        <v>6</v>
      </c>
      <c r="N297" s="57" t="str">
        <f t="shared" si="4"/>
        <v>[FjSmRywOWUp]|10-14|Male|PLHIV.T_1</v>
      </c>
    </row>
    <row r="298" spans="4:14">
      <c r="D298" s="15" t="s">
        <v>750</v>
      </c>
      <c r="E298" s="15" t="s">
        <v>782</v>
      </c>
      <c r="F298" s="15" t="s">
        <v>490</v>
      </c>
      <c r="G298" s="15" t="s">
        <v>113</v>
      </c>
      <c r="H298" s="15" t="s">
        <v>773</v>
      </c>
      <c r="I298" s="15" t="s">
        <v>109</v>
      </c>
      <c r="J298" s="15" t="s">
        <v>768</v>
      </c>
      <c r="K298" s="57">
        <v>689</v>
      </c>
      <c r="L298" s="57">
        <v>22</v>
      </c>
      <c r="M298" s="57">
        <v>10</v>
      </c>
      <c r="N298" s="57" t="str">
        <f t="shared" si="4"/>
        <v>[FjSmRywOWUp]|15-19|Female|PLHIV.T_1</v>
      </c>
    </row>
    <row r="299" spans="4:14">
      <c r="D299" s="15" t="s">
        <v>750</v>
      </c>
      <c r="E299" s="15" t="s">
        <v>782</v>
      </c>
      <c r="F299" s="15" t="s">
        <v>490</v>
      </c>
      <c r="G299" s="15" t="s">
        <v>113</v>
      </c>
      <c r="H299" s="15" t="s">
        <v>773</v>
      </c>
      <c r="I299" s="15" t="s">
        <v>120</v>
      </c>
      <c r="J299" s="15" t="s">
        <v>769</v>
      </c>
      <c r="K299" s="57">
        <v>408</v>
      </c>
      <c r="L299" s="57">
        <v>19</v>
      </c>
      <c r="M299" s="57">
        <v>48</v>
      </c>
      <c r="N299" s="57" t="str">
        <f t="shared" si="4"/>
        <v>[FjSmRywOWUp]|15-19|Male|PLHIV.T_1</v>
      </c>
    </row>
    <row r="300" spans="4:14">
      <c r="D300" s="15" t="s">
        <v>750</v>
      </c>
      <c r="E300" s="15" t="s">
        <v>782</v>
      </c>
      <c r="F300" s="15" t="s">
        <v>490</v>
      </c>
      <c r="G300" s="15" t="s">
        <v>114</v>
      </c>
      <c r="H300" s="15" t="s">
        <v>774</v>
      </c>
      <c r="I300" s="15" t="s">
        <v>109</v>
      </c>
      <c r="J300" s="15" t="s">
        <v>768</v>
      </c>
      <c r="K300" s="57">
        <v>1905</v>
      </c>
      <c r="L300" s="57">
        <v>17</v>
      </c>
      <c r="M300" s="57">
        <v>42</v>
      </c>
      <c r="N300" s="57" t="str">
        <f t="shared" si="4"/>
        <v>[FjSmRywOWUp]|20-24|Female|PLHIV.T_1</v>
      </c>
    </row>
    <row r="301" spans="4:14">
      <c r="D301" s="15" t="s">
        <v>750</v>
      </c>
      <c r="E301" s="15" t="s">
        <v>782</v>
      </c>
      <c r="F301" s="15" t="s">
        <v>490</v>
      </c>
      <c r="G301" s="15" t="s">
        <v>114</v>
      </c>
      <c r="H301" s="15" t="s">
        <v>774</v>
      </c>
      <c r="I301" s="15" t="s">
        <v>120</v>
      </c>
      <c r="J301" s="15" t="s">
        <v>769</v>
      </c>
      <c r="K301" s="57">
        <v>690</v>
      </c>
      <c r="L301" s="57">
        <v>56</v>
      </c>
      <c r="M301" s="57">
        <v>47</v>
      </c>
      <c r="N301" s="57" t="str">
        <f t="shared" si="4"/>
        <v>[FjSmRywOWUp]|20-24|Male|PLHIV.T_1</v>
      </c>
    </row>
    <row r="302" spans="4:14">
      <c r="D302" s="15" t="s">
        <v>750</v>
      </c>
      <c r="E302" s="15" t="s">
        <v>782</v>
      </c>
      <c r="F302" s="15" t="s">
        <v>490</v>
      </c>
      <c r="G302" s="15" t="s">
        <v>115</v>
      </c>
      <c r="H302" s="15" t="s">
        <v>775</v>
      </c>
      <c r="I302" s="15" t="s">
        <v>109</v>
      </c>
      <c r="J302" s="15" t="s">
        <v>768</v>
      </c>
      <c r="K302" s="57">
        <v>3689</v>
      </c>
      <c r="L302" s="57">
        <v>17</v>
      </c>
      <c r="M302" s="57">
        <v>18</v>
      </c>
      <c r="N302" s="57" t="str">
        <f t="shared" si="4"/>
        <v>[FjSmRywOWUp]|25-29|Female|PLHIV.T_1</v>
      </c>
    </row>
    <row r="303" spans="4:14">
      <c r="D303" s="15" t="s">
        <v>750</v>
      </c>
      <c r="E303" s="15" t="s">
        <v>782</v>
      </c>
      <c r="F303" s="15" t="s">
        <v>490</v>
      </c>
      <c r="G303" s="15" t="s">
        <v>115</v>
      </c>
      <c r="H303" s="15" t="s">
        <v>775</v>
      </c>
      <c r="I303" s="15" t="s">
        <v>120</v>
      </c>
      <c r="J303" s="15" t="s">
        <v>769</v>
      </c>
      <c r="K303" s="57">
        <v>1574</v>
      </c>
      <c r="L303" s="57">
        <v>35</v>
      </c>
      <c r="M303" s="57">
        <v>20</v>
      </c>
      <c r="N303" s="57" t="str">
        <f t="shared" si="4"/>
        <v>[FjSmRywOWUp]|25-29|Male|PLHIV.T_1</v>
      </c>
    </row>
    <row r="304" spans="4:14">
      <c r="D304" s="15" t="s">
        <v>750</v>
      </c>
      <c r="E304" s="15" t="s">
        <v>782</v>
      </c>
      <c r="F304" s="15" t="s">
        <v>490</v>
      </c>
      <c r="G304" s="15" t="s">
        <v>116</v>
      </c>
      <c r="H304" s="15" t="s">
        <v>776</v>
      </c>
      <c r="I304" s="15" t="s">
        <v>109</v>
      </c>
      <c r="J304" s="15" t="s">
        <v>768</v>
      </c>
      <c r="K304" s="57">
        <v>5198</v>
      </c>
      <c r="L304" s="57">
        <v>14</v>
      </c>
      <c r="M304" s="57">
        <v>34</v>
      </c>
      <c r="N304" s="57" t="str">
        <f t="shared" si="4"/>
        <v>[FjSmRywOWUp]|30-34|Female|PLHIV.T_1</v>
      </c>
    </row>
    <row r="305" spans="4:14">
      <c r="D305" s="15" t="s">
        <v>750</v>
      </c>
      <c r="E305" s="15" t="s">
        <v>782</v>
      </c>
      <c r="F305" s="15" t="s">
        <v>490</v>
      </c>
      <c r="G305" s="15" t="s">
        <v>116</v>
      </c>
      <c r="H305" s="15" t="s">
        <v>776</v>
      </c>
      <c r="I305" s="15" t="s">
        <v>120</v>
      </c>
      <c r="J305" s="15" t="s">
        <v>769</v>
      </c>
      <c r="K305" s="57">
        <v>2910</v>
      </c>
      <c r="L305" s="57">
        <v>34</v>
      </c>
      <c r="M305" s="57">
        <v>30</v>
      </c>
      <c r="N305" s="57" t="str">
        <f t="shared" si="4"/>
        <v>[FjSmRywOWUp]|30-34|Male|PLHIV.T_1</v>
      </c>
    </row>
    <row r="306" spans="4:14">
      <c r="D306" s="15" t="s">
        <v>750</v>
      </c>
      <c r="E306" s="15" t="s">
        <v>782</v>
      </c>
      <c r="F306" s="15" t="s">
        <v>490</v>
      </c>
      <c r="G306" s="15" t="s">
        <v>117</v>
      </c>
      <c r="H306" s="15" t="s">
        <v>777</v>
      </c>
      <c r="I306" s="15" t="s">
        <v>109</v>
      </c>
      <c r="J306" s="15" t="s">
        <v>768</v>
      </c>
      <c r="K306" s="57">
        <v>4971</v>
      </c>
      <c r="L306" s="57">
        <v>32</v>
      </c>
      <c r="M306" s="57">
        <v>36</v>
      </c>
      <c r="N306" s="57" t="str">
        <f t="shared" si="4"/>
        <v>[FjSmRywOWUp]|35-39|Female|PLHIV.T_1</v>
      </c>
    </row>
    <row r="307" spans="4:14">
      <c r="D307" s="15" t="s">
        <v>750</v>
      </c>
      <c r="E307" s="15" t="s">
        <v>782</v>
      </c>
      <c r="F307" s="15" t="s">
        <v>490</v>
      </c>
      <c r="G307" s="15" t="s">
        <v>117</v>
      </c>
      <c r="H307" s="15" t="s">
        <v>777</v>
      </c>
      <c r="I307" s="15" t="s">
        <v>120</v>
      </c>
      <c r="J307" s="15" t="s">
        <v>769</v>
      </c>
      <c r="K307" s="57">
        <v>3549</v>
      </c>
      <c r="L307" s="57">
        <v>19</v>
      </c>
      <c r="M307" s="57">
        <v>12</v>
      </c>
      <c r="N307" s="57" t="str">
        <f t="shared" si="4"/>
        <v>[FjSmRywOWUp]|35-39|Male|PLHIV.T_1</v>
      </c>
    </row>
    <row r="308" spans="4:14">
      <c r="D308" s="15" t="s">
        <v>750</v>
      </c>
      <c r="E308" s="15" t="s">
        <v>782</v>
      </c>
      <c r="F308" s="15" t="s">
        <v>490</v>
      </c>
      <c r="G308" s="15" t="s">
        <v>118</v>
      </c>
      <c r="H308" s="15" t="s">
        <v>778</v>
      </c>
      <c r="I308" s="15" t="s">
        <v>109</v>
      </c>
      <c r="J308" s="15" t="s">
        <v>768</v>
      </c>
      <c r="K308" s="57">
        <v>3984</v>
      </c>
      <c r="L308" s="57">
        <v>4</v>
      </c>
      <c r="M308" s="57">
        <v>17</v>
      </c>
      <c r="N308" s="57" t="str">
        <f t="shared" si="4"/>
        <v>[FjSmRywOWUp]|40-44|Female|PLHIV.T_1</v>
      </c>
    </row>
    <row r="309" spans="4:14">
      <c r="D309" s="15" t="s">
        <v>750</v>
      </c>
      <c r="E309" s="15" t="s">
        <v>782</v>
      </c>
      <c r="F309" s="15" t="s">
        <v>490</v>
      </c>
      <c r="G309" s="15" t="s">
        <v>118</v>
      </c>
      <c r="H309" s="15" t="s">
        <v>778</v>
      </c>
      <c r="I309" s="15" t="s">
        <v>120</v>
      </c>
      <c r="J309" s="15" t="s">
        <v>769</v>
      </c>
      <c r="K309" s="57">
        <v>3141</v>
      </c>
      <c r="L309" s="57">
        <v>42</v>
      </c>
      <c r="M309" s="57">
        <v>3</v>
      </c>
      <c r="N309" s="57" t="str">
        <f t="shared" si="4"/>
        <v>[FjSmRywOWUp]|40-44|Male|PLHIV.T_1</v>
      </c>
    </row>
    <row r="310" spans="4:14">
      <c r="D310" s="15" t="s">
        <v>750</v>
      </c>
      <c r="E310" s="15" t="s">
        <v>782</v>
      </c>
      <c r="F310" s="15" t="s">
        <v>490</v>
      </c>
      <c r="G310" s="15" t="s">
        <v>119</v>
      </c>
      <c r="H310" s="15" t="s">
        <v>779</v>
      </c>
      <c r="I310" s="15" t="s">
        <v>109</v>
      </c>
      <c r="J310" s="15" t="s">
        <v>768</v>
      </c>
      <c r="K310" s="57">
        <v>2981</v>
      </c>
      <c r="L310" s="57">
        <v>16</v>
      </c>
      <c r="M310" s="57">
        <v>38</v>
      </c>
      <c r="N310" s="57" t="str">
        <f t="shared" si="4"/>
        <v>[FjSmRywOWUp]|45-49|Female|PLHIV.T_1</v>
      </c>
    </row>
    <row r="311" spans="4:14">
      <c r="D311" s="15" t="s">
        <v>750</v>
      </c>
      <c r="E311" s="15" t="s">
        <v>782</v>
      </c>
      <c r="F311" s="15" t="s">
        <v>490</v>
      </c>
      <c r="G311" s="15" t="s">
        <v>119</v>
      </c>
      <c r="H311" s="15" t="s">
        <v>779</v>
      </c>
      <c r="I311" s="15" t="s">
        <v>120</v>
      </c>
      <c r="J311" s="15" t="s">
        <v>769</v>
      </c>
      <c r="K311" s="57">
        <v>2613</v>
      </c>
      <c r="L311" s="57">
        <v>7</v>
      </c>
      <c r="M311" s="57">
        <v>25</v>
      </c>
      <c r="N311" s="57" t="str">
        <f t="shared" si="4"/>
        <v>[FjSmRywOWUp]|45-49|Male|PLHIV.T_1</v>
      </c>
    </row>
    <row r="312" spans="4:14">
      <c r="D312" s="15" t="s">
        <v>750</v>
      </c>
      <c r="E312" s="15" t="s">
        <v>782</v>
      </c>
      <c r="F312" s="15" t="s">
        <v>490</v>
      </c>
      <c r="G312" s="15" t="s">
        <v>8</v>
      </c>
      <c r="H312" s="15" t="s">
        <v>780</v>
      </c>
      <c r="I312" s="15" t="s">
        <v>109</v>
      </c>
      <c r="J312" s="15" t="s">
        <v>768</v>
      </c>
      <c r="K312" s="57">
        <v>8010</v>
      </c>
      <c r="L312" s="57">
        <v>27</v>
      </c>
      <c r="M312" s="57">
        <v>49</v>
      </c>
      <c r="N312" s="57" t="str">
        <f t="shared" si="4"/>
        <v>[FjSmRywOWUp]|50+|Female|PLHIV.T_1</v>
      </c>
    </row>
    <row r="313" spans="4:14">
      <c r="D313" s="15" t="s">
        <v>750</v>
      </c>
      <c r="E313" s="15" t="s">
        <v>782</v>
      </c>
      <c r="F313" s="15" t="s">
        <v>490</v>
      </c>
      <c r="G313" s="15" t="s">
        <v>8</v>
      </c>
      <c r="H313" s="15" t="s">
        <v>780</v>
      </c>
      <c r="I313" s="15" t="s">
        <v>120</v>
      </c>
      <c r="J313" s="15" t="s">
        <v>769</v>
      </c>
      <c r="K313" s="57">
        <v>6065</v>
      </c>
      <c r="L313" s="57">
        <v>5</v>
      </c>
      <c r="M313" s="57">
        <v>46</v>
      </c>
      <c r="N313" s="57" t="str">
        <f t="shared" si="4"/>
        <v>[FjSmRywOWUp]|50+|Male|PLHIV.T_1</v>
      </c>
    </row>
    <row r="314" spans="4:14">
      <c r="D314" s="15" t="s">
        <v>783</v>
      </c>
      <c r="E314" s="15" t="s">
        <v>784</v>
      </c>
      <c r="F314" s="15" t="s">
        <v>490</v>
      </c>
      <c r="G314" s="15" t="s">
        <v>43</v>
      </c>
      <c r="H314" s="15" t="s">
        <v>767</v>
      </c>
      <c r="I314" s="15" t="s">
        <v>109</v>
      </c>
      <c r="J314" s="15" t="s">
        <v>768</v>
      </c>
      <c r="K314" s="57">
        <v>11</v>
      </c>
      <c r="L314" s="57">
        <v>1</v>
      </c>
      <c r="M314" s="57">
        <v>2</v>
      </c>
      <c r="N314" s="57" t="str">
        <f t="shared" si="4"/>
        <v>[DiFv5WXIHM5]|&lt;01|Female|PLHIV.T_1</v>
      </c>
    </row>
    <row r="315" spans="4:14">
      <c r="D315" s="15" t="s">
        <v>783</v>
      </c>
      <c r="E315" s="15" t="s">
        <v>784</v>
      </c>
      <c r="F315" s="15" t="s">
        <v>490</v>
      </c>
      <c r="G315" s="15" t="s">
        <v>43</v>
      </c>
      <c r="H315" s="15" t="s">
        <v>767</v>
      </c>
      <c r="I315" s="15" t="s">
        <v>120</v>
      </c>
      <c r="J315" s="15" t="s">
        <v>769</v>
      </c>
      <c r="K315" s="57">
        <v>12</v>
      </c>
      <c r="L315" s="57">
        <v>26</v>
      </c>
      <c r="M315" s="57">
        <v>26</v>
      </c>
      <c r="N315" s="57" t="str">
        <f t="shared" si="4"/>
        <v>[DiFv5WXIHM5]|&lt;01|Male|PLHIV.T_1</v>
      </c>
    </row>
    <row r="316" spans="4:14">
      <c r="D316" s="15" t="s">
        <v>783</v>
      </c>
      <c r="E316" s="15" t="s">
        <v>784</v>
      </c>
      <c r="F316" s="15" t="s">
        <v>490</v>
      </c>
      <c r="G316" s="15" t="s">
        <v>110</v>
      </c>
      <c r="H316" s="15" t="s">
        <v>770</v>
      </c>
      <c r="I316" s="15" t="s">
        <v>109</v>
      </c>
      <c r="J316" s="15" t="s">
        <v>768</v>
      </c>
      <c r="K316" s="57">
        <v>56</v>
      </c>
      <c r="L316" s="57">
        <v>57</v>
      </c>
      <c r="M316" s="57">
        <v>33</v>
      </c>
      <c r="N316" s="57" t="str">
        <f t="shared" si="4"/>
        <v>[DiFv5WXIHM5]|01-04|Female|PLHIV.T_1</v>
      </c>
    </row>
    <row r="317" spans="4:14">
      <c r="D317" s="15" t="s">
        <v>783</v>
      </c>
      <c r="E317" s="15" t="s">
        <v>784</v>
      </c>
      <c r="F317" s="15" t="s">
        <v>490</v>
      </c>
      <c r="G317" s="15" t="s">
        <v>110</v>
      </c>
      <c r="H317" s="15" t="s">
        <v>770</v>
      </c>
      <c r="I317" s="15" t="s">
        <v>120</v>
      </c>
      <c r="J317" s="15" t="s">
        <v>769</v>
      </c>
      <c r="K317" s="57">
        <v>57</v>
      </c>
      <c r="L317" s="57">
        <v>25</v>
      </c>
      <c r="M317" s="57">
        <v>40</v>
      </c>
      <c r="N317" s="57" t="str">
        <f t="shared" si="4"/>
        <v>[DiFv5WXIHM5]|01-04|Male|PLHIV.T_1</v>
      </c>
    </row>
    <row r="318" spans="4:14">
      <c r="D318" s="15" t="s">
        <v>783</v>
      </c>
      <c r="E318" s="15" t="s">
        <v>784</v>
      </c>
      <c r="F318" s="15" t="s">
        <v>490</v>
      </c>
      <c r="G318" s="15" t="s">
        <v>111</v>
      </c>
      <c r="H318" s="15" t="s">
        <v>771</v>
      </c>
      <c r="I318" s="15" t="s">
        <v>109</v>
      </c>
      <c r="J318" s="15" t="s">
        <v>768</v>
      </c>
      <c r="K318" s="57">
        <v>154</v>
      </c>
      <c r="L318" s="57">
        <v>53</v>
      </c>
      <c r="M318" s="57">
        <v>25</v>
      </c>
      <c r="N318" s="57" t="str">
        <f t="shared" si="4"/>
        <v>[DiFv5WXIHM5]|05-09|Female|PLHIV.T_1</v>
      </c>
    </row>
    <row r="319" spans="4:14">
      <c r="D319" s="15" t="s">
        <v>783</v>
      </c>
      <c r="E319" s="15" t="s">
        <v>784</v>
      </c>
      <c r="F319" s="15" t="s">
        <v>490</v>
      </c>
      <c r="G319" s="15" t="s">
        <v>111</v>
      </c>
      <c r="H319" s="15" t="s">
        <v>771</v>
      </c>
      <c r="I319" s="15" t="s">
        <v>120</v>
      </c>
      <c r="J319" s="15" t="s">
        <v>769</v>
      </c>
      <c r="K319" s="57">
        <v>152</v>
      </c>
      <c r="L319" s="57">
        <v>6</v>
      </c>
      <c r="M319" s="57">
        <v>35</v>
      </c>
      <c r="N319" s="57" t="str">
        <f t="shared" si="4"/>
        <v>[DiFv5WXIHM5]|05-09|Male|PLHIV.T_1</v>
      </c>
    </row>
    <row r="320" spans="4:14">
      <c r="D320" s="15" t="s">
        <v>783</v>
      </c>
      <c r="E320" s="15" t="s">
        <v>784</v>
      </c>
      <c r="F320" s="15" t="s">
        <v>490</v>
      </c>
      <c r="G320" s="15" t="s">
        <v>112</v>
      </c>
      <c r="H320" s="15" t="s">
        <v>772</v>
      </c>
      <c r="I320" s="15" t="s">
        <v>109</v>
      </c>
      <c r="J320" s="15" t="s">
        <v>768</v>
      </c>
      <c r="K320" s="57">
        <v>247</v>
      </c>
      <c r="L320" s="57">
        <v>16</v>
      </c>
      <c r="M320" s="57">
        <v>17</v>
      </c>
      <c r="N320" s="57" t="str">
        <f t="shared" si="4"/>
        <v>[DiFv5WXIHM5]|10-14|Female|PLHIV.T_1</v>
      </c>
    </row>
    <row r="321" spans="4:14">
      <c r="D321" s="15" t="s">
        <v>783</v>
      </c>
      <c r="E321" s="15" t="s">
        <v>784</v>
      </c>
      <c r="F321" s="15" t="s">
        <v>490</v>
      </c>
      <c r="G321" s="15" t="s">
        <v>112</v>
      </c>
      <c r="H321" s="15" t="s">
        <v>772</v>
      </c>
      <c r="I321" s="15" t="s">
        <v>120</v>
      </c>
      <c r="J321" s="15" t="s">
        <v>769</v>
      </c>
      <c r="K321" s="57">
        <v>256</v>
      </c>
      <c r="L321" s="57">
        <v>22</v>
      </c>
      <c r="M321" s="57">
        <v>9</v>
      </c>
      <c r="N321" s="57" t="str">
        <f t="shared" si="4"/>
        <v>[DiFv5WXIHM5]|10-14|Male|PLHIV.T_1</v>
      </c>
    </row>
    <row r="322" spans="4:14">
      <c r="D322" s="15" t="s">
        <v>783</v>
      </c>
      <c r="E322" s="15" t="s">
        <v>784</v>
      </c>
      <c r="F322" s="15" t="s">
        <v>490</v>
      </c>
      <c r="G322" s="15" t="s">
        <v>113</v>
      </c>
      <c r="H322" s="15" t="s">
        <v>773</v>
      </c>
      <c r="I322" s="15" t="s">
        <v>109</v>
      </c>
      <c r="J322" s="15" t="s">
        <v>768</v>
      </c>
      <c r="K322" s="57">
        <v>419</v>
      </c>
      <c r="L322" s="57">
        <v>24</v>
      </c>
      <c r="M322" s="57">
        <v>45</v>
      </c>
      <c r="N322" s="57" t="str">
        <f t="shared" si="4"/>
        <v>[DiFv5WXIHM5]|15-19|Female|PLHIV.T_1</v>
      </c>
    </row>
    <row r="323" spans="4:14">
      <c r="D323" s="15" t="s">
        <v>783</v>
      </c>
      <c r="E323" s="15" t="s">
        <v>784</v>
      </c>
      <c r="F323" s="15" t="s">
        <v>490</v>
      </c>
      <c r="G323" s="15" t="s">
        <v>113</v>
      </c>
      <c r="H323" s="15" t="s">
        <v>773</v>
      </c>
      <c r="I323" s="15" t="s">
        <v>120</v>
      </c>
      <c r="J323" s="15" t="s">
        <v>769</v>
      </c>
      <c r="K323" s="57">
        <v>267</v>
      </c>
      <c r="L323" s="57">
        <v>28</v>
      </c>
      <c r="M323" s="57">
        <v>15</v>
      </c>
      <c r="N323" s="57" t="str">
        <f t="shared" ref="N323:N386" si="5">IF($D323&lt;&gt;"","["&amp;$E323&amp;"]"&amp;"|"&amp;$G323&amp;"|"&amp;$I323&amp;"|"&amp;$F323,"")</f>
        <v>[DiFv5WXIHM5]|15-19|Male|PLHIV.T_1</v>
      </c>
    </row>
    <row r="324" spans="4:14">
      <c r="D324" s="15" t="s">
        <v>783</v>
      </c>
      <c r="E324" s="15" t="s">
        <v>784</v>
      </c>
      <c r="F324" s="15" t="s">
        <v>490</v>
      </c>
      <c r="G324" s="15" t="s">
        <v>114</v>
      </c>
      <c r="H324" s="15" t="s">
        <v>774</v>
      </c>
      <c r="I324" s="15" t="s">
        <v>109</v>
      </c>
      <c r="J324" s="15" t="s">
        <v>768</v>
      </c>
      <c r="K324" s="57">
        <v>1051</v>
      </c>
      <c r="L324" s="57">
        <v>55</v>
      </c>
      <c r="M324" s="57">
        <v>15</v>
      </c>
      <c r="N324" s="57" t="str">
        <f t="shared" si="5"/>
        <v>[DiFv5WXIHM5]|20-24|Female|PLHIV.T_1</v>
      </c>
    </row>
    <row r="325" spans="4:14">
      <c r="D325" s="15" t="s">
        <v>783</v>
      </c>
      <c r="E325" s="15" t="s">
        <v>784</v>
      </c>
      <c r="F325" s="15" t="s">
        <v>490</v>
      </c>
      <c r="G325" s="15" t="s">
        <v>114</v>
      </c>
      <c r="H325" s="15" t="s">
        <v>774</v>
      </c>
      <c r="I325" s="15" t="s">
        <v>120</v>
      </c>
      <c r="J325" s="15" t="s">
        <v>769</v>
      </c>
      <c r="K325" s="57">
        <v>432</v>
      </c>
      <c r="L325" s="57">
        <v>20</v>
      </c>
      <c r="M325" s="57">
        <v>12</v>
      </c>
      <c r="N325" s="57" t="str">
        <f t="shared" si="5"/>
        <v>[DiFv5WXIHM5]|20-24|Male|PLHIV.T_1</v>
      </c>
    </row>
    <row r="326" spans="4:14">
      <c r="D326" s="15" t="s">
        <v>783</v>
      </c>
      <c r="E326" s="15" t="s">
        <v>784</v>
      </c>
      <c r="F326" s="15" t="s">
        <v>490</v>
      </c>
      <c r="G326" s="15" t="s">
        <v>115</v>
      </c>
      <c r="H326" s="15" t="s">
        <v>775</v>
      </c>
      <c r="I326" s="15" t="s">
        <v>109</v>
      </c>
      <c r="J326" s="15" t="s">
        <v>768</v>
      </c>
      <c r="K326" s="57">
        <v>1901</v>
      </c>
      <c r="L326" s="57">
        <v>46</v>
      </c>
      <c r="M326" s="57">
        <v>5</v>
      </c>
      <c r="N326" s="57" t="str">
        <f t="shared" si="5"/>
        <v>[DiFv5WXIHM5]|25-29|Female|PLHIV.T_1</v>
      </c>
    </row>
    <row r="327" spans="4:14">
      <c r="D327" s="15" t="s">
        <v>783</v>
      </c>
      <c r="E327" s="15" t="s">
        <v>784</v>
      </c>
      <c r="F327" s="15" t="s">
        <v>490</v>
      </c>
      <c r="G327" s="15" t="s">
        <v>115</v>
      </c>
      <c r="H327" s="15" t="s">
        <v>775</v>
      </c>
      <c r="I327" s="15" t="s">
        <v>120</v>
      </c>
      <c r="J327" s="15" t="s">
        <v>769</v>
      </c>
      <c r="K327" s="57">
        <v>963</v>
      </c>
      <c r="L327" s="57">
        <v>8</v>
      </c>
      <c r="M327" s="57">
        <v>45</v>
      </c>
      <c r="N327" s="57" t="str">
        <f t="shared" si="5"/>
        <v>[DiFv5WXIHM5]|25-29|Male|PLHIV.T_1</v>
      </c>
    </row>
    <row r="328" spans="4:14">
      <c r="D328" s="15" t="s">
        <v>783</v>
      </c>
      <c r="E328" s="15" t="s">
        <v>784</v>
      </c>
      <c r="F328" s="15" t="s">
        <v>490</v>
      </c>
      <c r="G328" s="15" t="s">
        <v>116</v>
      </c>
      <c r="H328" s="15" t="s">
        <v>776</v>
      </c>
      <c r="I328" s="15" t="s">
        <v>109</v>
      </c>
      <c r="J328" s="15" t="s">
        <v>768</v>
      </c>
      <c r="K328" s="57">
        <v>2649</v>
      </c>
      <c r="L328" s="57">
        <v>43</v>
      </c>
      <c r="M328" s="57">
        <v>13</v>
      </c>
      <c r="N328" s="57" t="str">
        <f t="shared" si="5"/>
        <v>[DiFv5WXIHM5]|30-34|Female|PLHIV.T_1</v>
      </c>
    </row>
    <row r="329" spans="4:14">
      <c r="D329" s="15" t="s">
        <v>783</v>
      </c>
      <c r="E329" s="15" t="s">
        <v>784</v>
      </c>
      <c r="F329" s="15" t="s">
        <v>490</v>
      </c>
      <c r="G329" s="15" t="s">
        <v>116</v>
      </c>
      <c r="H329" s="15" t="s">
        <v>776</v>
      </c>
      <c r="I329" s="15" t="s">
        <v>120</v>
      </c>
      <c r="J329" s="15" t="s">
        <v>769</v>
      </c>
      <c r="K329" s="57">
        <v>1717</v>
      </c>
      <c r="L329" s="57">
        <v>27</v>
      </c>
      <c r="M329" s="57">
        <v>21</v>
      </c>
      <c r="N329" s="57" t="str">
        <f t="shared" si="5"/>
        <v>[DiFv5WXIHM5]|30-34|Male|PLHIV.T_1</v>
      </c>
    </row>
    <row r="330" spans="4:14">
      <c r="D330" s="15" t="s">
        <v>783</v>
      </c>
      <c r="E330" s="15" t="s">
        <v>784</v>
      </c>
      <c r="F330" s="15" t="s">
        <v>490</v>
      </c>
      <c r="G330" s="15" t="s">
        <v>117</v>
      </c>
      <c r="H330" s="15" t="s">
        <v>777</v>
      </c>
      <c r="I330" s="15" t="s">
        <v>109</v>
      </c>
      <c r="J330" s="15" t="s">
        <v>768</v>
      </c>
      <c r="K330" s="57">
        <v>2524</v>
      </c>
      <c r="L330" s="57">
        <v>37</v>
      </c>
      <c r="M330" s="57">
        <v>27</v>
      </c>
      <c r="N330" s="57" t="str">
        <f t="shared" si="5"/>
        <v>[DiFv5WXIHM5]|35-39|Female|PLHIV.T_1</v>
      </c>
    </row>
    <row r="331" spans="4:14">
      <c r="D331" s="15" t="s">
        <v>783</v>
      </c>
      <c r="E331" s="15" t="s">
        <v>784</v>
      </c>
      <c r="F331" s="15" t="s">
        <v>490</v>
      </c>
      <c r="G331" s="15" t="s">
        <v>117</v>
      </c>
      <c r="H331" s="15" t="s">
        <v>777</v>
      </c>
      <c r="I331" s="15" t="s">
        <v>120</v>
      </c>
      <c r="J331" s="15" t="s">
        <v>769</v>
      </c>
      <c r="K331" s="57">
        <v>2020</v>
      </c>
      <c r="L331" s="57">
        <v>17</v>
      </c>
      <c r="M331" s="57">
        <v>16</v>
      </c>
      <c r="N331" s="57" t="str">
        <f t="shared" si="5"/>
        <v>[DiFv5WXIHM5]|35-39|Male|PLHIV.T_1</v>
      </c>
    </row>
    <row r="332" spans="4:14">
      <c r="D332" s="15" t="s">
        <v>783</v>
      </c>
      <c r="E332" s="15" t="s">
        <v>784</v>
      </c>
      <c r="F332" s="15" t="s">
        <v>490</v>
      </c>
      <c r="G332" s="15" t="s">
        <v>118</v>
      </c>
      <c r="H332" s="15" t="s">
        <v>778</v>
      </c>
      <c r="I332" s="15" t="s">
        <v>109</v>
      </c>
      <c r="J332" s="15" t="s">
        <v>768</v>
      </c>
      <c r="K332" s="57">
        <v>2045</v>
      </c>
      <c r="L332" s="57">
        <v>4</v>
      </c>
      <c r="M332" s="57">
        <v>4</v>
      </c>
      <c r="N332" s="57" t="str">
        <f t="shared" si="5"/>
        <v>[DiFv5WXIHM5]|40-44|Female|PLHIV.T_1</v>
      </c>
    </row>
    <row r="333" spans="4:14">
      <c r="D333" s="15" t="s">
        <v>783</v>
      </c>
      <c r="E333" s="15" t="s">
        <v>784</v>
      </c>
      <c r="F333" s="15" t="s">
        <v>490</v>
      </c>
      <c r="G333" s="15" t="s">
        <v>118</v>
      </c>
      <c r="H333" s="15" t="s">
        <v>778</v>
      </c>
      <c r="I333" s="15" t="s">
        <v>120</v>
      </c>
      <c r="J333" s="15" t="s">
        <v>769</v>
      </c>
      <c r="K333" s="57">
        <v>1769</v>
      </c>
      <c r="L333" s="57">
        <v>22</v>
      </c>
      <c r="M333" s="57">
        <v>15</v>
      </c>
      <c r="N333" s="57" t="str">
        <f t="shared" si="5"/>
        <v>[DiFv5WXIHM5]|40-44|Male|PLHIV.T_1</v>
      </c>
    </row>
    <row r="334" spans="4:14">
      <c r="D334" s="15" t="s">
        <v>783</v>
      </c>
      <c r="E334" s="15" t="s">
        <v>784</v>
      </c>
      <c r="F334" s="15" t="s">
        <v>490</v>
      </c>
      <c r="G334" s="15" t="s">
        <v>119</v>
      </c>
      <c r="H334" s="15" t="s">
        <v>779</v>
      </c>
      <c r="I334" s="15" t="s">
        <v>109</v>
      </c>
      <c r="J334" s="15" t="s">
        <v>768</v>
      </c>
      <c r="K334" s="57">
        <v>1575</v>
      </c>
      <c r="L334" s="57">
        <v>27</v>
      </c>
      <c r="M334" s="57">
        <v>1</v>
      </c>
      <c r="N334" s="57" t="str">
        <f t="shared" si="5"/>
        <v>[DiFv5WXIHM5]|45-49|Female|PLHIV.T_1</v>
      </c>
    </row>
    <row r="335" spans="4:14">
      <c r="D335" s="15" t="s">
        <v>783</v>
      </c>
      <c r="E335" s="15" t="s">
        <v>784</v>
      </c>
      <c r="F335" s="15" t="s">
        <v>490</v>
      </c>
      <c r="G335" s="15" t="s">
        <v>119</v>
      </c>
      <c r="H335" s="15" t="s">
        <v>779</v>
      </c>
      <c r="I335" s="15" t="s">
        <v>120</v>
      </c>
      <c r="J335" s="15" t="s">
        <v>769</v>
      </c>
      <c r="K335" s="57">
        <v>1448</v>
      </c>
      <c r="L335" s="57">
        <v>36</v>
      </c>
      <c r="M335" s="57">
        <v>20</v>
      </c>
      <c r="N335" s="57" t="str">
        <f t="shared" si="5"/>
        <v>[DiFv5WXIHM5]|45-49|Male|PLHIV.T_1</v>
      </c>
    </row>
    <row r="336" spans="4:14">
      <c r="D336" s="15" t="s">
        <v>783</v>
      </c>
      <c r="E336" s="15" t="s">
        <v>784</v>
      </c>
      <c r="F336" s="15" t="s">
        <v>490</v>
      </c>
      <c r="G336" s="15" t="s">
        <v>8</v>
      </c>
      <c r="H336" s="15" t="s">
        <v>780</v>
      </c>
      <c r="I336" s="15" t="s">
        <v>109</v>
      </c>
      <c r="J336" s="15" t="s">
        <v>768</v>
      </c>
      <c r="K336" s="57">
        <v>5066</v>
      </c>
      <c r="L336" s="57">
        <v>59</v>
      </c>
      <c r="M336" s="57">
        <v>36</v>
      </c>
      <c r="N336" s="57" t="str">
        <f t="shared" si="5"/>
        <v>[DiFv5WXIHM5]|50+|Female|PLHIV.T_1</v>
      </c>
    </row>
    <row r="337" spans="4:14">
      <c r="D337" s="15" t="s">
        <v>783</v>
      </c>
      <c r="E337" s="15" t="s">
        <v>784</v>
      </c>
      <c r="F337" s="15" t="s">
        <v>490</v>
      </c>
      <c r="G337" s="15" t="s">
        <v>8</v>
      </c>
      <c r="H337" s="15" t="s">
        <v>780</v>
      </c>
      <c r="I337" s="15" t="s">
        <v>120</v>
      </c>
      <c r="J337" s="15" t="s">
        <v>769</v>
      </c>
      <c r="K337" s="57">
        <v>3803</v>
      </c>
      <c r="L337" s="57">
        <v>43</v>
      </c>
      <c r="M337" s="57">
        <v>6</v>
      </c>
      <c r="N337" s="57" t="str">
        <f t="shared" si="5"/>
        <v>[DiFv5WXIHM5]|50+|Male|PLHIV.T_1</v>
      </c>
    </row>
    <row r="338" spans="4:14">
      <c r="D338" s="15" t="s">
        <v>785</v>
      </c>
      <c r="E338" s="15" t="s">
        <v>786</v>
      </c>
      <c r="F338" s="15" t="s">
        <v>490</v>
      </c>
      <c r="G338" s="15" t="s">
        <v>43</v>
      </c>
      <c r="H338" s="15" t="s">
        <v>767</v>
      </c>
      <c r="I338" s="15" t="s">
        <v>109</v>
      </c>
      <c r="J338" s="15" t="s">
        <v>768</v>
      </c>
      <c r="K338" s="57">
        <v>40</v>
      </c>
      <c r="L338" s="57">
        <v>17</v>
      </c>
      <c r="M338" s="57">
        <v>14</v>
      </c>
      <c r="N338" s="57" t="str">
        <f t="shared" si="5"/>
        <v>[tKOXiaNhAyJ]|&lt;01|Female|PLHIV.T_1</v>
      </c>
    </row>
    <row r="339" spans="4:14">
      <c r="D339" s="15" t="s">
        <v>785</v>
      </c>
      <c r="E339" s="15" t="s">
        <v>786</v>
      </c>
      <c r="F339" s="15" t="s">
        <v>490</v>
      </c>
      <c r="G339" s="15" t="s">
        <v>43</v>
      </c>
      <c r="H339" s="15" t="s">
        <v>767</v>
      </c>
      <c r="I339" s="15" t="s">
        <v>120</v>
      </c>
      <c r="J339" s="15" t="s">
        <v>769</v>
      </c>
      <c r="K339" s="57">
        <v>41</v>
      </c>
      <c r="L339" s="57">
        <v>2</v>
      </c>
      <c r="M339" s="57">
        <v>5</v>
      </c>
      <c r="N339" s="57" t="str">
        <f t="shared" si="5"/>
        <v>[tKOXiaNhAyJ]|&lt;01|Male|PLHIV.T_1</v>
      </c>
    </row>
    <row r="340" spans="4:14">
      <c r="D340" s="15" t="s">
        <v>785</v>
      </c>
      <c r="E340" s="15" t="s">
        <v>786</v>
      </c>
      <c r="F340" s="15" t="s">
        <v>490</v>
      </c>
      <c r="G340" s="15" t="s">
        <v>110</v>
      </c>
      <c r="H340" s="15" t="s">
        <v>770</v>
      </c>
      <c r="I340" s="15" t="s">
        <v>109</v>
      </c>
      <c r="J340" s="15" t="s">
        <v>768</v>
      </c>
      <c r="K340" s="57">
        <v>196</v>
      </c>
      <c r="L340" s="57">
        <v>43</v>
      </c>
      <c r="M340" s="57">
        <v>14</v>
      </c>
      <c r="N340" s="57" t="str">
        <f t="shared" si="5"/>
        <v>[tKOXiaNhAyJ]|01-04|Female|PLHIV.T_1</v>
      </c>
    </row>
    <row r="341" spans="4:14">
      <c r="D341" s="15" t="s">
        <v>785</v>
      </c>
      <c r="E341" s="15" t="s">
        <v>786</v>
      </c>
      <c r="F341" s="15" t="s">
        <v>490</v>
      </c>
      <c r="G341" s="15" t="s">
        <v>110</v>
      </c>
      <c r="H341" s="15" t="s">
        <v>770</v>
      </c>
      <c r="I341" s="15" t="s">
        <v>120</v>
      </c>
      <c r="J341" s="15" t="s">
        <v>769</v>
      </c>
      <c r="K341" s="57">
        <v>199</v>
      </c>
      <c r="L341" s="57">
        <v>21</v>
      </c>
      <c r="M341" s="57">
        <v>10</v>
      </c>
      <c r="N341" s="57" t="str">
        <f t="shared" si="5"/>
        <v>[tKOXiaNhAyJ]|01-04|Male|PLHIV.T_1</v>
      </c>
    </row>
    <row r="342" spans="4:14">
      <c r="D342" s="15" t="s">
        <v>785</v>
      </c>
      <c r="E342" s="15" t="s">
        <v>786</v>
      </c>
      <c r="F342" s="15" t="s">
        <v>490</v>
      </c>
      <c r="G342" s="15" t="s">
        <v>111</v>
      </c>
      <c r="H342" s="15" t="s">
        <v>771</v>
      </c>
      <c r="I342" s="15" t="s">
        <v>109</v>
      </c>
      <c r="J342" s="15" t="s">
        <v>768</v>
      </c>
      <c r="K342" s="57">
        <v>479</v>
      </c>
      <c r="L342" s="57">
        <v>50</v>
      </c>
      <c r="M342" s="57">
        <v>35</v>
      </c>
      <c r="N342" s="57" t="str">
        <f t="shared" si="5"/>
        <v>[tKOXiaNhAyJ]|05-09|Female|PLHIV.T_1</v>
      </c>
    </row>
    <row r="343" spans="4:14">
      <c r="D343" s="15" t="s">
        <v>785</v>
      </c>
      <c r="E343" s="15" t="s">
        <v>786</v>
      </c>
      <c r="F343" s="15" t="s">
        <v>490</v>
      </c>
      <c r="G343" s="15" t="s">
        <v>111</v>
      </c>
      <c r="H343" s="15" t="s">
        <v>771</v>
      </c>
      <c r="I343" s="15" t="s">
        <v>120</v>
      </c>
      <c r="J343" s="15" t="s">
        <v>769</v>
      </c>
      <c r="K343" s="57">
        <v>464</v>
      </c>
      <c r="L343" s="57">
        <v>41</v>
      </c>
      <c r="M343" s="57">
        <v>10</v>
      </c>
      <c r="N343" s="57" t="str">
        <f t="shared" si="5"/>
        <v>[tKOXiaNhAyJ]|05-09|Male|PLHIV.T_1</v>
      </c>
    </row>
    <row r="344" spans="4:14">
      <c r="D344" s="15" t="s">
        <v>785</v>
      </c>
      <c r="E344" s="15" t="s">
        <v>786</v>
      </c>
      <c r="F344" s="15" t="s">
        <v>490</v>
      </c>
      <c r="G344" s="15" t="s">
        <v>112</v>
      </c>
      <c r="H344" s="15" t="s">
        <v>772</v>
      </c>
      <c r="I344" s="15" t="s">
        <v>109</v>
      </c>
      <c r="J344" s="15" t="s">
        <v>768</v>
      </c>
      <c r="K344" s="57">
        <v>708</v>
      </c>
      <c r="L344" s="57">
        <v>36</v>
      </c>
      <c r="M344" s="57">
        <v>7</v>
      </c>
      <c r="N344" s="57" t="str">
        <f t="shared" si="5"/>
        <v>[tKOXiaNhAyJ]|10-14|Female|PLHIV.T_1</v>
      </c>
    </row>
    <row r="345" spans="4:14">
      <c r="D345" s="15" t="s">
        <v>785</v>
      </c>
      <c r="E345" s="15" t="s">
        <v>786</v>
      </c>
      <c r="F345" s="15" t="s">
        <v>490</v>
      </c>
      <c r="G345" s="15" t="s">
        <v>112</v>
      </c>
      <c r="H345" s="15" t="s">
        <v>772</v>
      </c>
      <c r="I345" s="15" t="s">
        <v>120</v>
      </c>
      <c r="J345" s="15" t="s">
        <v>769</v>
      </c>
      <c r="K345" s="57">
        <v>716</v>
      </c>
      <c r="L345" s="57">
        <v>52</v>
      </c>
      <c r="M345" s="57">
        <v>11</v>
      </c>
      <c r="N345" s="57" t="str">
        <f t="shared" si="5"/>
        <v>[tKOXiaNhAyJ]|10-14|Male|PLHIV.T_1</v>
      </c>
    </row>
    <row r="346" spans="4:14">
      <c r="D346" s="15" t="s">
        <v>785</v>
      </c>
      <c r="E346" s="15" t="s">
        <v>786</v>
      </c>
      <c r="F346" s="15" t="s">
        <v>490</v>
      </c>
      <c r="G346" s="15" t="s">
        <v>113</v>
      </c>
      <c r="H346" s="15" t="s">
        <v>773</v>
      </c>
      <c r="I346" s="15" t="s">
        <v>109</v>
      </c>
      <c r="J346" s="15" t="s">
        <v>768</v>
      </c>
      <c r="K346" s="57">
        <v>1223</v>
      </c>
      <c r="L346" s="57">
        <v>27</v>
      </c>
      <c r="M346" s="57">
        <v>7</v>
      </c>
      <c r="N346" s="57" t="str">
        <f t="shared" si="5"/>
        <v>[tKOXiaNhAyJ]|15-19|Female|PLHIV.T_1</v>
      </c>
    </row>
    <row r="347" spans="4:14">
      <c r="D347" s="15" t="s">
        <v>785</v>
      </c>
      <c r="E347" s="15" t="s">
        <v>786</v>
      </c>
      <c r="F347" s="15" t="s">
        <v>490</v>
      </c>
      <c r="G347" s="15" t="s">
        <v>113</v>
      </c>
      <c r="H347" s="15" t="s">
        <v>773</v>
      </c>
      <c r="I347" s="15" t="s">
        <v>120</v>
      </c>
      <c r="J347" s="15" t="s">
        <v>769</v>
      </c>
      <c r="K347" s="57">
        <v>717</v>
      </c>
      <c r="L347" s="57">
        <v>40</v>
      </c>
      <c r="M347" s="57">
        <v>17</v>
      </c>
      <c r="N347" s="57" t="str">
        <f t="shared" si="5"/>
        <v>[tKOXiaNhAyJ]|15-19|Male|PLHIV.T_1</v>
      </c>
    </row>
    <row r="348" spans="4:14">
      <c r="D348" s="15" t="s">
        <v>785</v>
      </c>
      <c r="E348" s="15" t="s">
        <v>786</v>
      </c>
      <c r="F348" s="15" t="s">
        <v>490</v>
      </c>
      <c r="G348" s="15" t="s">
        <v>114</v>
      </c>
      <c r="H348" s="15" t="s">
        <v>774</v>
      </c>
      <c r="I348" s="15" t="s">
        <v>109</v>
      </c>
      <c r="J348" s="15" t="s">
        <v>768</v>
      </c>
      <c r="K348" s="57">
        <v>3721</v>
      </c>
      <c r="L348" s="57">
        <v>6</v>
      </c>
      <c r="M348" s="57">
        <v>16</v>
      </c>
      <c r="N348" s="57" t="str">
        <f t="shared" si="5"/>
        <v>[tKOXiaNhAyJ]|20-24|Female|PLHIV.T_1</v>
      </c>
    </row>
    <row r="349" spans="4:14">
      <c r="D349" s="15" t="s">
        <v>785</v>
      </c>
      <c r="E349" s="15" t="s">
        <v>786</v>
      </c>
      <c r="F349" s="15" t="s">
        <v>490</v>
      </c>
      <c r="G349" s="15" t="s">
        <v>114</v>
      </c>
      <c r="H349" s="15" t="s">
        <v>774</v>
      </c>
      <c r="I349" s="15" t="s">
        <v>120</v>
      </c>
      <c r="J349" s="15" t="s">
        <v>769</v>
      </c>
      <c r="K349" s="57">
        <v>1301</v>
      </c>
      <c r="L349" s="57">
        <v>3</v>
      </c>
      <c r="M349" s="57">
        <v>11</v>
      </c>
      <c r="N349" s="57" t="str">
        <f t="shared" si="5"/>
        <v>[tKOXiaNhAyJ]|20-24|Male|PLHIV.T_1</v>
      </c>
    </row>
    <row r="350" spans="4:14">
      <c r="D350" s="15" t="s">
        <v>785</v>
      </c>
      <c r="E350" s="15" t="s">
        <v>786</v>
      </c>
      <c r="F350" s="15" t="s">
        <v>490</v>
      </c>
      <c r="G350" s="15" t="s">
        <v>115</v>
      </c>
      <c r="H350" s="15" t="s">
        <v>775</v>
      </c>
      <c r="I350" s="15" t="s">
        <v>109</v>
      </c>
      <c r="J350" s="15" t="s">
        <v>768</v>
      </c>
      <c r="K350" s="57">
        <v>7438</v>
      </c>
      <c r="L350" s="57">
        <v>20</v>
      </c>
      <c r="M350" s="57">
        <v>49</v>
      </c>
      <c r="N350" s="57" t="str">
        <f t="shared" si="5"/>
        <v>[tKOXiaNhAyJ]|25-29|Female|PLHIV.T_1</v>
      </c>
    </row>
    <row r="351" spans="4:14">
      <c r="D351" s="15" t="s">
        <v>785</v>
      </c>
      <c r="E351" s="15" t="s">
        <v>786</v>
      </c>
      <c r="F351" s="15" t="s">
        <v>490</v>
      </c>
      <c r="G351" s="15" t="s">
        <v>115</v>
      </c>
      <c r="H351" s="15" t="s">
        <v>775</v>
      </c>
      <c r="I351" s="15" t="s">
        <v>120</v>
      </c>
      <c r="J351" s="15" t="s">
        <v>769</v>
      </c>
      <c r="K351" s="57">
        <v>3081</v>
      </c>
      <c r="L351" s="57">
        <v>51</v>
      </c>
      <c r="M351" s="57">
        <v>39</v>
      </c>
      <c r="N351" s="57" t="str">
        <f t="shared" si="5"/>
        <v>[tKOXiaNhAyJ]|25-29|Male|PLHIV.T_1</v>
      </c>
    </row>
    <row r="352" spans="4:14">
      <c r="D352" s="15" t="s">
        <v>785</v>
      </c>
      <c r="E352" s="15" t="s">
        <v>786</v>
      </c>
      <c r="F352" s="15" t="s">
        <v>490</v>
      </c>
      <c r="G352" s="15" t="s">
        <v>116</v>
      </c>
      <c r="H352" s="15" t="s">
        <v>776</v>
      </c>
      <c r="I352" s="15" t="s">
        <v>109</v>
      </c>
      <c r="J352" s="15" t="s">
        <v>768</v>
      </c>
      <c r="K352" s="57">
        <v>10212</v>
      </c>
      <c r="L352" s="57">
        <v>29</v>
      </c>
      <c r="M352" s="57">
        <v>9</v>
      </c>
      <c r="N352" s="57" t="str">
        <f t="shared" si="5"/>
        <v>[tKOXiaNhAyJ]|30-34|Female|PLHIV.T_1</v>
      </c>
    </row>
    <row r="353" spans="4:14">
      <c r="D353" s="15" t="s">
        <v>785</v>
      </c>
      <c r="E353" s="15" t="s">
        <v>786</v>
      </c>
      <c r="F353" s="15" t="s">
        <v>490</v>
      </c>
      <c r="G353" s="15" t="s">
        <v>116</v>
      </c>
      <c r="H353" s="15" t="s">
        <v>776</v>
      </c>
      <c r="I353" s="15" t="s">
        <v>120</v>
      </c>
      <c r="J353" s="15" t="s">
        <v>769</v>
      </c>
      <c r="K353" s="57">
        <v>5606</v>
      </c>
      <c r="L353" s="57">
        <v>33</v>
      </c>
      <c r="M353" s="57">
        <v>12</v>
      </c>
      <c r="N353" s="57" t="str">
        <f t="shared" si="5"/>
        <v>[tKOXiaNhAyJ]|30-34|Male|PLHIV.T_1</v>
      </c>
    </row>
    <row r="354" spans="4:14">
      <c r="D354" s="15" t="s">
        <v>785</v>
      </c>
      <c r="E354" s="15" t="s">
        <v>786</v>
      </c>
      <c r="F354" s="15" t="s">
        <v>490</v>
      </c>
      <c r="G354" s="15" t="s">
        <v>117</v>
      </c>
      <c r="H354" s="15" t="s">
        <v>777</v>
      </c>
      <c r="I354" s="15" t="s">
        <v>109</v>
      </c>
      <c r="J354" s="15" t="s">
        <v>768</v>
      </c>
      <c r="K354" s="57">
        <v>9645</v>
      </c>
      <c r="L354" s="57">
        <v>34</v>
      </c>
      <c r="M354" s="57">
        <v>4</v>
      </c>
      <c r="N354" s="57" t="str">
        <f t="shared" si="5"/>
        <v>[tKOXiaNhAyJ]|35-39|Female|PLHIV.T_1</v>
      </c>
    </row>
    <row r="355" spans="4:14">
      <c r="D355" s="15" t="s">
        <v>785</v>
      </c>
      <c r="E355" s="15" t="s">
        <v>786</v>
      </c>
      <c r="F355" s="15" t="s">
        <v>490</v>
      </c>
      <c r="G355" s="15" t="s">
        <v>117</v>
      </c>
      <c r="H355" s="15" t="s">
        <v>777</v>
      </c>
      <c r="I355" s="15" t="s">
        <v>120</v>
      </c>
      <c r="J355" s="15" t="s">
        <v>769</v>
      </c>
      <c r="K355" s="57">
        <v>6830</v>
      </c>
      <c r="L355" s="57">
        <v>58</v>
      </c>
      <c r="M355" s="57">
        <v>4</v>
      </c>
      <c r="N355" s="57" t="str">
        <f t="shared" si="5"/>
        <v>[tKOXiaNhAyJ]|35-39|Male|PLHIV.T_1</v>
      </c>
    </row>
    <row r="356" spans="4:14">
      <c r="D356" s="15" t="s">
        <v>785</v>
      </c>
      <c r="E356" s="15" t="s">
        <v>786</v>
      </c>
      <c r="F356" s="15" t="s">
        <v>490</v>
      </c>
      <c r="G356" s="15" t="s">
        <v>118</v>
      </c>
      <c r="H356" s="15" t="s">
        <v>778</v>
      </c>
      <c r="I356" s="15" t="s">
        <v>109</v>
      </c>
      <c r="J356" s="15" t="s">
        <v>768</v>
      </c>
      <c r="K356" s="57">
        <v>7616</v>
      </c>
      <c r="L356" s="57">
        <v>6</v>
      </c>
      <c r="M356" s="57">
        <v>45</v>
      </c>
      <c r="N356" s="57" t="str">
        <f t="shared" si="5"/>
        <v>[tKOXiaNhAyJ]|40-44|Female|PLHIV.T_1</v>
      </c>
    </row>
    <row r="357" spans="4:14">
      <c r="D357" s="15" t="s">
        <v>785</v>
      </c>
      <c r="E357" s="15" t="s">
        <v>786</v>
      </c>
      <c r="F357" s="15" t="s">
        <v>490</v>
      </c>
      <c r="G357" s="15" t="s">
        <v>118</v>
      </c>
      <c r="H357" s="15" t="s">
        <v>778</v>
      </c>
      <c r="I357" s="15" t="s">
        <v>120</v>
      </c>
      <c r="J357" s="15" t="s">
        <v>769</v>
      </c>
      <c r="K357" s="57">
        <v>6080</v>
      </c>
      <c r="L357" s="57">
        <v>42</v>
      </c>
      <c r="M357" s="57">
        <v>29</v>
      </c>
      <c r="N357" s="57" t="str">
        <f t="shared" si="5"/>
        <v>[tKOXiaNhAyJ]|40-44|Male|PLHIV.T_1</v>
      </c>
    </row>
    <row r="358" spans="4:14">
      <c r="D358" s="15" t="s">
        <v>785</v>
      </c>
      <c r="E358" s="15" t="s">
        <v>786</v>
      </c>
      <c r="F358" s="15" t="s">
        <v>490</v>
      </c>
      <c r="G358" s="15" t="s">
        <v>119</v>
      </c>
      <c r="H358" s="15" t="s">
        <v>779</v>
      </c>
      <c r="I358" s="15" t="s">
        <v>109</v>
      </c>
      <c r="J358" s="15" t="s">
        <v>768</v>
      </c>
      <c r="K358" s="57">
        <v>5384</v>
      </c>
      <c r="L358" s="57">
        <v>18</v>
      </c>
      <c r="M358" s="57">
        <v>42</v>
      </c>
      <c r="N358" s="57" t="str">
        <f t="shared" si="5"/>
        <v>[tKOXiaNhAyJ]|45-49|Female|PLHIV.T_1</v>
      </c>
    </row>
    <row r="359" spans="4:14">
      <c r="D359" s="15" t="s">
        <v>785</v>
      </c>
      <c r="E359" s="15" t="s">
        <v>786</v>
      </c>
      <c r="F359" s="15" t="s">
        <v>490</v>
      </c>
      <c r="G359" s="15" t="s">
        <v>119</v>
      </c>
      <c r="H359" s="15" t="s">
        <v>779</v>
      </c>
      <c r="I359" s="15" t="s">
        <v>120</v>
      </c>
      <c r="J359" s="15" t="s">
        <v>769</v>
      </c>
      <c r="K359" s="57">
        <v>4911</v>
      </c>
      <c r="L359" s="57">
        <v>24</v>
      </c>
      <c r="M359" s="57">
        <v>25</v>
      </c>
      <c r="N359" s="57" t="str">
        <f t="shared" si="5"/>
        <v>[tKOXiaNhAyJ]|45-49|Male|PLHIV.T_1</v>
      </c>
    </row>
    <row r="360" spans="4:14">
      <c r="D360" s="15" t="s">
        <v>785</v>
      </c>
      <c r="E360" s="15" t="s">
        <v>786</v>
      </c>
      <c r="F360" s="15" t="s">
        <v>490</v>
      </c>
      <c r="G360" s="15" t="s">
        <v>8</v>
      </c>
      <c r="H360" s="15" t="s">
        <v>780</v>
      </c>
      <c r="I360" s="15" t="s">
        <v>109</v>
      </c>
      <c r="J360" s="15" t="s">
        <v>768</v>
      </c>
      <c r="K360" s="57">
        <v>12963</v>
      </c>
      <c r="L360" s="57">
        <v>55</v>
      </c>
      <c r="M360" s="57">
        <v>39</v>
      </c>
      <c r="N360" s="57" t="str">
        <f t="shared" si="5"/>
        <v>[tKOXiaNhAyJ]|50+|Female|PLHIV.T_1</v>
      </c>
    </row>
    <row r="361" spans="4:14">
      <c r="D361" s="15" t="s">
        <v>785</v>
      </c>
      <c r="E361" s="15" t="s">
        <v>786</v>
      </c>
      <c r="F361" s="15" t="s">
        <v>490</v>
      </c>
      <c r="G361" s="15" t="s">
        <v>8</v>
      </c>
      <c r="H361" s="15" t="s">
        <v>780</v>
      </c>
      <c r="I361" s="15" t="s">
        <v>120</v>
      </c>
      <c r="J361" s="15" t="s">
        <v>769</v>
      </c>
      <c r="K361" s="57">
        <v>10015</v>
      </c>
      <c r="L361" s="57">
        <v>60</v>
      </c>
      <c r="M361" s="57">
        <v>8</v>
      </c>
      <c r="N361" s="57" t="str">
        <f t="shared" si="5"/>
        <v>[tKOXiaNhAyJ]|50+|Male|PLHIV.T_1</v>
      </c>
    </row>
    <row r="362" spans="4:14">
      <c r="D362" s="15" t="s">
        <v>787</v>
      </c>
      <c r="E362" s="15" t="s">
        <v>788</v>
      </c>
      <c r="F362" s="15" t="s">
        <v>490</v>
      </c>
      <c r="G362" s="15" t="s">
        <v>43</v>
      </c>
      <c r="H362" s="15" t="s">
        <v>767</v>
      </c>
      <c r="I362" s="15" t="s">
        <v>109</v>
      </c>
      <c r="J362" s="15" t="s">
        <v>768</v>
      </c>
      <c r="K362" s="57">
        <v>11</v>
      </c>
      <c r="L362" s="57">
        <v>41</v>
      </c>
      <c r="M362" s="57">
        <v>20</v>
      </c>
      <c r="N362" s="57" t="str">
        <f t="shared" si="5"/>
        <v>[YGI7vISD2kJ]|&lt;01|Female|PLHIV.T_1</v>
      </c>
    </row>
    <row r="363" spans="4:14">
      <c r="D363" s="15" t="s">
        <v>787</v>
      </c>
      <c r="E363" s="15" t="s">
        <v>788</v>
      </c>
      <c r="F363" s="15" t="s">
        <v>490</v>
      </c>
      <c r="G363" s="15" t="s">
        <v>43</v>
      </c>
      <c r="H363" s="15" t="s">
        <v>767</v>
      </c>
      <c r="I363" s="15" t="s">
        <v>120</v>
      </c>
      <c r="J363" s="15" t="s">
        <v>769</v>
      </c>
      <c r="K363" s="57">
        <v>11</v>
      </c>
      <c r="L363" s="57">
        <v>44</v>
      </c>
      <c r="M363" s="57">
        <v>44</v>
      </c>
      <c r="N363" s="57" t="str">
        <f t="shared" si="5"/>
        <v>[YGI7vISD2kJ]|&lt;01|Male|PLHIV.T_1</v>
      </c>
    </row>
    <row r="364" spans="4:14">
      <c r="D364" s="15" t="s">
        <v>787</v>
      </c>
      <c r="E364" s="15" t="s">
        <v>788</v>
      </c>
      <c r="F364" s="15" t="s">
        <v>490</v>
      </c>
      <c r="G364" s="15" t="s">
        <v>110</v>
      </c>
      <c r="H364" s="15" t="s">
        <v>770</v>
      </c>
      <c r="I364" s="15" t="s">
        <v>109</v>
      </c>
      <c r="J364" s="15" t="s">
        <v>768</v>
      </c>
      <c r="K364" s="57">
        <v>55</v>
      </c>
      <c r="L364" s="57">
        <v>55</v>
      </c>
      <c r="M364" s="57">
        <v>31</v>
      </c>
      <c r="N364" s="57" t="str">
        <f t="shared" si="5"/>
        <v>[YGI7vISD2kJ]|01-04|Female|PLHIV.T_1</v>
      </c>
    </row>
    <row r="365" spans="4:14">
      <c r="D365" s="15" t="s">
        <v>787</v>
      </c>
      <c r="E365" s="15" t="s">
        <v>788</v>
      </c>
      <c r="F365" s="15" t="s">
        <v>490</v>
      </c>
      <c r="G365" s="15" t="s">
        <v>110</v>
      </c>
      <c r="H365" s="15" t="s">
        <v>770</v>
      </c>
      <c r="I365" s="15" t="s">
        <v>120</v>
      </c>
      <c r="J365" s="15" t="s">
        <v>769</v>
      </c>
      <c r="K365" s="57">
        <v>55</v>
      </c>
      <c r="L365" s="57">
        <v>8</v>
      </c>
      <c r="M365" s="57">
        <v>2</v>
      </c>
      <c r="N365" s="57" t="str">
        <f t="shared" si="5"/>
        <v>[YGI7vISD2kJ]|01-04|Male|PLHIV.T_1</v>
      </c>
    </row>
    <row r="366" spans="4:14">
      <c r="D366" s="15" t="s">
        <v>787</v>
      </c>
      <c r="E366" s="15" t="s">
        <v>788</v>
      </c>
      <c r="F366" s="15" t="s">
        <v>490</v>
      </c>
      <c r="G366" s="15" t="s">
        <v>111</v>
      </c>
      <c r="H366" s="15" t="s">
        <v>771</v>
      </c>
      <c r="I366" s="15" t="s">
        <v>109</v>
      </c>
      <c r="J366" s="15" t="s">
        <v>768</v>
      </c>
      <c r="K366" s="57">
        <v>160</v>
      </c>
      <c r="L366" s="57">
        <v>35</v>
      </c>
      <c r="M366" s="57">
        <v>40</v>
      </c>
      <c r="N366" s="57" t="str">
        <f t="shared" si="5"/>
        <v>[YGI7vISD2kJ]|05-09|Female|PLHIV.T_1</v>
      </c>
    </row>
    <row r="367" spans="4:14">
      <c r="D367" s="15" t="s">
        <v>787</v>
      </c>
      <c r="E367" s="15" t="s">
        <v>788</v>
      </c>
      <c r="F367" s="15" t="s">
        <v>490</v>
      </c>
      <c r="G367" s="15" t="s">
        <v>111</v>
      </c>
      <c r="H367" s="15" t="s">
        <v>771</v>
      </c>
      <c r="I367" s="15" t="s">
        <v>120</v>
      </c>
      <c r="J367" s="15" t="s">
        <v>769</v>
      </c>
      <c r="K367" s="57">
        <v>155</v>
      </c>
      <c r="L367" s="57">
        <v>44</v>
      </c>
      <c r="M367" s="57">
        <v>21</v>
      </c>
      <c r="N367" s="57" t="str">
        <f t="shared" si="5"/>
        <v>[YGI7vISD2kJ]|05-09|Male|PLHIV.T_1</v>
      </c>
    </row>
    <row r="368" spans="4:14">
      <c r="D368" s="15" t="s">
        <v>787</v>
      </c>
      <c r="E368" s="15" t="s">
        <v>788</v>
      </c>
      <c r="F368" s="15" t="s">
        <v>490</v>
      </c>
      <c r="G368" s="15" t="s">
        <v>112</v>
      </c>
      <c r="H368" s="15" t="s">
        <v>772</v>
      </c>
      <c r="I368" s="15" t="s">
        <v>109</v>
      </c>
      <c r="J368" s="15" t="s">
        <v>768</v>
      </c>
      <c r="K368" s="57">
        <v>261</v>
      </c>
      <c r="L368" s="57">
        <v>23</v>
      </c>
      <c r="M368" s="57">
        <v>13</v>
      </c>
      <c r="N368" s="57" t="str">
        <f t="shared" si="5"/>
        <v>[YGI7vISD2kJ]|10-14|Female|PLHIV.T_1</v>
      </c>
    </row>
    <row r="369" spans="4:14">
      <c r="D369" s="15" t="s">
        <v>787</v>
      </c>
      <c r="E369" s="15" t="s">
        <v>788</v>
      </c>
      <c r="F369" s="15" t="s">
        <v>490</v>
      </c>
      <c r="G369" s="15" t="s">
        <v>112</v>
      </c>
      <c r="H369" s="15" t="s">
        <v>772</v>
      </c>
      <c r="I369" s="15" t="s">
        <v>120</v>
      </c>
      <c r="J369" s="15" t="s">
        <v>769</v>
      </c>
      <c r="K369" s="57">
        <v>263</v>
      </c>
      <c r="L369" s="57">
        <v>54</v>
      </c>
      <c r="M369" s="57">
        <v>47</v>
      </c>
      <c r="N369" s="57" t="str">
        <f t="shared" si="5"/>
        <v>[YGI7vISD2kJ]|10-14|Male|PLHIV.T_1</v>
      </c>
    </row>
    <row r="370" spans="4:14">
      <c r="D370" s="15" t="s">
        <v>787</v>
      </c>
      <c r="E370" s="15" t="s">
        <v>788</v>
      </c>
      <c r="F370" s="15" t="s">
        <v>490</v>
      </c>
      <c r="G370" s="15" t="s">
        <v>113</v>
      </c>
      <c r="H370" s="15" t="s">
        <v>773</v>
      </c>
      <c r="I370" s="15" t="s">
        <v>109</v>
      </c>
      <c r="J370" s="15" t="s">
        <v>768</v>
      </c>
      <c r="K370" s="57">
        <v>413</v>
      </c>
      <c r="L370" s="57">
        <v>46</v>
      </c>
      <c r="M370" s="57">
        <v>3</v>
      </c>
      <c r="N370" s="57" t="str">
        <f t="shared" si="5"/>
        <v>[YGI7vISD2kJ]|15-19|Female|PLHIV.T_1</v>
      </c>
    </row>
    <row r="371" spans="4:14">
      <c r="D371" s="15" t="s">
        <v>787</v>
      </c>
      <c r="E371" s="15" t="s">
        <v>788</v>
      </c>
      <c r="F371" s="15" t="s">
        <v>490</v>
      </c>
      <c r="G371" s="15" t="s">
        <v>113</v>
      </c>
      <c r="H371" s="15" t="s">
        <v>773</v>
      </c>
      <c r="I371" s="15" t="s">
        <v>120</v>
      </c>
      <c r="J371" s="15" t="s">
        <v>769</v>
      </c>
      <c r="K371" s="57">
        <v>266</v>
      </c>
      <c r="L371" s="57">
        <v>35</v>
      </c>
      <c r="M371" s="57">
        <v>37</v>
      </c>
      <c r="N371" s="57" t="str">
        <f t="shared" si="5"/>
        <v>[YGI7vISD2kJ]|15-19|Male|PLHIV.T_1</v>
      </c>
    </row>
    <row r="372" spans="4:14">
      <c r="D372" s="15" t="s">
        <v>787</v>
      </c>
      <c r="E372" s="15" t="s">
        <v>788</v>
      </c>
      <c r="F372" s="15" t="s">
        <v>490</v>
      </c>
      <c r="G372" s="15" t="s">
        <v>114</v>
      </c>
      <c r="H372" s="15" t="s">
        <v>774</v>
      </c>
      <c r="I372" s="15" t="s">
        <v>109</v>
      </c>
      <c r="J372" s="15" t="s">
        <v>768</v>
      </c>
      <c r="K372" s="57">
        <v>1047</v>
      </c>
      <c r="L372" s="57">
        <v>40</v>
      </c>
      <c r="M372" s="57">
        <v>23</v>
      </c>
      <c r="N372" s="57" t="str">
        <f t="shared" si="5"/>
        <v>[YGI7vISD2kJ]|20-24|Female|PLHIV.T_1</v>
      </c>
    </row>
    <row r="373" spans="4:14">
      <c r="D373" s="15" t="s">
        <v>787</v>
      </c>
      <c r="E373" s="15" t="s">
        <v>788</v>
      </c>
      <c r="F373" s="15" t="s">
        <v>490</v>
      </c>
      <c r="G373" s="15" t="s">
        <v>114</v>
      </c>
      <c r="H373" s="15" t="s">
        <v>774</v>
      </c>
      <c r="I373" s="15" t="s">
        <v>120</v>
      </c>
      <c r="J373" s="15" t="s">
        <v>769</v>
      </c>
      <c r="K373" s="57">
        <v>416</v>
      </c>
      <c r="L373" s="57">
        <v>3</v>
      </c>
      <c r="M373" s="57">
        <v>34</v>
      </c>
      <c r="N373" s="57" t="str">
        <f t="shared" si="5"/>
        <v>[YGI7vISD2kJ]|20-24|Male|PLHIV.T_1</v>
      </c>
    </row>
    <row r="374" spans="4:14">
      <c r="D374" s="15" t="s">
        <v>787</v>
      </c>
      <c r="E374" s="15" t="s">
        <v>788</v>
      </c>
      <c r="F374" s="15" t="s">
        <v>490</v>
      </c>
      <c r="G374" s="15" t="s">
        <v>115</v>
      </c>
      <c r="H374" s="15" t="s">
        <v>775</v>
      </c>
      <c r="I374" s="15" t="s">
        <v>109</v>
      </c>
      <c r="J374" s="15" t="s">
        <v>768</v>
      </c>
      <c r="K374" s="57">
        <v>1900</v>
      </c>
      <c r="L374" s="57">
        <v>36</v>
      </c>
      <c r="M374" s="57">
        <v>48</v>
      </c>
      <c r="N374" s="57" t="str">
        <f t="shared" si="5"/>
        <v>[YGI7vISD2kJ]|25-29|Female|PLHIV.T_1</v>
      </c>
    </row>
    <row r="375" spans="4:14">
      <c r="D375" s="15" t="s">
        <v>787</v>
      </c>
      <c r="E375" s="15" t="s">
        <v>788</v>
      </c>
      <c r="F375" s="15" t="s">
        <v>490</v>
      </c>
      <c r="G375" s="15" t="s">
        <v>115</v>
      </c>
      <c r="H375" s="15" t="s">
        <v>775</v>
      </c>
      <c r="I375" s="15" t="s">
        <v>120</v>
      </c>
      <c r="J375" s="15" t="s">
        <v>769</v>
      </c>
      <c r="K375" s="57">
        <v>912</v>
      </c>
      <c r="L375" s="57">
        <v>49</v>
      </c>
      <c r="M375" s="57">
        <v>1</v>
      </c>
      <c r="N375" s="57" t="str">
        <f t="shared" si="5"/>
        <v>[YGI7vISD2kJ]|25-29|Male|PLHIV.T_1</v>
      </c>
    </row>
    <row r="376" spans="4:14">
      <c r="D376" s="15" t="s">
        <v>787</v>
      </c>
      <c r="E376" s="15" t="s">
        <v>788</v>
      </c>
      <c r="F376" s="15" t="s">
        <v>490</v>
      </c>
      <c r="G376" s="15" t="s">
        <v>116</v>
      </c>
      <c r="H376" s="15" t="s">
        <v>776</v>
      </c>
      <c r="I376" s="15" t="s">
        <v>109</v>
      </c>
      <c r="J376" s="15" t="s">
        <v>768</v>
      </c>
      <c r="K376" s="57">
        <v>2555</v>
      </c>
      <c r="L376" s="57">
        <v>1</v>
      </c>
      <c r="M376" s="57">
        <v>40</v>
      </c>
      <c r="N376" s="57" t="str">
        <f t="shared" si="5"/>
        <v>[YGI7vISD2kJ]|30-34|Female|PLHIV.T_1</v>
      </c>
    </row>
    <row r="377" spans="4:14">
      <c r="D377" s="15" t="s">
        <v>787</v>
      </c>
      <c r="E377" s="15" t="s">
        <v>788</v>
      </c>
      <c r="F377" s="15" t="s">
        <v>490</v>
      </c>
      <c r="G377" s="15" t="s">
        <v>116</v>
      </c>
      <c r="H377" s="15" t="s">
        <v>776</v>
      </c>
      <c r="I377" s="15" t="s">
        <v>120</v>
      </c>
      <c r="J377" s="15" t="s">
        <v>769</v>
      </c>
      <c r="K377" s="57">
        <v>1635</v>
      </c>
      <c r="L377" s="57">
        <v>15</v>
      </c>
      <c r="M377" s="57">
        <v>32</v>
      </c>
      <c r="N377" s="57" t="str">
        <f t="shared" si="5"/>
        <v>[YGI7vISD2kJ]|30-34|Male|PLHIV.T_1</v>
      </c>
    </row>
    <row r="378" spans="4:14">
      <c r="D378" s="15" t="s">
        <v>787</v>
      </c>
      <c r="E378" s="15" t="s">
        <v>788</v>
      </c>
      <c r="F378" s="15" t="s">
        <v>490</v>
      </c>
      <c r="G378" s="15" t="s">
        <v>117</v>
      </c>
      <c r="H378" s="15" t="s">
        <v>777</v>
      </c>
      <c r="I378" s="15" t="s">
        <v>109</v>
      </c>
      <c r="J378" s="15" t="s">
        <v>768</v>
      </c>
      <c r="K378" s="57">
        <v>2343</v>
      </c>
      <c r="L378" s="57">
        <v>4</v>
      </c>
      <c r="M378" s="57">
        <v>50</v>
      </c>
      <c r="N378" s="57" t="str">
        <f t="shared" si="5"/>
        <v>[YGI7vISD2kJ]|35-39|Female|PLHIV.T_1</v>
      </c>
    </row>
    <row r="379" spans="4:14">
      <c r="D379" s="15" t="s">
        <v>787</v>
      </c>
      <c r="E379" s="15" t="s">
        <v>788</v>
      </c>
      <c r="F379" s="15" t="s">
        <v>490</v>
      </c>
      <c r="G379" s="15" t="s">
        <v>117</v>
      </c>
      <c r="H379" s="15" t="s">
        <v>777</v>
      </c>
      <c r="I379" s="15" t="s">
        <v>120</v>
      </c>
      <c r="J379" s="15" t="s">
        <v>769</v>
      </c>
      <c r="K379" s="57">
        <v>1903</v>
      </c>
      <c r="L379" s="57">
        <v>29</v>
      </c>
      <c r="M379" s="57">
        <v>27</v>
      </c>
      <c r="N379" s="57" t="str">
        <f t="shared" si="5"/>
        <v>[YGI7vISD2kJ]|35-39|Male|PLHIV.T_1</v>
      </c>
    </row>
    <row r="380" spans="4:14">
      <c r="D380" s="15" t="s">
        <v>787</v>
      </c>
      <c r="E380" s="15" t="s">
        <v>788</v>
      </c>
      <c r="F380" s="15" t="s">
        <v>490</v>
      </c>
      <c r="G380" s="15" t="s">
        <v>118</v>
      </c>
      <c r="H380" s="15" t="s">
        <v>778</v>
      </c>
      <c r="I380" s="15" t="s">
        <v>109</v>
      </c>
      <c r="J380" s="15" t="s">
        <v>768</v>
      </c>
      <c r="K380" s="57">
        <v>1861</v>
      </c>
      <c r="L380" s="57">
        <v>45</v>
      </c>
      <c r="M380" s="57">
        <v>29</v>
      </c>
      <c r="N380" s="57" t="str">
        <f t="shared" si="5"/>
        <v>[YGI7vISD2kJ]|40-44|Female|PLHIV.T_1</v>
      </c>
    </row>
    <row r="381" spans="4:14">
      <c r="D381" s="15" t="s">
        <v>787</v>
      </c>
      <c r="E381" s="15" t="s">
        <v>788</v>
      </c>
      <c r="F381" s="15" t="s">
        <v>490</v>
      </c>
      <c r="G381" s="15" t="s">
        <v>118</v>
      </c>
      <c r="H381" s="15" t="s">
        <v>778</v>
      </c>
      <c r="I381" s="15" t="s">
        <v>120</v>
      </c>
      <c r="J381" s="15" t="s">
        <v>769</v>
      </c>
      <c r="K381" s="57">
        <v>1622</v>
      </c>
      <c r="L381" s="57">
        <v>2</v>
      </c>
      <c r="M381" s="57">
        <v>14</v>
      </c>
      <c r="N381" s="57" t="str">
        <f t="shared" si="5"/>
        <v>[YGI7vISD2kJ]|40-44|Male|PLHIV.T_1</v>
      </c>
    </row>
    <row r="382" spans="4:14">
      <c r="D382" s="15" t="s">
        <v>787</v>
      </c>
      <c r="E382" s="15" t="s">
        <v>788</v>
      </c>
      <c r="F382" s="15" t="s">
        <v>490</v>
      </c>
      <c r="G382" s="15" t="s">
        <v>119</v>
      </c>
      <c r="H382" s="15" t="s">
        <v>779</v>
      </c>
      <c r="I382" s="15" t="s">
        <v>109</v>
      </c>
      <c r="J382" s="15" t="s">
        <v>768</v>
      </c>
      <c r="K382" s="57">
        <v>1478</v>
      </c>
      <c r="L382" s="57">
        <v>24</v>
      </c>
      <c r="M382" s="57">
        <v>1</v>
      </c>
      <c r="N382" s="57" t="str">
        <f t="shared" si="5"/>
        <v>[YGI7vISD2kJ]|45-49|Female|PLHIV.T_1</v>
      </c>
    </row>
    <row r="383" spans="4:14">
      <c r="D383" s="15" t="s">
        <v>787</v>
      </c>
      <c r="E383" s="15" t="s">
        <v>788</v>
      </c>
      <c r="F383" s="15" t="s">
        <v>490</v>
      </c>
      <c r="G383" s="15" t="s">
        <v>119</v>
      </c>
      <c r="H383" s="15" t="s">
        <v>779</v>
      </c>
      <c r="I383" s="15" t="s">
        <v>120</v>
      </c>
      <c r="J383" s="15" t="s">
        <v>769</v>
      </c>
      <c r="K383" s="57">
        <v>1334</v>
      </c>
      <c r="L383" s="57">
        <v>8</v>
      </c>
      <c r="M383" s="57">
        <v>27</v>
      </c>
      <c r="N383" s="57" t="str">
        <f t="shared" si="5"/>
        <v>[YGI7vISD2kJ]|45-49|Male|PLHIV.T_1</v>
      </c>
    </row>
    <row r="384" spans="4:14">
      <c r="D384" s="15" t="s">
        <v>787</v>
      </c>
      <c r="E384" s="15" t="s">
        <v>788</v>
      </c>
      <c r="F384" s="15" t="s">
        <v>490</v>
      </c>
      <c r="G384" s="15" t="s">
        <v>8</v>
      </c>
      <c r="H384" s="15" t="s">
        <v>780</v>
      </c>
      <c r="I384" s="15" t="s">
        <v>109</v>
      </c>
      <c r="J384" s="15" t="s">
        <v>768</v>
      </c>
      <c r="K384" s="57">
        <v>4868</v>
      </c>
      <c r="L384" s="57">
        <v>53</v>
      </c>
      <c r="M384" s="57">
        <v>44</v>
      </c>
      <c r="N384" s="57" t="str">
        <f t="shared" si="5"/>
        <v>[YGI7vISD2kJ]|50+|Female|PLHIV.T_1</v>
      </c>
    </row>
    <row r="385" spans="4:14">
      <c r="D385" s="15" t="s">
        <v>787</v>
      </c>
      <c r="E385" s="15" t="s">
        <v>788</v>
      </c>
      <c r="F385" s="15" t="s">
        <v>490</v>
      </c>
      <c r="G385" s="15" t="s">
        <v>8</v>
      </c>
      <c r="H385" s="15" t="s">
        <v>780</v>
      </c>
      <c r="I385" s="15" t="s">
        <v>120</v>
      </c>
      <c r="J385" s="15" t="s">
        <v>769</v>
      </c>
      <c r="K385" s="57">
        <v>3561</v>
      </c>
      <c r="L385" s="57">
        <v>40</v>
      </c>
      <c r="M385" s="57">
        <v>3</v>
      </c>
      <c r="N385" s="57" t="str">
        <f t="shared" si="5"/>
        <v>[YGI7vISD2kJ]|50+|Male|PLHIV.T_1</v>
      </c>
    </row>
    <row r="386" spans="4:14">
      <c r="D386" s="15" t="s">
        <v>789</v>
      </c>
      <c r="E386" s="15" t="s">
        <v>790</v>
      </c>
      <c r="F386" s="15" t="s">
        <v>490</v>
      </c>
      <c r="G386" s="15" t="s">
        <v>43</v>
      </c>
      <c r="H386" s="15" t="s">
        <v>767</v>
      </c>
      <c r="I386" s="15" t="s">
        <v>109</v>
      </c>
      <c r="J386" s="15" t="s">
        <v>768</v>
      </c>
      <c r="K386" s="57">
        <v>6</v>
      </c>
      <c r="L386" s="57">
        <v>48</v>
      </c>
      <c r="M386" s="57">
        <v>45</v>
      </c>
      <c r="N386" s="57" t="str">
        <f t="shared" si="5"/>
        <v>[tjhYqc1MlVo]|&lt;01|Female|PLHIV.T_1</v>
      </c>
    </row>
    <row r="387" spans="4:14">
      <c r="D387" s="15" t="s">
        <v>789</v>
      </c>
      <c r="E387" s="15" t="s">
        <v>790</v>
      </c>
      <c r="F387" s="15" t="s">
        <v>490</v>
      </c>
      <c r="G387" s="15" t="s">
        <v>43</v>
      </c>
      <c r="H387" s="15" t="s">
        <v>767</v>
      </c>
      <c r="I387" s="15" t="s">
        <v>120</v>
      </c>
      <c r="J387" s="15" t="s">
        <v>769</v>
      </c>
      <c r="K387" s="57">
        <v>7</v>
      </c>
      <c r="L387" s="57">
        <v>49</v>
      </c>
      <c r="M387" s="57">
        <v>14</v>
      </c>
      <c r="N387" s="57" t="str">
        <f t="shared" ref="N387:N450" si="6">IF($D387&lt;&gt;"","["&amp;$E387&amp;"]"&amp;"|"&amp;$G387&amp;"|"&amp;$I387&amp;"|"&amp;$F387,"")</f>
        <v>[tjhYqc1MlVo]|&lt;01|Male|PLHIV.T_1</v>
      </c>
    </row>
    <row r="388" spans="4:14">
      <c r="D388" s="15" t="s">
        <v>789</v>
      </c>
      <c r="E388" s="15" t="s">
        <v>790</v>
      </c>
      <c r="F388" s="15" t="s">
        <v>490</v>
      </c>
      <c r="G388" s="15" t="s">
        <v>110</v>
      </c>
      <c r="H388" s="15" t="s">
        <v>770</v>
      </c>
      <c r="I388" s="15" t="s">
        <v>109</v>
      </c>
      <c r="J388" s="15" t="s">
        <v>768</v>
      </c>
      <c r="K388" s="57">
        <v>32</v>
      </c>
      <c r="L388" s="57">
        <v>8</v>
      </c>
      <c r="M388" s="57">
        <v>3</v>
      </c>
      <c r="N388" s="57" t="str">
        <f t="shared" si="6"/>
        <v>[tjhYqc1MlVo]|01-04|Female|PLHIV.T_1</v>
      </c>
    </row>
    <row r="389" spans="4:14">
      <c r="D389" s="15" t="s">
        <v>789</v>
      </c>
      <c r="E389" s="15" t="s">
        <v>790</v>
      </c>
      <c r="F389" s="15" t="s">
        <v>490</v>
      </c>
      <c r="G389" s="15" t="s">
        <v>110</v>
      </c>
      <c r="H389" s="15" t="s">
        <v>770</v>
      </c>
      <c r="I389" s="15" t="s">
        <v>120</v>
      </c>
      <c r="J389" s="15" t="s">
        <v>769</v>
      </c>
      <c r="K389" s="57">
        <v>32</v>
      </c>
      <c r="L389" s="57">
        <v>37</v>
      </c>
      <c r="M389" s="57">
        <v>24</v>
      </c>
      <c r="N389" s="57" t="str">
        <f t="shared" si="6"/>
        <v>[tjhYqc1MlVo]|01-04|Male|PLHIV.T_1</v>
      </c>
    </row>
    <row r="390" spans="4:14">
      <c r="D390" s="15" t="s">
        <v>789</v>
      </c>
      <c r="E390" s="15" t="s">
        <v>790</v>
      </c>
      <c r="F390" s="15" t="s">
        <v>490</v>
      </c>
      <c r="G390" s="15" t="s">
        <v>111</v>
      </c>
      <c r="H390" s="15" t="s">
        <v>771</v>
      </c>
      <c r="I390" s="15" t="s">
        <v>109</v>
      </c>
      <c r="J390" s="15" t="s">
        <v>768</v>
      </c>
      <c r="K390" s="57">
        <v>99</v>
      </c>
      <c r="L390" s="57">
        <v>56</v>
      </c>
      <c r="M390" s="57">
        <v>11</v>
      </c>
      <c r="N390" s="57" t="str">
        <f t="shared" si="6"/>
        <v>[tjhYqc1MlVo]|05-09|Female|PLHIV.T_1</v>
      </c>
    </row>
    <row r="391" spans="4:14">
      <c r="D391" s="15" t="s">
        <v>789</v>
      </c>
      <c r="E391" s="15" t="s">
        <v>790</v>
      </c>
      <c r="F391" s="15" t="s">
        <v>490</v>
      </c>
      <c r="G391" s="15" t="s">
        <v>111</v>
      </c>
      <c r="H391" s="15" t="s">
        <v>771</v>
      </c>
      <c r="I391" s="15" t="s">
        <v>120</v>
      </c>
      <c r="J391" s="15" t="s">
        <v>769</v>
      </c>
      <c r="K391" s="57">
        <v>98</v>
      </c>
      <c r="L391" s="57">
        <v>6</v>
      </c>
      <c r="M391" s="57">
        <v>27</v>
      </c>
      <c r="N391" s="57" t="str">
        <f t="shared" si="6"/>
        <v>[tjhYqc1MlVo]|05-09|Male|PLHIV.T_1</v>
      </c>
    </row>
    <row r="392" spans="4:14">
      <c r="D392" s="15" t="s">
        <v>789</v>
      </c>
      <c r="E392" s="15" t="s">
        <v>790</v>
      </c>
      <c r="F392" s="15" t="s">
        <v>490</v>
      </c>
      <c r="G392" s="15" t="s">
        <v>112</v>
      </c>
      <c r="H392" s="15" t="s">
        <v>772</v>
      </c>
      <c r="I392" s="15" t="s">
        <v>109</v>
      </c>
      <c r="J392" s="15" t="s">
        <v>768</v>
      </c>
      <c r="K392" s="57">
        <v>167</v>
      </c>
      <c r="L392" s="57">
        <v>10</v>
      </c>
      <c r="M392" s="57">
        <v>15</v>
      </c>
      <c r="N392" s="57" t="str">
        <f t="shared" si="6"/>
        <v>[tjhYqc1MlVo]|10-14|Female|PLHIV.T_1</v>
      </c>
    </row>
    <row r="393" spans="4:14">
      <c r="D393" s="15" t="s">
        <v>789</v>
      </c>
      <c r="E393" s="15" t="s">
        <v>790</v>
      </c>
      <c r="F393" s="15" t="s">
        <v>490</v>
      </c>
      <c r="G393" s="15" t="s">
        <v>112</v>
      </c>
      <c r="H393" s="15" t="s">
        <v>772</v>
      </c>
      <c r="I393" s="15" t="s">
        <v>120</v>
      </c>
      <c r="J393" s="15" t="s">
        <v>769</v>
      </c>
      <c r="K393" s="57">
        <v>171</v>
      </c>
      <c r="L393" s="57">
        <v>58</v>
      </c>
      <c r="M393" s="57">
        <v>48</v>
      </c>
      <c r="N393" s="57" t="str">
        <f t="shared" si="6"/>
        <v>[tjhYqc1MlVo]|10-14|Male|PLHIV.T_1</v>
      </c>
    </row>
    <row r="394" spans="4:14">
      <c r="D394" s="15" t="s">
        <v>789</v>
      </c>
      <c r="E394" s="15" t="s">
        <v>790</v>
      </c>
      <c r="F394" s="15" t="s">
        <v>490</v>
      </c>
      <c r="G394" s="15" t="s">
        <v>113</v>
      </c>
      <c r="H394" s="15" t="s">
        <v>773</v>
      </c>
      <c r="I394" s="15" t="s">
        <v>109</v>
      </c>
      <c r="J394" s="15" t="s">
        <v>768</v>
      </c>
      <c r="K394" s="57">
        <v>273</v>
      </c>
      <c r="L394" s="57">
        <v>50</v>
      </c>
      <c r="M394" s="57">
        <v>37</v>
      </c>
      <c r="N394" s="57" t="str">
        <f t="shared" si="6"/>
        <v>[tjhYqc1MlVo]|15-19|Female|PLHIV.T_1</v>
      </c>
    </row>
    <row r="395" spans="4:14">
      <c r="D395" s="15" t="s">
        <v>789</v>
      </c>
      <c r="E395" s="15" t="s">
        <v>790</v>
      </c>
      <c r="F395" s="15" t="s">
        <v>490</v>
      </c>
      <c r="G395" s="15" t="s">
        <v>113</v>
      </c>
      <c r="H395" s="15" t="s">
        <v>773</v>
      </c>
      <c r="I395" s="15" t="s">
        <v>120</v>
      </c>
      <c r="J395" s="15" t="s">
        <v>769</v>
      </c>
      <c r="K395" s="57">
        <v>168</v>
      </c>
      <c r="L395" s="57">
        <v>60</v>
      </c>
      <c r="M395" s="57">
        <v>36</v>
      </c>
      <c r="N395" s="57" t="str">
        <f t="shared" si="6"/>
        <v>[tjhYqc1MlVo]|15-19|Male|PLHIV.T_1</v>
      </c>
    </row>
    <row r="396" spans="4:14">
      <c r="D396" s="15" t="s">
        <v>789</v>
      </c>
      <c r="E396" s="15" t="s">
        <v>790</v>
      </c>
      <c r="F396" s="15" t="s">
        <v>490</v>
      </c>
      <c r="G396" s="15" t="s">
        <v>114</v>
      </c>
      <c r="H396" s="15" t="s">
        <v>774</v>
      </c>
      <c r="I396" s="15" t="s">
        <v>109</v>
      </c>
      <c r="J396" s="15" t="s">
        <v>768</v>
      </c>
      <c r="K396" s="57">
        <v>636</v>
      </c>
      <c r="L396" s="57">
        <v>55</v>
      </c>
      <c r="M396" s="57">
        <v>36</v>
      </c>
      <c r="N396" s="57" t="str">
        <f t="shared" si="6"/>
        <v>[tjhYqc1MlVo]|20-24|Female|PLHIV.T_1</v>
      </c>
    </row>
    <row r="397" spans="4:14">
      <c r="D397" s="15" t="s">
        <v>789</v>
      </c>
      <c r="E397" s="15" t="s">
        <v>790</v>
      </c>
      <c r="F397" s="15" t="s">
        <v>490</v>
      </c>
      <c r="G397" s="15" t="s">
        <v>114</v>
      </c>
      <c r="H397" s="15" t="s">
        <v>774</v>
      </c>
      <c r="I397" s="15" t="s">
        <v>120</v>
      </c>
      <c r="J397" s="15" t="s">
        <v>769</v>
      </c>
      <c r="K397" s="57">
        <v>243</v>
      </c>
      <c r="L397" s="57">
        <v>45</v>
      </c>
      <c r="M397" s="57">
        <v>39</v>
      </c>
      <c r="N397" s="57" t="str">
        <f t="shared" si="6"/>
        <v>[tjhYqc1MlVo]|20-24|Male|PLHIV.T_1</v>
      </c>
    </row>
    <row r="398" spans="4:14">
      <c r="D398" s="15" t="s">
        <v>789</v>
      </c>
      <c r="E398" s="15" t="s">
        <v>790</v>
      </c>
      <c r="F398" s="15" t="s">
        <v>490</v>
      </c>
      <c r="G398" s="15" t="s">
        <v>115</v>
      </c>
      <c r="H398" s="15" t="s">
        <v>775</v>
      </c>
      <c r="I398" s="15" t="s">
        <v>109</v>
      </c>
      <c r="J398" s="15" t="s">
        <v>768</v>
      </c>
      <c r="K398" s="57">
        <v>1036</v>
      </c>
      <c r="L398" s="57">
        <v>11</v>
      </c>
      <c r="M398" s="57">
        <v>50</v>
      </c>
      <c r="N398" s="57" t="str">
        <f t="shared" si="6"/>
        <v>[tjhYqc1MlVo]|25-29|Female|PLHIV.T_1</v>
      </c>
    </row>
    <row r="399" spans="4:14">
      <c r="D399" s="15" t="s">
        <v>789</v>
      </c>
      <c r="E399" s="15" t="s">
        <v>790</v>
      </c>
      <c r="F399" s="15" t="s">
        <v>490</v>
      </c>
      <c r="G399" s="15" t="s">
        <v>115</v>
      </c>
      <c r="H399" s="15" t="s">
        <v>775</v>
      </c>
      <c r="I399" s="15" t="s">
        <v>120</v>
      </c>
      <c r="J399" s="15" t="s">
        <v>769</v>
      </c>
      <c r="K399" s="57">
        <v>500</v>
      </c>
      <c r="L399" s="57">
        <v>60</v>
      </c>
      <c r="M399" s="57">
        <v>44</v>
      </c>
      <c r="N399" s="57" t="str">
        <f t="shared" si="6"/>
        <v>[tjhYqc1MlVo]|25-29|Male|PLHIV.T_1</v>
      </c>
    </row>
    <row r="400" spans="4:14">
      <c r="D400" s="15" t="s">
        <v>789</v>
      </c>
      <c r="E400" s="15" t="s">
        <v>790</v>
      </c>
      <c r="F400" s="15" t="s">
        <v>490</v>
      </c>
      <c r="G400" s="15" t="s">
        <v>116</v>
      </c>
      <c r="H400" s="15" t="s">
        <v>776</v>
      </c>
      <c r="I400" s="15" t="s">
        <v>109</v>
      </c>
      <c r="J400" s="15" t="s">
        <v>768</v>
      </c>
      <c r="K400" s="57">
        <v>1346</v>
      </c>
      <c r="L400" s="57">
        <v>26</v>
      </c>
      <c r="M400" s="57">
        <v>17</v>
      </c>
      <c r="N400" s="57" t="str">
        <f t="shared" si="6"/>
        <v>[tjhYqc1MlVo]|30-34|Female|PLHIV.T_1</v>
      </c>
    </row>
    <row r="401" spans="4:14">
      <c r="D401" s="15" t="s">
        <v>789</v>
      </c>
      <c r="E401" s="15" t="s">
        <v>790</v>
      </c>
      <c r="F401" s="15" t="s">
        <v>490</v>
      </c>
      <c r="G401" s="15" t="s">
        <v>116</v>
      </c>
      <c r="H401" s="15" t="s">
        <v>776</v>
      </c>
      <c r="I401" s="15" t="s">
        <v>120</v>
      </c>
      <c r="J401" s="15" t="s">
        <v>769</v>
      </c>
      <c r="K401" s="57">
        <v>872</v>
      </c>
      <c r="L401" s="57">
        <v>57</v>
      </c>
      <c r="M401" s="57">
        <v>19</v>
      </c>
      <c r="N401" s="57" t="str">
        <f t="shared" si="6"/>
        <v>[tjhYqc1MlVo]|30-34|Male|PLHIV.T_1</v>
      </c>
    </row>
    <row r="402" spans="4:14">
      <c r="D402" s="15" t="s">
        <v>789</v>
      </c>
      <c r="E402" s="15" t="s">
        <v>790</v>
      </c>
      <c r="F402" s="15" t="s">
        <v>490</v>
      </c>
      <c r="G402" s="15" t="s">
        <v>117</v>
      </c>
      <c r="H402" s="15" t="s">
        <v>777</v>
      </c>
      <c r="I402" s="15" t="s">
        <v>109</v>
      </c>
      <c r="J402" s="15" t="s">
        <v>768</v>
      </c>
      <c r="K402" s="57">
        <v>1277</v>
      </c>
      <c r="L402" s="57">
        <v>38</v>
      </c>
      <c r="M402" s="57">
        <v>40</v>
      </c>
      <c r="N402" s="57" t="str">
        <f t="shared" si="6"/>
        <v>[tjhYqc1MlVo]|35-39|Female|PLHIV.T_1</v>
      </c>
    </row>
    <row r="403" spans="4:14">
      <c r="D403" s="15" t="s">
        <v>789</v>
      </c>
      <c r="E403" s="15" t="s">
        <v>790</v>
      </c>
      <c r="F403" s="15" t="s">
        <v>490</v>
      </c>
      <c r="G403" s="15" t="s">
        <v>117</v>
      </c>
      <c r="H403" s="15" t="s">
        <v>777</v>
      </c>
      <c r="I403" s="15" t="s">
        <v>120</v>
      </c>
      <c r="J403" s="15" t="s">
        <v>769</v>
      </c>
      <c r="K403" s="57">
        <v>1050</v>
      </c>
      <c r="L403" s="57">
        <v>34</v>
      </c>
      <c r="M403" s="57">
        <v>31</v>
      </c>
      <c r="N403" s="57" t="str">
        <f t="shared" si="6"/>
        <v>[tjhYqc1MlVo]|35-39|Male|PLHIV.T_1</v>
      </c>
    </row>
    <row r="404" spans="4:14">
      <c r="D404" s="15" t="s">
        <v>789</v>
      </c>
      <c r="E404" s="15" t="s">
        <v>790</v>
      </c>
      <c r="F404" s="15" t="s">
        <v>490</v>
      </c>
      <c r="G404" s="15" t="s">
        <v>118</v>
      </c>
      <c r="H404" s="15" t="s">
        <v>778</v>
      </c>
      <c r="I404" s="15" t="s">
        <v>109</v>
      </c>
      <c r="J404" s="15" t="s">
        <v>768</v>
      </c>
      <c r="K404" s="57">
        <v>1052</v>
      </c>
      <c r="L404" s="57">
        <v>24</v>
      </c>
      <c r="M404" s="57">
        <v>4</v>
      </c>
      <c r="N404" s="57" t="str">
        <f t="shared" si="6"/>
        <v>[tjhYqc1MlVo]|40-44|Female|PLHIV.T_1</v>
      </c>
    </row>
    <row r="405" spans="4:14">
      <c r="D405" s="15" t="s">
        <v>789</v>
      </c>
      <c r="E405" s="15" t="s">
        <v>790</v>
      </c>
      <c r="F405" s="15" t="s">
        <v>490</v>
      </c>
      <c r="G405" s="15" t="s">
        <v>118</v>
      </c>
      <c r="H405" s="15" t="s">
        <v>778</v>
      </c>
      <c r="I405" s="15" t="s">
        <v>120</v>
      </c>
      <c r="J405" s="15" t="s">
        <v>769</v>
      </c>
      <c r="K405" s="57">
        <v>939</v>
      </c>
      <c r="L405" s="57">
        <v>59</v>
      </c>
      <c r="M405" s="57">
        <v>34</v>
      </c>
      <c r="N405" s="57" t="str">
        <f t="shared" si="6"/>
        <v>[tjhYqc1MlVo]|40-44|Male|PLHIV.T_1</v>
      </c>
    </row>
    <row r="406" spans="4:14">
      <c r="D406" s="15" t="s">
        <v>789</v>
      </c>
      <c r="E406" s="15" t="s">
        <v>790</v>
      </c>
      <c r="F406" s="15" t="s">
        <v>490</v>
      </c>
      <c r="G406" s="15" t="s">
        <v>119</v>
      </c>
      <c r="H406" s="15" t="s">
        <v>779</v>
      </c>
      <c r="I406" s="15" t="s">
        <v>109</v>
      </c>
      <c r="J406" s="15" t="s">
        <v>768</v>
      </c>
      <c r="K406" s="57">
        <v>787</v>
      </c>
      <c r="L406" s="57">
        <v>21</v>
      </c>
      <c r="M406" s="57">
        <v>9</v>
      </c>
      <c r="N406" s="57" t="str">
        <f t="shared" si="6"/>
        <v>[tjhYqc1MlVo]|45-49|Female|PLHIV.T_1</v>
      </c>
    </row>
    <row r="407" spans="4:14">
      <c r="D407" s="15" t="s">
        <v>789</v>
      </c>
      <c r="E407" s="15" t="s">
        <v>790</v>
      </c>
      <c r="F407" s="15" t="s">
        <v>490</v>
      </c>
      <c r="G407" s="15" t="s">
        <v>119</v>
      </c>
      <c r="H407" s="15" t="s">
        <v>779</v>
      </c>
      <c r="I407" s="15" t="s">
        <v>120</v>
      </c>
      <c r="J407" s="15" t="s">
        <v>769</v>
      </c>
      <c r="K407" s="57">
        <v>753</v>
      </c>
      <c r="L407" s="57">
        <v>8</v>
      </c>
      <c r="M407" s="57">
        <v>45</v>
      </c>
      <c r="N407" s="57" t="str">
        <f t="shared" si="6"/>
        <v>[tjhYqc1MlVo]|45-49|Male|PLHIV.T_1</v>
      </c>
    </row>
    <row r="408" spans="4:14">
      <c r="D408" s="15" t="s">
        <v>789</v>
      </c>
      <c r="E408" s="15" t="s">
        <v>790</v>
      </c>
      <c r="F408" s="15" t="s">
        <v>490</v>
      </c>
      <c r="G408" s="15" t="s">
        <v>8</v>
      </c>
      <c r="H408" s="15" t="s">
        <v>780</v>
      </c>
      <c r="I408" s="15" t="s">
        <v>109</v>
      </c>
      <c r="J408" s="15" t="s">
        <v>768</v>
      </c>
      <c r="K408" s="57">
        <v>2246</v>
      </c>
      <c r="L408" s="57">
        <v>26</v>
      </c>
      <c r="M408" s="57">
        <v>36</v>
      </c>
      <c r="N408" s="57" t="str">
        <f t="shared" si="6"/>
        <v>[tjhYqc1MlVo]|50+|Female|PLHIV.T_1</v>
      </c>
    </row>
    <row r="409" spans="4:14">
      <c r="D409" s="15" t="s">
        <v>789</v>
      </c>
      <c r="E409" s="15" t="s">
        <v>790</v>
      </c>
      <c r="F409" s="15" t="s">
        <v>490</v>
      </c>
      <c r="G409" s="15" t="s">
        <v>8</v>
      </c>
      <c r="H409" s="15" t="s">
        <v>780</v>
      </c>
      <c r="I409" s="15" t="s">
        <v>120</v>
      </c>
      <c r="J409" s="15" t="s">
        <v>769</v>
      </c>
      <c r="K409" s="57">
        <v>1709</v>
      </c>
      <c r="L409" s="57">
        <v>19</v>
      </c>
      <c r="M409" s="57">
        <v>5</v>
      </c>
      <c r="N409" s="57" t="str">
        <f t="shared" si="6"/>
        <v>[tjhYqc1MlVo]|50+|Male|PLHIV.T_1</v>
      </c>
    </row>
    <row r="410" spans="4:14">
      <c r="D410" s="15" t="s">
        <v>791</v>
      </c>
      <c r="E410" s="15" t="s">
        <v>792</v>
      </c>
      <c r="F410" s="15" t="s">
        <v>490</v>
      </c>
      <c r="G410" s="15" t="s">
        <v>43</v>
      </c>
      <c r="H410" s="15" t="s">
        <v>767</v>
      </c>
      <c r="I410" s="15" t="s">
        <v>109</v>
      </c>
      <c r="J410" s="15" t="s">
        <v>768</v>
      </c>
      <c r="K410" s="57">
        <v>5</v>
      </c>
      <c r="L410" s="57">
        <v>46</v>
      </c>
      <c r="M410" s="57">
        <v>36</v>
      </c>
      <c r="N410" s="57" t="str">
        <f t="shared" si="6"/>
        <v>[zTaMbxvQtJ6]|&lt;01|Female|PLHIV.T_1</v>
      </c>
    </row>
    <row r="411" spans="4:14">
      <c r="D411" s="15" t="s">
        <v>791</v>
      </c>
      <c r="E411" s="15" t="s">
        <v>792</v>
      </c>
      <c r="F411" s="15" t="s">
        <v>490</v>
      </c>
      <c r="G411" s="15" t="s">
        <v>43</v>
      </c>
      <c r="H411" s="15" t="s">
        <v>767</v>
      </c>
      <c r="I411" s="15" t="s">
        <v>120</v>
      </c>
      <c r="J411" s="15" t="s">
        <v>769</v>
      </c>
      <c r="K411" s="57">
        <v>5</v>
      </c>
      <c r="L411" s="57">
        <v>3</v>
      </c>
      <c r="M411" s="57">
        <v>19</v>
      </c>
      <c r="N411" s="57" t="str">
        <f t="shared" si="6"/>
        <v>[zTaMbxvQtJ6]|&lt;01|Male|PLHIV.T_1</v>
      </c>
    </row>
    <row r="412" spans="4:14">
      <c r="D412" s="15" t="s">
        <v>791</v>
      </c>
      <c r="E412" s="15" t="s">
        <v>792</v>
      </c>
      <c r="F412" s="15" t="s">
        <v>490</v>
      </c>
      <c r="G412" s="15" t="s">
        <v>110</v>
      </c>
      <c r="H412" s="15" t="s">
        <v>770</v>
      </c>
      <c r="I412" s="15" t="s">
        <v>109</v>
      </c>
      <c r="J412" s="15" t="s">
        <v>768</v>
      </c>
      <c r="K412" s="57">
        <v>22</v>
      </c>
      <c r="L412" s="57">
        <v>23</v>
      </c>
      <c r="M412" s="57">
        <v>9</v>
      </c>
      <c r="N412" s="57" t="str">
        <f t="shared" si="6"/>
        <v>[zTaMbxvQtJ6]|01-04|Female|PLHIV.T_1</v>
      </c>
    </row>
    <row r="413" spans="4:14">
      <c r="D413" s="15" t="s">
        <v>791</v>
      </c>
      <c r="E413" s="15" t="s">
        <v>792</v>
      </c>
      <c r="F413" s="15" t="s">
        <v>490</v>
      </c>
      <c r="G413" s="15" t="s">
        <v>110</v>
      </c>
      <c r="H413" s="15" t="s">
        <v>770</v>
      </c>
      <c r="I413" s="15" t="s">
        <v>120</v>
      </c>
      <c r="J413" s="15" t="s">
        <v>769</v>
      </c>
      <c r="K413" s="57">
        <v>22</v>
      </c>
      <c r="L413" s="57">
        <v>37</v>
      </c>
      <c r="M413" s="57">
        <v>38</v>
      </c>
      <c r="N413" s="57" t="str">
        <f t="shared" si="6"/>
        <v>[zTaMbxvQtJ6]|01-04|Male|PLHIV.T_1</v>
      </c>
    </row>
    <row r="414" spans="4:14">
      <c r="D414" s="15" t="s">
        <v>791</v>
      </c>
      <c r="E414" s="15" t="s">
        <v>792</v>
      </c>
      <c r="F414" s="15" t="s">
        <v>490</v>
      </c>
      <c r="G414" s="15" t="s">
        <v>111</v>
      </c>
      <c r="H414" s="15" t="s">
        <v>771</v>
      </c>
      <c r="I414" s="15" t="s">
        <v>109</v>
      </c>
      <c r="J414" s="15" t="s">
        <v>768</v>
      </c>
      <c r="K414" s="57">
        <v>63</v>
      </c>
      <c r="L414" s="57">
        <v>15</v>
      </c>
      <c r="M414" s="57">
        <v>15</v>
      </c>
      <c r="N414" s="57" t="str">
        <f t="shared" si="6"/>
        <v>[zTaMbxvQtJ6]|05-09|Female|PLHIV.T_1</v>
      </c>
    </row>
    <row r="415" spans="4:14">
      <c r="D415" s="15" t="s">
        <v>791</v>
      </c>
      <c r="E415" s="15" t="s">
        <v>792</v>
      </c>
      <c r="F415" s="15" t="s">
        <v>490</v>
      </c>
      <c r="G415" s="15" t="s">
        <v>111</v>
      </c>
      <c r="H415" s="15" t="s">
        <v>771</v>
      </c>
      <c r="I415" s="15" t="s">
        <v>120</v>
      </c>
      <c r="J415" s="15" t="s">
        <v>769</v>
      </c>
      <c r="K415" s="57">
        <v>61</v>
      </c>
      <c r="L415" s="57">
        <v>42</v>
      </c>
      <c r="M415" s="57">
        <v>12</v>
      </c>
      <c r="N415" s="57" t="str">
        <f t="shared" si="6"/>
        <v>[zTaMbxvQtJ6]|05-09|Male|PLHIV.T_1</v>
      </c>
    </row>
    <row r="416" spans="4:14">
      <c r="D416" s="15" t="s">
        <v>791</v>
      </c>
      <c r="E416" s="15" t="s">
        <v>792</v>
      </c>
      <c r="F416" s="15" t="s">
        <v>490</v>
      </c>
      <c r="G416" s="15" t="s">
        <v>112</v>
      </c>
      <c r="H416" s="15" t="s">
        <v>772</v>
      </c>
      <c r="I416" s="15" t="s">
        <v>109</v>
      </c>
      <c r="J416" s="15" t="s">
        <v>768</v>
      </c>
      <c r="K416" s="57">
        <v>102</v>
      </c>
      <c r="L416" s="57">
        <v>7</v>
      </c>
      <c r="M416" s="57">
        <v>27</v>
      </c>
      <c r="N416" s="57" t="str">
        <f t="shared" si="6"/>
        <v>[zTaMbxvQtJ6]|10-14|Female|PLHIV.T_1</v>
      </c>
    </row>
    <row r="417" spans="4:14">
      <c r="D417" s="15" t="s">
        <v>791</v>
      </c>
      <c r="E417" s="15" t="s">
        <v>792</v>
      </c>
      <c r="F417" s="15" t="s">
        <v>490</v>
      </c>
      <c r="G417" s="15" t="s">
        <v>112</v>
      </c>
      <c r="H417" s="15" t="s">
        <v>772</v>
      </c>
      <c r="I417" s="15" t="s">
        <v>120</v>
      </c>
      <c r="J417" s="15" t="s">
        <v>769</v>
      </c>
      <c r="K417" s="57">
        <v>104</v>
      </c>
      <c r="L417" s="57">
        <v>18</v>
      </c>
      <c r="M417" s="57">
        <v>41</v>
      </c>
      <c r="N417" s="57" t="str">
        <f t="shared" si="6"/>
        <v>[zTaMbxvQtJ6]|10-14|Male|PLHIV.T_1</v>
      </c>
    </row>
    <row r="418" spans="4:14">
      <c r="D418" s="15" t="s">
        <v>791</v>
      </c>
      <c r="E418" s="15" t="s">
        <v>792</v>
      </c>
      <c r="F418" s="15" t="s">
        <v>490</v>
      </c>
      <c r="G418" s="15" t="s">
        <v>113</v>
      </c>
      <c r="H418" s="15" t="s">
        <v>773</v>
      </c>
      <c r="I418" s="15" t="s">
        <v>109</v>
      </c>
      <c r="J418" s="15" t="s">
        <v>768</v>
      </c>
      <c r="K418" s="57">
        <v>172</v>
      </c>
      <c r="L418" s="57">
        <v>52</v>
      </c>
      <c r="M418" s="57">
        <v>43</v>
      </c>
      <c r="N418" s="57" t="str">
        <f t="shared" si="6"/>
        <v>[zTaMbxvQtJ6]|15-19|Female|PLHIV.T_1</v>
      </c>
    </row>
    <row r="419" spans="4:14">
      <c r="D419" s="15" t="s">
        <v>791</v>
      </c>
      <c r="E419" s="15" t="s">
        <v>792</v>
      </c>
      <c r="F419" s="15" t="s">
        <v>490</v>
      </c>
      <c r="G419" s="15" t="s">
        <v>113</v>
      </c>
      <c r="H419" s="15" t="s">
        <v>773</v>
      </c>
      <c r="I419" s="15" t="s">
        <v>120</v>
      </c>
      <c r="J419" s="15" t="s">
        <v>769</v>
      </c>
      <c r="K419" s="57">
        <v>107</v>
      </c>
      <c r="L419" s="57">
        <v>8</v>
      </c>
      <c r="M419" s="57">
        <v>4</v>
      </c>
      <c r="N419" s="57" t="str">
        <f t="shared" si="6"/>
        <v>[zTaMbxvQtJ6]|15-19|Male|PLHIV.T_1</v>
      </c>
    </row>
    <row r="420" spans="4:14">
      <c r="D420" s="15" t="s">
        <v>791</v>
      </c>
      <c r="E420" s="15" t="s">
        <v>792</v>
      </c>
      <c r="F420" s="15" t="s">
        <v>490</v>
      </c>
      <c r="G420" s="15" t="s">
        <v>114</v>
      </c>
      <c r="H420" s="15" t="s">
        <v>774</v>
      </c>
      <c r="I420" s="15" t="s">
        <v>109</v>
      </c>
      <c r="J420" s="15" t="s">
        <v>768</v>
      </c>
      <c r="K420" s="57">
        <v>423</v>
      </c>
      <c r="L420" s="57">
        <v>25</v>
      </c>
      <c r="M420" s="57">
        <v>19</v>
      </c>
      <c r="N420" s="57" t="str">
        <f t="shared" si="6"/>
        <v>[zTaMbxvQtJ6]|20-24|Female|PLHIV.T_1</v>
      </c>
    </row>
    <row r="421" spans="4:14">
      <c r="D421" s="15" t="s">
        <v>791</v>
      </c>
      <c r="E421" s="15" t="s">
        <v>792</v>
      </c>
      <c r="F421" s="15" t="s">
        <v>490</v>
      </c>
      <c r="G421" s="15" t="s">
        <v>114</v>
      </c>
      <c r="H421" s="15" t="s">
        <v>774</v>
      </c>
      <c r="I421" s="15" t="s">
        <v>120</v>
      </c>
      <c r="J421" s="15" t="s">
        <v>769</v>
      </c>
      <c r="K421" s="57">
        <v>165</v>
      </c>
      <c r="L421" s="57">
        <v>36</v>
      </c>
      <c r="M421" s="57">
        <v>26</v>
      </c>
      <c r="N421" s="57" t="str">
        <f t="shared" si="6"/>
        <v>[zTaMbxvQtJ6]|20-24|Male|PLHIV.T_1</v>
      </c>
    </row>
    <row r="422" spans="4:14">
      <c r="D422" s="15" t="s">
        <v>791</v>
      </c>
      <c r="E422" s="15" t="s">
        <v>792</v>
      </c>
      <c r="F422" s="15" t="s">
        <v>490</v>
      </c>
      <c r="G422" s="15" t="s">
        <v>115</v>
      </c>
      <c r="H422" s="15" t="s">
        <v>775</v>
      </c>
      <c r="I422" s="15" t="s">
        <v>109</v>
      </c>
      <c r="J422" s="15" t="s">
        <v>768</v>
      </c>
      <c r="K422" s="57">
        <v>761</v>
      </c>
      <c r="L422" s="57">
        <v>54</v>
      </c>
      <c r="M422" s="57">
        <v>10</v>
      </c>
      <c r="N422" s="57" t="str">
        <f t="shared" si="6"/>
        <v>[zTaMbxvQtJ6]|25-29|Female|PLHIV.T_1</v>
      </c>
    </row>
    <row r="423" spans="4:14">
      <c r="D423" s="15" t="s">
        <v>791</v>
      </c>
      <c r="E423" s="15" t="s">
        <v>792</v>
      </c>
      <c r="F423" s="15" t="s">
        <v>490</v>
      </c>
      <c r="G423" s="15" t="s">
        <v>115</v>
      </c>
      <c r="H423" s="15" t="s">
        <v>775</v>
      </c>
      <c r="I423" s="15" t="s">
        <v>120</v>
      </c>
      <c r="J423" s="15" t="s">
        <v>769</v>
      </c>
      <c r="K423" s="57">
        <v>344</v>
      </c>
      <c r="L423" s="57">
        <v>12</v>
      </c>
      <c r="M423" s="57">
        <v>3</v>
      </c>
      <c r="N423" s="57" t="str">
        <f t="shared" si="6"/>
        <v>[zTaMbxvQtJ6]|25-29|Male|PLHIV.T_1</v>
      </c>
    </row>
    <row r="424" spans="4:14">
      <c r="D424" s="15" t="s">
        <v>791</v>
      </c>
      <c r="E424" s="15" t="s">
        <v>792</v>
      </c>
      <c r="F424" s="15" t="s">
        <v>490</v>
      </c>
      <c r="G424" s="15" t="s">
        <v>116</v>
      </c>
      <c r="H424" s="15" t="s">
        <v>776</v>
      </c>
      <c r="I424" s="15" t="s">
        <v>109</v>
      </c>
      <c r="J424" s="15" t="s">
        <v>768</v>
      </c>
      <c r="K424" s="57">
        <v>1062</v>
      </c>
      <c r="L424" s="57">
        <v>53</v>
      </c>
      <c r="M424" s="57">
        <v>48</v>
      </c>
      <c r="N424" s="57" t="str">
        <f t="shared" si="6"/>
        <v>[zTaMbxvQtJ6]|30-34|Female|PLHIV.T_1</v>
      </c>
    </row>
    <row r="425" spans="4:14">
      <c r="D425" s="15" t="s">
        <v>791</v>
      </c>
      <c r="E425" s="15" t="s">
        <v>792</v>
      </c>
      <c r="F425" s="15" t="s">
        <v>490</v>
      </c>
      <c r="G425" s="15" t="s">
        <v>116</v>
      </c>
      <c r="H425" s="15" t="s">
        <v>776</v>
      </c>
      <c r="I425" s="15" t="s">
        <v>120</v>
      </c>
      <c r="J425" s="15" t="s">
        <v>769</v>
      </c>
      <c r="K425" s="57">
        <v>618</v>
      </c>
      <c r="L425" s="57">
        <v>39</v>
      </c>
      <c r="M425" s="57">
        <v>24</v>
      </c>
      <c r="N425" s="57" t="str">
        <f t="shared" si="6"/>
        <v>[zTaMbxvQtJ6]|30-34|Male|PLHIV.T_1</v>
      </c>
    </row>
    <row r="426" spans="4:14">
      <c r="D426" s="15" t="s">
        <v>791</v>
      </c>
      <c r="E426" s="15" t="s">
        <v>792</v>
      </c>
      <c r="F426" s="15" t="s">
        <v>490</v>
      </c>
      <c r="G426" s="15" t="s">
        <v>117</v>
      </c>
      <c r="H426" s="15" t="s">
        <v>777</v>
      </c>
      <c r="I426" s="15" t="s">
        <v>109</v>
      </c>
      <c r="J426" s="15" t="s">
        <v>768</v>
      </c>
      <c r="K426" s="57">
        <v>993</v>
      </c>
      <c r="L426" s="57">
        <v>26</v>
      </c>
      <c r="M426" s="57">
        <v>30</v>
      </c>
      <c r="N426" s="57" t="str">
        <f t="shared" si="6"/>
        <v>[zTaMbxvQtJ6]|35-39|Female|PLHIV.T_1</v>
      </c>
    </row>
    <row r="427" spans="4:14">
      <c r="D427" s="15" t="s">
        <v>791</v>
      </c>
      <c r="E427" s="15" t="s">
        <v>792</v>
      </c>
      <c r="F427" s="15" t="s">
        <v>490</v>
      </c>
      <c r="G427" s="15" t="s">
        <v>117</v>
      </c>
      <c r="H427" s="15" t="s">
        <v>777</v>
      </c>
      <c r="I427" s="15" t="s">
        <v>120</v>
      </c>
      <c r="J427" s="15" t="s">
        <v>769</v>
      </c>
      <c r="K427" s="57">
        <v>747</v>
      </c>
      <c r="L427" s="57">
        <v>12</v>
      </c>
      <c r="M427" s="57">
        <v>27</v>
      </c>
      <c r="N427" s="57" t="str">
        <f t="shared" si="6"/>
        <v>[zTaMbxvQtJ6]|35-39|Male|PLHIV.T_1</v>
      </c>
    </row>
    <row r="428" spans="4:14">
      <c r="D428" s="15" t="s">
        <v>791</v>
      </c>
      <c r="E428" s="15" t="s">
        <v>792</v>
      </c>
      <c r="F428" s="15" t="s">
        <v>490</v>
      </c>
      <c r="G428" s="15" t="s">
        <v>118</v>
      </c>
      <c r="H428" s="15" t="s">
        <v>778</v>
      </c>
      <c r="I428" s="15" t="s">
        <v>109</v>
      </c>
      <c r="J428" s="15" t="s">
        <v>768</v>
      </c>
      <c r="K428" s="57">
        <v>768</v>
      </c>
      <c r="L428" s="57">
        <v>29</v>
      </c>
      <c r="M428" s="57">
        <v>22</v>
      </c>
      <c r="N428" s="57" t="str">
        <f t="shared" si="6"/>
        <v>[zTaMbxvQtJ6]|40-44|Female|PLHIV.T_1</v>
      </c>
    </row>
    <row r="429" spans="4:14">
      <c r="D429" s="15" t="s">
        <v>791</v>
      </c>
      <c r="E429" s="15" t="s">
        <v>792</v>
      </c>
      <c r="F429" s="15" t="s">
        <v>490</v>
      </c>
      <c r="G429" s="15" t="s">
        <v>118</v>
      </c>
      <c r="H429" s="15" t="s">
        <v>778</v>
      </c>
      <c r="I429" s="15" t="s">
        <v>120</v>
      </c>
      <c r="J429" s="15" t="s">
        <v>769</v>
      </c>
      <c r="K429" s="57">
        <v>641</v>
      </c>
      <c r="L429" s="57">
        <v>20</v>
      </c>
      <c r="M429" s="57">
        <v>42</v>
      </c>
      <c r="N429" s="57" t="str">
        <f t="shared" si="6"/>
        <v>[zTaMbxvQtJ6]|40-44|Male|PLHIV.T_1</v>
      </c>
    </row>
    <row r="430" spans="4:14">
      <c r="D430" s="15" t="s">
        <v>791</v>
      </c>
      <c r="E430" s="15" t="s">
        <v>792</v>
      </c>
      <c r="F430" s="15" t="s">
        <v>490</v>
      </c>
      <c r="G430" s="15" t="s">
        <v>119</v>
      </c>
      <c r="H430" s="15" t="s">
        <v>779</v>
      </c>
      <c r="I430" s="15" t="s">
        <v>109</v>
      </c>
      <c r="J430" s="15" t="s">
        <v>768</v>
      </c>
      <c r="K430" s="57">
        <v>576</v>
      </c>
      <c r="L430" s="57">
        <v>42</v>
      </c>
      <c r="M430" s="57">
        <v>20</v>
      </c>
      <c r="N430" s="57" t="str">
        <f t="shared" si="6"/>
        <v>[zTaMbxvQtJ6]|45-49|Female|PLHIV.T_1</v>
      </c>
    </row>
    <row r="431" spans="4:14">
      <c r="D431" s="15" t="s">
        <v>791</v>
      </c>
      <c r="E431" s="15" t="s">
        <v>792</v>
      </c>
      <c r="F431" s="15" t="s">
        <v>490</v>
      </c>
      <c r="G431" s="15" t="s">
        <v>119</v>
      </c>
      <c r="H431" s="15" t="s">
        <v>779</v>
      </c>
      <c r="I431" s="15" t="s">
        <v>120</v>
      </c>
      <c r="J431" s="15" t="s">
        <v>769</v>
      </c>
      <c r="K431" s="57">
        <v>512</v>
      </c>
      <c r="L431" s="57">
        <v>4</v>
      </c>
      <c r="M431" s="57">
        <v>9</v>
      </c>
      <c r="N431" s="57" t="str">
        <f t="shared" si="6"/>
        <v>[zTaMbxvQtJ6]|45-49|Male|PLHIV.T_1</v>
      </c>
    </row>
    <row r="432" spans="4:14">
      <c r="D432" s="15" t="s">
        <v>791</v>
      </c>
      <c r="E432" s="15" t="s">
        <v>792</v>
      </c>
      <c r="F432" s="15" t="s">
        <v>490</v>
      </c>
      <c r="G432" s="15" t="s">
        <v>8</v>
      </c>
      <c r="H432" s="15" t="s">
        <v>780</v>
      </c>
      <c r="I432" s="15" t="s">
        <v>109</v>
      </c>
      <c r="J432" s="15" t="s">
        <v>768</v>
      </c>
      <c r="K432" s="57">
        <v>1738</v>
      </c>
      <c r="L432" s="57">
        <v>46</v>
      </c>
      <c r="M432" s="57">
        <v>19</v>
      </c>
      <c r="N432" s="57" t="str">
        <f t="shared" si="6"/>
        <v>[zTaMbxvQtJ6]|50+|Female|PLHIV.T_1</v>
      </c>
    </row>
    <row r="433" spans="4:14">
      <c r="D433" s="15" t="s">
        <v>791</v>
      </c>
      <c r="E433" s="15" t="s">
        <v>792</v>
      </c>
      <c r="F433" s="15" t="s">
        <v>490</v>
      </c>
      <c r="G433" s="15" t="s">
        <v>8</v>
      </c>
      <c r="H433" s="15" t="s">
        <v>780</v>
      </c>
      <c r="I433" s="15" t="s">
        <v>120</v>
      </c>
      <c r="J433" s="15" t="s">
        <v>769</v>
      </c>
      <c r="K433" s="57">
        <v>1295</v>
      </c>
      <c r="L433" s="57">
        <v>51</v>
      </c>
      <c r="M433" s="57">
        <v>32</v>
      </c>
      <c r="N433" s="57" t="str">
        <f t="shared" si="6"/>
        <v>[zTaMbxvQtJ6]|50+|Male|PLHIV.T_1</v>
      </c>
    </row>
    <row r="434" spans="4:14">
      <c r="D434" s="15" t="s">
        <v>793</v>
      </c>
      <c r="E434" s="15" t="s">
        <v>794</v>
      </c>
      <c r="F434" s="15" t="s">
        <v>490</v>
      </c>
      <c r="G434" s="15" t="s">
        <v>43</v>
      </c>
      <c r="H434" s="15" t="s">
        <v>767</v>
      </c>
      <c r="I434" s="15" t="s">
        <v>109</v>
      </c>
      <c r="J434" s="15" t="s">
        <v>768</v>
      </c>
      <c r="K434" s="57">
        <v>7</v>
      </c>
      <c r="L434" s="57">
        <v>54</v>
      </c>
      <c r="M434" s="57">
        <v>42</v>
      </c>
      <c r="N434" s="57" t="str">
        <f t="shared" si="6"/>
        <v>[HuwCoDZG0FY]|&lt;01|Female|PLHIV.T_1</v>
      </c>
    </row>
    <row r="435" spans="4:14">
      <c r="D435" s="15" t="s">
        <v>793</v>
      </c>
      <c r="E435" s="15" t="s">
        <v>794</v>
      </c>
      <c r="F435" s="15" t="s">
        <v>490</v>
      </c>
      <c r="G435" s="15" t="s">
        <v>43</v>
      </c>
      <c r="H435" s="15" t="s">
        <v>767</v>
      </c>
      <c r="I435" s="15" t="s">
        <v>120</v>
      </c>
      <c r="J435" s="15" t="s">
        <v>769</v>
      </c>
      <c r="K435" s="57">
        <v>7</v>
      </c>
      <c r="L435" s="57">
        <v>20</v>
      </c>
      <c r="M435" s="57">
        <v>38</v>
      </c>
      <c r="N435" s="57" t="str">
        <f t="shared" si="6"/>
        <v>[HuwCoDZG0FY]|&lt;01|Male|PLHIV.T_1</v>
      </c>
    </row>
    <row r="436" spans="4:14">
      <c r="D436" s="15" t="s">
        <v>793</v>
      </c>
      <c r="E436" s="15" t="s">
        <v>794</v>
      </c>
      <c r="F436" s="15" t="s">
        <v>490</v>
      </c>
      <c r="G436" s="15" t="s">
        <v>110</v>
      </c>
      <c r="H436" s="15" t="s">
        <v>770</v>
      </c>
      <c r="I436" s="15" t="s">
        <v>109</v>
      </c>
      <c r="J436" s="15" t="s">
        <v>768</v>
      </c>
      <c r="K436" s="57">
        <v>36</v>
      </c>
      <c r="L436" s="57">
        <v>48</v>
      </c>
      <c r="M436" s="57">
        <v>48</v>
      </c>
      <c r="N436" s="57" t="str">
        <f t="shared" si="6"/>
        <v>[HuwCoDZG0FY]|01-04|Female|PLHIV.T_1</v>
      </c>
    </row>
    <row r="437" spans="4:14">
      <c r="D437" s="15" t="s">
        <v>793</v>
      </c>
      <c r="E437" s="15" t="s">
        <v>794</v>
      </c>
      <c r="F437" s="15" t="s">
        <v>490</v>
      </c>
      <c r="G437" s="15" t="s">
        <v>110</v>
      </c>
      <c r="H437" s="15" t="s">
        <v>770</v>
      </c>
      <c r="I437" s="15" t="s">
        <v>120</v>
      </c>
      <c r="J437" s="15" t="s">
        <v>769</v>
      </c>
      <c r="K437" s="57">
        <v>37</v>
      </c>
      <c r="L437" s="57">
        <v>60</v>
      </c>
      <c r="M437" s="57">
        <v>14</v>
      </c>
      <c r="N437" s="57" t="str">
        <f t="shared" si="6"/>
        <v>[HuwCoDZG0FY]|01-04|Male|PLHIV.T_1</v>
      </c>
    </row>
    <row r="438" spans="4:14">
      <c r="D438" s="15" t="s">
        <v>793</v>
      </c>
      <c r="E438" s="15" t="s">
        <v>794</v>
      </c>
      <c r="F438" s="15" t="s">
        <v>490</v>
      </c>
      <c r="G438" s="15" t="s">
        <v>111</v>
      </c>
      <c r="H438" s="15" t="s">
        <v>771</v>
      </c>
      <c r="I438" s="15" t="s">
        <v>109</v>
      </c>
      <c r="J438" s="15" t="s">
        <v>768</v>
      </c>
      <c r="K438" s="57">
        <v>105</v>
      </c>
      <c r="L438" s="57">
        <v>10</v>
      </c>
      <c r="M438" s="57">
        <v>4</v>
      </c>
      <c r="N438" s="57" t="str">
        <f t="shared" si="6"/>
        <v>[HuwCoDZG0FY]|05-09|Female|PLHIV.T_1</v>
      </c>
    </row>
    <row r="439" spans="4:14">
      <c r="D439" s="15" t="s">
        <v>793</v>
      </c>
      <c r="E439" s="15" t="s">
        <v>794</v>
      </c>
      <c r="F439" s="15" t="s">
        <v>490</v>
      </c>
      <c r="G439" s="15" t="s">
        <v>111</v>
      </c>
      <c r="H439" s="15" t="s">
        <v>771</v>
      </c>
      <c r="I439" s="15" t="s">
        <v>120</v>
      </c>
      <c r="J439" s="15" t="s">
        <v>769</v>
      </c>
      <c r="K439" s="57">
        <v>101</v>
      </c>
      <c r="L439" s="57">
        <v>27</v>
      </c>
      <c r="M439" s="57">
        <v>8</v>
      </c>
      <c r="N439" s="57" t="str">
        <f t="shared" si="6"/>
        <v>[HuwCoDZG0FY]|05-09|Male|PLHIV.T_1</v>
      </c>
    </row>
    <row r="440" spans="4:14">
      <c r="D440" s="15" t="s">
        <v>793</v>
      </c>
      <c r="E440" s="15" t="s">
        <v>794</v>
      </c>
      <c r="F440" s="15" t="s">
        <v>490</v>
      </c>
      <c r="G440" s="15" t="s">
        <v>112</v>
      </c>
      <c r="H440" s="15" t="s">
        <v>772</v>
      </c>
      <c r="I440" s="15" t="s">
        <v>109</v>
      </c>
      <c r="J440" s="15" t="s">
        <v>768</v>
      </c>
      <c r="K440" s="57">
        <v>168</v>
      </c>
      <c r="L440" s="57">
        <v>34</v>
      </c>
      <c r="M440" s="57">
        <v>6</v>
      </c>
      <c r="N440" s="57" t="str">
        <f t="shared" si="6"/>
        <v>[HuwCoDZG0FY]|10-14|Female|PLHIV.T_1</v>
      </c>
    </row>
    <row r="441" spans="4:14">
      <c r="D441" s="15" t="s">
        <v>793</v>
      </c>
      <c r="E441" s="15" t="s">
        <v>794</v>
      </c>
      <c r="F441" s="15" t="s">
        <v>490</v>
      </c>
      <c r="G441" s="15" t="s">
        <v>112</v>
      </c>
      <c r="H441" s="15" t="s">
        <v>772</v>
      </c>
      <c r="I441" s="15" t="s">
        <v>120</v>
      </c>
      <c r="J441" s="15" t="s">
        <v>769</v>
      </c>
      <c r="K441" s="57">
        <v>173</v>
      </c>
      <c r="L441" s="57">
        <v>24</v>
      </c>
      <c r="M441" s="57">
        <v>49</v>
      </c>
      <c r="N441" s="57" t="str">
        <f t="shared" si="6"/>
        <v>[HuwCoDZG0FY]|10-14|Male|PLHIV.T_1</v>
      </c>
    </row>
    <row r="442" spans="4:14">
      <c r="D442" s="15" t="s">
        <v>793</v>
      </c>
      <c r="E442" s="15" t="s">
        <v>794</v>
      </c>
      <c r="F442" s="15" t="s">
        <v>490</v>
      </c>
      <c r="G442" s="15" t="s">
        <v>113</v>
      </c>
      <c r="H442" s="15" t="s">
        <v>773</v>
      </c>
      <c r="I442" s="15" t="s">
        <v>109</v>
      </c>
      <c r="J442" s="15" t="s">
        <v>768</v>
      </c>
      <c r="K442" s="57">
        <v>280</v>
      </c>
      <c r="L442" s="57">
        <v>19</v>
      </c>
      <c r="M442" s="57">
        <v>37</v>
      </c>
      <c r="N442" s="57" t="str">
        <f t="shared" si="6"/>
        <v>[HuwCoDZG0FY]|15-19|Female|PLHIV.T_1</v>
      </c>
    </row>
    <row r="443" spans="4:14">
      <c r="D443" s="15" t="s">
        <v>793</v>
      </c>
      <c r="E443" s="15" t="s">
        <v>794</v>
      </c>
      <c r="F443" s="15" t="s">
        <v>490</v>
      </c>
      <c r="G443" s="15" t="s">
        <v>113</v>
      </c>
      <c r="H443" s="15" t="s">
        <v>773</v>
      </c>
      <c r="I443" s="15" t="s">
        <v>120</v>
      </c>
      <c r="J443" s="15" t="s">
        <v>769</v>
      </c>
      <c r="K443" s="57">
        <v>178</v>
      </c>
      <c r="L443" s="57">
        <v>11</v>
      </c>
      <c r="M443" s="57">
        <v>13</v>
      </c>
      <c r="N443" s="57" t="str">
        <f t="shared" si="6"/>
        <v>[HuwCoDZG0FY]|15-19|Male|PLHIV.T_1</v>
      </c>
    </row>
    <row r="444" spans="4:14">
      <c r="D444" s="15" t="s">
        <v>793</v>
      </c>
      <c r="E444" s="15" t="s">
        <v>794</v>
      </c>
      <c r="F444" s="15" t="s">
        <v>490</v>
      </c>
      <c r="G444" s="15" t="s">
        <v>114</v>
      </c>
      <c r="H444" s="15" t="s">
        <v>774</v>
      </c>
      <c r="I444" s="15" t="s">
        <v>109</v>
      </c>
      <c r="J444" s="15" t="s">
        <v>768</v>
      </c>
      <c r="K444" s="57">
        <v>729</v>
      </c>
      <c r="L444" s="57">
        <v>54</v>
      </c>
      <c r="M444" s="57">
        <v>33</v>
      </c>
      <c r="N444" s="57" t="str">
        <f t="shared" si="6"/>
        <v>[HuwCoDZG0FY]|20-24|Female|PLHIV.T_1</v>
      </c>
    </row>
    <row r="445" spans="4:14">
      <c r="D445" s="15" t="s">
        <v>793</v>
      </c>
      <c r="E445" s="15" t="s">
        <v>794</v>
      </c>
      <c r="F445" s="15" t="s">
        <v>490</v>
      </c>
      <c r="G445" s="15" t="s">
        <v>114</v>
      </c>
      <c r="H445" s="15" t="s">
        <v>774</v>
      </c>
      <c r="I445" s="15" t="s">
        <v>120</v>
      </c>
      <c r="J445" s="15" t="s">
        <v>769</v>
      </c>
      <c r="K445" s="57">
        <v>286</v>
      </c>
      <c r="L445" s="57">
        <v>53</v>
      </c>
      <c r="M445" s="57">
        <v>46</v>
      </c>
      <c r="N445" s="57" t="str">
        <f t="shared" si="6"/>
        <v>[HuwCoDZG0FY]|20-24|Male|PLHIV.T_1</v>
      </c>
    </row>
    <row r="446" spans="4:14">
      <c r="D446" s="15" t="s">
        <v>793</v>
      </c>
      <c r="E446" s="15" t="s">
        <v>794</v>
      </c>
      <c r="F446" s="15" t="s">
        <v>490</v>
      </c>
      <c r="G446" s="15" t="s">
        <v>115</v>
      </c>
      <c r="H446" s="15" t="s">
        <v>775</v>
      </c>
      <c r="I446" s="15" t="s">
        <v>109</v>
      </c>
      <c r="J446" s="15" t="s">
        <v>768</v>
      </c>
      <c r="K446" s="57">
        <v>1311</v>
      </c>
      <c r="L446" s="57">
        <v>42</v>
      </c>
      <c r="M446" s="57">
        <v>8</v>
      </c>
      <c r="N446" s="57" t="str">
        <f t="shared" si="6"/>
        <v>[HuwCoDZG0FY]|25-29|Female|PLHIV.T_1</v>
      </c>
    </row>
    <row r="447" spans="4:14">
      <c r="D447" s="15" t="s">
        <v>793</v>
      </c>
      <c r="E447" s="15" t="s">
        <v>794</v>
      </c>
      <c r="F447" s="15" t="s">
        <v>490</v>
      </c>
      <c r="G447" s="15" t="s">
        <v>115</v>
      </c>
      <c r="H447" s="15" t="s">
        <v>775</v>
      </c>
      <c r="I447" s="15" t="s">
        <v>120</v>
      </c>
      <c r="J447" s="15" t="s">
        <v>769</v>
      </c>
      <c r="K447" s="57">
        <v>625</v>
      </c>
      <c r="L447" s="57">
        <v>59</v>
      </c>
      <c r="M447" s="57">
        <v>39</v>
      </c>
      <c r="N447" s="57" t="str">
        <f t="shared" si="6"/>
        <v>[HuwCoDZG0FY]|25-29|Male|PLHIV.T_1</v>
      </c>
    </row>
    <row r="448" spans="4:14">
      <c r="D448" s="15" t="s">
        <v>793</v>
      </c>
      <c r="E448" s="15" t="s">
        <v>794</v>
      </c>
      <c r="F448" s="15" t="s">
        <v>490</v>
      </c>
      <c r="G448" s="15" t="s">
        <v>116</v>
      </c>
      <c r="H448" s="15" t="s">
        <v>776</v>
      </c>
      <c r="I448" s="15" t="s">
        <v>109</v>
      </c>
      <c r="J448" s="15" t="s">
        <v>768</v>
      </c>
      <c r="K448" s="57">
        <v>1725</v>
      </c>
      <c r="L448" s="57">
        <v>6</v>
      </c>
      <c r="M448" s="57">
        <v>37</v>
      </c>
      <c r="N448" s="57" t="str">
        <f t="shared" si="6"/>
        <v>[HuwCoDZG0FY]|30-34|Female|PLHIV.T_1</v>
      </c>
    </row>
    <row r="449" spans="4:14">
      <c r="D449" s="15" t="s">
        <v>793</v>
      </c>
      <c r="E449" s="15" t="s">
        <v>794</v>
      </c>
      <c r="F449" s="15" t="s">
        <v>490</v>
      </c>
      <c r="G449" s="15" t="s">
        <v>116</v>
      </c>
      <c r="H449" s="15" t="s">
        <v>776</v>
      </c>
      <c r="I449" s="15" t="s">
        <v>120</v>
      </c>
      <c r="J449" s="15" t="s">
        <v>769</v>
      </c>
      <c r="K449" s="57">
        <v>1097</v>
      </c>
      <c r="L449" s="57">
        <v>7</v>
      </c>
      <c r="M449" s="57">
        <v>30</v>
      </c>
      <c r="N449" s="57" t="str">
        <f t="shared" si="6"/>
        <v>[HuwCoDZG0FY]|30-34|Male|PLHIV.T_1</v>
      </c>
    </row>
    <row r="450" spans="4:14">
      <c r="D450" s="15" t="s">
        <v>793</v>
      </c>
      <c r="E450" s="15" t="s">
        <v>794</v>
      </c>
      <c r="F450" s="15" t="s">
        <v>490</v>
      </c>
      <c r="G450" s="15" t="s">
        <v>117</v>
      </c>
      <c r="H450" s="15" t="s">
        <v>777</v>
      </c>
      <c r="I450" s="15" t="s">
        <v>109</v>
      </c>
      <c r="J450" s="15" t="s">
        <v>768</v>
      </c>
      <c r="K450" s="57">
        <v>1543</v>
      </c>
      <c r="L450" s="57">
        <v>17</v>
      </c>
      <c r="M450" s="57">
        <v>48</v>
      </c>
      <c r="N450" s="57" t="str">
        <f t="shared" si="6"/>
        <v>[HuwCoDZG0FY]|35-39|Female|PLHIV.T_1</v>
      </c>
    </row>
    <row r="451" spans="4:14">
      <c r="D451" s="15" t="s">
        <v>793</v>
      </c>
      <c r="E451" s="15" t="s">
        <v>794</v>
      </c>
      <c r="F451" s="15" t="s">
        <v>490</v>
      </c>
      <c r="G451" s="15" t="s">
        <v>117</v>
      </c>
      <c r="H451" s="15" t="s">
        <v>777</v>
      </c>
      <c r="I451" s="15" t="s">
        <v>120</v>
      </c>
      <c r="J451" s="15" t="s">
        <v>769</v>
      </c>
      <c r="K451" s="57">
        <v>1249</v>
      </c>
      <c r="L451" s="57">
        <v>32</v>
      </c>
      <c r="M451" s="57">
        <v>4</v>
      </c>
      <c r="N451" s="57" t="str">
        <f t="shared" ref="N451:N514" si="7">IF($D451&lt;&gt;"","["&amp;$E451&amp;"]"&amp;"|"&amp;$G451&amp;"|"&amp;$I451&amp;"|"&amp;$F451,"")</f>
        <v>[HuwCoDZG0FY]|35-39|Male|PLHIV.T_1</v>
      </c>
    </row>
    <row r="452" spans="4:14">
      <c r="D452" s="15" t="s">
        <v>793</v>
      </c>
      <c r="E452" s="15" t="s">
        <v>794</v>
      </c>
      <c r="F452" s="15" t="s">
        <v>490</v>
      </c>
      <c r="G452" s="15" t="s">
        <v>118</v>
      </c>
      <c r="H452" s="15" t="s">
        <v>778</v>
      </c>
      <c r="I452" s="15" t="s">
        <v>109</v>
      </c>
      <c r="J452" s="15" t="s">
        <v>768</v>
      </c>
      <c r="K452" s="57">
        <v>1192</v>
      </c>
      <c r="L452" s="57">
        <v>29</v>
      </c>
      <c r="M452" s="57">
        <v>32</v>
      </c>
      <c r="N452" s="57" t="str">
        <f t="shared" si="7"/>
        <v>[HuwCoDZG0FY]|40-44|Female|PLHIV.T_1</v>
      </c>
    </row>
    <row r="453" spans="4:14">
      <c r="D453" s="15" t="s">
        <v>793</v>
      </c>
      <c r="E453" s="15" t="s">
        <v>794</v>
      </c>
      <c r="F453" s="15" t="s">
        <v>490</v>
      </c>
      <c r="G453" s="15" t="s">
        <v>118</v>
      </c>
      <c r="H453" s="15" t="s">
        <v>778</v>
      </c>
      <c r="I453" s="15" t="s">
        <v>120</v>
      </c>
      <c r="J453" s="15" t="s">
        <v>769</v>
      </c>
      <c r="K453" s="57">
        <v>1036</v>
      </c>
      <c r="L453" s="57">
        <v>24</v>
      </c>
      <c r="M453" s="57">
        <v>23</v>
      </c>
      <c r="N453" s="57" t="str">
        <f t="shared" si="7"/>
        <v>[HuwCoDZG0FY]|40-44|Male|PLHIV.T_1</v>
      </c>
    </row>
    <row r="454" spans="4:14">
      <c r="D454" s="15" t="s">
        <v>793</v>
      </c>
      <c r="E454" s="15" t="s">
        <v>794</v>
      </c>
      <c r="F454" s="15" t="s">
        <v>490</v>
      </c>
      <c r="G454" s="15" t="s">
        <v>119</v>
      </c>
      <c r="H454" s="15" t="s">
        <v>779</v>
      </c>
      <c r="I454" s="15" t="s">
        <v>109</v>
      </c>
      <c r="J454" s="15" t="s">
        <v>768</v>
      </c>
      <c r="K454" s="57">
        <v>917</v>
      </c>
      <c r="L454" s="57">
        <v>38</v>
      </c>
      <c r="M454" s="57">
        <v>38</v>
      </c>
      <c r="N454" s="57" t="str">
        <f t="shared" si="7"/>
        <v>[HuwCoDZG0FY]|45-49|Female|PLHIV.T_1</v>
      </c>
    </row>
    <row r="455" spans="4:14">
      <c r="D455" s="15" t="s">
        <v>793</v>
      </c>
      <c r="E455" s="15" t="s">
        <v>794</v>
      </c>
      <c r="F455" s="15" t="s">
        <v>490</v>
      </c>
      <c r="G455" s="15" t="s">
        <v>119</v>
      </c>
      <c r="H455" s="15" t="s">
        <v>779</v>
      </c>
      <c r="I455" s="15" t="s">
        <v>120</v>
      </c>
      <c r="J455" s="15" t="s">
        <v>769</v>
      </c>
      <c r="K455" s="57">
        <v>841</v>
      </c>
      <c r="L455" s="57">
        <v>56</v>
      </c>
      <c r="M455" s="57">
        <v>8</v>
      </c>
      <c r="N455" s="57" t="str">
        <f t="shared" si="7"/>
        <v>[HuwCoDZG0FY]|45-49|Male|PLHIV.T_1</v>
      </c>
    </row>
    <row r="456" spans="4:14">
      <c r="D456" s="15" t="s">
        <v>793</v>
      </c>
      <c r="E456" s="15" t="s">
        <v>794</v>
      </c>
      <c r="F456" s="15" t="s">
        <v>490</v>
      </c>
      <c r="G456" s="15" t="s">
        <v>8</v>
      </c>
      <c r="H456" s="15" t="s">
        <v>780</v>
      </c>
      <c r="I456" s="15" t="s">
        <v>109</v>
      </c>
      <c r="J456" s="15" t="s">
        <v>768</v>
      </c>
      <c r="K456" s="57">
        <v>3011</v>
      </c>
      <c r="L456" s="57">
        <v>15</v>
      </c>
      <c r="M456" s="57">
        <v>2</v>
      </c>
      <c r="N456" s="57" t="str">
        <f t="shared" si="7"/>
        <v>[HuwCoDZG0FY]|50+|Female|PLHIV.T_1</v>
      </c>
    </row>
    <row r="457" spans="4:14">
      <c r="D457" s="15" t="s">
        <v>793</v>
      </c>
      <c r="E457" s="15" t="s">
        <v>794</v>
      </c>
      <c r="F457" s="15" t="s">
        <v>490</v>
      </c>
      <c r="G457" s="15" t="s">
        <v>8</v>
      </c>
      <c r="H457" s="15" t="s">
        <v>780</v>
      </c>
      <c r="I457" s="15" t="s">
        <v>120</v>
      </c>
      <c r="J457" s="15" t="s">
        <v>769</v>
      </c>
      <c r="K457" s="57">
        <v>2180</v>
      </c>
      <c r="L457" s="57">
        <v>21</v>
      </c>
      <c r="M457" s="57">
        <v>24</v>
      </c>
      <c r="N457" s="57" t="str">
        <f t="shared" si="7"/>
        <v>[HuwCoDZG0FY]|50+|Male|PLHIV.T_1</v>
      </c>
    </row>
    <row r="458" spans="4:14">
      <c r="D458" s="15" t="s">
        <v>795</v>
      </c>
      <c r="E458" s="15" t="s">
        <v>796</v>
      </c>
      <c r="F458" s="15" t="s">
        <v>490</v>
      </c>
      <c r="G458" s="15" t="s">
        <v>43</v>
      </c>
      <c r="H458" s="15" t="s">
        <v>767</v>
      </c>
      <c r="I458" s="15" t="s">
        <v>109</v>
      </c>
      <c r="J458" s="15" t="s">
        <v>768</v>
      </c>
      <c r="K458" s="57">
        <v>8</v>
      </c>
      <c r="L458" s="57">
        <v>56</v>
      </c>
      <c r="M458" s="57">
        <v>11</v>
      </c>
      <c r="N458" s="57" t="str">
        <f t="shared" si="7"/>
        <v>[jyhIrCoB31x]|&lt;01|Female|PLHIV.T_1</v>
      </c>
    </row>
    <row r="459" spans="4:14">
      <c r="D459" s="15" t="s">
        <v>795</v>
      </c>
      <c r="E459" s="15" t="s">
        <v>796</v>
      </c>
      <c r="F459" s="15" t="s">
        <v>490</v>
      </c>
      <c r="G459" s="15" t="s">
        <v>43</v>
      </c>
      <c r="H459" s="15" t="s">
        <v>767</v>
      </c>
      <c r="I459" s="15" t="s">
        <v>120</v>
      </c>
      <c r="J459" s="15" t="s">
        <v>769</v>
      </c>
      <c r="K459" s="57">
        <v>8</v>
      </c>
      <c r="L459" s="57">
        <v>51</v>
      </c>
      <c r="M459" s="57">
        <v>50</v>
      </c>
      <c r="N459" s="57" t="str">
        <f t="shared" si="7"/>
        <v>[jyhIrCoB31x]|&lt;01|Male|PLHIV.T_1</v>
      </c>
    </row>
    <row r="460" spans="4:14">
      <c r="D460" s="15" t="s">
        <v>795</v>
      </c>
      <c r="E460" s="15" t="s">
        <v>796</v>
      </c>
      <c r="F460" s="15" t="s">
        <v>490</v>
      </c>
      <c r="G460" s="15" t="s">
        <v>110</v>
      </c>
      <c r="H460" s="15" t="s">
        <v>770</v>
      </c>
      <c r="I460" s="15" t="s">
        <v>109</v>
      </c>
      <c r="J460" s="15" t="s">
        <v>768</v>
      </c>
      <c r="K460" s="57">
        <v>39</v>
      </c>
      <c r="L460" s="57">
        <v>18</v>
      </c>
      <c r="M460" s="57">
        <v>3</v>
      </c>
      <c r="N460" s="57" t="str">
        <f t="shared" si="7"/>
        <v>[jyhIrCoB31x]|01-04|Female|PLHIV.T_1</v>
      </c>
    </row>
    <row r="461" spans="4:14">
      <c r="D461" s="15" t="s">
        <v>795</v>
      </c>
      <c r="E461" s="15" t="s">
        <v>796</v>
      </c>
      <c r="F461" s="15" t="s">
        <v>490</v>
      </c>
      <c r="G461" s="15" t="s">
        <v>110</v>
      </c>
      <c r="H461" s="15" t="s">
        <v>770</v>
      </c>
      <c r="I461" s="15" t="s">
        <v>120</v>
      </c>
      <c r="J461" s="15" t="s">
        <v>769</v>
      </c>
      <c r="K461" s="57">
        <v>39</v>
      </c>
      <c r="L461" s="57">
        <v>2</v>
      </c>
      <c r="M461" s="57">
        <v>6</v>
      </c>
      <c r="N461" s="57" t="str">
        <f t="shared" si="7"/>
        <v>[jyhIrCoB31x]|01-04|Male|PLHIV.T_1</v>
      </c>
    </row>
    <row r="462" spans="4:14">
      <c r="D462" s="15" t="s">
        <v>795</v>
      </c>
      <c r="E462" s="15" t="s">
        <v>796</v>
      </c>
      <c r="F462" s="15" t="s">
        <v>490</v>
      </c>
      <c r="G462" s="15" t="s">
        <v>111</v>
      </c>
      <c r="H462" s="15" t="s">
        <v>771</v>
      </c>
      <c r="I462" s="15" t="s">
        <v>109</v>
      </c>
      <c r="J462" s="15" t="s">
        <v>768</v>
      </c>
      <c r="K462" s="57">
        <v>122</v>
      </c>
      <c r="L462" s="57">
        <v>6</v>
      </c>
      <c r="M462" s="57">
        <v>46</v>
      </c>
      <c r="N462" s="57" t="str">
        <f t="shared" si="7"/>
        <v>[jyhIrCoB31x]|05-09|Female|PLHIV.T_1</v>
      </c>
    </row>
    <row r="463" spans="4:14">
      <c r="D463" s="15" t="s">
        <v>795</v>
      </c>
      <c r="E463" s="15" t="s">
        <v>796</v>
      </c>
      <c r="F463" s="15" t="s">
        <v>490</v>
      </c>
      <c r="G463" s="15" t="s">
        <v>111</v>
      </c>
      <c r="H463" s="15" t="s">
        <v>771</v>
      </c>
      <c r="I463" s="15" t="s">
        <v>120</v>
      </c>
      <c r="J463" s="15" t="s">
        <v>769</v>
      </c>
      <c r="K463" s="57">
        <v>116</v>
      </c>
      <c r="L463" s="57">
        <v>6</v>
      </c>
      <c r="M463" s="57">
        <v>10</v>
      </c>
      <c r="N463" s="57" t="str">
        <f t="shared" si="7"/>
        <v>[jyhIrCoB31x]|05-09|Male|PLHIV.T_1</v>
      </c>
    </row>
    <row r="464" spans="4:14">
      <c r="D464" s="15" t="s">
        <v>795</v>
      </c>
      <c r="E464" s="15" t="s">
        <v>796</v>
      </c>
      <c r="F464" s="15" t="s">
        <v>490</v>
      </c>
      <c r="G464" s="15" t="s">
        <v>112</v>
      </c>
      <c r="H464" s="15" t="s">
        <v>772</v>
      </c>
      <c r="I464" s="15" t="s">
        <v>109</v>
      </c>
      <c r="J464" s="15" t="s">
        <v>768</v>
      </c>
      <c r="K464" s="57">
        <v>196</v>
      </c>
      <c r="L464" s="57">
        <v>18</v>
      </c>
      <c r="M464" s="57">
        <v>20</v>
      </c>
      <c r="N464" s="57" t="str">
        <f t="shared" si="7"/>
        <v>[jyhIrCoB31x]|10-14|Female|PLHIV.T_1</v>
      </c>
    </row>
    <row r="465" spans="4:14">
      <c r="D465" s="15" t="s">
        <v>795</v>
      </c>
      <c r="E465" s="15" t="s">
        <v>796</v>
      </c>
      <c r="F465" s="15" t="s">
        <v>490</v>
      </c>
      <c r="G465" s="15" t="s">
        <v>112</v>
      </c>
      <c r="H465" s="15" t="s">
        <v>772</v>
      </c>
      <c r="I465" s="15" t="s">
        <v>120</v>
      </c>
      <c r="J465" s="15" t="s">
        <v>769</v>
      </c>
      <c r="K465" s="57">
        <v>199</v>
      </c>
      <c r="L465" s="57">
        <v>29</v>
      </c>
      <c r="M465" s="57">
        <v>18</v>
      </c>
      <c r="N465" s="57" t="str">
        <f t="shared" si="7"/>
        <v>[jyhIrCoB31x]|10-14|Male|PLHIV.T_1</v>
      </c>
    </row>
    <row r="466" spans="4:14">
      <c r="D466" s="15" t="s">
        <v>795</v>
      </c>
      <c r="E466" s="15" t="s">
        <v>796</v>
      </c>
      <c r="F466" s="15" t="s">
        <v>490</v>
      </c>
      <c r="G466" s="15" t="s">
        <v>113</v>
      </c>
      <c r="H466" s="15" t="s">
        <v>773</v>
      </c>
      <c r="I466" s="15" t="s">
        <v>109</v>
      </c>
      <c r="J466" s="15" t="s">
        <v>768</v>
      </c>
      <c r="K466" s="57">
        <v>304</v>
      </c>
      <c r="L466" s="57">
        <v>16</v>
      </c>
      <c r="M466" s="57">
        <v>12</v>
      </c>
      <c r="N466" s="57" t="str">
        <f t="shared" si="7"/>
        <v>[jyhIrCoB31x]|15-19|Female|PLHIV.T_1</v>
      </c>
    </row>
    <row r="467" spans="4:14">
      <c r="D467" s="15" t="s">
        <v>795</v>
      </c>
      <c r="E467" s="15" t="s">
        <v>796</v>
      </c>
      <c r="F467" s="15" t="s">
        <v>490</v>
      </c>
      <c r="G467" s="15" t="s">
        <v>113</v>
      </c>
      <c r="H467" s="15" t="s">
        <v>773</v>
      </c>
      <c r="I467" s="15" t="s">
        <v>120</v>
      </c>
      <c r="J467" s="15" t="s">
        <v>769</v>
      </c>
      <c r="K467" s="57">
        <v>197</v>
      </c>
      <c r="L467" s="57">
        <v>41</v>
      </c>
      <c r="M467" s="57">
        <v>43</v>
      </c>
      <c r="N467" s="57" t="str">
        <f t="shared" si="7"/>
        <v>[jyhIrCoB31x]|15-19|Male|PLHIV.T_1</v>
      </c>
    </row>
    <row r="468" spans="4:14">
      <c r="D468" s="15" t="s">
        <v>795</v>
      </c>
      <c r="E468" s="15" t="s">
        <v>796</v>
      </c>
      <c r="F468" s="15" t="s">
        <v>490</v>
      </c>
      <c r="G468" s="15" t="s">
        <v>114</v>
      </c>
      <c r="H468" s="15" t="s">
        <v>774</v>
      </c>
      <c r="I468" s="15" t="s">
        <v>109</v>
      </c>
      <c r="J468" s="15" t="s">
        <v>768</v>
      </c>
      <c r="K468" s="57">
        <v>711</v>
      </c>
      <c r="L468" s="57">
        <v>46</v>
      </c>
      <c r="M468" s="57">
        <v>45</v>
      </c>
      <c r="N468" s="57" t="str">
        <f t="shared" si="7"/>
        <v>[jyhIrCoB31x]|20-24|Female|PLHIV.T_1</v>
      </c>
    </row>
    <row r="469" spans="4:14">
      <c r="D469" s="15" t="s">
        <v>795</v>
      </c>
      <c r="E469" s="15" t="s">
        <v>796</v>
      </c>
      <c r="F469" s="15" t="s">
        <v>490</v>
      </c>
      <c r="G469" s="15" t="s">
        <v>114</v>
      </c>
      <c r="H469" s="15" t="s">
        <v>774</v>
      </c>
      <c r="I469" s="15" t="s">
        <v>120</v>
      </c>
      <c r="J469" s="15" t="s">
        <v>769</v>
      </c>
      <c r="K469" s="57">
        <v>289</v>
      </c>
      <c r="L469" s="57">
        <v>53</v>
      </c>
      <c r="M469" s="57">
        <v>48</v>
      </c>
      <c r="N469" s="57" t="str">
        <f t="shared" si="7"/>
        <v>[jyhIrCoB31x]|20-24|Male|PLHIV.T_1</v>
      </c>
    </row>
    <row r="470" spans="4:14">
      <c r="D470" s="15" t="s">
        <v>795</v>
      </c>
      <c r="E470" s="15" t="s">
        <v>796</v>
      </c>
      <c r="F470" s="15" t="s">
        <v>490</v>
      </c>
      <c r="G470" s="15" t="s">
        <v>115</v>
      </c>
      <c r="H470" s="15" t="s">
        <v>775</v>
      </c>
      <c r="I470" s="15" t="s">
        <v>109</v>
      </c>
      <c r="J470" s="15" t="s">
        <v>768</v>
      </c>
      <c r="K470" s="57">
        <v>1225</v>
      </c>
      <c r="L470" s="57">
        <v>56</v>
      </c>
      <c r="M470" s="57">
        <v>38</v>
      </c>
      <c r="N470" s="57" t="str">
        <f t="shared" si="7"/>
        <v>[jyhIrCoB31x]|25-29|Female|PLHIV.T_1</v>
      </c>
    </row>
    <row r="471" spans="4:14">
      <c r="D471" s="15" t="s">
        <v>795</v>
      </c>
      <c r="E471" s="15" t="s">
        <v>796</v>
      </c>
      <c r="F471" s="15" t="s">
        <v>490</v>
      </c>
      <c r="G471" s="15" t="s">
        <v>115</v>
      </c>
      <c r="H471" s="15" t="s">
        <v>775</v>
      </c>
      <c r="I471" s="15" t="s">
        <v>120</v>
      </c>
      <c r="J471" s="15" t="s">
        <v>769</v>
      </c>
      <c r="K471" s="57">
        <v>586</v>
      </c>
      <c r="L471" s="57">
        <v>27</v>
      </c>
      <c r="M471" s="57">
        <v>6</v>
      </c>
      <c r="N471" s="57" t="str">
        <f t="shared" si="7"/>
        <v>[jyhIrCoB31x]|25-29|Male|PLHIV.T_1</v>
      </c>
    </row>
    <row r="472" spans="4:14">
      <c r="D472" s="15" t="s">
        <v>795</v>
      </c>
      <c r="E472" s="15" t="s">
        <v>796</v>
      </c>
      <c r="F472" s="15" t="s">
        <v>490</v>
      </c>
      <c r="G472" s="15" t="s">
        <v>116</v>
      </c>
      <c r="H472" s="15" t="s">
        <v>776</v>
      </c>
      <c r="I472" s="15" t="s">
        <v>109</v>
      </c>
      <c r="J472" s="15" t="s">
        <v>768</v>
      </c>
      <c r="K472" s="57">
        <v>1653</v>
      </c>
      <c r="L472" s="57">
        <v>53</v>
      </c>
      <c r="M472" s="57">
        <v>10</v>
      </c>
      <c r="N472" s="57" t="str">
        <f t="shared" si="7"/>
        <v>[jyhIrCoB31x]|30-34|Female|PLHIV.T_1</v>
      </c>
    </row>
    <row r="473" spans="4:14">
      <c r="D473" s="15" t="s">
        <v>795</v>
      </c>
      <c r="E473" s="15" t="s">
        <v>796</v>
      </c>
      <c r="F473" s="15" t="s">
        <v>490</v>
      </c>
      <c r="G473" s="15" t="s">
        <v>116</v>
      </c>
      <c r="H473" s="15" t="s">
        <v>776</v>
      </c>
      <c r="I473" s="15" t="s">
        <v>120</v>
      </c>
      <c r="J473" s="15" t="s">
        <v>769</v>
      </c>
      <c r="K473" s="57">
        <v>1027</v>
      </c>
      <c r="L473" s="57">
        <v>41</v>
      </c>
      <c r="M473" s="57">
        <v>25</v>
      </c>
      <c r="N473" s="57" t="str">
        <f t="shared" si="7"/>
        <v>[jyhIrCoB31x]|30-34|Male|PLHIV.T_1</v>
      </c>
    </row>
    <row r="474" spans="4:14">
      <c r="D474" s="15" t="s">
        <v>795</v>
      </c>
      <c r="E474" s="15" t="s">
        <v>796</v>
      </c>
      <c r="F474" s="15" t="s">
        <v>490</v>
      </c>
      <c r="G474" s="15" t="s">
        <v>117</v>
      </c>
      <c r="H474" s="15" t="s">
        <v>777</v>
      </c>
      <c r="I474" s="15" t="s">
        <v>109</v>
      </c>
      <c r="J474" s="15" t="s">
        <v>768</v>
      </c>
      <c r="K474" s="57">
        <v>1573</v>
      </c>
      <c r="L474" s="57">
        <v>42</v>
      </c>
      <c r="M474" s="57">
        <v>28</v>
      </c>
      <c r="N474" s="57" t="str">
        <f t="shared" si="7"/>
        <v>[jyhIrCoB31x]|35-39|Female|PLHIV.T_1</v>
      </c>
    </row>
    <row r="475" spans="4:14">
      <c r="D475" s="15" t="s">
        <v>795</v>
      </c>
      <c r="E475" s="15" t="s">
        <v>796</v>
      </c>
      <c r="F475" s="15" t="s">
        <v>490</v>
      </c>
      <c r="G475" s="15" t="s">
        <v>117</v>
      </c>
      <c r="H475" s="15" t="s">
        <v>777</v>
      </c>
      <c r="I475" s="15" t="s">
        <v>120</v>
      </c>
      <c r="J475" s="15" t="s">
        <v>769</v>
      </c>
      <c r="K475" s="57">
        <v>1248</v>
      </c>
      <c r="L475" s="57">
        <v>22</v>
      </c>
      <c r="M475" s="57">
        <v>28</v>
      </c>
      <c r="N475" s="57" t="str">
        <f t="shared" si="7"/>
        <v>[jyhIrCoB31x]|35-39|Male|PLHIV.T_1</v>
      </c>
    </row>
    <row r="476" spans="4:14">
      <c r="D476" s="15" t="s">
        <v>795</v>
      </c>
      <c r="E476" s="15" t="s">
        <v>796</v>
      </c>
      <c r="F476" s="15" t="s">
        <v>490</v>
      </c>
      <c r="G476" s="15" t="s">
        <v>118</v>
      </c>
      <c r="H476" s="15" t="s">
        <v>778</v>
      </c>
      <c r="I476" s="15" t="s">
        <v>109</v>
      </c>
      <c r="J476" s="15" t="s">
        <v>768</v>
      </c>
      <c r="K476" s="57">
        <v>1315</v>
      </c>
      <c r="L476" s="57">
        <v>24</v>
      </c>
      <c r="M476" s="57">
        <v>45</v>
      </c>
      <c r="N476" s="57" t="str">
        <f t="shared" si="7"/>
        <v>[jyhIrCoB31x]|40-44|Female|PLHIV.T_1</v>
      </c>
    </row>
    <row r="477" spans="4:14">
      <c r="D477" s="15" t="s">
        <v>795</v>
      </c>
      <c r="E477" s="15" t="s">
        <v>796</v>
      </c>
      <c r="F477" s="15" t="s">
        <v>490</v>
      </c>
      <c r="G477" s="15" t="s">
        <v>118</v>
      </c>
      <c r="H477" s="15" t="s">
        <v>778</v>
      </c>
      <c r="I477" s="15" t="s">
        <v>120</v>
      </c>
      <c r="J477" s="15" t="s">
        <v>769</v>
      </c>
      <c r="K477" s="57">
        <v>1150</v>
      </c>
      <c r="L477" s="57">
        <v>48</v>
      </c>
      <c r="M477" s="57">
        <v>20</v>
      </c>
      <c r="N477" s="57" t="str">
        <f t="shared" si="7"/>
        <v>[jyhIrCoB31x]|40-44|Male|PLHIV.T_1</v>
      </c>
    </row>
    <row r="478" spans="4:14">
      <c r="D478" s="15" t="s">
        <v>795</v>
      </c>
      <c r="E478" s="15" t="s">
        <v>796</v>
      </c>
      <c r="F478" s="15" t="s">
        <v>490</v>
      </c>
      <c r="G478" s="15" t="s">
        <v>119</v>
      </c>
      <c r="H478" s="15" t="s">
        <v>779</v>
      </c>
      <c r="I478" s="15" t="s">
        <v>109</v>
      </c>
      <c r="J478" s="15" t="s">
        <v>768</v>
      </c>
      <c r="K478" s="57">
        <v>999</v>
      </c>
      <c r="L478" s="57">
        <v>35</v>
      </c>
      <c r="M478" s="57">
        <v>1</v>
      </c>
      <c r="N478" s="57" t="str">
        <f t="shared" si="7"/>
        <v>[jyhIrCoB31x]|45-49|Female|PLHIV.T_1</v>
      </c>
    </row>
    <row r="479" spans="4:14">
      <c r="D479" s="15" t="s">
        <v>795</v>
      </c>
      <c r="E479" s="15" t="s">
        <v>796</v>
      </c>
      <c r="F479" s="15" t="s">
        <v>490</v>
      </c>
      <c r="G479" s="15" t="s">
        <v>119</v>
      </c>
      <c r="H479" s="15" t="s">
        <v>779</v>
      </c>
      <c r="I479" s="15" t="s">
        <v>120</v>
      </c>
      <c r="J479" s="15" t="s">
        <v>769</v>
      </c>
      <c r="K479" s="57">
        <v>976</v>
      </c>
      <c r="L479" s="57">
        <v>51</v>
      </c>
      <c r="M479" s="57">
        <v>19</v>
      </c>
      <c r="N479" s="57" t="str">
        <f t="shared" si="7"/>
        <v>[jyhIrCoB31x]|45-49|Male|PLHIV.T_1</v>
      </c>
    </row>
    <row r="480" spans="4:14">
      <c r="D480" s="15" t="s">
        <v>795</v>
      </c>
      <c r="E480" s="15" t="s">
        <v>796</v>
      </c>
      <c r="F480" s="15" t="s">
        <v>490</v>
      </c>
      <c r="G480" s="15" t="s">
        <v>8</v>
      </c>
      <c r="H480" s="15" t="s">
        <v>780</v>
      </c>
      <c r="I480" s="15" t="s">
        <v>109</v>
      </c>
      <c r="J480" s="15" t="s">
        <v>768</v>
      </c>
      <c r="K480" s="57">
        <v>2898</v>
      </c>
      <c r="L480" s="57">
        <v>54</v>
      </c>
      <c r="M480" s="57">
        <v>16</v>
      </c>
      <c r="N480" s="57" t="str">
        <f t="shared" si="7"/>
        <v>[jyhIrCoB31x]|50+|Female|PLHIV.T_1</v>
      </c>
    </row>
    <row r="481" spans="4:14">
      <c r="D481" s="15" t="s">
        <v>795</v>
      </c>
      <c r="E481" s="15" t="s">
        <v>796</v>
      </c>
      <c r="F481" s="15" t="s">
        <v>490</v>
      </c>
      <c r="G481" s="15" t="s">
        <v>8</v>
      </c>
      <c r="H481" s="15" t="s">
        <v>780</v>
      </c>
      <c r="I481" s="15" t="s">
        <v>120</v>
      </c>
      <c r="J481" s="15" t="s">
        <v>769</v>
      </c>
      <c r="K481" s="57">
        <v>2241</v>
      </c>
      <c r="L481" s="57">
        <v>58</v>
      </c>
      <c r="M481" s="57">
        <v>16</v>
      </c>
      <c r="N481" s="57" t="str">
        <f t="shared" si="7"/>
        <v>[jyhIrCoB31x]|50+|Male|PLHIV.T_1</v>
      </c>
    </row>
    <row r="482" spans="4:14">
      <c r="D482" s="15" t="s">
        <v>748</v>
      </c>
      <c r="E482" s="15" t="s">
        <v>766</v>
      </c>
      <c r="F482" s="15" t="s">
        <v>493</v>
      </c>
      <c r="G482" s="15" t="s">
        <v>43</v>
      </c>
      <c r="H482" s="15" t="s">
        <v>767</v>
      </c>
      <c r="I482" s="15" t="s">
        <v>109</v>
      </c>
      <c r="J482" s="15" t="s">
        <v>768</v>
      </c>
      <c r="K482" s="57">
        <v>6.9246000000000004E-3</v>
      </c>
      <c r="L482" s="57">
        <v>52</v>
      </c>
      <c r="M482" s="57">
        <v>19</v>
      </c>
      <c r="N482" s="57" t="str">
        <f t="shared" si="7"/>
        <v>[wpg5evyl1OL]|&lt;01|Female|HIV_PREV.T_1</v>
      </c>
    </row>
    <row r="483" spans="4:14">
      <c r="D483" s="15" t="s">
        <v>748</v>
      </c>
      <c r="E483" s="15" t="s">
        <v>766</v>
      </c>
      <c r="F483" s="15" t="s">
        <v>493</v>
      </c>
      <c r="G483" s="15" t="s">
        <v>43</v>
      </c>
      <c r="H483" s="15" t="s">
        <v>767</v>
      </c>
      <c r="I483" s="15" t="s">
        <v>120</v>
      </c>
      <c r="J483" s="15" t="s">
        <v>769</v>
      </c>
      <c r="K483" s="57">
        <v>6.9122000000000003E-3</v>
      </c>
      <c r="L483" s="57">
        <v>45</v>
      </c>
      <c r="M483" s="57">
        <v>12</v>
      </c>
      <c r="N483" s="57" t="str">
        <f t="shared" si="7"/>
        <v>[wpg5evyl1OL]|&lt;01|Male|HIV_PREV.T_1</v>
      </c>
    </row>
    <row r="484" spans="4:14">
      <c r="D484" s="15" t="s">
        <v>748</v>
      </c>
      <c r="E484" s="15" t="s">
        <v>766</v>
      </c>
      <c r="F484" s="15" t="s">
        <v>493</v>
      </c>
      <c r="G484" s="15" t="s">
        <v>110</v>
      </c>
      <c r="H484" s="15" t="s">
        <v>770</v>
      </c>
      <c r="I484" s="15" t="s">
        <v>109</v>
      </c>
      <c r="J484" s="15" t="s">
        <v>768</v>
      </c>
      <c r="K484" s="57">
        <v>7.3229000000000002E-3</v>
      </c>
      <c r="L484" s="57">
        <v>3</v>
      </c>
      <c r="M484" s="57">
        <v>34</v>
      </c>
      <c r="N484" s="57" t="str">
        <f t="shared" si="7"/>
        <v>[wpg5evyl1OL]|01-04|Female|HIV_PREV.T_1</v>
      </c>
    </row>
    <row r="485" spans="4:14">
      <c r="D485" s="15" t="s">
        <v>748</v>
      </c>
      <c r="E485" s="15" t="s">
        <v>766</v>
      </c>
      <c r="F485" s="15" t="s">
        <v>493</v>
      </c>
      <c r="G485" s="15" t="s">
        <v>110</v>
      </c>
      <c r="H485" s="15" t="s">
        <v>770</v>
      </c>
      <c r="I485" s="15" t="s">
        <v>120</v>
      </c>
      <c r="J485" s="15" t="s">
        <v>769</v>
      </c>
      <c r="K485" s="57">
        <v>7.3098E-3</v>
      </c>
      <c r="L485" s="57">
        <v>30</v>
      </c>
      <c r="M485" s="57">
        <v>36</v>
      </c>
      <c r="N485" s="57" t="str">
        <f t="shared" si="7"/>
        <v>[wpg5evyl1OL]|01-04|Male|HIV_PREV.T_1</v>
      </c>
    </row>
    <row r="486" spans="4:14">
      <c r="D486" s="15" t="s">
        <v>748</v>
      </c>
      <c r="E486" s="15" t="s">
        <v>766</v>
      </c>
      <c r="F486" s="15" t="s">
        <v>493</v>
      </c>
      <c r="G486" s="15" t="s">
        <v>111</v>
      </c>
      <c r="H486" s="15" t="s">
        <v>771</v>
      </c>
      <c r="I486" s="15" t="s">
        <v>109</v>
      </c>
      <c r="J486" s="15" t="s">
        <v>768</v>
      </c>
      <c r="K486" s="57">
        <v>1.3350799999999999E-2</v>
      </c>
      <c r="L486" s="57">
        <v>55</v>
      </c>
      <c r="M486" s="57">
        <v>43</v>
      </c>
      <c r="N486" s="57" t="str">
        <f t="shared" si="7"/>
        <v>[wpg5evyl1OL]|05-09|Female|HIV_PREV.T_1</v>
      </c>
    </row>
    <row r="487" spans="4:14">
      <c r="D487" s="15" t="s">
        <v>748</v>
      </c>
      <c r="E487" s="15" t="s">
        <v>766</v>
      </c>
      <c r="F487" s="15" t="s">
        <v>493</v>
      </c>
      <c r="G487" s="15" t="s">
        <v>111</v>
      </c>
      <c r="H487" s="15" t="s">
        <v>771</v>
      </c>
      <c r="I487" s="15" t="s">
        <v>120</v>
      </c>
      <c r="J487" s="15" t="s">
        <v>769</v>
      </c>
      <c r="K487" s="57">
        <v>1.3341199999999999E-2</v>
      </c>
      <c r="L487" s="57">
        <v>17</v>
      </c>
      <c r="M487" s="57">
        <v>31</v>
      </c>
      <c r="N487" s="57" t="str">
        <f t="shared" si="7"/>
        <v>[wpg5evyl1OL]|05-09|Male|HIV_PREV.T_1</v>
      </c>
    </row>
    <row r="488" spans="4:14">
      <c r="D488" s="15" t="s">
        <v>748</v>
      </c>
      <c r="E488" s="15" t="s">
        <v>766</v>
      </c>
      <c r="F488" s="15" t="s">
        <v>493</v>
      </c>
      <c r="G488" s="15" t="s">
        <v>112</v>
      </c>
      <c r="H488" s="15" t="s">
        <v>772</v>
      </c>
      <c r="I488" s="15" t="s">
        <v>109</v>
      </c>
      <c r="J488" s="15" t="s">
        <v>768</v>
      </c>
      <c r="K488" s="57">
        <v>2.2600800000000001E-2</v>
      </c>
      <c r="L488" s="57">
        <v>18</v>
      </c>
      <c r="M488" s="57">
        <v>4</v>
      </c>
      <c r="N488" s="57" t="str">
        <f t="shared" si="7"/>
        <v>[wpg5evyl1OL]|10-14|Female|HIV_PREV.T_1</v>
      </c>
    </row>
    <row r="489" spans="4:14">
      <c r="D489" s="15" t="s">
        <v>748</v>
      </c>
      <c r="E489" s="15" t="s">
        <v>766</v>
      </c>
      <c r="F489" s="15" t="s">
        <v>493</v>
      </c>
      <c r="G489" s="15" t="s">
        <v>112</v>
      </c>
      <c r="H489" s="15" t="s">
        <v>772</v>
      </c>
      <c r="I489" s="15" t="s">
        <v>120</v>
      </c>
      <c r="J489" s="15" t="s">
        <v>769</v>
      </c>
      <c r="K489" s="57">
        <v>2.2771400000000001E-2</v>
      </c>
      <c r="L489" s="57">
        <v>52</v>
      </c>
      <c r="M489" s="57">
        <v>23</v>
      </c>
      <c r="N489" s="57" t="str">
        <f t="shared" si="7"/>
        <v>[wpg5evyl1OL]|10-14|Male|HIV_PREV.T_1</v>
      </c>
    </row>
    <row r="490" spans="4:14">
      <c r="D490" s="15" t="s">
        <v>748</v>
      </c>
      <c r="E490" s="15" t="s">
        <v>766</v>
      </c>
      <c r="F490" s="15" t="s">
        <v>493</v>
      </c>
      <c r="G490" s="15" t="s">
        <v>113</v>
      </c>
      <c r="H490" s="15" t="s">
        <v>773</v>
      </c>
      <c r="I490" s="15" t="s">
        <v>109</v>
      </c>
      <c r="J490" s="15" t="s">
        <v>768</v>
      </c>
      <c r="K490" s="57">
        <v>4.19618E-2</v>
      </c>
      <c r="L490" s="57">
        <v>44</v>
      </c>
      <c r="M490" s="57">
        <v>34</v>
      </c>
      <c r="N490" s="57" t="str">
        <f t="shared" si="7"/>
        <v>[wpg5evyl1OL]|15-19|Female|HIV_PREV.T_1</v>
      </c>
    </row>
    <row r="491" spans="4:14">
      <c r="D491" s="15" t="s">
        <v>748</v>
      </c>
      <c r="E491" s="15" t="s">
        <v>766</v>
      </c>
      <c r="F491" s="15" t="s">
        <v>493</v>
      </c>
      <c r="G491" s="15" t="s">
        <v>113</v>
      </c>
      <c r="H491" s="15" t="s">
        <v>773</v>
      </c>
      <c r="I491" s="15" t="s">
        <v>120</v>
      </c>
      <c r="J491" s="15" t="s">
        <v>769</v>
      </c>
      <c r="K491" s="57">
        <v>2.3797200000000001E-2</v>
      </c>
      <c r="L491" s="57">
        <v>43</v>
      </c>
      <c r="M491" s="57">
        <v>27</v>
      </c>
      <c r="N491" s="57" t="str">
        <f t="shared" si="7"/>
        <v>[wpg5evyl1OL]|15-19|Male|HIV_PREV.T_1</v>
      </c>
    </row>
    <row r="492" spans="4:14">
      <c r="D492" s="15" t="s">
        <v>748</v>
      </c>
      <c r="E492" s="15" t="s">
        <v>766</v>
      </c>
      <c r="F492" s="15" t="s">
        <v>493</v>
      </c>
      <c r="G492" s="15" t="s">
        <v>114</v>
      </c>
      <c r="H492" s="15" t="s">
        <v>774</v>
      </c>
      <c r="I492" s="15" t="s">
        <v>109</v>
      </c>
      <c r="J492" s="15" t="s">
        <v>768</v>
      </c>
      <c r="K492" s="57">
        <v>0.1188492</v>
      </c>
      <c r="L492" s="57">
        <v>35</v>
      </c>
      <c r="M492" s="57">
        <v>32</v>
      </c>
      <c r="N492" s="57" t="str">
        <f t="shared" si="7"/>
        <v>[wpg5evyl1OL]|20-24|Female|HIV_PREV.T_1</v>
      </c>
    </row>
    <row r="493" spans="4:14">
      <c r="D493" s="15" t="s">
        <v>748</v>
      </c>
      <c r="E493" s="15" t="s">
        <v>766</v>
      </c>
      <c r="F493" s="15" t="s">
        <v>493</v>
      </c>
      <c r="G493" s="15" t="s">
        <v>114</v>
      </c>
      <c r="H493" s="15" t="s">
        <v>774</v>
      </c>
      <c r="I493" s="15" t="s">
        <v>120</v>
      </c>
      <c r="J493" s="15" t="s">
        <v>769</v>
      </c>
      <c r="K493" s="57">
        <v>4.23556E-2</v>
      </c>
      <c r="L493" s="57">
        <v>41</v>
      </c>
      <c r="M493" s="57">
        <v>12</v>
      </c>
      <c r="N493" s="57" t="str">
        <f t="shared" si="7"/>
        <v>[wpg5evyl1OL]|20-24|Male|HIV_PREV.T_1</v>
      </c>
    </row>
    <row r="494" spans="4:14">
      <c r="D494" s="15" t="s">
        <v>748</v>
      </c>
      <c r="E494" s="15" t="s">
        <v>766</v>
      </c>
      <c r="F494" s="15" t="s">
        <v>493</v>
      </c>
      <c r="G494" s="15" t="s">
        <v>115</v>
      </c>
      <c r="H494" s="15" t="s">
        <v>775</v>
      </c>
      <c r="I494" s="15" t="s">
        <v>109</v>
      </c>
      <c r="J494" s="15" t="s">
        <v>768</v>
      </c>
      <c r="K494" s="57">
        <v>0.2192363</v>
      </c>
      <c r="L494" s="57">
        <v>24</v>
      </c>
      <c r="M494" s="57">
        <v>17</v>
      </c>
      <c r="N494" s="57" t="str">
        <f t="shared" si="7"/>
        <v>[wpg5evyl1OL]|25-29|Female|HIV_PREV.T_1</v>
      </c>
    </row>
    <row r="495" spans="4:14">
      <c r="D495" s="15" t="s">
        <v>748</v>
      </c>
      <c r="E495" s="15" t="s">
        <v>766</v>
      </c>
      <c r="F495" s="15" t="s">
        <v>493</v>
      </c>
      <c r="G495" s="15" t="s">
        <v>115</v>
      </c>
      <c r="H495" s="15" t="s">
        <v>775</v>
      </c>
      <c r="I495" s="15" t="s">
        <v>120</v>
      </c>
      <c r="J495" s="15" t="s">
        <v>769</v>
      </c>
      <c r="K495" s="57">
        <v>9.1470599999999999E-2</v>
      </c>
      <c r="L495" s="57">
        <v>56</v>
      </c>
      <c r="M495" s="57">
        <v>36</v>
      </c>
      <c r="N495" s="57" t="str">
        <f t="shared" si="7"/>
        <v>[wpg5evyl1OL]|25-29|Male|HIV_PREV.T_1</v>
      </c>
    </row>
    <row r="496" spans="4:14">
      <c r="D496" s="15" t="s">
        <v>748</v>
      </c>
      <c r="E496" s="15" t="s">
        <v>766</v>
      </c>
      <c r="F496" s="15" t="s">
        <v>493</v>
      </c>
      <c r="G496" s="15" t="s">
        <v>116</v>
      </c>
      <c r="H496" s="15" t="s">
        <v>776</v>
      </c>
      <c r="I496" s="15" t="s">
        <v>109</v>
      </c>
      <c r="J496" s="15" t="s">
        <v>768</v>
      </c>
      <c r="K496" s="57">
        <v>0.32035340000000001</v>
      </c>
      <c r="L496" s="57">
        <v>20</v>
      </c>
      <c r="M496" s="57">
        <v>19</v>
      </c>
      <c r="N496" s="57" t="str">
        <f t="shared" si="7"/>
        <v>[wpg5evyl1OL]|30-34|Female|HIV_PREV.T_1</v>
      </c>
    </row>
    <row r="497" spans="4:14">
      <c r="D497" s="15" t="s">
        <v>748</v>
      </c>
      <c r="E497" s="15" t="s">
        <v>766</v>
      </c>
      <c r="F497" s="15" t="s">
        <v>493</v>
      </c>
      <c r="G497" s="15" t="s">
        <v>116</v>
      </c>
      <c r="H497" s="15" t="s">
        <v>776</v>
      </c>
      <c r="I497" s="15" t="s">
        <v>120</v>
      </c>
      <c r="J497" s="15" t="s">
        <v>769</v>
      </c>
      <c r="K497" s="57">
        <v>0.16802739999999999</v>
      </c>
      <c r="L497" s="57">
        <v>28</v>
      </c>
      <c r="M497" s="57">
        <v>47</v>
      </c>
      <c r="N497" s="57" t="str">
        <f t="shared" si="7"/>
        <v>[wpg5evyl1OL]|30-34|Male|HIV_PREV.T_1</v>
      </c>
    </row>
    <row r="498" spans="4:14">
      <c r="D498" s="15" t="s">
        <v>748</v>
      </c>
      <c r="E498" s="15" t="s">
        <v>766</v>
      </c>
      <c r="F498" s="15" t="s">
        <v>493</v>
      </c>
      <c r="G498" s="15" t="s">
        <v>117</v>
      </c>
      <c r="H498" s="15" t="s">
        <v>777</v>
      </c>
      <c r="I498" s="15" t="s">
        <v>109</v>
      </c>
      <c r="J498" s="15" t="s">
        <v>768</v>
      </c>
      <c r="K498" s="57">
        <v>0.41729569999999999</v>
      </c>
      <c r="L498" s="57">
        <v>38</v>
      </c>
      <c r="M498" s="57">
        <v>31</v>
      </c>
      <c r="N498" s="57" t="str">
        <f t="shared" si="7"/>
        <v>[wpg5evyl1OL]|35-39|Female|HIV_PREV.T_1</v>
      </c>
    </row>
    <row r="499" spans="4:14">
      <c r="D499" s="15" t="s">
        <v>748</v>
      </c>
      <c r="E499" s="15" t="s">
        <v>766</v>
      </c>
      <c r="F499" s="15" t="s">
        <v>493</v>
      </c>
      <c r="G499" s="15" t="s">
        <v>117</v>
      </c>
      <c r="H499" s="15" t="s">
        <v>777</v>
      </c>
      <c r="I499" s="15" t="s">
        <v>120</v>
      </c>
      <c r="J499" s="15" t="s">
        <v>769</v>
      </c>
      <c r="K499" s="57">
        <v>0.25771850000000002</v>
      </c>
      <c r="L499" s="57">
        <v>22</v>
      </c>
      <c r="M499" s="57">
        <v>37</v>
      </c>
      <c r="N499" s="57" t="str">
        <f t="shared" si="7"/>
        <v>[wpg5evyl1OL]|35-39|Male|HIV_PREV.T_1</v>
      </c>
    </row>
    <row r="500" spans="4:14">
      <c r="D500" s="15" t="s">
        <v>748</v>
      </c>
      <c r="E500" s="15" t="s">
        <v>766</v>
      </c>
      <c r="F500" s="15" t="s">
        <v>493</v>
      </c>
      <c r="G500" s="15" t="s">
        <v>118</v>
      </c>
      <c r="H500" s="15" t="s">
        <v>778</v>
      </c>
      <c r="I500" s="15" t="s">
        <v>109</v>
      </c>
      <c r="J500" s="15" t="s">
        <v>768</v>
      </c>
      <c r="K500" s="57">
        <v>0.46536090000000002</v>
      </c>
      <c r="L500" s="57">
        <v>34</v>
      </c>
      <c r="M500" s="57">
        <v>37</v>
      </c>
      <c r="N500" s="57" t="str">
        <f t="shared" si="7"/>
        <v>[wpg5evyl1OL]|40-44|Female|HIV_PREV.T_1</v>
      </c>
    </row>
    <row r="501" spans="4:14">
      <c r="D501" s="15" t="s">
        <v>748</v>
      </c>
      <c r="E501" s="15" t="s">
        <v>766</v>
      </c>
      <c r="F501" s="15" t="s">
        <v>493</v>
      </c>
      <c r="G501" s="15" t="s">
        <v>118</v>
      </c>
      <c r="H501" s="15" t="s">
        <v>778</v>
      </c>
      <c r="I501" s="15" t="s">
        <v>120</v>
      </c>
      <c r="J501" s="15" t="s">
        <v>769</v>
      </c>
      <c r="K501" s="57">
        <v>0.34950989999999998</v>
      </c>
      <c r="L501" s="57">
        <v>54</v>
      </c>
      <c r="M501" s="57">
        <v>39</v>
      </c>
      <c r="N501" s="57" t="str">
        <f t="shared" si="7"/>
        <v>[wpg5evyl1OL]|40-44|Male|HIV_PREV.T_1</v>
      </c>
    </row>
    <row r="502" spans="4:14">
      <c r="D502" s="15" t="s">
        <v>748</v>
      </c>
      <c r="E502" s="15" t="s">
        <v>766</v>
      </c>
      <c r="F502" s="15" t="s">
        <v>493</v>
      </c>
      <c r="G502" s="15" t="s">
        <v>119</v>
      </c>
      <c r="H502" s="15" t="s">
        <v>779</v>
      </c>
      <c r="I502" s="15" t="s">
        <v>109</v>
      </c>
      <c r="J502" s="15" t="s">
        <v>768</v>
      </c>
      <c r="K502" s="57">
        <v>0.42191099999999998</v>
      </c>
      <c r="L502" s="57">
        <v>1</v>
      </c>
      <c r="M502" s="57">
        <v>16</v>
      </c>
      <c r="N502" s="57" t="str">
        <f t="shared" si="7"/>
        <v>[wpg5evyl1OL]|45-49|Female|HIV_PREV.T_1</v>
      </c>
    </row>
    <row r="503" spans="4:14">
      <c r="D503" s="15" t="s">
        <v>748</v>
      </c>
      <c r="E503" s="15" t="s">
        <v>766</v>
      </c>
      <c r="F503" s="15" t="s">
        <v>493</v>
      </c>
      <c r="G503" s="15" t="s">
        <v>119</v>
      </c>
      <c r="H503" s="15" t="s">
        <v>779</v>
      </c>
      <c r="I503" s="15" t="s">
        <v>120</v>
      </c>
      <c r="J503" s="15" t="s">
        <v>769</v>
      </c>
      <c r="K503" s="57">
        <v>0.39595999999999998</v>
      </c>
      <c r="L503" s="57">
        <v>40</v>
      </c>
      <c r="M503" s="57">
        <v>2</v>
      </c>
      <c r="N503" s="57" t="str">
        <f t="shared" si="7"/>
        <v>[wpg5evyl1OL]|45-49|Male|HIV_PREV.T_1</v>
      </c>
    </row>
    <row r="504" spans="4:14">
      <c r="D504" s="15" t="s">
        <v>748</v>
      </c>
      <c r="E504" s="15" t="s">
        <v>766</v>
      </c>
      <c r="F504" s="15" t="s">
        <v>493</v>
      </c>
      <c r="G504" s="15" t="s">
        <v>8</v>
      </c>
      <c r="H504" s="15" t="s">
        <v>780</v>
      </c>
      <c r="I504" s="15" t="s">
        <v>109</v>
      </c>
      <c r="J504" s="15" t="s">
        <v>768</v>
      </c>
      <c r="K504" s="57">
        <v>0.24963450000000001</v>
      </c>
      <c r="L504" s="57">
        <v>29</v>
      </c>
      <c r="M504" s="57">
        <v>33</v>
      </c>
      <c r="N504" s="57" t="str">
        <f t="shared" si="7"/>
        <v>[wpg5evyl1OL]|50+|Female|HIV_PREV.T_1</v>
      </c>
    </row>
    <row r="505" spans="4:14">
      <c r="D505" s="15" t="s">
        <v>748</v>
      </c>
      <c r="E505" s="15" t="s">
        <v>766</v>
      </c>
      <c r="F505" s="15" t="s">
        <v>493</v>
      </c>
      <c r="G505" s="15" t="s">
        <v>8</v>
      </c>
      <c r="H505" s="15" t="s">
        <v>780</v>
      </c>
      <c r="I505" s="15" t="s">
        <v>120</v>
      </c>
      <c r="J505" s="15" t="s">
        <v>769</v>
      </c>
      <c r="K505" s="57">
        <v>0.2685901</v>
      </c>
      <c r="L505" s="57">
        <v>20</v>
      </c>
      <c r="M505" s="57">
        <v>22</v>
      </c>
      <c r="N505" s="57" t="str">
        <f t="shared" si="7"/>
        <v>[wpg5evyl1OL]|50+|Male|HIV_PREV.T_1</v>
      </c>
    </row>
    <row r="506" spans="4:14">
      <c r="D506" s="15" t="s">
        <v>749</v>
      </c>
      <c r="E506" s="15" t="s">
        <v>781</v>
      </c>
      <c r="F506" s="15" t="s">
        <v>493</v>
      </c>
      <c r="G506" s="15" t="s">
        <v>43</v>
      </c>
      <c r="H506" s="15" t="s">
        <v>767</v>
      </c>
      <c r="I506" s="15" t="s">
        <v>109</v>
      </c>
      <c r="J506" s="15" t="s">
        <v>768</v>
      </c>
      <c r="K506" s="57">
        <v>5.6413000000000001E-3</v>
      </c>
      <c r="L506" s="57">
        <v>59</v>
      </c>
      <c r="M506" s="57">
        <v>50</v>
      </c>
      <c r="N506" s="57" t="str">
        <f t="shared" si="7"/>
        <v>[mvPRqBFtVC0]|&lt;01|Female|HIV_PREV.T_1</v>
      </c>
    </row>
    <row r="507" spans="4:14">
      <c r="D507" s="15" t="s">
        <v>749</v>
      </c>
      <c r="E507" s="15" t="s">
        <v>781</v>
      </c>
      <c r="F507" s="15" t="s">
        <v>493</v>
      </c>
      <c r="G507" s="15" t="s">
        <v>43</v>
      </c>
      <c r="H507" s="15" t="s">
        <v>767</v>
      </c>
      <c r="I507" s="15" t="s">
        <v>120</v>
      </c>
      <c r="J507" s="15" t="s">
        <v>769</v>
      </c>
      <c r="K507" s="57">
        <v>5.7435000000000003E-3</v>
      </c>
      <c r="L507" s="57">
        <v>20</v>
      </c>
      <c r="M507" s="57">
        <v>22</v>
      </c>
      <c r="N507" s="57" t="str">
        <f t="shared" si="7"/>
        <v>[mvPRqBFtVC0]|&lt;01|Male|HIV_PREV.T_1</v>
      </c>
    </row>
    <row r="508" spans="4:14">
      <c r="D508" s="15" t="s">
        <v>749</v>
      </c>
      <c r="E508" s="15" t="s">
        <v>781</v>
      </c>
      <c r="F508" s="15" t="s">
        <v>493</v>
      </c>
      <c r="G508" s="15" t="s">
        <v>110</v>
      </c>
      <c r="H508" s="15" t="s">
        <v>770</v>
      </c>
      <c r="I508" s="15" t="s">
        <v>109</v>
      </c>
      <c r="J508" s="15" t="s">
        <v>768</v>
      </c>
      <c r="K508" s="57">
        <v>5.9658000000000003E-3</v>
      </c>
      <c r="L508" s="57">
        <v>15</v>
      </c>
      <c r="M508" s="57">
        <v>29</v>
      </c>
      <c r="N508" s="57" t="str">
        <f t="shared" si="7"/>
        <v>[mvPRqBFtVC0]|01-04|Female|HIV_PREV.T_1</v>
      </c>
    </row>
    <row r="509" spans="4:14">
      <c r="D509" s="15" t="s">
        <v>749</v>
      </c>
      <c r="E509" s="15" t="s">
        <v>781</v>
      </c>
      <c r="F509" s="15" t="s">
        <v>493</v>
      </c>
      <c r="G509" s="15" t="s">
        <v>110</v>
      </c>
      <c r="H509" s="15" t="s">
        <v>770</v>
      </c>
      <c r="I509" s="15" t="s">
        <v>120</v>
      </c>
      <c r="J509" s="15" t="s">
        <v>769</v>
      </c>
      <c r="K509" s="57">
        <v>6.0739000000000001E-3</v>
      </c>
      <c r="L509" s="57">
        <v>23</v>
      </c>
      <c r="M509" s="57">
        <v>40</v>
      </c>
      <c r="N509" s="57" t="str">
        <f t="shared" si="7"/>
        <v>[mvPRqBFtVC0]|01-04|Male|HIV_PREV.T_1</v>
      </c>
    </row>
    <row r="510" spans="4:14">
      <c r="D510" s="15" t="s">
        <v>749</v>
      </c>
      <c r="E510" s="15" t="s">
        <v>781</v>
      </c>
      <c r="F510" s="15" t="s">
        <v>493</v>
      </c>
      <c r="G510" s="15" t="s">
        <v>111</v>
      </c>
      <c r="H510" s="15" t="s">
        <v>771</v>
      </c>
      <c r="I510" s="15" t="s">
        <v>109</v>
      </c>
      <c r="J510" s="15" t="s">
        <v>768</v>
      </c>
      <c r="K510" s="57">
        <v>1.05866E-2</v>
      </c>
      <c r="L510" s="57">
        <v>38</v>
      </c>
      <c r="M510" s="57">
        <v>48</v>
      </c>
      <c r="N510" s="57" t="str">
        <f t="shared" si="7"/>
        <v>[mvPRqBFtVC0]|05-09|Female|HIV_PREV.T_1</v>
      </c>
    </row>
    <row r="511" spans="4:14">
      <c r="D511" s="15" t="s">
        <v>749</v>
      </c>
      <c r="E511" s="15" t="s">
        <v>781</v>
      </c>
      <c r="F511" s="15" t="s">
        <v>493</v>
      </c>
      <c r="G511" s="15" t="s">
        <v>111</v>
      </c>
      <c r="H511" s="15" t="s">
        <v>771</v>
      </c>
      <c r="I511" s="15" t="s">
        <v>120</v>
      </c>
      <c r="J511" s="15" t="s">
        <v>769</v>
      </c>
      <c r="K511" s="57">
        <v>1.08088E-2</v>
      </c>
      <c r="L511" s="57">
        <v>23</v>
      </c>
      <c r="M511" s="57">
        <v>11</v>
      </c>
      <c r="N511" s="57" t="str">
        <f t="shared" si="7"/>
        <v>[mvPRqBFtVC0]|05-09|Male|HIV_PREV.T_1</v>
      </c>
    </row>
    <row r="512" spans="4:14">
      <c r="D512" s="15" t="s">
        <v>749</v>
      </c>
      <c r="E512" s="15" t="s">
        <v>781</v>
      </c>
      <c r="F512" s="15" t="s">
        <v>493</v>
      </c>
      <c r="G512" s="15" t="s">
        <v>112</v>
      </c>
      <c r="H512" s="15" t="s">
        <v>772</v>
      </c>
      <c r="I512" s="15" t="s">
        <v>109</v>
      </c>
      <c r="J512" s="15" t="s">
        <v>768</v>
      </c>
      <c r="K512" s="57">
        <v>1.8797999999999999E-2</v>
      </c>
      <c r="L512" s="57">
        <v>57</v>
      </c>
      <c r="M512" s="57">
        <v>1</v>
      </c>
      <c r="N512" s="57" t="str">
        <f t="shared" si="7"/>
        <v>[mvPRqBFtVC0]|10-14|Female|HIV_PREV.T_1</v>
      </c>
    </row>
    <row r="513" spans="4:14">
      <c r="D513" s="15" t="s">
        <v>749</v>
      </c>
      <c r="E513" s="15" t="s">
        <v>781</v>
      </c>
      <c r="F513" s="15" t="s">
        <v>493</v>
      </c>
      <c r="G513" s="15" t="s">
        <v>112</v>
      </c>
      <c r="H513" s="15" t="s">
        <v>772</v>
      </c>
      <c r="I513" s="15" t="s">
        <v>120</v>
      </c>
      <c r="J513" s="15" t="s">
        <v>769</v>
      </c>
      <c r="K513" s="57">
        <v>1.9061499999999999E-2</v>
      </c>
      <c r="L513" s="57">
        <v>52</v>
      </c>
      <c r="M513" s="57">
        <v>35</v>
      </c>
      <c r="N513" s="57" t="str">
        <f t="shared" si="7"/>
        <v>[mvPRqBFtVC0]|10-14|Male|HIV_PREV.T_1</v>
      </c>
    </row>
    <row r="514" spans="4:14">
      <c r="D514" s="15" t="s">
        <v>749</v>
      </c>
      <c r="E514" s="15" t="s">
        <v>781</v>
      </c>
      <c r="F514" s="15" t="s">
        <v>493</v>
      </c>
      <c r="G514" s="15" t="s">
        <v>113</v>
      </c>
      <c r="H514" s="15" t="s">
        <v>773</v>
      </c>
      <c r="I514" s="15" t="s">
        <v>109</v>
      </c>
      <c r="J514" s="15" t="s">
        <v>768</v>
      </c>
      <c r="K514" s="57">
        <v>3.6859799999999998E-2</v>
      </c>
      <c r="L514" s="57">
        <v>41</v>
      </c>
      <c r="M514" s="57">
        <v>11</v>
      </c>
      <c r="N514" s="57" t="str">
        <f t="shared" si="7"/>
        <v>[mvPRqBFtVC0]|15-19|Female|HIV_PREV.T_1</v>
      </c>
    </row>
    <row r="515" spans="4:14">
      <c r="D515" s="15" t="s">
        <v>749</v>
      </c>
      <c r="E515" s="15" t="s">
        <v>781</v>
      </c>
      <c r="F515" s="15" t="s">
        <v>493</v>
      </c>
      <c r="G515" s="15" t="s">
        <v>113</v>
      </c>
      <c r="H515" s="15" t="s">
        <v>773</v>
      </c>
      <c r="I515" s="15" t="s">
        <v>120</v>
      </c>
      <c r="J515" s="15" t="s">
        <v>769</v>
      </c>
      <c r="K515" s="57">
        <v>2.1778599999999999E-2</v>
      </c>
      <c r="L515" s="57">
        <v>25</v>
      </c>
      <c r="M515" s="57">
        <v>3</v>
      </c>
      <c r="N515" s="57" t="str">
        <f t="shared" ref="N515:N578" si="8">IF($D515&lt;&gt;"","["&amp;$E515&amp;"]"&amp;"|"&amp;$G515&amp;"|"&amp;$I515&amp;"|"&amp;$F515,"")</f>
        <v>[mvPRqBFtVC0]|15-19|Male|HIV_PREV.T_1</v>
      </c>
    </row>
    <row r="516" spans="4:14">
      <c r="D516" s="15" t="s">
        <v>749</v>
      </c>
      <c r="E516" s="15" t="s">
        <v>781</v>
      </c>
      <c r="F516" s="15" t="s">
        <v>493</v>
      </c>
      <c r="G516" s="15" t="s">
        <v>114</v>
      </c>
      <c r="H516" s="15" t="s">
        <v>774</v>
      </c>
      <c r="I516" s="15" t="s">
        <v>109</v>
      </c>
      <c r="J516" s="15" t="s">
        <v>768</v>
      </c>
      <c r="K516" s="57">
        <v>0.1004954</v>
      </c>
      <c r="L516" s="57">
        <v>14</v>
      </c>
      <c r="M516" s="57">
        <v>26</v>
      </c>
      <c r="N516" s="57" t="str">
        <f t="shared" si="8"/>
        <v>[mvPRqBFtVC0]|20-24|Female|HIV_PREV.T_1</v>
      </c>
    </row>
    <row r="517" spans="4:14">
      <c r="D517" s="15" t="s">
        <v>749</v>
      </c>
      <c r="E517" s="15" t="s">
        <v>781</v>
      </c>
      <c r="F517" s="15" t="s">
        <v>493</v>
      </c>
      <c r="G517" s="15" t="s">
        <v>114</v>
      </c>
      <c r="H517" s="15" t="s">
        <v>774</v>
      </c>
      <c r="I517" s="15" t="s">
        <v>120</v>
      </c>
      <c r="J517" s="15" t="s">
        <v>769</v>
      </c>
      <c r="K517" s="57">
        <v>3.7463700000000003E-2</v>
      </c>
      <c r="L517" s="57">
        <v>10</v>
      </c>
      <c r="M517" s="57">
        <v>18</v>
      </c>
      <c r="N517" s="57" t="str">
        <f t="shared" si="8"/>
        <v>[mvPRqBFtVC0]|20-24|Male|HIV_PREV.T_1</v>
      </c>
    </row>
    <row r="518" spans="4:14">
      <c r="D518" s="15" t="s">
        <v>749</v>
      </c>
      <c r="E518" s="15" t="s">
        <v>781</v>
      </c>
      <c r="F518" s="15" t="s">
        <v>493</v>
      </c>
      <c r="G518" s="15" t="s">
        <v>115</v>
      </c>
      <c r="H518" s="15" t="s">
        <v>775</v>
      </c>
      <c r="I518" s="15" t="s">
        <v>109</v>
      </c>
      <c r="J518" s="15" t="s">
        <v>768</v>
      </c>
      <c r="K518" s="57">
        <v>0.18697839999999999</v>
      </c>
      <c r="L518" s="57">
        <v>21</v>
      </c>
      <c r="M518" s="57">
        <v>16</v>
      </c>
      <c r="N518" s="57" t="str">
        <f t="shared" si="8"/>
        <v>[mvPRqBFtVC0]|25-29|Female|HIV_PREV.T_1</v>
      </c>
    </row>
    <row r="519" spans="4:14">
      <c r="D519" s="15" t="s">
        <v>749</v>
      </c>
      <c r="E519" s="15" t="s">
        <v>781</v>
      </c>
      <c r="F519" s="15" t="s">
        <v>493</v>
      </c>
      <c r="G519" s="15" t="s">
        <v>115</v>
      </c>
      <c r="H519" s="15" t="s">
        <v>775</v>
      </c>
      <c r="I519" s="15" t="s">
        <v>120</v>
      </c>
      <c r="J519" s="15" t="s">
        <v>769</v>
      </c>
      <c r="K519" s="57">
        <v>7.7787599999999998E-2</v>
      </c>
      <c r="L519" s="57">
        <v>30</v>
      </c>
      <c r="M519" s="57">
        <v>6</v>
      </c>
      <c r="N519" s="57" t="str">
        <f t="shared" si="8"/>
        <v>[mvPRqBFtVC0]|25-29|Male|HIV_PREV.T_1</v>
      </c>
    </row>
    <row r="520" spans="4:14">
      <c r="D520" s="15" t="s">
        <v>749</v>
      </c>
      <c r="E520" s="15" t="s">
        <v>781</v>
      </c>
      <c r="F520" s="15" t="s">
        <v>493</v>
      </c>
      <c r="G520" s="15" t="s">
        <v>116</v>
      </c>
      <c r="H520" s="15" t="s">
        <v>776</v>
      </c>
      <c r="I520" s="15" t="s">
        <v>109</v>
      </c>
      <c r="J520" s="15" t="s">
        <v>768</v>
      </c>
      <c r="K520" s="57">
        <v>0.280281</v>
      </c>
      <c r="L520" s="57">
        <v>56</v>
      </c>
      <c r="M520" s="57">
        <v>18</v>
      </c>
      <c r="N520" s="57" t="str">
        <f t="shared" si="8"/>
        <v>[mvPRqBFtVC0]|30-34|Female|HIV_PREV.T_1</v>
      </c>
    </row>
    <row r="521" spans="4:14">
      <c r="D521" s="15" t="s">
        <v>749</v>
      </c>
      <c r="E521" s="15" t="s">
        <v>781</v>
      </c>
      <c r="F521" s="15" t="s">
        <v>493</v>
      </c>
      <c r="G521" s="15" t="s">
        <v>116</v>
      </c>
      <c r="H521" s="15" t="s">
        <v>776</v>
      </c>
      <c r="I521" s="15" t="s">
        <v>120</v>
      </c>
      <c r="J521" s="15" t="s">
        <v>769</v>
      </c>
      <c r="K521" s="57">
        <v>0.14543410000000001</v>
      </c>
      <c r="L521" s="57">
        <v>4</v>
      </c>
      <c r="M521" s="57">
        <v>23</v>
      </c>
      <c r="N521" s="57" t="str">
        <f t="shared" si="8"/>
        <v>[mvPRqBFtVC0]|30-34|Male|HIV_PREV.T_1</v>
      </c>
    </row>
    <row r="522" spans="4:14">
      <c r="D522" s="15" t="s">
        <v>749</v>
      </c>
      <c r="E522" s="15" t="s">
        <v>781</v>
      </c>
      <c r="F522" s="15" t="s">
        <v>493</v>
      </c>
      <c r="G522" s="15" t="s">
        <v>117</v>
      </c>
      <c r="H522" s="15" t="s">
        <v>777</v>
      </c>
      <c r="I522" s="15" t="s">
        <v>109</v>
      </c>
      <c r="J522" s="15" t="s">
        <v>768</v>
      </c>
      <c r="K522" s="57">
        <v>0.36909769999999997</v>
      </c>
      <c r="L522" s="57">
        <v>2</v>
      </c>
      <c r="M522" s="57">
        <v>5</v>
      </c>
      <c r="N522" s="57" t="str">
        <f t="shared" si="8"/>
        <v>[mvPRqBFtVC0]|35-39|Female|HIV_PREV.T_1</v>
      </c>
    </row>
    <row r="523" spans="4:14">
      <c r="D523" s="15" t="s">
        <v>749</v>
      </c>
      <c r="E523" s="15" t="s">
        <v>781</v>
      </c>
      <c r="F523" s="15" t="s">
        <v>493</v>
      </c>
      <c r="G523" s="15" t="s">
        <v>117</v>
      </c>
      <c r="H523" s="15" t="s">
        <v>777</v>
      </c>
      <c r="I523" s="15" t="s">
        <v>120</v>
      </c>
      <c r="J523" s="15" t="s">
        <v>769</v>
      </c>
      <c r="K523" s="57">
        <v>0.22948540000000001</v>
      </c>
      <c r="L523" s="57">
        <v>59</v>
      </c>
      <c r="M523" s="57">
        <v>2</v>
      </c>
      <c r="N523" s="57" t="str">
        <f t="shared" si="8"/>
        <v>[mvPRqBFtVC0]|35-39|Male|HIV_PREV.T_1</v>
      </c>
    </row>
    <row r="524" spans="4:14">
      <c r="D524" s="15" t="s">
        <v>749</v>
      </c>
      <c r="E524" s="15" t="s">
        <v>781</v>
      </c>
      <c r="F524" s="15" t="s">
        <v>493</v>
      </c>
      <c r="G524" s="15" t="s">
        <v>118</v>
      </c>
      <c r="H524" s="15" t="s">
        <v>778</v>
      </c>
      <c r="I524" s="15" t="s">
        <v>109</v>
      </c>
      <c r="J524" s="15" t="s">
        <v>768</v>
      </c>
      <c r="K524" s="57">
        <v>0.41368820000000001</v>
      </c>
      <c r="L524" s="57">
        <v>15</v>
      </c>
      <c r="M524" s="57">
        <v>9</v>
      </c>
      <c r="N524" s="57" t="str">
        <f t="shared" si="8"/>
        <v>[mvPRqBFtVC0]|40-44|Female|HIV_PREV.T_1</v>
      </c>
    </row>
    <row r="525" spans="4:14">
      <c r="D525" s="15" t="s">
        <v>749</v>
      </c>
      <c r="E525" s="15" t="s">
        <v>781</v>
      </c>
      <c r="F525" s="15" t="s">
        <v>493</v>
      </c>
      <c r="G525" s="15" t="s">
        <v>118</v>
      </c>
      <c r="H525" s="15" t="s">
        <v>778</v>
      </c>
      <c r="I525" s="15" t="s">
        <v>120</v>
      </c>
      <c r="J525" s="15" t="s">
        <v>769</v>
      </c>
      <c r="K525" s="57">
        <v>0.31009170000000003</v>
      </c>
      <c r="L525" s="57">
        <v>33</v>
      </c>
      <c r="M525" s="57">
        <v>28</v>
      </c>
      <c r="N525" s="57" t="str">
        <f t="shared" si="8"/>
        <v>[mvPRqBFtVC0]|40-44|Male|HIV_PREV.T_1</v>
      </c>
    </row>
    <row r="526" spans="4:14">
      <c r="D526" s="15" t="s">
        <v>749</v>
      </c>
      <c r="E526" s="15" t="s">
        <v>781</v>
      </c>
      <c r="F526" s="15" t="s">
        <v>493</v>
      </c>
      <c r="G526" s="15" t="s">
        <v>119</v>
      </c>
      <c r="H526" s="15" t="s">
        <v>779</v>
      </c>
      <c r="I526" s="15" t="s">
        <v>109</v>
      </c>
      <c r="J526" s="15" t="s">
        <v>768</v>
      </c>
      <c r="K526" s="57">
        <v>0.39166640000000003</v>
      </c>
      <c r="L526" s="57">
        <v>59</v>
      </c>
      <c r="M526" s="57">
        <v>35</v>
      </c>
      <c r="N526" s="57" t="str">
        <f t="shared" si="8"/>
        <v>[mvPRqBFtVC0]|45-49|Female|HIV_PREV.T_1</v>
      </c>
    </row>
    <row r="527" spans="4:14">
      <c r="D527" s="15" t="s">
        <v>749</v>
      </c>
      <c r="E527" s="15" t="s">
        <v>781</v>
      </c>
      <c r="F527" s="15" t="s">
        <v>493</v>
      </c>
      <c r="G527" s="15" t="s">
        <v>119</v>
      </c>
      <c r="H527" s="15" t="s">
        <v>779</v>
      </c>
      <c r="I527" s="15" t="s">
        <v>120</v>
      </c>
      <c r="J527" s="15" t="s">
        <v>769</v>
      </c>
      <c r="K527" s="57">
        <v>0.37300220000000001</v>
      </c>
      <c r="L527" s="57">
        <v>33</v>
      </c>
      <c r="M527" s="57">
        <v>44</v>
      </c>
      <c r="N527" s="57" t="str">
        <f t="shared" si="8"/>
        <v>[mvPRqBFtVC0]|45-49|Male|HIV_PREV.T_1</v>
      </c>
    </row>
    <row r="528" spans="4:14">
      <c r="D528" s="15" t="s">
        <v>749</v>
      </c>
      <c r="E528" s="15" t="s">
        <v>781</v>
      </c>
      <c r="F528" s="15" t="s">
        <v>493</v>
      </c>
      <c r="G528" s="15" t="s">
        <v>8</v>
      </c>
      <c r="H528" s="15" t="s">
        <v>780</v>
      </c>
      <c r="I528" s="15" t="s">
        <v>109</v>
      </c>
      <c r="J528" s="15" t="s">
        <v>768</v>
      </c>
      <c r="K528" s="57">
        <v>0.2026606</v>
      </c>
      <c r="L528" s="57">
        <v>49</v>
      </c>
      <c r="M528" s="57">
        <v>35</v>
      </c>
      <c r="N528" s="57" t="str">
        <f t="shared" si="8"/>
        <v>[mvPRqBFtVC0]|50+|Female|HIV_PREV.T_1</v>
      </c>
    </row>
    <row r="529" spans="4:14">
      <c r="D529" s="15" t="s">
        <v>749</v>
      </c>
      <c r="E529" s="15" t="s">
        <v>781</v>
      </c>
      <c r="F529" s="15" t="s">
        <v>493</v>
      </c>
      <c r="G529" s="15" t="s">
        <v>8</v>
      </c>
      <c r="H529" s="15" t="s">
        <v>780</v>
      </c>
      <c r="I529" s="15" t="s">
        <v>120</v>
      </c>
      <c r="J529" s="15" t="s">
        <v>769</v>
      </c>
      <c r="K529" s="57">
        <v>0.23048289999999999</v>
      </c>
      <c r="L529" s="57">
        <v>40</v>
      </c>
      <c r="M529" s="57">
        <v>11</v>
      </c>
      <c r="N529" s="57" t="str">
        <f t="shared" si="8"/>
        <v>[mvPRqBFtVC0]|50+|Male|HIV_PREV.T_1</v>
      </c>
    </row>
    <row r="530" spans="4:14">
      <c r="D530" s="15" t="s">
        <v>750</v>
      </c>
      <c r="E530" s="15" t="s">
        <v>782</v>
      </c>
      <c r="F530" s="15" t="s">
        <v>493</v>
      </c>
      <c r="G530" s="15" t="s">
        <v>43</v>
      </c>
      <c r="H530" s="15" t="s">
        <v>767</v>
      </c>
      <c r="I530" s="15" t="s">
        <v>109</v>
      </c>
      <c r="J530" s="15" t="s">
        <v>768</v>
      </c>
      <c r="K530" s="57">
        <v>6.9765000000000001E-3</v>
      </c>
      <c r="L530" s="57">
        <v>55</v>
      </c>
      <c r="M530" s="57">
        <v>17</v>
      </c>
      <c r="N530" s="57" t="str">
        <f t="shared" si="8"/>
        <v>[FjSmRywOWUp]|&lt;01|Female|HIV_PREV.T_1</v>
      </c>
    </row>
    <row r="531" spans="4:14">
      <c r="D531" s="15" t="s">
        <v>750</v>
      </c>
      <c r="E531" s="15" t="s">
        <v>782</v>
      </c>
      <c r="F531" s="15" t="s">
        <v>493</v>
      </c>
      <c r="G531" s="15" t="s">
        <v>43</v>
      </c>
      <c r="H531" s="15" t="s">
        <v>767</v>
      </c>
      <c r="I531" s="15" t="s">
        <v>120</v>
      </c>
      <c r="J531" s="15" t="s">
        <v>769</v>
      </c>
      <c r="K531" s="57">
        <v>6.9807999999999997E-3</v>
      </c>
      <c r="L531" s="57">
        <v>31</v>
      </c>
      <c r="M531" s="57">
        <v>8</v>
      </c>
      <c r="N531" s="57" t="str">
        <f t="shared" si="8"/>
        <v>[FjSmRywOWUp]|&lt;01|Male|HIV_PREV.T_1</v>
      </c>
    </row>
    <row r="532" spans="4:14">
      <c r="D532" s="15" t="s">
        <v>750</v>
      </c>
      <c r="E532" s="15" t="s">
        <v>782</v>
      </c>
      <c r="F532" s="15" t="s">
        <v>493</v>
      </c>
      <c r="G532" s="15" t="s">
        <v>110</v>
      </c>
      <c r="H532" s="15" t="s">
        <v>770</v>
      </c>
      <c r="I532" s="15" t="s">
        <v>109</v>
      </c>
      <c r="J532" s="15" t="s">
        <v>768</v>
      </c>
      <c r="K532" s="57">
        <v>7.3778000000000003E-3</v>
      </c>
      <c r="L532" s="57">
        <v>9</v>
      </c>
      <c r="M532" s="57">
        <v>34</v>
      </c>
      <c r="N532" s="57" t="str">
        <f t="shared" si="8"/>
        <v>[FjSmRywOWUp]|01-04|Female|HIV_PREV.T_1</v>
      </c>
    </row>
    <row r="533" spans="4:14">
      <c r="D533" s="15" t="s">
        <v>750</v>
      </c>
      <c r="E533" s="15" t="s">
        <v>782</v>
      </c>
      <c r="F533" s="15" t="s">
        <v>493</v>
      </c>
      <c r="G533" s="15" t="s">
        <v>110</v>
      </c>
      <c r="H533" s="15" t="s">
        <v>770</v>
      </c>
      <c r="I533" s="15" t="s">
        <v>120</v>
      </c>
      <c r="J533" s="15" t="s">
        <v>769</v>
      </c>
      <c r="K533" s="57">
        <v>7.3822999999999996E-3</v>
      </c>
      <c r="L533" s="57">
        <v>5</v>
      </c>
      <c r="M533" s="57">
        <v>33</v>
      </c>
      <c r="N533" s="57" t="str">
        <f t="shared" si="8"/>
        <v>[FjSmRywOWUp]|01-04|Male|HIV_PREV.T_1</v>
      </c>
    </row>
    <row r="534" spans="4:14">
      <c r="D534" s="15" t="s">
        <v>750</v>
      </c>
      <c r="E534" s="15" t="s">
        <v>782</v>
      </c>
      <c r="F534" s="15" t="s">
        <v>493</v>
      </c>
      <c r="G534" s="15" t="s">
        <v>111</v>
      </c>
      <c r="H534" s="15" t="s">
        <v>771</v>
      </c>
      <c r="I534" s="15" t="s">
        <v>109</v>
      </c>
      <c r="J534" s="15" t="s">
        <v>768</v>
      </c>
      <c r="K534" s="57">
        <v>1.33563E-2</v>
      </c>
      <c r="L534" s="57">
        <v>51</v>
      </c>
      <c r="M534" s="57">
        <v>2</v>
      </c>
      <c r="N534" s="57" t="str">
        <f t="shared" si="8"/>
        <v>[FjSmRywOWUp]|05-09|Female|HIV_PREV.T_1</v>
      </c>
    </row>
    <row r="535" spans="4:14">
      <c r="D535" s="15" t="s">
        <v>750</v>
      </c>
      <c r="E535" s="15" t="s">
        <v>782</v>
      </c>
      <c r="F535" s="15" t="s">
        <v>493</v>
      </c>
      <c r="G535" s="15" t="s">
        <v>111</v>
      </c>
      <c r="H535" s="15" t="s">
        <v>771</v>
      </c>
      <c r="I535" s="15" t="s">
        <v>120</v>
      </c>
      <c r="J535" s="15" t="s">
        <v>769</v>
      </c>
      <c r="K535" s="57">
        <v>1.31854E-2</v>
      </c>
      <c r="L535" s="57">
        <v>17</v>
      </c>
      <c r="M535" s="57">
        <v>22</v>
      </c>
      <c r="N535" s="57" t="str">
        <f t="shared" si="8"/>
        <v>[FjSmRywOWUp]|05-09|Male|HIV_PREV.T_1</v>
      </c>
    </row>
    <row r="536" spans="4:14">
      <c r="D536" s="15" t="s">
        <v>750</v>
      </c>
      <c r="E536" s="15" t="s">
        <v>782</v>
      </c>
      <c r="F536" s="15" t="s">
        <v>493</v>
      </c>
      <c r="G536" s="15" t="s">
        <v>112</v>
      </c>
      <c r="H536" s="15" t="s">
        <v>772</v>
      </c>
      <c r="I536" s="15" t="s">
        <v>109</v>
      </c>
      <c r="J536" s="15" t="s">
        <v>768</v>
      </c>
      <c r="K536" s="57">
        <v>2.25337E-2</v>
      </c>
      <c r="L536" s="57">
        <v>38</v>
      </c>
      <c r="M536" s="57">
        <v>26</v>
      </c>
      <c r="N536" s="57" t="str">
        <f t="shared" si="8"/>
        <v>[FjSmRywOWUp]|10-14|Female|HIV_PREV.T_1</v>
      </c>
    </row>
    <row r="537" spans="4:14">
      <c r="D537" s="15" t="s">
        <v>750</v>
      </c>
      <c r="E537" s="15" t="s">
        <v>782</v>
      </c>
      <c r="F537" s="15" t="s">
        <v>493</v>
      </c>
      <c r="G537" s="15" t="s">
        <v>112</v>
      </c>
      <c r="H537" s="15" t="s">
        <v>772</v>
      </c>
      <c r="I537" s="15" t="s">
        <v>120</v>
      </c>
      <c r="J537" s="15" t="s">
        <v>769</v>
      </c>
      <c r="K537" s="57">
        <v>2.3360300000000001E-2</v>
      </c>
      <c r="L537" s="57">
        <v>3</v>
      </c>
      <c r="M537" s="57">
        <v>9</v>
      </c>
      <c r="N537" s="57" t="str">
        <f t="shared" si="8"/>
        <v>[FjSmRywOWUp]|10-14|Male|HIV_PREV.T_1</v>
      </c>
    </row>
    <row r="538" spans="4:14">
      <c r="D538" s="15" t="s">
        <v>750</v>
      </c>
      <c r="E538" s="15" t="s">
        <v>782</v>
      </c>
      <c r="F538" s="15" t="s">
        <v>493</v>
      </c>
      <c r="G538" s="15" t="s">
        <v>113</v>
      </c>
      <c r="H538" s="15" t="s">
        <v>773</v>
      </c>
      <c r="I538" s="15" t="s">
        <v>109</v>
      </c>
      <c r="J538" s="15" t="s">
        <v>768</v>
      </c>
      <c r="K538" s="57">
        <v>4.1476100000000002E-2</v>
      </c>
      <c r="L538" s="57">
        <v>24</v>
      </c>
      <c r="M538" s="57">
        <v>28</v>
      </c>
      <c r="N538" s="57" t="str">
        <f t="shared" si="8"/>
        <v>[FjSmRywOWUp]|15-19|Female|HIV_PREV.T_1</v>
      </c>
    </row>
    <row r="539" spans="4:14">
      <c r="D539" s="15" t="s">
        <v>750</v>
      </c>
      <c r="E539" s="15" t="s">
        <v>782</v>
      </c>
      <c r="F539" s="15" t="s">
        <v>493</v>
      </c>
      <c r="G539" s="15" t="s">
        <v>113</v>
      </c>
      <c r="H539" s="15" t="s">
        <v>773</v>
      </c>
      <c r="I539" s="15" t="s">
        <v>120</v>
      </c>
      <c r="J539" s="15" t="s">
        <v>769</v>
      </c>
      <c r="K539" s="57">
        <v>2.3602100000000001E-2</v>
      </c>
      <c r="L539" s="57">
        <v>23</v>
      </c>
      <c r="M539" s="57">
        <v>17</v>
      </c>
      <c r="N539" s="57" t="str">
        <f t="shared" si="8"/>
        <v>[FjSmRywOWUp]|15-19|Male|HIV_PREV.T_1</v>
      </c>
    </row>
    <row r="540" spans="4:14">
      <c r="D540" s="15" t="s">
        <v>750</v>
      </c>
      <c r="E540" s="15" t="s">
        <v>782</v>
      </c>
      <c r="F540" s="15" t="s">
        <v>493</v>
      </c>
      <c r="G540" s="15" t="s">
        <v>114</v>
      </c>
      <c r="H540" s="15" t="s">
        <v>774</v>
      </c>
      <c r="I540" s="15" t="s">
        <v>109</v>
      </c>
      <c r="J540" s="15" t="s">
        <v>768</v>
      </c>
      <c r="K540" s="57">
        <v>0.1126852</v>
      </c>
      <c r="L540" s="57">
        <v>10</v>
      </c>
      <c r="M540" s="57">
        <v>18</v>
      </c>
      <c r="N540" s="57" t="str">
        <f t="shared" si="8"/>
        <v>[FjSmRywOWUp]|20-24|Female|HIV_PREV.T_1</v>
      </c>
    </row>
    <row r="541" spans="4:14">
      <c r="D541" s="15" t="s">
        <v>750</v>
      </c>
      <c r="E541" s="15" t="s">
        <v>782</v>
      </c>
      <c r="F541" s="15" t="s">
        <v>493</v>
      </c>
      <c r="G541" s="15" t="s">
        <v>114</v>
      </c>
      <c r="H541" s="15" t="s">
        <v>774</v>
      </c>
      <c r="I541" s="15" t="s">
        <v>120</v>
      </c>
      <c r="J541" s="15" t="s">
        <v>769</v>
      </c>
      <c r="K541" s="57">
        <v>4.22183E-2</v>
      </c>
      <c r="L541" s="57">
        <v>3</v>
      </c>
      <c r="M541" s="57">
        <v>36</v>
      </c>
      <c r="N541" s="57" t="str">
        <f t="shared" si="8"/>
        <v>[FjSmRywOWUp]|20-24|Male|HIV_PREV.T_1</v>
      </c>
    </row>
    <row r="542" spans="4:14">
      <c r="D542" s="15" t="s">
        <v>750</v>
      </c>
      <c r="E542" s="15" t="s">
        <v>782</v>
      </c>
      <c r="F542" s="15" t="s">
        <v>493</v>
      </c>
      <c r="G542" s="15" t="s">
        <v>115</v>
      </c>
      <c r="H542" s="15" t="s">
        <v>775</v>
      </c>
      <c r="I542" s="15" t="s">
        <v>109</v>
      </c>
      <c r="J542" s="15" t="s">
        <v>768</v>
      </c>
      <c r="K542" s="57">
        <v>0.21243529999999999</v>
      </c>
      <c r="L542" s="57">
        <v>26</v>
      </c>
      <c r="M542" s="57">
        <v>5</v>
      </c>
      <c r="N542" s="57" t="str">
        <f t="shared" si="8"/>
        <v>[FjSmRywOWUp]|25-29|Female|HIV_PREV.T_1</v>
      </c>
    </row>
    <row r="543" spans="4:14">
      <c r="D543" s="15" t="s">
        <v>750</v>
      </c>
      <c r="E543" s="15" t="s">
        <v>782</v>
      </c>
      <c r="F543" s="15" t="s">
        <v>493</v>
      </c>
      <c r="G543" s="15" t="s">
        <v>115</v>
      </c>
      <c r="H543" s="15" t="s">
        <v>775</v>
      </c>
      <c r="I543" s="15" t="s">
        <v>120</v>
      </c>
      <c r="J543" s="15" t="s">
        <v>769</v>
      </c>
      <c r="K543" s="57">
        <v>8.9539900000000006E-2</v>
      </c>
      <c r="L543" s="57">
        <v>30</v>
      </c>
      <c r="M543" s="57">
        <v>26</v>
      </c>
      <c r="N543" s="57" t="str">
        <f t="shared" si="8"/>
        <v>[FjSmRywOWUp]|25-29|Male|HIV_PREV.T_1</v>
      </c>
    </row>
    <row r="544" spans="4:14">
      <c r="D544" s="15" t="s">
        <v>750</v>
      </c>
      <c r="E544" s="15" t="s">
        <v>782</v>
      </c>
      <c r="F544" s="15" t="s">
        <v>493</v>
      </c>
      <c r="G544" s="15" t="s">
        <v>116</v>
      </c>
      <c r="H544" s="15" t="s">
        <v>776</v>
      </c>
      <c r="I544" s="15" t="s">
        <v>109</v>
      </c>
      <c r="J544" s="15" t="s">
        <v>768</v>
      </c>
      <c r="K544" s="57">
        <v>0.32304090000000002</v>
      </c>
      <c r="L544" s="57">
        <v>45</v>
      </c>
      <c r="M544" s="57">
        <v>39</v>
      </c>
      <c r="N544" s="57" t="str">
        <f t="shared" si="8"/>
        <v>[FjSmRywOWUp]|30-34|Female|HIV_PREV.T_1</v>
      </c>
    </row>
    <row r="545" spans="4:14">
      <c r="D545" s="15" t="s">
        <v>750</v>
      </c>
      <c r="E545" s="15" t="s">
        <v>782</v>
      </c>
      <c r="F545" s="15" t="s">
        <v>493</v>
      </c>
      <c r="G545" s="15" t="s">
        <v>116</v>
      </c>
      <c r="H545" s="15" t="s">
        <v>776</v>
      </c>
      <c r="I545" s="15" t="s">
        <v>120</v>
      </c>
      <c r="J545" s="15" t="s">
        <v>769</v>
      </c>
      <c r="K545" s="57">
        <v>0.167709</v>
      </c>
      <c r="L545" s="57">
        <v>21</v>
      </c>
      <c r="M545" s="57">
        <v>13</v>
      </c>
      <c r="N545" s="57" t="str">
        <f t="shared" si="8"/>
        <v>[FjSmRywOWUp]|30-34|Male|HIV_PREV.T_1</v>
      </c>
    </row>
    <row r="546" spans="4:14">
      <c r="D546" s="15" t="s">
        <v>750</v>
      </c>
      <c r="E546" s="15" t="s">
        <v>782</v>
      </c>
      <c r="F546" s="15" t="s">
        <v>493</v>
      </c>
      <c r="G546" s="15" t="s">
        <v>117</v>
      </c>
      <c r="H546" s="15" t="s">
        <v>777</v>
      </c>
      <c r="I546" s="15" t="s">
        <v>109</v>
      </c>
      <c r="J546" s="15" t="s">
        <v>768</v>
      </c>
      <c r="K546" s="57">
        <v>0.41339090000000001</v>
      </c>
      <c r="L546" s="57">
        <v>56</v>
      </c>
      <c r="M546" s="57">
        <v>21</v>
      </c>
      <c r="N546" s="57" t="str">
        <f t="shared" si="8"/>
        <v>[FjSmRywOWUp]|35-39|Female|HIV_PREV.T_1</v>
      </c>
    </row>
    <row r="547" spans="4:14">
      <c r="D547" s="15" t="s">
        <v>750</v>
      </c>
      <c r="E547" s="15" t="s">
        <v>782</v>
      </c>
      <c r="F547" s="15" t="s">
        <v>493</v>
      </c>
      <c r="G547" s="15" t="s">
        <v>117</v>
      </c>
      <c r="H547" s="15" t="s">
        <v>777</v>
      </c>
      <c r="I547" s="15" t="s">
        <v>120</v>
      </c>
      <c r="J547" s="15" t="s">
        <v>769</v>
      </c>
      <c r="K547" s="57">
        <v>0.26432670000000003</v>
      </c>
      <c r="L547" s="57">
        <v>57</v>
      </c>
      <c r="M547" s="57">
        <v>30</v>
      </c>
      <c r="N547" s="57" t="str">
        <f t="shared" si="8"/>
        <v>[FjSmRywOWUp]|35-39|Male|HIV_PREV.T_1</v>
      </c>
    </row>
    <row r="548" spans="4:14">
      <c r="D548" s="15" t="s">
        <v>750</v>
      </c>
      <c r="E548" s="15" t="s">
        <v>782</v>
      </c>
      <c r="F548" s="15" t="s">
        <v>493</v>
      </c>
      <c r="G548" s="15" t="s">
        <v>118</v>
      </c>
      <c r="H548" s="15" t="s">
        <v>778</v>
      </c>
      <c r="I548" s="15" t="s">
        <v>109</v>
      </c>
      <c r="J548" s="15" t="s">
        <v>768</v>
      </c>
      <c r="K548" s="57">
        <v>0.45979750000000003</v>
      </c>
      <c r="L548" s="57">
        <v>26</v>
      </c>
      <c r="M548" s="57">
        <v>30</v>
      </c>
      <c r="N548" s="57" t="str">
        <f t="shared" si="8"/>
        <v>[FjSmRywOWUp]|40-44|Female|HIV_PREV.T_1</v>
      </c>
    </row>
    <row r="549" spans="4:14">
      <c r="D549" s="15" t="s">
        <v>750</v>
      </c>
      <c r="E549" s="15" t="s">
        <v>782</v>
      </c>
      <c r="F549" s="15" t="s">
        <v>493</v>
      </c>
      <c r="G549" s="15" t="s">
        <v>118</v>
      </c>
      <c r="H549" s="15" t="s">
        <v>778</v>
      </c>
      <c r="I549" s="15" t="s">
        <v>120</v>
      </c>
      <c r="J549" s="15" t="s">
        <v>769</v>
      </c>
      <c r="K549" s="57">
        <v>0.35072360000000002</v>
      </c>
      <c r="L549" s="57">
        <v>30</v>
      </c>
      <c r="M549" s="57">
        <v>32</v>
      </c>
      <c r="N549" s="57" t="str">
        <f t="shared" si="8"/>
        <v>[FjSmRywOWUp]|40-44|Male|HIV_PREV.T_1</v>
      </c>
    </row>
    <row r="550" spans="4:14">
      <c r="D550" s="15" t="s">
        <v>750</v>
      </c>
      <c r="E550" s="15" t="s">
        <v>782</v>
      </c>
      <c r="F550" s="15" t="s">
        <v>493</v>
      </c>
      <c r="G550" s="15" t="s">
        <v>119</v>
      </c>
      <c r="H550" s="15" t="s">
        <v>779</v>
      </c>
      <c r="I550" s="15" t="s">
        <v>109</v>
      </c>
      <c r="J550" s="15" t="s">
        <v>768</v>
      </c>
      <c r="K550" s="57">
        <v>0.43717420000000001</v>
      </c>
      <c r="L550" s="57">
        <v>46</v>
      </c>
      <c r="M550" s="57">
        <v>37</v>
      </c>
      <c r="N550" s="57" t="str">
        <f t="shared" si="8"/>
        <v>[FjSmRywOWUp]|45-49|Female|HIV_PREV.T_1</v>
      </c>
    </row>
    <row r="551" spans="4:14">
      <c r="D551" s="15" t="s">
        <v>750</v>
      </c>
      <c r="E551" s="15" t="s">
        <v>782</v>
      </c>
      <c r="F551" s="15" t="s">
        <v>493</v>
      </c>
      <c r="G551" s="15" t="s">
        <v>119</v>
      </c>
      <c r="H551" s="15" t="s">
        <v>779</v>
      </c>
      <c r="I551" s="15" t="s">
        <v>120</v>
      </c>
      <c r="J551" s="15" t="s">
        <v>769</v>
      </c>
      <c r="K551" s="57">
        <v>0.39668710000000001</v>
      </c>
      <c r="L551" s="57">
        <v>24</v>
      </c>
      <c r="M551" s="57">
        <v>36</v>
      </c>
      <c r="N551" s="57" t="str">
        <f t="shared" si="8"/>
        <v>[FjSmRywOWUp]|45-49|Male|HIV_PREV.T_1</v>
      </c>
    </row>
    <row r="552" spans="4:14">
      <c r="D552" s="15" t="s">
        <v>750</v>
      </c>
      <c r="E552" s="15" t="s">
        <v>782</v>
      </c>
      <c r="F552" s="15" t="s">
        <v>493</v>
      </c>
      <c r="G552" s="15" t="s">
        <v>8</v>
      </c>
      <c r="H552" s="15" t="s">
        <v>780</v>
      </c>
      <c r="I552" s="15" t="s">
        <v>109</v>
      </c>
      <c r="J552" s="15" t="s">
        <v>768</v>
      </c>
      <c r="K552" s="57">
        <v>0.24660070000000001</v>
      </c>
      <c r="L552" s="57">
        <v>52</v>
      </c>
      <c r="M552" s="57">
        <v>41</v>
      </c>
      <c r="N552" s="57" t="str">
        <f t="shared" si="8"/>
        <v>[FjSmRywOWUp]|50+|Female|HIV_PREV.T_1</v>
      </c>
    </row>
    <row r="553" spans="4:14">
      <c r="D553" s="15" t="s">
        <v>750</v>
      </c>
      <c r="E553" s="15" t="s">
        <v>782</v>
      </c>
      <c r="F553" s="15" t="s">
        <v>493</v>
      </c>
      <c r="G553" s="15" t="s">
        <v>8</v>
      </c>
      <c r="H553" s="15" t="s">
        <v>780</v>
      </c>
      <c r="I553" s="15" t="s">
        <v>120</v>
      </c>
      <c r="J553" s="15" t="s">
        <v>769</v>
      </c>
      <c r="K553" s="57">
        <v>0.27277079999999998</v>
      </c>
      <c r="L553" s="57">
        <v>14</v>
      </c>
      <c r="M553" s="57">
        <v>27</v>
      </c>
      <c r="N553" s="57" t="str">
        <f t="shared" si="8"/>
        <v>[FjSmRywOWUp]|50+|Male|HIV_PREV.T_1</v>
      </c>
    </row>
    <row r="554" spans="4:14">
      <c r="D554" s="15" t="s">
        <v>783</v>
      </c>
      <c r="E554" s="15" t="s">
        <v>784</v>
      </c>
      <c r="F554" s="15" t="s">
        <v>493</v>
      </c>
      <c r="G554" s="15" t="s">
        <v>43</v>
      </c>
      <c r="H554" s="15" t="s">
        <v>767</v>
      </c>
      <c r="I554" s="15" t="s">
        <v>109</v>
      </c>
      <c r="J554" s="15" t="s">
        <v>768</v>
      </c>
      <c r="K554" s="57">
        <v>8.1285000000000003E-3</v>
      </c>
      <c r="L554" s="57">
        <v>46</v>
      </c>
      <c r="M554" s="57">
        <v>48</v>
      </c>
      <c r="N554" s="57" t="str">
        <f t="shared" si="8"/>
        <v>[DiFv5WXIHM5]|&lt;01|Female|HIV_PREV.T_1</v>
      </c>
    </row>
    <row r="555" spans="4:14">
      <c r="D555" s="15" t="s">
        <v>783</v>
      </c>
      <c r="E555" s="15" t="s">
        <v>784</v>
      </c>
      <c r="F555" s="15" t="s">
        <v>493</v>
      </c>
      <c r="G555" s="15" t="s">
        <v>43</v>
      </c>
      <c r="H555" s="15" t="s">
        <v>767</v>
      </c>
      <c r="I555" s="15" t="s">
        <v>120</v>
      </c>
      <c r="J555" s="15" t="s">
        <v>769</v>
      </c>
      <c r="K555" s="57">
        <v>7.9380000000000006E-3</v>
      </c>
      <c r="L555" s="57">
        <v>36</v>
      </c>
      <c r="M555" s="57">
        <v>40</v>
      </c>
      <c r="N555" s="57" t="str">
        <f t="shared" si="8"/>
        <v>[DiFv5WXIHM5]|&lt;01|Male|HIV_PREV.T_1</v>
      </c>
    </row>
    <row r="556" spans="4:14">
      <c r="D556" s="15" t="s">
        <v>783</v>
      </c>
      <c r="E556" s="15" t="s">
        <v>784</v>
      </c>
      <c r="F556" s="15" t="s">
        <v>493</v>
      </c>
      <c r="G556" s="15" t="s">
        <v>110</v>
      </c>
      <c r="H556" s="15" t="s">
        <v>770</v>
      </c>
      <c r="I556" s="15" t="s">
        <v>109</v>
      </c>
      <c r="J556" s="15" t="s">
        <v>768</v>
      </c>
      <c r="K556" s="57">
        <v>8.5961000000000006E-3</v>
      </c>
      <c r="L556" s="57">
        <v>7</v>
      </c>
      <c r="M556" s="57">
        <v>15</v>
      </c>
      <c r="N556" s="57" t="str">
        <f t="shared" si="8"/>
        <v>[DiFv5WXIHM5]|01-04|Female|HIV_PREV.T_1</v>
      </c>
    </row>
    <row r="557" spans="4:14">
      <c r="D557" s="15" t="s">
        <v>783</v>
      </c>
      <c r="E557" s="15" t="s">
        <v>784</v>
      </c>
      <c r="F557" s="15" t="s">
        <v>493</v>
      </c>
      <c r="G557" s="15" t="s">
        <v>110</v>
      </c>
      <c r="H557" s="15" t="s">
        <v>770</v>
      </c>
      <c r="I557" s="15" t="s">
        <v>120</v>
      </c>
      <c r="J557" s="15" t="s">
        <v>769</v>
      </c>
      <c r="K557" s="57">
        <v>8.3946000000000003E-3</v>
      </c>
      <c r="L557" s="57">
        <v>30</v>
      </c>
      <c r="M557" s="57">
        <v>4</v>
      </c>
      <c r="N557" s="57" t="str">
        <f t="shared" si="8"/>
        <v>[DiFv5WXIHM5]|01-04|Male|HIV_PREV.T_1</v>
      </c>
    </row>
    <row r="558" spans="4:14">
      <c r="D558" s="15" t="s">
        <v>783</v>
      </c>
      <c r="E558" s="15" t="s">
        <v>784</v>
      </c>
      <c r="F558" s="15" t="s">
        <v>493</v>
      </c>
      <c r="G558" s="15" t="s">
        <v>111</v>
      </c>
      <c r="H558" s="15" t="s">
        <v>771</v>
      </c>
      <c r="I558" s="15" t="s">
        <v>109</v>
      </c>
      <c r="J558" s="15" t="s">
        <v>768</v>
      </c>
      <c r="K558" s="57">
        <v>1.6477599999999998E-2</v>
      </c>
      <c r="L558" s="57">
        <v>46</v>
      </c>
      <c r="M558" s="57">
        <v>17</v>
      </c>
      <c r="N558" s="57" t="str">
        <f t="shared" si="8"/>
        <v>[DiFv5WXIHM5]|05-09|Female|HIV_PREV.T_1</v>
      </c>
    </row>
    <row r="559" spans="4:14">
      <c r="D559" s="15" t="s">
        <v>783</v>
      </c>
      <c r="E559" s="15" t="s">
        <v>784</v>
      </c>
      <c r="F559" s="15" t="s">
        <v>493</v>
      </c>
      <c r="G559" s="15" t="s">
        <v>111</v>
      </c>
      <c r="H559" s="15" t="s">
        <v>771</v>
      </c>
      <c r="I559" s="15" t="s">
        <v>120</v>
      </c>
      <c r="J559" s="15" t="s">
        <v>769</v>
      </c>
      <c r="K559" s="57">
        <v>1.6532499999999999E-2</v>
      </c>
      <c r="L559" s="57">
        <v>49</v>
      </c>
      <c r="M559" s="57">
        <v>25</v>
      </c>
      <c r="N559" s="57" t="str">
        <f t="shared" si="8"/>
        <v>[DiFv5WXIHM5]|05-09|Male|HIV_PREV.T_1</v>
      </c>
    </row>
    <row r="560" spans="4:14">
      <c r="D560" s="15" t="s">
        <v>783</v>
      </c>
      <c r="E560" s="15" t="s">
        <v>784</v>
      </c>
      <c r="F560" s="15" t="s">
        <v>493</v>
      </c>
      <c r="G560" s="15" t="s">
        <v>112</v>
      </c>
      <c r="H560" s="15" t="s">
        <v>772</v>
      </c>
      <c r="I560" s="15" t="s">
        <v>109</v>
      </c>
      <c r="J560" s="15" t="s">
        <v>768</v>
      </c>
      <c r="K560" s="57">
        <v>2.7385E-2</v>
      </c>
      <c r="L560" s="57">
        <v>36</v>
      </c>
      <c r="M560" s="57">
        <v>14</v>
      </c>
      <c r="N560" s="57" t="str">
        <f t="shared" si="8"/>
        <v>[DiFv5WXIHM5]|10-14|Female|HIV_PREV.T_1</v>
      </c>
    </row>
    <row r="561" spans="4:14">
      <c r="D561" s="15" t="s">
        <v>783</v>
      </c>
      <c r="E561" s="15" t="s">
        <v>784</v>
      </c>
      <c r="F561" s="15" t="s">
        <v>493</v>
      </c>
      <c r="G561" s="15" t="s">
        <v>112</v>
      </c>
      <c r="H561" s="15" t="s">
        <v>772</v>
      </c>
      <c r="I561" s="15" t="s">
        <v>120</v>
      </c>
      <c r="J561" s="15" t="s">
        <v>769</v>
      </c>
      <c r="K561" s="57">
        <v>2.7499699999999998E-2</v>
      </c>
      <c r="L561" s="57">
        <v>15</v>
      </c>
      <c r="M561" s="57">
        <v>8</v>
      </c>
      <c r="N561" s="57" t="str">
        <f t="shared" si="8"/>
        <v>[DiFv5WXIHM5]|10-14|Male|HIV_PREV.T_1</v>
      </c>
    </row>
    <row r="562" spans="4:14">
      <c r="D562" s="15" t="s">
        <v>783</v>
      </c>
      <c r="E562" s="15" t="s">
        <v>784</v>
      </c>
      <c r="F562" s="15" t="s">
        <v>493</v>
      </c>
      <c r="G562" s="15" t="s">
        <v>113</v>
      </c>
      <c r="H562" s="15" t="s">
        <v>773</v>
      </c>
      <c r="I562" s="15" t="s">
        <v>109</v>
      </c>
      <c r="J562" s="15" t="s">
        <v>768</v>
      </c>
      <c r="K562" s="57">
        <v>5.2242799999999999E-2</v>
      </c>
      <c r="L562" s="57">
        <v>13</v>
      </c>
      <c r="M562" s="57">
        <v>11</v>
      </c>
      <c r="N562" s="57" t="str">
        <f t="shared" si="8"/>
        <v>[DiFv5WXIHM5]|15-19|Female|HIV_PREV.T_1</v>
      </c>
    </row>
    <row r="563" spans="4:14">
      <c r="D563" s="15" t="s">
        <v>783</v>
      </c>
      <c r="E563" s="15" t="s">
        <v>784</v>
      </c>
      <c r="F563" s="15" t="s">
        <v>493</v>
      </c>
      <c r="G563" s="15" t="s">
        <v>113</v>
      </c>
      <c r="H563" s="15" t="s">
        <v>773</v>
      </c>
      <c r="I563" s="15" t="s">
        <v>120</v>
      </c>
      <c r="J563" s="15" t="s">
        <v>769</v>
      </c>
      <c r="K563" s="57">
        <v>3.0124600000000001E-2</v>
      </c>
      <c r="L563" s="57">
        <v>18</v>
      </c>
      <c r="M563" s="57">
        <v>4</v>
      </c>
      <c r="N563" s="57" t="str">
        <f t="shared" si="8"/>
        <v>[DiFv5WXIHM5]|15-19|Male|HIV_PREV.T_1</v>
      </c>
    </row>
    <row r="564" spans="4:14">
      <c r="D564" s="15" t="s">
        <v>783</v>
      </c>
      <c r="E564" s="15" t="s">
        <v>784</v>
      </c>
      <c r="F564" s="15" t="s">
        <v>493</v>
      </c>
      <c r="G564" s="15" t="s">
        <v>114</v>
      </c>
      <c r="H564" s="15" t="s">
        <v>774</v>
      </c>
      <c r="I564" s="15" t="s">
        <v>109</v>
      </c>
      <c r="J564" s="15" t="s">
        <v>768</v>
      </c>
      <c r="K564" s="57">
        <v>0.15147630000000001</v>
      </c>
      <c r="L564" s="57">
        <v>38</v>
      </c>
      <c r="M564" s="57">
        <v>24</v>
      </c>
      <c r="N564" s="57" t="str">
        <f t="shared" si="8"/>
        <v>[DiFv5WXIHM5]|20-24|Female|HIV_PREV.T_1</v>
      </c>
    </row>
    <row r="565" spans="4:14">
      <c r="D565" s="15" t="s">
        <v>783</v>
      </c>
      <c r="E565" s="15" t="s">
        <v>784</v>
      </c>
      <c r="F565" s="15" t="s">
        <v>493</v>
      </c>
      <c r="G565" s="15" t="s">
        <v>114</v>
      </c>
      <c r="H565" s="15" t="s">
        <v>774</v>
      </c>
      <c r="I565" s="15" t="s">
        <v>120</v>
      </c>
      <c r="J565" s="15" t="s">
        <v>769</v>
      </c>
      <c r="K565" s="57">
        <v>5.47102E-2</v>
      </c>
      <c r="L565" s="57">
        <v>3</v>
      </c>
      <c r="M565" s="57">
        <v>49</v>
      </c>
      <c r="N565" s="57" t="str">
        <f t="shared" si="8"/>
        <v>[DiFv5WXIHM5]|20-24|Male|HIV_PREV.T_1</v>
      </c>
    </row>
    <row r="566" spans="4:14">
      <c r="D566" s="15" t="s">
        <v>783</v>
      </c>
      <c r="E566" s="15" t="s">
        <v>784</v>
      </c>
      <c r="F566" s="15" t="s">
        <v>493</v>
      </c>
      <c r="G566" s="15" t="s">
        <v>115</v>
      </c>
      <c r="H566" s="15" t="s">
        <v>775</v>
      </c>
      <c r="I566" s="15" t="s">
        <v>109</v>
      </c>
      <c r="J566" s="15" t="s">
        <v>768</v>
      </c>
      <c r="K566" s="57">
        <v>0.25732159999999998</v>
      </c>
      <c r="L566" s="57">
        <v>23</v>
      </c>
      <c r="M566" s="57">
        <v>31</v>
      </c>
      <c r="N566" s="57" t="str">
        <f t="shared" si="8"/>
        <v>[DiFv5WXIHM5]|25-29|Female|HIV_PREV.T_1</v>
      </c>
    </row>
    <row r="567" spans="4:14">
      <c r="D567" s="15" t="s">
        <v>783</v>
      </c>
      <c r="E567" s="15" t="s">
        <v>784</v>
      </c>
      <c r="F567" s="15" t="s">
        <v>493</v>
      </c>
      <c r="G567" s="15" t="s">
        <v>115</v>
      </c>
      <c r="H567" s="15" t="s">
        <v>775</v>
      </c>
      <c r="I567" s="15" t="s">
        <v>120</v>
      </c>
      <c r="J567" s="15" t="s">
        <v>769</v>
      </c>
      <c r="K567" s="57">
        <v>0.1080619</v>
      </c>
      <c r="L567" s="57">
        <v>34</v>
      </c>
      <c r="M567" s="57">
        <v>14</v>
      </c>
      <c r="N567" s="57" t="str">
        <f t="shared" si="8"/>
        <v>[DiFv5WXIHM5]|25-29|Male|HIV_PREV.T_1</v>
      </c>
    </row>
    <row r="568" spans="4:14">
      <c r="D568" s="15" t="s">
        <v>783</v>
      </c>
      <c r="E568" s="15" t="s">
        <v>784</v>
      </c>
      <c r="F568" s="15" t="s">
        <v>493</v>
      </c>
      <c r="G568" s="15" t="s">
        <v>116</v>
      </c>
      <c r="H568" s="15" t="s">
        <v>776</v>
      </c>
      <c r="I568" s="15" t="s">
        <v>109</v>
      </c>
      <c r="J568" s="15" t="s">
        <v>768</v>
      </c>
      <c r="K568" s="57">
        <v>0.37219239999999998</v>
      </c>
      <c r="L568" s="57">
        <v>11</v>
      </c>
      <c r="M568" s="57">
        <v>23</v>
      </c>
      <c r="N568" s="57" t="str">
        <f t="shared" si="8"/>
        <v>[DiFv5WXIHM5]|30-34|Female|HIV_PREV.T_1</v>
      </c>
    </row>
    <row r="569" spans="4:14">
      <c r="D569" s="15" t="s">
        <v>783</v>
      </c>
      <c r="E569" s="15" t="s">
        <v>784</v>
      </c>
      <c r="F569" s="15" t="s">
        <v>493</v>
      </c>
      <c r="G569" s="15" t="s">
        <v>116</v>
      </c>
      <c r="H569" s="15" t="s">
        <v>776</v>
      </c>
      <c r="I569" s="15" t="s">
        <v>120</v>
      </c>
      <c r="J569" s="15" t="s">
        <v>769</v>
      </c>
      <c r="K569" s="57">
        <v>0.20527529999999999</v>
      </c>
      <c r="L569" s="57">
        <v>21</v>
      </c>
      <c r="M569" s="57">
        <v>22</v>
      </c>
      <c r="N569" s="57" t="str">
        <f t="shared" si="8"/>
        <v>[DiFv5WXIHM5]|30-34|Male|HIV_PREV.T_1</v>
      </c>
    </row>
    <row r="570" spans="4:14">
      <c r="D570" s="15" t="s">
        <v>783</v>
      </c>
      <c r="E570" s="15" t="s">
        <v>784</v>
      </c>
      <c r="F570" s="15" t="s">
        <v>493</v>
      </c>
      <c r="G570" s="15" t="s">
        <v>117</v>
      </c>
      <c r="H570" s="15" t="s">
        <v>777</v>
      </c>
      <c r="I570" s="15" t="s">
        <v>109</v>
      </c>
      <c r="J570" s="15" t="s">
        <v>768</v>
      </c>
      <c r="K570" s="57">
        <v>0.47422049999999999</v>
      </c>
      <c r="L570" s="57">
        <v>24</v>
      </c>
      <c r="M570" s="57">
        <v>6</v>
      </c>
      <c r="N570" s="57" t="str">
        <f t="shared" si="8"/>
        <v>[DiFv5WXIHM5]|35-39|Female|HIV_PREV.T_1</v>
      </c>
    </row>
    <row r="571" spans="4:14">
      <c r="D571" s="15" t="s">
        <v>783</v>
      </c>
      <c r="E571" s="15" t="s">
        <v>784</v>
      </c>
      <c r="F571" s="15" t="s">
        <v>493</v>
      </c>
      <c r="G571" s="15" t="s">
        <v>117</v>
      </c>
      <c r="H571" s="15" t="s">
        <v>777</v>
      </c>
      <c r="I571" s="15" t="s">
        <v>120</v>
      </c>
      <c r="J571" s="15" t="s">
        <v>769</v>
      </c>
      <c r="K571" s="57">
        <v>0.30620579999999997</v>
      </c>
      <c r="L571" s="57">
        <v>25</v>
      </c>
      <c r="M571" s="57">
        <v>7</v>
      </c>
      <c r="N571" s="57" t="str">
        <f t="shared" si="8"/>
        <v>[DiFv5WXIHM5]|35-39|Male|HIV_PREV.T_1</v>
      </c>
    </row>
    <row r="572" spans="4:14">
      <c r="D572" s="15" t="s">
        <v>783</v>
      </c>
      <c r="E572" s="15" t="s">
        <v>784</v>
      </c>
      <c r="F572" s="15" t="s">
        <v>493</v>
      </c>
      <c r="G572" s="15" t="s">
        <v>118</v>
      </c>
      <c r="H572" s="15" t="s">
        <v>778</v>
      </c>
      <c r="I572" s="15" t="s">
        <v>109</v>
      </c>
      <c r="J572" s="15" t="s">
        <v>768</v>
      </c>
      <c r="K572" s="57">
        <v>0.51798330000000004</v>
      </c>
      <c r="L572" s="57">
        <v>52</v>
      </c>
      <c r="M572" s="57">
        <v>7</v>
      </c>
      <c r="N572" s="57" t="str">
        <f t="shared" si="8"/>
        <v>[DiFv5WXIHM5]|40-44|Female|HIV_PREV.T_1</v>
      </c>
    </row>
    <row r="573" spans="4:14">
      <c r="D573" s="15" t="s">
        <v>783</v>
      </c>
      <c r="E573" s="15" t="s">
        <v>784</v>
      </c>
      <c r="F573" s="15" t="s">
        <v>493</v>
      </c>
      <c r="G573" s="15" t="s">
        <v>118</v>
      </c>
      <c r="H573" s="15" t="s">
        <v>778</v>
      </c>
      <c r="I573" s="15" t="s">
        <v>120</v>
      </c>
      <c r="J573" s="15" t="s">
        <v>769</v>
      </c>
      <c r="K573" s="57">
        <v>0.40223890000000001</v>
      </c>
      <c r="L573" s="57">
        <v>8</v>
      </c>
      <c r="M573" s="57">
        <v>34</v>
      </c>
      <c r="N573" s="57" t="str">
        <f t="shared" si="8"/>
        <v>[DiFv5WXIHM5]|40-44|Male|HIV_PREV.T_1</v>
      </c>
    </row>
    <row r="574" spans="4:14">
      <c r="D574" s="15" t="s">
        <v>783</v>
      </c>
      <c r="E574" s="15" t="s">
        <v>784</v>
      </c>
      <c r="F574" s="15" t="s">
        <v>493</v>
      </c>
      <c r="G574" s="15" t="s">
        <v>119</v>
      </c>
      <c r="H574" s="15" t="s">
        <v>779</v>
      </c>
      <c r="I574" s="15" t="s">
        <v>109</v>
      </c>
      <c r="J574" s="15" t="s">
        <v>768</v>
      </c>
      <c r="K574" s="57">
        <v>0.51184280000000004</v>
      </c>
      <c r="L574" s="57">
        <v>1</v>
      </c>
      <c r="M574" s="57">
        <v>22</v>
      </c>
      <c r="N574" s="57" t="str">
        <f t="shared" si="8"/>
        <v>[DiFv5WXIHM5]|45-49|Female|HIV_PREV.T_1</v>
      </c>
    </row>
    <row r="575" spans="4:14">
      <c r="D575" s="15" t="s">
        <v>783</v>
      </c>
      <c r="E575" s="15" t="s">
        <v>784</v>
      </c>
      <c r="F575" s="15" t="s">
        <v>493</v>
      </c>
      <c r="G575" s="15" t="s">
        <v>119</v>
      </c>
      <c r="H575" s="15" t="s">
        <v>779</v>
      </c>
      <c r="I575" s="15" t="s">
        <v>120</v>
      </c>
      <c r="J575" s="15" t="s">
        <v>769</v>
      </c>
      <c r="K575" s="57">
        <v>0.48349609999999998</v>
      </c>
      <c r="L575" s="57">
        <v>29</v>
      </c>
      <c r="M575" s="57">
        <v>11</v>
      </c>
      <c r="N575" s="57" t="str">
        <f t="shared" si="8"/>
        <v>[DiFv5WXIHM5]|45-49|Male|HIV_PREV.T_1</v>
      </c>
    </row>
    <row r="576" spans="4:14">
      <c r="D576" s="15" t="s">
        <v>783</v>
      </c>
      <c r="E576" s="15" t="s">
        <v>784</v>
      </c>
      <c r="F576" s="15" t="s">
        <v>493</v>
      </c>
      <c r="G576" s="15" t="s">
        <v>8</v>
      </c>
      <c r="H576" s="15" t="s">
        <v>780</v>
      </c>
      <c r="I576" s="15" t="s">
        <v>109</v>
      </c>
      <c r="J576" s="15" t="s">
        <v>768</v>
      </c>
      <c r="K576" s="57">
        <v>0.26507570000000003</v>
      </c>
      <c r="L576" s="57">
        <v>14</v>
      </c>
      <c r="M576" s="57">
        <v>45</v>
      </c>
      <c r="N576" s="57" t="str">
        <f t="shared" si="8"/>
        <v>[DiFv5WXIHM5]|50+|Female|HIV_PREV.T_1</v>
      </c>
    </row>
    <row r="577" spans="4:14">
      <c r="D577" s="15" t="s">
        <v>783</v>
      </c>
      <c r="E577" s="15" t="s">
        <v>784</v>
      </c>
      <c r="F577" s="15" t="s">
        <v>493</v>
      </c>
      <c r="G577" s="15" t="s">
        <v>8</v>
      </c>
      <c r="H577" s="15" t="s">
        <v>780</v>
      </c>
      <c r="I577" s="15" t="s">
        <v>120</v>
      </c>
      <c r="J577" s="15" t="s">
        <v>769</v>
      </c>
      <c r="K577" s="57">
        <v>0.29826000000000003</v>
      </c>
      <c r="L577" s="57">
        <v>47</v>
      </c>
      <c r="M577" s="57">
        <v>30</v>
      </c>
      <c r="N577" s="57" t="str">
        <f t="shared" si="8"/>
        <v>[DiFv5WXIHM5]|50+|Male|HIV_PREV.T_1</v>
      </c>
    </row>
    <row r="578" spans="4:14">
      <c r="D578" s="15" t="s">
        <v>785</v>
      </c>
      <c r="E578" s="15" t="s">
        <v>786</v>
      </c>
      <c r="F578" s="15" t="s">
        <v>493</v>
      </c>
      <c r="G578" s="15" t="s">
        <v>43</v>
      </c>
      <c r="H578" s="15" t="s">
        <v>767</v>
      </c>
      <c r="I578" s="15" t="s">
        <v>109</v>
      </c>
      <c r="J578" s="15" t="s">
        <v>768</v>
      </c>
      <c r="K578" s="57">
        <v>8.6005999999999999E-3</v>
      </c>
      <c r="L578" s="57">
        <v>21</v>
      </c>
      <c r="M578" s="57">
        <v>32</v>
      </c>
      <c r="N578" s="57" t="str">
        <f t="shared" si="8"/>
        <v>[tKOXiaNhAyJ]|&lt;01|Female|HIV_PREV.T_1</v>
      </c>
    </row>
    <row r="579" spans="4:14">
      <c r="D579" s="15" t="s">
        <v>785</v>
      </c>
      <c r="E579" s="15" t="s">
        <v>786</v>
      </c>
      <c r="F579" s="15" t="s">
        <v>493</v>
      </c>
      <c r="G579" s="15" t="s">
        <v>43</v>
      </c>
      <c r="H579" s="15" t="s">
        <v>767</v>
      </c>
      <c r="I579" s="15" t="s">
        <v>120</v>
      </c>
      <c r="J579" s="15" t="s">
        <v>769</v>
      </c>
      <c r="K579" s="57">
        <v>8.6114999999999994E-3</v>
      </c>
      <c r="L579" s="57">
        <v>8</v>
      </c>
      <c r="M579" s="57">
        <v>27</v>
      </c>
      <c r="N579" s="57" t="str">
        <f t="shared" ref="N579:N642" si="9">IF($D579&lt;&gt;"","["&amp;$E579&amp;"]"&amp;"|"&amp;$G579&amp;"|"&amp;$I579&amp;"|"&amp;$F579,"")</f>
        <v>[tKOXiaNhAyJ]|&lt;01|Male|HIV_PREV.T_1</v>
      </c>
    </row>
    <row r="580" spans="4:14">
      <c r="D580" s="15" t="s">
        <v>785</v>
      </c>
      <c r="E580" s="15" t="s">
        <v>786</v>
      </c>
      <c r="F580" s="15" t="s">
        <v>493</v>
      </c>
      <c r="G580" s="15" t="s">
        <v>110</v>
      </c>
      <c r="H580" s="15" t="s">
        <v>770</v>
      </c>
      <c r="I580" s="15" t="s">
        <v>109</v>
      </c>
      <c r="J580" s="15" t="s">
        <v>768</v>
      </c>
      <c r="K580" s="57">
        <v>9.0953000000000006E-3</v>
      </c>
      <c r="L580" s="57">
        <v>48</v>
      </c>
      <c r="M580" s="57">
        <v>11</v>
      </c>
      <c r="N580" s="57" t="str">
        <f t="shared" si="9"/>
        <v>[tKOXiaNhAyJ]|01-04|Female|HIV_PREV.T_1</v>
      </c>
    </row>
    <row r="581" spans="4:14">
      <c r="D581" s="15" t="s">
        <v>785</v>
      </c>
      <c r="E581" s="15" t="s">
        <v>786</v>
      </c>
      <c r="F581" s="15" t="s">
        <v>493</v>
      </c>
      <c r="G581" s="15" t="s">
        <v>110</v>
      </c>
      <c r="H581" s="15" t="s">
        <v>770</v>
      </c>
      <c r="I581" s="15" t="s">
        <v>120</v>
      </c>
      <c r="J581" s="15" t="s">
        <v>769</v>
      </c>
      <c r="K581" s="57">
        <v>9.1068999999999994E-3</v>
      </c>
      <c r="L581" s="57">
        <v>57</v>
      </c>
      <c r="M581" s="57">
        <v>42</v>
      </c>
      <c r="N581" s="57" t="str">
        <f t="shared" si="9"/>
        <v>[tKOXiaNhAyJ]|01-04|Male|HIV_PREV.T_1</v>
      </c>
    </row>
    <row r="582" spans="4:14">
      <c r="D582" s="15" t="s">
        <v>785</v>
      </c>
      <c r="E582" s="15" t="s">
        <v>786</v>
      </c>
      <c r="F582" s="15" t="s">
        <v>493</v>
      </c>
      <c r="G582" s="15" t="s">
        <v>111</v>
      </c>
      <c r="H582" s="15" t="s">
        <v>771</v>
      </c>
      <c r="I582" s="15" t="s">
        <v>109</v>
      </c>
      <c r="J582" s="15" t="s">
        <v>768</v>
      </c>
      <c r="K582" s="57">
        <v>1.7260500000000002E-2</v>
      </c>
      <c r="L582" s="57">
        <v>29</v>
      </c>
      <c r="M582" s="57">
        <v>49</v>
      </c>
      <c r="N582" s="57" t="str">
        <f t="shared" si="9"/>
        <v>[tKOXiaNhAyJ]|05-09|Female|HIV_PREV.T_1</v>
      </c>
    </row>
    <row r="583" spans="4:14">
      <c r="D583" s="15" t="s">
        <v>785</v>
      </c>
      <c r="E583" s="15" t="s">
        <v>786</v>
      </c>
      <c r="F583" s="15" t="s">
        <v>493</v>
      </c>
      <c r="G583" s="15" t="s">
        <v>111</v>
      </c>
      <c r="H583" s="15" t="s">
        <v>771</v>
      </c>
      <c r="I583" s="15" t="s">
        <v>120</v>
      </c>
      <c r="J583" s="15" t="s">
        <v>769</v>
      </c>
      <c r="K583" s="57">
        <v>1.7100899999999999E-2</v>
      </c>
      <c r="L583" s="57">
        <v>53</v>
      </c>
      <c r="M583" s="57">
        <v>2</v>
      </c>
      <c r="N583" s="57" t="str">
        <f t="shared" si="9"/>
        <v>[tKOXiaNhAyJ]|05-09|Male|HIV_PREV.T_1</v>
      </c>
    </row>
    <row r="584" spans="4:14">
      <c r="D584" s="15" t="s">
        <v>785</v>
      </c>
      <c r="E584" s="15" t="s">
        <v>786</v>
      </c>
      <c r="F584" s="15" t="s">
        <v>493</v>
      </c>
      <c r="G584" s="15" t="s">
        <v>112</v>
      </c>
      <c r="H584" s="15" t="s">
        <v>772</v>
      </c>
      <c r="I584" s="15" t="s">
        <v>109</v>
      </c>
      <c r="J584" s="15" t="s">
        <v>768</v>
      </c>
      <c r="K584" s="57">
        <v>2.7863300000000001E-2</v>
      </c>
      <c r="L584" s="57">
        <v>46</v>
      </c>
      <c r="M584" s="57">
        <v>7</v>
      </c>
      <c r="N584" s="57" t="str">
        <f t="shared" si="9"/>
        <v>[tKOXiaNhAyJ]|10-14|Female|HIV_PREV.T_1</v>
      </c>
    </row>
    <row r="585" spans="4:14">
      <c r="D585" s="15" t="s">
        <v>785</v>
      </c>
      <c r="E585" s="15" t="s">
        <v>786</v>
      </c>
      <c r="F585" s="15" t="s">
        <v>493</v>
      </c>
      <c r="G585" s="15" t="s">
        <v>112</v>
      </c>
      <c r="H585" s="15" t="s">
        <v>772</v>
      </c>
      <c r="I585" s="15" t="s">
        <v>120</v>
      </c>
      <c r="J585" s="15" t="s">
        <v>769</v>
      </c>
      <c r="K585" s="57">
        <v>2.8158699999999998E-2</v>
      </c>
      <c r="L585" s="57">
        <v>51</v>
      </c>
      <c r="M585" s="57">
        <v>46</v>
      </c>
      <c r="N585" s="57" t="str">
        <f t="shared" si="9"/>
        <v>[tKOXiaNhAyJ]|10-14|Male|HIV_PREV.T_1</v>
      </c>
    </row>
    <row r="586" spans="4:14">
      <c r="D586" s="15" t="s">
        <v>785</v>
      </c>
      <c r="E586" s="15" t="s">
        <v>786</v>
      </c>
      <c r="F586" s="15" t="s">
        <v>493</v>
      </c>
      <c r="G586" s="15" t="s">
        <v>113</v>
      </c>
      <c r="H586" s="15" t="s">
        <v>773</v>
      </c>
      <c r="I586" s="15" t="s">
        <v>109</v>
      </c>
      <c r="J586" s="15" t="s">
        <v>768</v>
      </c>
      <c r="K586" s="57">
        <v>4.79061E-2</v>
      </c>
      <c r="L586" s="57">
        <v>53</v>
      </c>
      <c r="M586" s="57">
        <v>13</v>
      </c>
      <c r="N586" s="57" t="str">
        <f t="shared" si="9"/>
        <v>[tKOXiaNhAyJ]|15-19|Female|HIV_PREV.T_1</v>
      </c>
    </row>
    <row r="587" spans="4:14">
      <c r="D587" s="15" t="s">
        <v>785</v>
      </c>
      <c r="E587" s="15" t="s">
        <v>786</v>
      </c>
      <c r="F587" s="15" t="s">
        <v>493</v>
      </c>
      <c r="G587" s="15" t="s">
        <v>113</v>
      </c>
      <c r="H587" s="15" t="s">
        <v>773</v>
      </c>
      <c r="I587" s="15" t="s">
        <v>120</v>
      </c>
      <c r="J587" s="15" t="s">
        <v>769</v>
      </c>
      <c r="K587" s="57">
        <v>2.8868600000000001E-2</v>
      </c>
      <c r="L587" s="57">
        <v>18</v>
      </c>
      <c r="M587" s="57">
        <v>9</v>
      </c>
      <c r="N587" s="57" t="str">
        <f t="shared" si="9"/>
        <v>[tKOXiaNhAyJ]|15-19|Male|HIV_PREV.T_1</v>
      </c>
    </row>
    <row r="588" spans="4:14">
      <c r="D588" s="15" t="s">
        <v>785</v>
      </c>
      <c r="E588" s="15" t="s">
        <v>786</v>
      </c>
      <c r="F588" s="15" t="s">
        <v>493</v>
      </c>
      <c r="G588" s="15" t="s">
        <v>114</v>
      </c>
      <c r="H588" s="15" t="s">
        <v>774</v>
      </c>
      <c r="I588" s="15" t="s">
        <v>109</v>
      </c>
      <c r="J588" s="15" t="s">
        <v>768</v>
      </c>
      <c r="K588" s="57">
        <v>0.1226802</v>
      </c>
      <c r="L588" s="57">
        <v>8</v>
      </c>
      <c r="M588" s="57">
        <v>8</v>
      </c>
      <c r="N588" s="57" t="str">
        <f t="shared" si="9"/>
        <v>[tKOXiaNhAyJ]|20-24|Female|HIV_PREV.T_1</v>
      </c>
    </row>
    <row r="589" spans="4:14">
      <c r="D589" s="15" t="s">
        <v>785</v>
      </c>
      <c r="E589" s="15" t="s">
        <v>786</v>
      </c>
      <c r="F589" s="15" t="s">
        <v>493</v>
      </c>
      <c r="G589" s="15" t="s">
        <v>114</v>
      </c>
      <c r="H589" s="15" t="s">
        <v>774</v>
      </c>
      <c r="I589" s="15" t="s">
        <v>120</v>
      </c>
      <c r="J589" s="15" t="s">
        <v>769</v>
      </c>
      <c r="K589" s="57">
        <v>4.76836E-2</v>
      </c>
      <c r="L589" s="57">
        <v>39</v>
      </c>
      <c r="M589" s="57">
        <v>31</v>
      </c>
      <c r="N589" s="57" t="str">
        <f t="shared" si="9"/>
        <v>[tKOXiaNhAyJ]|20-24|Male|HIV_PREV.T_1</v>
      </c>
    </row>
    <row r="590" spans="4:14">
      <c r="D590" s="15" t="s">
        <v>785</v>
      </c>
      <c r="E590" s="15" t="s">
        <v>786</v>
      </c>
      <c r="F590" s="15" t="s">
        <v>493</v>
      </c>
      <c r="G590" s="15" t="s">
        <v>115</v>
      </c>
      <c r="H590" s="15" t="s">
        <v>775</v>
      </c>
      <c r="I590" s="15" t="s">
        <v>109</v>
      </c>
      <c r="J590" s="15" t="s">
        <v>768</v>
      </c>
      <c r="K590" s="57">
        <v>0.247224</v>
      </c>
      <c r="L590" s="57">
        <v>34</v>
      </c>
      <c r="M590" s="57">
        <v>20</v>
      </c>
      <c r="N590" s="57" t="str">
        <f t="shared" si="9"/>
        <v>[tKOXiaNhAyJ]|25-29|Female|HIV_PREV.T_1</v>
      </c>
    </row>
    <row r="591" spans="4:14">
      <c r="D591" s="15" t="s">
        <v>785</v>
      </c>
      <c r="E591" s="15" t="s">
        <v>786</v>
      </c>
      <c r="F591" s="15" t="s">
        <v>493</v>
      </c>
      <c r="G591" s="15" t="s">
        <v>115</v>
      </c>
      <c r="H591" s="15" t="s">
        <v>775</v>
      </c>
      <c r="I591" s="15" t="s">
        <v>120</v>
      </c>
      <c r="J591" s="15" t="s">
        <v>769</v>
      </c>
      <c r="K591" s="57">
        <v>0.10868</v>
      </c>
      <c r="L591" s="57">
        <v>26</v>
      </c>
      <c r="M591" s="57">
        <v>25</v>
      </c>
      <c r="N591" s="57" t="str">
        <f t="shared" si="9"/>
        <v>[tKOXiaNhAyJ]|25-29|Male|HIV_PREV.T_1</v>
      </c>
    </row>
    <row r="592" spans="4:14">
      <c r="D592" s="15" t="s">
        <v>785</v>
      </c>
      <c r="E592" s="15" t="s">
        <v>786</v>
      </c>
      <c r="F592" s="15" t="s">
        <v>493</v>
      </c>
      <c r="G592" s="15" t="s">
        <v>116</v>
      </c>
      <c r="H592" s="15" t="s">
        <v>776</v>
      </c>
      <c r="I592" s="15" t="s">
        <v>109</v>
      </c>
      <c r="J592" s="15" t="s">
        <v>768</v>
      </c>
      <c r="K592" s="57">
        <v>0.36705070000000001</v>
      </c>
      <c r="L592" s="57">
        <v>47</v>
      </c>
      <c r="M592" s="57">
        <v>9</v>
      </c>
      <c r="N592" s="57" t="str">
        <f t="shared" si="9"/>
        <v>[tKOXiaNhAyJ]|30-34|Female|HIV_PREV.T_1</v>
      </c>
    </row>
    <row r="593" spans="4:14">
      <c r="D593" s="15" t="s">
        <v>785</v>
      </c>
      <c r="E593" s="15" t="s">
        <v>786</v>
      </c>
      <c r="F593" s="15" t="s">
        <v>493</v>
      </c>
      <c r="G593" s="15" t="s">
        <v>116</v>
      </c>
      <c r="H593" s="15" t="s">
        <v>776</v>
      </c>
      <c r="I593" s="15" t="s">
        <v>120</v>
      </c>
      <c r="J593" s="15" t="s">
        <v>769</v>
      </c>
      <c r="K593" s="57">
        <v>0.20159389999999999</v>
      </c>
      <c r="L593" s="57">
        <v>23</v>
      </c>
      <c r="M593" s="57">
        <v>20</v>
      </c>
      <c r="N593" s="57" t="str">
        <f t="shared" si="9"/>
        <v>[tKOXiaNhAyJ]|30-34|Male|HIV_PREV.T_1</v>
      </c>
    </row>
    <row r="594" spans="4:14">
      <c r="D594" s="15" t="s">
        <v>785</v>
      </c>
      <c r="E594" s="15" t="s">
        <v>786</v>
      </c>
      <c r="F594" s="15" t="s">
        <v>493</v>
      </c>
      <c r="G594" s="15" t="s">
        <v>117</v>
      </c>
      <c r="H594" s="15" t="s">
        <v>777</v>
      </c>
      <c r="I594" s="15" t="s">
        <v>109</v>
      </c>
      <c r="J594" s="15" t="s">
        <v>768</v>
      </c>
      <c r="K594" s="57">
        <v>0.44430140000000001</v>
      </c>
      <c r="L594" s="57">
        <v>15</v>
      </c>
      <c r="M594" s="57">
        <v>34</v>
      </c>
      <c r="N594" s="57" t="str">
        <f t="shared" si="9"/>
        <v>[tKOXiaNhAyJ]|35-39|Female|HIV_PREV.T_1</v>
      </c>
    </row>
    <row r="595" spans="4:14">
      <c r="D595" s="15" t="s">
        <v>785</v>
      </c>
      <c r="E595" s="15" t="s">
        <v>786</v>
      </c>
      <c r="F595" s="15" t="s">
        <v>493</v>
      </c>
      <c r="G595" s="15" t="s">
        <v>117</v>
      </c>
      <c r="H595" s="15" t="s">
        <v>777</v>
      </c>
      <c r="I595" s="15" t="s">
        <v>120</v>
      </c>
      <c r="J595" s="15" t="s">
        <v>769</v>
      </c>
      <c r="K595" s="57">
        <v>0.29831370000000001</v>
      </c>
      <c r="L595" s="57">
        <v>34</v>
      </c>
      <c r="M595" s="57">
        <v>4</v>
      </c>
      <c r="N595" s="57" t="str">
        <f t="shared" si="9"/>
        <v>[tKOXiaNhAyJ]|35-39|Male|HIV_PREV.T_1</v>
      </c>
    </row>
    <row r="596" spans="4:14">
      <c r="D596" s="15" t="s">
        <v>785</v>
      </c>
      <c r="E596" s="15" t="s">
        <v>786</v>
      </c>
      <c r="F596" s="15" t="s">
        <v>493</v>
      </c>
      <c r="G596" s="15" t="s">
        <v>118</v>
      </c>
      <c r="H596" s="15" t="s">
        <v>778</v>
      </c>
      <c r="I596" s="15" t="s">
        <v>109</v>
      </c>
      <c r="J596" s="15" t="s">
        <v>768</v>
      </c>
      <c r="K596" s="57">
        <v>0.51266719999999999</v>
      </c>
      <c r="L596" s="57">
        <v>20</v>
      </c>
      <c r="M596" s="57">
        <v>31</v>
      </c>
      <c r="N596" s="57" t="str">
        <f t="shared" si="9"/>
        <v>[tKOXiaNhAyJ]|40-44|Female|HIV_PREV.T_1</v>
      </c>
    </row>
    <row r="597" spans="4:14">
      <c r="D597" s="15" t="s">
        <v>785</v>
      </c>
      <c r="E597" s="15" t="s">
        <v>786</v>
      </c>
      <c r="F597" s="15" t="s">
        <v>493</v>
      </c>
      <c r="G597" s="15" t="s">
        <v>118</v>
      </c>
      <c r="H597" s="15" t="s">
        <v>778</v>
      </c>
      <c r="I597" s="15" t="s">
        <v>120</v>
      </c>
      <c r="J597" s="15" t="s">
        <v>769</v>
      </c>
      <c r="K597" s="57">
        <v>0.3926499</v>
      </c>
      <c r="L597" s="57">
        <v>55</v>
      </c>
      <c r="M597" s="57">
        <v>22</v>
      </c>
      <c r="N597" s="57" t="str">
        <f t="shared" si="9"/>
        <v>[tKOXiaNhAyJ]|40-44|Male|HIV_PREV.T_1</v>
      </c>
    </row>
    <row r="598" spans="4:14">
      <c r="D598" s="15" t="s">
        <v>785</v>
      </c>
      <c r="E598" s="15" t="s">
        <v>786</v>
      </c>
      <c r="F598" s="15" t="s">
        <v>493</v>
      </c>
      <c r="G598" s="15" t="s">
        <v>119</v>
      </c>
      <c r="H598" s="15" t="s">
        <v>779</v>
      </c>
      <c r="I598" s="15" t="s">
        <v>109</v>
      </c>
      <c r="J598" s="15" t="s">
        <v>768</v>
      </c>
      <c r="K598" s="57">
        <v>0.49658340000000001</v>
      </c>
      <c r="L598" s="57">
        <v>32</v>
      </c>
      <c r="M598" s="57">
        <v>9</v>
      </c>
      <c r="N598" s="57" t="str">
        <f t="shared" si="9"/>
        <v>[tKOXiaNhAyJ]|45-49|Female|HIV_PREV.T_1</v>
      </c>
    </row>
    <row r="599" spans="4:14">
      <c r="D599" s="15" t="s">
        <v>785</v>
      </c>
      <c r="E599" s="15" t="s">
        <v>786</v>
      </c>
      <c r="F599" s="15" t="s">
        <v>493</v>
      </c>
      <c r="G599" s="15" t="s">
        <v>119</v>
      </c>
      <c r="H599" s="15" t="s">
        <v>779</v>
      </c>
      <c r="I599" s="15" t="s">
        <v>120</v>
      </c>
      <c r="J599" s="15" t="s">
        <v>769</v>
      </c>
      <c r="K599" s="57">
        <v>0.45352150000000002</v>
      </c>
      <c r="L599" s="57">
        <v>14</v>
      </c>
      <c r="M599" s="57">
        <v>1</v>
      </c>
      <c r="N599" s="57" t="str">
        <f t="shared" si="9"/>
        <v>[tKOXiaNhAyJ]|45-49|Male|HIV_PREV.T_1</v>
      </c>
    </row>
    <row r="600" spans="4:14">
      <c r="D600" s="15" t="s">
        <v>785</v>
      </c>
      <c r="E600" s="15" t="s">
        <v>786</v>
      </c>
      <c r="F600" s="15" t="s">
        <v>493</v>
      </c>
      <c r="G600" s="15" t="s">
        <v>8</v>
      </c>
      <c r="H600" s="15" t="s">
        <v>780</v>
      </c>
      <c r="I600" s="15" t="s">
        <v>109</v>
      </c>
      <c r="J600" s="15" t="s">
        <v>768</v>
      </c>
      <c r="K600" s="57">
        <v>0.290296</v>
      </c>
      <c r="L600" s="57">
        <v>7</v>
      </c>
      <c r="M600" s="57">
        <v>17</v>
      </c>
      <c r="N600" s="57" t="str">
        <f t="shared" si="9"/>
        <v>[tKOXiaNhAyJ]|50+|Female|HIV_PREV.T_1</v>
      </c>
    </row>
    <row r="601" spans="4:14">
      <c r="D601" s="15" t="s">
        <v>785</v>
      </c>
      <c r="E601" s="15" t="s">
        <v>786</v>
      </c>
      <c r="F601" s="15" t="s">
        <v>493</v>
      </c>
      <c r="G601" s="15" t="s">
        <v>8</v>
      </c>
      <c r="H601" s="15" t="s">
        <v>780</v>
      </c>
      <c r="I601" s="15" t="s">
        <v>120</v>
      </c>
      <c r="J601" s="15" t="s">
        <v>769</v>
      </c>
      <c r="K601" s="57">
        <v>0.33525660000000002</v>
      </c>
      <c r="L601" s="57">
        <v>17</v>
      </c>
      <c r="M601" s="57">
        <v>44</v>
      </c>
      <c r="N601" s="57" t="str">
        <f t="shared" si="9"/>
        <v>[tKOXiaNhAyJ]|50+|Male|HIV_PREV.T_1</v>
      </c>
    </row>
    <row r="602" spans="4:14">
      <c r="D602" s="15" t="s">
        <v>787</v>
      </c>
      <c r="E602" s="15" t="s">
        <v>788</v>
      </c>
      <c r="F602" s="15" t="s">
        <v>493</v>
      </c>
      <c r="G602" s="15" t="s">
        <v>43</v>
      </c>
      <c r="H602" s="15" t="s">
        <v>767</v>
      </c>
      <c r="I602" s="15" t="s">
        <v>109</v>
      </c>
      <c r="J602" s="15" t="s">
        <v>768</v>
      </c>
      <c r="K602" s="57">
        <v>8.5135999999999996E-3</v>
      </c>
      <c r="L602" s="57">
        <v>33</v>
      </c>
      <c r="M602" s="57">
        <v>50</v>
      </c>
      <c r="N602" s="57" t="str">
        <f t="shared" si="9"/>
        <v>[YGI7vISD2kJ]|&lt;01|Female|HIV_PREV.T_1</v>
      </c>
    </row>
    <row r="603" spans="4:14">
      <c r="D603" s="15" t="s">
        <v>787</v>
      </c>
      <c r="E603" s="15" t="s">
        <v>788</v>
      </c>
      <c r="F603" s="15" t="s">
        <v>493</v>
      </c>
      <c r="G603" s="15" t="s">
        <v>43</v>
      </c>
      <c r="H603" s="15" t="s">
        <v>767</v>
      </c>
      <c r="I603" s="15" t="s">
        <v>120</v>
      </c>
      <c r="J603" s="15" t="s">
        <v>769</v>
      </c>
      <c r="K603" s="57">
        <v>8.3584999999999996E-3</v>
      </c>
      <c r="L603" s="57">
        <v>23</v>
      </c>
      <c r="M603" s="57">
        <v>48</v>
      </c>
      <c r="N603" s="57" t="str">
        <f t="shared" si="9"/>
        <v>[YGI7vISD2kJ]|&lt;01|Male|HIV_PREV.T_1</v>
      </c>
    </row>
    <row r="604" spans="4:14">
      <c r="D604" s="15" t="s">
        <v>787</v>
      </c>
      <c r="E604" s="15" t="s">
        <v>788</v>
      </c>
      <c r="F604" s="15" t="s">
        <v>493</v>
      </c>
      <c r="G604" s="15" t="s">
        <v>110</v>
      </c>
      <c r="H604" s="15" t="s">
        <v>770</v>
      </c>
      <c r="I604" s="15" t="s">
        <v>109</v>
      </c>
      <c r="J604" s="15" t="s">
        <v>768</v>
      </c>
      <c r="K604" s="57">
        <v>9.0033000000000005E-3</v>
      </c>
      <c r="L604" s="57">
        <v>16</v>
      </c>
      <c r="M604" s="57">
        <v>18</v>
      </c>
      <c r="N604" s="57" t="str">
        <f t="shared" si="9"/>
        <v>[YGI7vISD2kJ]|01-04|Female|HIV_PREV.T_1</v>
      </c>
    </row>
    <row r="605" spans="4:14">
      <c r="D605" s="15" t="s">
        <v>787</v>
      </c>
      <c r="E605" s="15" t="s">
        <v>788</v>
      </c>
      <c r="F605" s="15" t="s">
        <v>493</v>
      </c>
      <c r="G605" s="15" t="s">
        <v>110</v>
      </c>
      <c r="H605" s="15" t="s">
        <v>770</v>
      </c>
      <c r="I605" s="15" t="s">
        <v>120</v>
      </c>
      <c r="J605" s="15" t="s">
        <v>769</v>
      </c>
      <c r="K605" s="57">
        <v>8.8392999999999996E-3</v>
      </c>
      <c r="L605" s="57">
        <v>20</v>
      </c>
      <c r="M605" s="57">
        <v>16</v>
      </c>
      <c r="N605" s="57" t="str">
        <f t="shared" si="9"/>
        <v>[YGI7vISD2kJ]|01-04|Male|HIV_PREV.T_1</v>
      </c>
    </row>
    <row r="606" spans="4:14">
      <c r="D606" s="15" t="s">
        <v>787</v>
      </c>
      <c r="E606" s="15" t="s">
        <v>788</v>
      </c>
      <c r="F606" s="15" t="s">
        <v>493</v>
      </c>
      <c r="G606" s="15" t="s">
        <v>111</v>
      </c>
      <c r="H606" s="15" t="s">
        <v>771</v>
      </c>
      <c r="I606" s="15" t="s">
        <v>109</v>
      </c>
      <c r="J606" s="15" t="s">
        <v>768</v>
      </c>
      <c r="K606" s="57">
        <v>1.7399999999999999E-2</v>
      </c>
      <c r="L606" s="57">
        <v>55</v>
      </c>
      <c r="M606" s="57">
        <v>18</v>
      </c>
      <c r="N606" s="57" t="str">
        <f t="shared" si="9"/>
        <v>[YGI7vISD2kJ]|05-09|Female|HIV_PREV.T_1</v>
      </c>
    </row>
    <row r="607" spans="4:14">
      <c r="D607" s="15" t="s">
        <v>787</v>
      </c>
      <c r="E607" s="15" t="s">
        <v>788</v>
      </c>
      <c r="F607" s="15" t="s">
        <v>493</v>
      </c>
      <c r="G607" s="15" t="s">
        <v>111</v>
      </c>
      <c r="H607" s="15" t="s">
        <v>771</v>
      </c>
      <c r="I607" s="15" t="s">
        <v>120</v>
      </c>
      <c r="J607" s="15" t="s">
        <v>769</v>
      </c>
      <c r="K607" s="57">
        <v>1.7249500000000001E-2</v>
      </c>
      <c r="L607" s="57">
        <v>50</v>
      </c>
      <c r="M607" s="57">
        <v>47</v>
      </c>
      <c r="N607" s="57" t="str">
        <f t="shared" si="9"/>
        <v>[YGI7vISD2kJ]|05-09|Male|HIV_PREV.T_1</v>
      </c>
    </row>
    <row r="608" spans="4:14">
      <c r="D608" s="15" t="s">
        <v>787</v>
      </c>
      <c r="E608" s="15" t="s">
        <v>788</v>
      </c>
      <c r="F608" s="15" t="s">
        <v>493</v>
      </c>
      <c r="G608" s="15" t="s">
        <v>112</v>
      </c>
      <c r="H608" s="15" t="s">
        <v>772</v>
      </c>
      <c r="I608" s="15" t="s">
        <v>109</v>
      </c>
      <c r="J608" s="15" t="s">
        <v>768</v>
      </c>
      <c r="K608" s="57">
        <v>2.9204000000000001E-2</v>
      </c>
      <c r="L608" s="57">
        <v>35</v>
      </c>
      <c r="M608" s="57">
        <v>47</v>
      </c>
      <c r="N608" s="57" t="str">
        <f t="shared" si="9"/>
        <v>[YGI7vISD2kJ]|10-14|Female|HIV_PREV.T_1</v>
      </c>
    </row>
    <row r="609" spans="4:14">
      <c r="D609" s="15" t="s">
        <v>787</v>
      </c>
      <c r="E609" s="15" t="s">
        <v>788</v>
      </c>
      <c r="F609" s="15" t="s">
        <v>493</v>
      </c>
      <c r="G609" s="15" t="s">
        <v>112</v>
      </c>
      <c r="H609" s="15" t="s">
        <v>772</v>
      </c>
      <c r="I609" s="15" t="s">
        <v>120</v>
      </c>
      <c r="J609" s="15" t="s">
        <v>769</v>
      </c>
      <c r="K609" s="57">
        <v>3.0059700000000002E-2</v>
      </c>
      <c r="L609" s="57">
        <v>56</v>
      </c>
      <c r="M609" s="57">
        <v>17</v>
      </c>
      <c r="N609" s="57" t="str">
        <f t="shared" si="9"/>
        <v>[YGI7vISD2kJ]|10-14|Male|HIV_PREV.T_1</v>
      </c>
    </row>
    <row r="610" spans="4:14">
      <c r="D610" s="15" t="s">
        <v>787</v>
      </c>
      <c r="E610" s="15" t="s">
        <v>788</v>
      </c>
      <c r="F610" s="15" t="s">
        <v>493</v>
      </c>
      <c r="G610" s="15" t="s">
        <v>113</v>
      </c>
      <c r="H610" s="15" t="s">
        <v>773</v>
      </c>
      <c r="I610" s="15" t="s">
        <v>109</v>
      </c>
      <c r="J610" s="15" t="s">
        <v>768</v>
      </c>
      <c r="K610" s="57">
        <v>5.5448499999999998E-2</v>
      </c>
      <c r="L610" s="57">
        <v>16</v>
      </c>
      <c r="M610" s="57">
        <v>37</v>
      </c>
      <c r="N610" s="57" t="str">
        <f t="shared" si="9"/>
        <v>[YGI7vISD2kJ]|15-19|Female|HIV_PREV.T_1</v>
      </c>
    </row>
    <row r="611" spans="4:14">
      <c r="D611" s="15" t="s">
        <v>787</v>
      </c>
      <c r="E611" s="15" t="s">
        <v>788</v>
      </c>
      <c r="F611" s="15" t="s">
        <v>493</v>
      </c>
      <c r="G611" s="15" t="s">
        <v>113</v>
      </c>
      <c r="H611" s="15" t="s">
        <v>773</v>
      </c>
      <c r="I611" s="15" t="s">
        <v>120</v>
      </c>
      <c r="J611" s="15" t="s">
        <v>769</v>
      </c>
      <c r="K611" s="57">
        <v>3.2475299999999999E-2</v>
      </c>
      <c r="L611" s="57">
        <v>43</v>
      </c>
      <c r="M611" s="57">
        <v>20</v>
      </c>
      <c r="N611" s="57" t="str">
        <f t="shared" si="9"/>
        <v>[YGI7vISD2kJ]|15-19|Male|HIV_PREV.T_1</v>
      </c>
    </row>
    <row r="612" spans="4:14">
      <c r="D612" s="15" t="s">
        <v>787</v>
      </c>
      <c r="E612" s="15" t="s">
        <v>788</v>
      </c>
      <c r="F612" s="15" t="s">
        <v>493</v>
      </c>
      <c r="G612" s="15" t="s">
        <v>114</v>
      </c>
      <c r="H612" s="15" t="s">
        <v>774</v>
      </c>
      <c r="I612" s="15" t="s">
        <v>109</v>
      </c>
      <c r="J612" s="15" t="s">
        <v>768</v>
      </c>
      <c r="K612" s="57">
        <v>0.147954</v>
      </c>
      <c r="L612" s="57">
        <v>34</v>
      </c>
      <c r="M612" s="57">
        <v>18</v>
      </c>
      <c r="N612" s="57" t="str">
        <f t="shared" si="9"/>
        <v>[YGI7vISD2kJ]|20-24|Female|HIV_PREV.T_1</v>
      </c>
    </row>
    <row r="613" spans="4:14">
      <c r="D613" s="15" t="s">
        <v>787</v>
      </c>
      <c r="E613" s="15" t="s">
        <v>788</v>
      </c>
      <c r="F613" s="15" t="s">
        <v>493</v>
      </c>
      <c r="G613" s="15" t="s">
        <v>114</v>
      </c>
      <c r="H613" s="15" t="s">
        <v>774</v>
      </c>
      <c r="I613" s="15" t="s">
        <v>120</v>
      </c>
      <c r="J613" s="15" t="s">
        <v>769</v>
      </c>
      <c r="K613" s="57">
        <v>5.6698800000000001E-2</v>
      </c>
      <c r="L613" s="57">
        <v>54</v>
      </c>
      <c r="M613" s="57">
        <v>47</v>
      </c>
      <c r="N613" s="57" t="str">
        <f t="shared" si="9"/>
        <v>[YGI7vISD2kJ]|20-24|Male|HIV_PREV.T_1</v>
      </c>
    </row>
    <row r="614" spans="4:14">
      <c r="D614" s="15" t="s">
        <v>787</v>
      </c>
      <c r="E614" s="15" t="s">
        <v>788</v>
      </c>
      <c r="F614" s="15" t="s">
        <v>493</v>
      </c>
      <c r="G614" s="15" t="s">
        <v>115</v>
      </c>
      <c r="H614" s="15" t="s">
        <v>775</v>
      </c>
      <c r="I614" s="15" t="s">
        <v>109</v>
      </c>
      <c r="J614" s="15" t="s">
        <v>768</v>
      </c>
      <c r="K614" s="57">
        <v>0.26615800000000001</v>
      </c>
      <c r="L614" s="57">
        <v>5</v>
      </c>
      <c r="M614" s="57">
        <v>13</v>
      </c>
      <c r="N614" s="57" t="str">
        <f t="shared" si="9"/>
        <v>[YGI7vISD2kJ]|25-29|Female|HIV_PREV.T_1</v>
      </c>
    </row>
    <row r="615" spans="4:14">
      <c r="D615" s="15" t="s">
        <v>787</v>
      </c>
      <c r="E615" s="15" t="s">
        <v>788</v>
      </c>
      <c r="F615" s="15" t="s">
        <v>493</v>
      </c>
      <c r="G615" s="15" t="s">
        <v>115</v>
      </c>
      <c r="H615" s="15" t="s">
        <v>775</v>
      </c>
      <c r="I615" s="15" t="s">
        <v>120</v>
      </c>
      <c r="J615" s="15" t="s">
        <v>769</v>
      </c>
      <c r="K615" s="57">
        <v>0.1161061</v>
      </c>
      <c r="L615" s="57">
        <v>41</v>
      </c>
      <c r="M615" s="57">
        <v>5</v>
      </c>
      <c r="N615" s="57" t="str">
        <f t="shared" si="9"/>
        <v>[YGI7vISD2kJ]|25-29|Male|HIV_PREV.T_1</v>
      </c>
    </row>
    <row r="616" spans="4:14">
      <c r="D616" s="15" t="s">
        <v>787</v>
      </c>
      <c r="E616" s="15" t="s">
        <v>788</v>
      </c>
      <c r="F616" s="15" t="s">
        <v>493</v>
      </c>
      <c r="G616" s="15" t="s">
        <v>116</v>
      </c>
      <c r="H616" s="15" t="s">
        <v>776</v>
      </c>
      <c r="I616" s="15" t="s">
        <v>109</v>
      </c>
      <c r="J616" s="15" t="s">
        <v>768</v>
      </c>
      <c r="K616" s="57">
        <v>0.38977109999999998</v>
      </c>
      <c r="L616" s="57">
        <v>48</v>
      </c>
      <c r="M616" s="57">
        <v>33</v>
      </c>
      <c r="N616" s="57" t="str">
        <f t="shared" si="9"/>
        <v>[YGI7vISD2kJ]|30-34|Female|HIV_PREV.T_1</v>
      </c>
    </row>
    <row r="617" spans="4:14">
      <c r="D617" s="15" t="s">
        <v>787</v>
      </c>
      <c r="E617" s="15" t="s">
        <v>788</v>
      </c>
      <c r="F617" s="15" t="s">
        <v>493</v>
      </c>
      <c r="G617" s="15" t="s">
        <v>116</v>
      </c>
      <c r="H617" s="15" t="s">
        <v>776</v>
      </c>
      <c r="I617" s="15" t="s">
        <v>120</v>
      </c>
      <c r="J617" s="15" t="s">
        <v>769</v>
      </c>
      <c r="K617" s="57">
        <v>0.21070069999999999</v>
      </c>
      <c r="L617" s="57">
        <v>12</v>
      </c>
      <c r="M617" s="57">
        <v>11</v>
      </c>
      <c r="N617" s="57" t="str">
        <f t="shared" si="9"/>
        <v>[YGI7vISD2kJ]|30-34|Male|HIV_PREV.T_1</v>
      </c>
    </row>
    <row r="618" spans="4:14">
      <c r="D618" s="15" t="s">
        <v>787</v>
      </c>
      <c r="E618" s="15" t="s">
        <v>788</v>
      </c>
      <c r="F618" s="15" t="s">
        <v>493</v>
      </c>
      <c r="G618" s="15" t="s">
        <v>117</v>
      </c>
      <c r="H618" s="15" t="s">
        <v>777</v>
      </c>
      <c r="I618" s="15" t="s">
        <v>109</v>
      </c>
      <c r="J618" s="15" t="s">
        <v>768</v>
      </c>
      <c r="K618" s="57">
        <v>0.50443090000000002</v>
      </c>
      <c r="L618" s="57">
        <v>60</v>
      </c>
      <c r="M618" s="57">
        <v>15</v>
      </c>
      <c r="N618" s="57" t="str">
        <f t="shared" si="9"/>
        <v>[YGI7vISD2kJ]|35-39|Female|HIV_PREV.T_1</v>
      </c>
    </row>
    <row r="619" spans="4:14">
      <c r="D619" s="15" t="s">
        <v>787</v>
      </c>
      <c r="E619" s="15" t="s">
        <v>788</v>
      </c>
      <c r="F619" s="15" t="s">
        <v>493</v>
      </c>
      <c r="G619" s="15" t="s">
        <v>117</v>
      </c>
      <c r="H619" s="15" t="s">
        <v>777</v>
      </c>
      <c r="I619" s="15" t="s">
        <v>120</v>
      </c>
      <c r="J619" s="15" t="s">
        <v>769</v>
      </c>
      <c r="K619" s="57">
        <v>0.33582089999999998</v>
      </c>
      <c r="L619" s="57">
        <v>2</v>
      </c>
      <c r="M619" s="57">
        <v>9</v>
      </c>
      <c r="N619" s="57" t="str">
        <f t="shared" si="9"/>
        <v>[YGI7vISD2kJ]|35-39|Male|HIV_PREV.T_1</v>
      </c>
    </row>
    <row r="620" spans="4:14">
      <c r="D620" s="15" t="s">
        <v>787</v>
      </c>
      <c r="E620" s="15" t="s">
        <v>788</v>
      </c>
      <c r="F620" s="15" t="s">
        <v>493</v>
      </c>
      <c r="G620" s="15" t="s">
        <v>118</v>
      </c>
      <c r="H620" s="15" t="s">
        <v>778</v>
      </c>
      <c r="I620" s="15" t="s">
        <v>109</v>
      </c>
      <c r="J620" s="15" t="s">
        <v>768</v>
      </c>
      <c r="K620" s="57">
        <v>0.52789030000000003</v>
      </c>
      <c r="L620" s="57">
        <v>58</v>
      </c>
      <c r="M620" s="57">
        <v>6</v>
      </c>
      <c r="N620" s="57" t="str">
        <f t="shared" si="9"/>
        <v>[YGI7vISD2kJ]|40-44|Female|HIV_PREV.T_1</v>
      </c>
    </row>
    <row r="621" spans="4:14">
      <c r="D621" s="15" t="s">
        <v>787</v>
      </c>
      <c r="E621" s="15" t="s">
        <v>788</v>
      </c>
      <c r="F621" s="15" t="s">
        <v>493</v>
      </c>
      <c r="G621" s="15" t="s">
        <v>118</v>
      </c>
      <c r="H621" s="15" t="s">
        <v>778</v>
      </c>
      <c r="I621" s="15" t="s">
        <v>120</v>
      </c>
      <c r="J621" s="15" t="s">
        <v>769</v>
      </c>
      <c r="K621" s="57">
        <v>0.42200969999999999</v>
      </c>
      <c r="L621" s="57">
        <v>3</v>
      </c>
      <c r="M621" s="57">
        <v>3</v>
      </c>
      <c r="N621" s="57" t="str">
        <f t="shared" si="9"/>
        <v>[YGI7vISD2kJ]|40-44|Male|HIV_PREV.T_1</v>
      </c>
    </row>
    <row r="622" spans="4:14">
      <c r="D622" s="15" t="s">
        <v>787</v>
      </c>
      <c r="E622" s="15" t="s">
        <v>788</v>
      </c>
      <c r="F622" s="15" t="s">
        <v>493</v>
      </c>
      <c r="G622" s="15" t="s">
        <v>119</v>
      </c>
      <c r="H622" s="15" t="s">
        <v>779</v>
      </c>
      <c r="I622" s="15" t="s">
        <v>109</v>
      </c>
      <c r="J622" s="15" t="s">
        <v>768</v>
      </c>
      <c r="K622" s="57">
        <v>0.49313390000000001</v>
      </c>
      <c r="L622" s="57">
        <v>43</v>
      </c>
      <c r="M622" s="57">
        <v>21</v>
      </c>
      <c r="N622" s="57" t="str">
        <f t="shared" si="9"/>
        <v>[YGI7vISD2kJ]|45-49|Female|HIV_PREV.T_1</v>
      </c>
    </row>
    <row r="623" spans="4:14">
      <c r="D623" s="15" t="s">
        <v>787</v>
      </c>
      <c r="E623" s="15" t="s">
        <v>788</v>
      </c>
      <c r="F623" s="15" t="s">
        <v>493</v>
      </c>
      <c r="G623" s="15" t="s">
        <v>119</v>
      </c>
      <c r="H623" s="15" t="s">
        <v>779</v>
      </c>
      <c r="I623" s="15" t="s">
        <v>120</v>
      </c>
      <c r="J623" s="15" t="s">
        <v>769</v>
      </c>
      <c r="K623" s="57">
        <v>0.49266199999999999</v>
      </c>
      <c r="L623" s="57">
        <v>50</v>
      </c>
      <c r="M623" s="57">
        <v>2</v>
      </c>
      <c r="N623" s="57" t="str">
        <f t="shared" si="9"/>
        <v>[YGI7vISD2kJ]|45-49|Male|HIV_PREV.T_1</v>
      </c>
    </row>
    <row r="624" spans="4:14">
      <c r="D624" s="15" t="s">
        <v>787</v>
      </c>
      <c r="E624" s="15" t="s">
        <v>788</v>
      </c>
      <c r="F624" s="15" t="s">
        <v>493</v>
      </c>
      <c r="G624" s="15" t="s">
        <v>8</v>
      </c>
      <c r="H624" s="15" t="s">
        <v>780</v>
      </c>
      <c r="I624" s="15" t="s">
        <v>109</v>
      </c>
      <c r="J624" s="15" t="s">
        <v>768</v>
      </c>
      <c r="K624" s="57">
        <v>0.27199289999999998</v>
      </c>
      <c r="L624" s="57">
        <v>8</v>
      </c>
      <c r="M624" s="57">
        <v>43</v>
      </c>
      <c r="N624" s="57" t="str">
        <f t="shared" si="9"/>
        <v>[YGI7vISD2kJ]|50+|Female|HIV_PREV.T_1</v>
      </c>
    </row>
    <row r="625" spans="4:14">
      <c r="D625" s="15" t="s">
        <v>787</v>
      </c>
      <c r="E625" s="15" t="s">
        <v>788</v>
      </c>
      <c r="F625" s="15" t="s">
        <v>493</v>
      </c>
      <c r="G625" s="15" t="s">
        <v>8</v>
      </c>
      <c r="H625" s="15" t="s">
        <v>780</v>
      </c>
      <c r="I625" s="15" t="s">
        <v>120</v>
      </c>
      <c r="J625" s="15" t="s">
        <v>769</v>
      </c>
      <c r="K625" s="57">
        <v>0.31202649999999998</v>
      </c>
      <c r="L625" s="57">
        <v>54</v>
      </c>
      <c r="M625" s="57">
        <v>33</v>
      </c>
      <c r="N625" s="57" t="str">
        <f t="shared" si="9"/>
        <v>[YGI7vISD2kJ]|50+|Male|HIV_PREV.T_1</v>
      </c>
    </row>
    <row r="626" spans="4:14">
      <c r="D626" s="15" t="s">
        <v>789</v>
      </c>
      <c r="E626" s="15" t="s">
        <v>790</v>
      </c>
      <c r="F626" s="15" t="s">
        <v>493</v>
      </c>
      <c r="G626" s="15" t="s">
        <v>43</v>
      </c>
      <c r="H626" s="15" t="s">
        <v>767</v>
      </c>
      <c r="I626" s="15" t="s">
        <v>109</v>
      </c>
      <c r="J626" s="15" t="s">
        <v>768</v>
      </c>
      <c r="K626" s="57">
        <v>7.2252000000000002E-3</v>
      </c>
      <c r="L626" s="57">
        <v>1</v>
      </c>
      <c r="M626" s="57">
        <v>14</v>
      </c>
      <c r="N626" s="57" t="str">
        <f t="shared" si="9"/>
        <v>[tjhYqc1MlVo]|&lt;01|Female|HIV_PREV.T_1</v>
      </c>
    </row>
    <row r="627" spans="4:14">
      <c r="D627" s="15" t="s">
        <v>789</v>
      </c>
      <c r="E627" s="15" t="s">
        <v>790</v>
      </c>
      <c r="F627" s="15" t="s">
        <v>493</v>
      </c>
      <c r="G627" s="15" t="s">
        <v>43</v>
      </c>
      <c r="H627" s="15" t="s">
        <v>767</v>
      </c>
      <c r="I627" s="15" t="s">
        <v>120</v>
      </c>
      <c r="J627" s="15" t="s">
        <v>769</v>
      </c>
      <c r="K627" s="57">
        <v>7.0511000000000002E-3</v>
      </c>
      <c r="L627" s="57">
        <v>25</v>
      </c>
      <c r="M627" s="57">
        <v>32</v>
      </c>
      <c r="N627" s="57" t="str">
        <f t="shared" si="9"/>
        <v>[tjhYqc1MlVo]|&lt;01|Male|HIV_PREV.T_1</v>
      </c>
    </row>
    <row r="628" spans="4:14">
      <c r="D628" s="15" t="s">
        <v>789</v>
      </c>
      <c r="E628" s="15" t="s">
        <v>790</v>
      </c>
      <c r="F628" s="15" t="s">
        <v>493</v>
      </c>
      <c r="G628" s="15" t="s">
        <v>110</v>
      </c>
      <c r="H628" s="15" t="s">
        <v>770</v>
      </c>
      <c r="I628" s="15" t="s">
        <v>109</v>
      </c>
      <c r="J628" s="15" t="s">
        <v>768</v>
      </c>
      <c r="K628" s="57">
        <v>7.6407999999999997E-3</v>
      </c>
      <c r="L628" s="57">
        <v>39</v>
      </c>
      <c r="M628" s="57">
        <v>45</v>
      </c>
      <c r="N628" s="57" t="str">
        <f t="shared" si="9"/>
        <v>[tjhYqc1MlVo]|01-04|Female|HIV_PREV.T_1</v>
      </c>
    </row>
    <row r="629" spans="4:14">
      <c r="D629" s="15" t="s">
        <v>789</v>
      </c>
      <c r="E629" s="15" t="s">
        <v>790</v>
      </c>
      <c r="F629" s="15" t="s">
        <v>493</v>
      </c>
      <c r="G629" s="15" t="s">
        <v>110</v>
      </c>
      <c r="H629" s="15" t="s">
        <v>770</v>
      </c>
      <c r="I629" s="15" t="s">
        <v>120</v>
      </c>
      <c r="J629" s="15" t="s">
        <v>769</v>
      </c>
      <c r="K629" s="57">
        <v>7.4567000000000001E-3</v>
      </c>
      <c r="L629" s="57">
        <v>11</v>
      </c>
      <c r="M629" s="57">
        <v>45</v>
      </c>
      <c r="N629" s="57" t="str">
        <f t="shared" si="9"/>
        <v>[tjhYqc1MlVo]|01-04|Male|HIV_PREV.T_1</v>
      </c>
    </row>
    <row r="630" spans="4:14">
      <c r="D630" s="15" t="s">
        <v>789</v>
      </c>
      <c r="E630" s="15" t="s">
        <v>790</v>
      </c>
      <c r="F630" s="15" t="s">
        <v>493</v>
      </c>
      <c r="G630" s="15" t="s">
        <v>111</v>
      </c>
      <c r="H630" s="15" t="s">
        <v>771</v>
      </c>
      <c r="I630" s="15" t="s">
        <v>109</v>
      </c>
      <c r="J630" s="15" t="s">
        <v>768</v>
      </c>
      <c r="K630" s="57">
        <v>1.52005E-2</v>
      </c>
      <c r="L630" s="57">
        <v>9</v>
      </c>
      <c r="M630" s="57">
        <v>45</v>
      </c>
      <c r="N630" s="57" t="str">
        <f t="shared" si="9"/>
        <v>[tjhYqc1MlVo]|05-09|Female|HIV_PREV.T_1</v>
      </c>
    </row>
    <row r="631" spans="4:14">
      <c r="D631" s="15" t="s">
        <v>789</v>
      </c>
      <c r="E631" s="15" t="s">
        <v>790</v>
      </c>
      <c r="F631" s="15" t="s">
        <v>493</v>
      </c>
      <c r="G631" s="15" t="s">
        <v>111</v>
      </c>
      <c r="H631" s="15" t="s">
        <v>771</v>
      </c>
      <c r="I631" s="15" t="s">
        <v>120</v>
      </c>
      <c r="J631" s="15" t="s">
        <v>769</v>
      </c>
      <c r="K631" s="57">
        <v>1.49578E-2</v>
      </c>
      <c r="L631" s="57">
        <v>12</v>
      </c>
      <c r="M631" s="57">
        <v>18</v>
      </c>
      <c r="N631" s="57" t="str">
        <f t="shared" si="9"/>
        <v>[tjhYqc1MlVo]|05-09|Male|HIV_PREV.T_1</v>
      </c>
    </row>
    <row r="632" spans="4:14">
      <c r="D632" s="15" t="s">
        <v>789</v>
      </c>
      <c r="E632" s="15" t="s">
        <v>790</v>
      </c>
      <c r="F632" s="15" t="s">
        <v>493</v>
      </c>
      <c r="G632" s="15" t="s">
        <v>112</v>
      </c>
      <c r="H632" s="15" t="s">
        <v>772</v>
      </c>
      <c r="I632" s="15" t="s">
        <v>109</v>
      </c>
      <c r="J632" s="15" t="s">
        <v>768</v>
      </c>
      <c r="K632" s="57">
        <v>2.4885600000000001E-2</v>
      </c>
      <c r="L632" s="57">
        <v>37</v>
      </c>
      <c r="M632" s="57">
        <v>37</v>
      </c>
      <c r="N632" s="57" t="str">
        <f t="shared" si="9"/>
        <v>[tjhYqc1MlVo]|10-14|Female|HIV_PREV.T_1</v>
      </c>
    </row>
    <row r="633" spans="4:14">
      <c r="D633" s="15" t="s">
        <v>789</v>
      </c>
      <c r="E633" s="15" t="s">
        <v>790</v>
      </c>
      <c r="F633" s="15" t="s">
        <v>493</v>
      </c>
      <c r="G633" s="15" t="s">
        <v>112</v>
      </c>
      <c r="H633" s="15" t="s">
        <v>772</v>
      </c>
      <c r="I633" s="15" t="s">
        <v>120</v>
      </c>
      <c r="J633" s="15" t="s">
        <v>769</v>
      </c>
      <c r="K633" s="57">
        <v>2.5958999999999999E-2</v>
      </c>
      <c r="L633" s="57">
        <v>19</v>
      </c>
      <c r="M633" s="57">
        <v>14</v>
      </c>
      <c r="N633" s="57" t="str">
        <f t="shared" si="9"/>
        <v>[tjhYqc1MlVo]|10-14|Male|HIV_PREV.T_1</v>
      </c>
    </row>
    <row r="634" spans="4:14">
      <c r="D634" s="15" t="s">
        <v>789</v>
      </c>
      <c r="E634" s="15" t="s">
        <v>790</v>
      </c>
      <c r="F634" s="15" t="s">
        <v>493</v>
      </c>
      <c r="G634" s="15" t="s">
        <v>113</v>
      </c>
      <c r="H634" s="15" t="s">
        <v>773</v>
      </c>
      <c r="I634" s="15" t="s">
        <v>109</v>
      </c>
      <c r="J634" s="15" t="s">
        <v>768</v>
      </c>
      <c r="K634" s="57">
        <v>4.8672300000000002E-2</v>
      </c>
      <c r="L634" s="57">
        <v>36</v>
      </c>
      <c r="M634" s="57">
        <v>49</v>
      </c>
      <c r="N634" s="57" t="str">
        <f t="shared" si="9"/>
        <v>[tjhYqc1MlVo]|15-19|Female|HIV_PREV.T_1</v>
      </c>
    </row>
    <row r="635" spans="4:14">
      <c r="D635" s="15" t="s">
        <v>789</v>
      </c>
      <c r="E635" s="15" t="s">
        <v>790</v>
      </c>
      <c r="F635" s="15" t="s">
        <v>493</v>
      </c>
      <c r="G635" s="15" t="s">
        <v>113</v>
      </c>
      <c r="H635" s="15" t="s">
        <v>773</v>
      </c>
      <c r="I635" s="15" t="s">
        <v>120</v>
      </c>
      <c r="J635" s="15" t="s">
        <v>769</v>
      </c>
      <c r="K635" s="57">
        <v>3.0212099999999999E-2</v>
      </c>
      <c r="L635" s="57">
        <v>44</v>
      </c>
      <c r="M635" s="57">
        <v>13</v>
      </c>
      <c r="N635" s="57" t="str">
        <f t="shared" si="9"/>
        <v>[tjhYqc1MlVo]|15-19|Male|HIV_PREV.T_1</v>
      </c>
    </row>
    <row r="636" spans="4:14">
      <c r="D636" s="15" t="s">
        <v>789</v>
      </c>
      <c r="E636" s="15" t="s">
        <v>790</v>
      </c>
      <c r="F636" s="15" t="s">
        <v>493</v>
      </c>
      <c r="G636" s="15" t="s">
        <v>114</v>
      </c>
      <c r="H636" s="15" t="s">
        <v>774</v>
      </c>
      <c r="I636" s="15" t="s">
        <v>109</v>
      </c>
      <c r="J636" s="15" t="s">
        <v>768</v>
      </c>
      <c r="K636" s="57">
        <v>0.14537990000000001</v>
      </c>
      <c r="L636" s="57">
        <v>48</v>
      </c>
      <c r="M636" s="57">
        <v>35</v>
      </c>
      <c r="N636" s="57" t="str">
        <f t="shared" si="9"/>
        <v>[tjhYqc1MlVo]|20-24|Female|HIV_PREV.T_1</v>
      </c>
    </row>
    <row r="637" spans="4:14">
      <c r="D637" s="15" t="s">
        <v>789</v>
      </c>
      <c r="E637" s="15" t="s">
        <v>790</v>
      </c>
      <c r="F637" s="15" t="s">
        <v>493</v>
      </c>
      <c r="G637" s="15" t="s">
        <v>114</v>
      </c>
      <c r="H637" s="15" t="s">
        <v>774</v>
      </c>
      <c r="I637" s="15" t="s">
        <v>120</v>
      </c>
      <c r="J637" s="15" t="s">
        <v>769</v>
      </c>
      <c r="K637" s="57">
        <v>5.3227099999999999E-2</v>
      </c>
      <c r="L637" s="57">
        <v>52</v>
      </c>
      <c r="M637" s="57">
        <v>37</v>
      </c>
      <c r="N637" s="57" t="str">
        <f t="shared" si="9"/>
        <v>[tjhYqc1MlVo]|20-24|Male|HIV_PREV.T_1</v>
      </c>
    </row>
    <row r="638" spans="4:14">
      <c r="D638" s="15" t="s">
        <v>789</v>
      </c>
      <c r="E638" s="15" t="s">
        <v>790</v>
      </c>
      <c r="F638" s="15" t="s">
        <v>493</v>
      </c>
      <c r="G638" s="15" t="s">
        <v>115</v>
      </c>
      <c r="H638" s="15" t="s">
        <v>775</v>
      </c>
      <c r="I638" s="15" t="s">
        <v>109</v>
      </c>
      <c r="J638" s="15" t="s">
        <v>768</v>
      </c>
      <c r="K638" s="57">
        <v>0.2670246</v>
      </c>
      <c r="L638" s="57">
        <v>58</v>
      </c>
      <c r="M638" s="57">
        <v>44</v>
      </c>
      <c r="N638" s="57" t="str">
        <f t="shared" si="9"/>
        <v>[tjhYqc1MlVo]|25-29|Female|HIV_PREV.T_1</v>
      </c>
    </row>
    <row r="639" spans="4:14">
      <c r="D639" s="15" t="s">
        <v>789</v>
      </c>
      <c r="E639" s="15" t="s">
        <v>790</v>
      </c>
      <c r="F639" s="15" t="s">
        <v>493</v>
      </c>
      <c r="G639" s="15" t="s">
        <v>115</v>
      </c>
      <c r="H639" s="15" t="s">
        <v>775</v>
      </c>
      <c r="I639" s="15" t="s">
        <v>120</v>
      </c>
      <c r="J639" s="15" t="s">
        <v>769</v>
      </c>
      <c r="K639" s="57">
        <v>0.1102954</v>
      </c>
      <c r="L639" s="57">
        <v>57</v>
      </c>
      <c r="M639" s="57">
        <v>37</v>
      </c>
      <c r="N639" s="57" t="str">
        <f t="shared" si="9"/>
        <v>[tjhYqc1MlVo]|25-29|Male|HIV_PREV.T_1</v>
      </c>
    </row>
    <row r="640" spans="4:14">
      <c r="D640" s="15" t="s">
        <v>789</v>
      </c>
      <c r="E640" s="15" t="s">
        <v>790</v>
      </c>
      <c r="F640" s="15" t="s">
        <v>493</v>
      </c>
      <c r="G640" s="15" t="s">
        <v>116</v>
      </c>
      <c r="H640" s="15" t="s">
        <v>776</v>
      </c>
      <c r="I640" s="15" t="s">
        <v>109</v>
      </c>
      <c r="J640" s="15" t="s">
        <v>768</v>
      </c>
      <c r="K640" s="57">
        <v>0.36983650000000001</v>
      </c>
      <c r="L640" s="57">
        <v>9</v>
      </c>
      <c r="M640" s="57">
        <v>3</v>
      </c>
      <c r="N640" s="57" t="str">
        <f t="shared" si="9"/>
        <v>[tjhYqc1MlVo]|30-34|Female|HIV_PREV.T_1</v>
      </c>
    </row>
    <row r="641" spans="4:14">
      <c r="D641" s="15" t="s">
        <v>789</v>
      </c>
      <c r="E641" s="15" t="s">
        <v>790</v>
      </c>
      <c r="F641" s="15" t="s">
        <v>493</v>
      </c>
      <c r="G641" s="15" t="s">
        <v>116</v>
      </c>
      <c r="H641" s="15" t="s">
        <v>776</v>
      </c>
      <c r="I641" s="15" t="s">
        <v>120</v>
      </c>
      <c r="J641" s="15" t="s">
        <v>769</v>
      </c>
      <c r="K641" s="57">
        <v>0.2014917</v>
      </c>
      <c r="L641" s="57">
        <v>55</v>
      </c>
      <c r="M641" s="57">
        <v>32</v>
      </c>
      <c r="N641" s="57" t="str">
        <f t="shared" si="9"/>
        <v>[tjhYqc1MlVo]|30-34|Male|HIV_PREV.T_1</v>
      </c>
    </row>
    <row r="642" spans="4:14">
      <c r="D642" s="15" t="s">
        <v>789</v>
      </c>
      <c r="E642" s="15" t="s">
        <v>790</v>
      </c>
      <c r="F642" s="15" t="s">
        <v>493</v>
      </c>
      <c r="G642" s="15" t="s">
        <v>117</v>
      </c>
      <c r="H642" s="15" t="s">
        <v>777</v>
      </c>
      <c r="I642" s="15" t="s">
        <v>109</v>
      </c>
      <c r="J642" s="15" t="s">
        <v>768</v>
      </c>
      <c r="K642" s="57">
        <v>0.44495760000000001</v>
      </c>
      <c r="L642" s="57">
        <v>38</v>
      </c>
      <c r="M642" s="57">
        <v>33</v>
      </c>
      <c r="N642" s="57" t="str">
        <f t="shared" si="9"/>
        <v>[tjhYqc1MlVo]|35-39|Female|HIV_PREV.T_1</v>
      </c>
    </row>
    <row r="643" spans="4:14">
      <c r="D643" s="15" t="s">
        <v>789</v>
      </c>
      <c r="E643" s="15" t="s">
        <v>790</v>
      </c>
      <c r="F643" s="15" t="s">
        <v>493</v>
      </c>
      <c r="G643" s="15" t="s">
        <v>117</v>
      </c>
      <c r="H643" s="15" t="s">
        <v>777</v>
      </c>
      <c r="I643" s="15" t="s">
        <v>120</v>
      </c>
      <c r="J643" s="15" t="s">
        <v>769</v>
      </c>
      <c r="K643" s="57">
        <v>0.29057769999999999</v>
      </c>
      <c r="L643" s="57">
        <v>3</v>
      </c>
      <c r="M643" s="57">
        <v>18</v>
      </c>
      <c r="N643" s="57" t="str">
        <f t="shared" ref="N643:N706" si="10">IF($D643&lt;&gt;"","["&amp;$E643&amp;"]"&amp;"|"&amp;$G643&amp;"|"&amp;$I643&amp;"|"&amp;$F643,"")</f>
        <v>[tjhYqc1MlVo]|35-39|Male|HIV_PREV.T_1</v>
      </c>
    </row>
    <row r="644" spans="4:14">
      <c r="D644" s="15" t="s">
        <v>789</v>
      </c>
      <c r="E644" s="15" t="s">
        <v>790</v>
      </c>
      <c r="F644" s="15" t="s">
        <v>493</v>
      </c>
      <c r="G644" s="15" t="s">
        <v>118</v>
      </c>
      <c r="H644" s="15" t="s">
        <v>778</v>
      </c>
      <c r="I644" s="15" t="s">
        <v>109</v>
      </c>
      <c r="J644" s="15" t="s">
        <v>768</v>
      </c>
      <c r="K644" s="57">
        <v>0.48465589999999997</v>
      </c>
      <c r="L644" s="57">
        <v>2</v>
      </c>
      <c r="M644" s="57">
        <v>50</v>
      </c>
      <c r="N644" s="57" t="str">
        <f t="shared" si="10"/>
        <v>[tjhYqc1MlVo]|40-44|Female|HIV_PREV.T_1</v>
      </c>
    </row>
    <row r="645" spans="4:14">
      <c r="D645" s="15" t="s">
        <v>789</v>
      </c>
      <c r="E645" s="15" t="s">
        <v>790</v>
      </c>
      <c r="F645" s="15" t="s">
        <v>493</v>
      </c>
      <c r="G645" s="15" t="s">
        <v>118</v>
      </c>
      <c r="H645" s="15" t="s">
        <v>778</v>
      </c>
      <c r="I645" s="15" t="s">
        <v>120</v>
      </c>
      <c r="J645" s="15" t="s">
        <v>769</v>
      </c>
      <c r="K645" s="57">
        <v>0.38365159999999998</v>
      </c>
      <c r="L645" s="57">
        <v>5</v>
      </c>
      <c r="M645" s="57">
        <v>49</v>
      </c>
      <c r="N645" s="57" t="str">
        <f t="shared" si="10"/>
        <v>[tjhYqc1MlVo]|40-44|Male|HIV_PREV.T_1</v>
      </c>
    </row>
    <row r="646" spans="4:14">
      <c r="D646" s="15" t="s">
        <v>789</v>
      </c>
      <c r="E646" s="15" t="s">
        <v>790</v>
      </c>
      <c r="F646" s="15" t="s">
        <v>493</v>
      </c>
      <c r="G646" s="15" t="s">
        <v>119</v>
      </c>
      <c r="H646" s="15" t="s">
        <v>779</v>
      </c>
      <c r="I646" s="15" t="s">
        <v>109</v>
      </c>
      <c r="J646" s="15" t="s">
        <v>768</v>
      </c>
      <c r="K646" s="57">
        <v>0.5153103</v>
      </c>
      <c r="L646" s="57">
        <v>33</v>
      </c>
      <c r="M646" s="57">
        <v>6</v>
      </c>
      <c r="N646" s="57" t="str">
        <f t="shared" si="10"/>
        <v>[tjhYqc1MlVo]|45-49|Female|HIV_PREV.T_1</v>
      </c>
    </row>
    <row r="647" spans="4:14">
      <c r="D647" s="15" t="s">
        <v>789</v>
      </c>
      <c r="E647" s="15" t="s">
        <v>790</v>
      </c>
      <c r="F647" s="15" t="s">
        <v>493</v>
      </c>
      <c r="G647" s="15" t="s">
        <v>119</v>
      </c>
      <c r="H647" s="15" t="s">
        <v>779</v>
      </c>
      <c r="I647" s="15" t="s">
        <v>120</v>
      </c>
      <c r="J647" s="15" t="s">
        <v>769</v>
      </c>
      <c r="K647" s="57">
        <v>0.47380100000000003</v>
      </c>
      <c r="L647" s="57">
        <v>60</v>
      </c>
      <c r="M647" s="57">
        <v>11</v>
      </c>
      <c r="N647" s="57" t="str">
        <f t="shared" si="10"/>
        <v>[tjhYqc1MlVo]|45-49|Male|HIV_PREV.T_1</v>
      </c>
    </row>
    <row r="648" spans="4:14">
      <c r="D648" s="15" t="s">
        <v>789</v>
      </c>
      <c r="E648" s="15" t="s">
        <v>790</v>
      </c>
      <c r="F648" s="15" t="s">
        <v>493</v>
      </c>
      <c r="G648" s="15" t="s">
        <v>8</v>
      </c>
      <c r="H648" s="15" t="s">
        <v>780</v>
      </c>
      <c r="I648" s="15" t="s">
        <v>109</v>
      </c>
      <c r="J648" s="15" t="s">
        <v>768</v>
      </c>
      <c r="K648" s="57">
        <v>0.2559903</v>
      </c>
      <c r="L648" s="57">
        <v>7</v>
      </c>
      <c r="M648" s="57">
        <v>10</v>
      </c>
      <c r="N648" s="57" t="str">
        <f t="shared" si="10"/>
        <v>[tjhYqc1MlVo]|50+|Female|HIV_PREV.T_1</v>
      </c>
    </row>
    <row r="649" spans="4:14">
      <c r="D649" s="15" t="s">
        <v>789</v>
      </c>
      <c r="E649" s="15" t="s">
        <v>790</v>
      </c>
      <c r="F649" s="15" t="s">
        <v>493</v>
      </c>
      <c r="G649" s="15" t="s">
        <v>8</v>
      </c>
      <c r="H649" s="15" t="s">
        <v>780</v>
      </c>
      <c r="I649" s="15" t="s">
        <v>120</v>
      </c>
      <c r="J649" s="15" t="s">
        <v>769</v>
      </c>
      <c r="K649" s="57">
        <v>0.29662359999999999</v>
      </c>
      <c r="L649" s="57">
        <v>25</v>
      </c>
      <c r="M649" s="57">
        <v>28</v>
      </c>
      <c r="N649" s="57" t="str">
        <f t="shared" si="10"/>
        <v>[tjhYqc1MlVo]|50+|Male|HIV_PREV.T_1</v>
      </c>
    </row>
    <row r="650" spans="4:14">
      <c r="D650" s="15" t="s">
        <v>791</v>
      </c>
      <c r="E650" s="15" t="s">
        <v>792</v>
      </c>
      <c r="F650" s="15" t="s">
        <v>493</v>
      </c>
      <c r="G650" s="15" t="s">
        <v>43</v>
      </c>
      <c r="H650" s="15" t="s">
        <v>767</v>
      </c>
      <c r="I650" s="15" t="s">
        <v>109</v>
      </c>
      <c r="J650" s="15" t="s">
        <v>768</v>
      </c>
      <c r="K650" s="57">
        <v>6.6988000000000004E-3</v>
      </c>
      <c r="L650" s="57">
        <v>51</v>
      </c>
      <c r="M650" s="57">
        <v>13</v>
      </c>
      <c r="N650" s="57" t="str">
        <f t="shared" si="10"/>
        <v>[zTaMbxvQtJ6]|&lt;01|Female|HIV_PREV.T_1</v>
      </c>
    </row>
    <row r="651" spans="4:14">
      <c r="D651" s="15" t="s">
        <v>791</v>
      </c>
      <c r="E651" s="15" t="s">
        <v>792</v>
      </c>
      <c r="F651" s="15" t="s">
        <v>493</v>
      </c>
      <c r="G651" s="15" t="s">
        <v>43</v>
      </c>
      <c r="H651" s="15" t="s">
        <v>767</v>
      </c>
      <c r="I651" s="15" t="s">
        <v>120</v>
      </c>
      <c r="J651" s="15" t="s">
        <v>769</v>
      </c>
      <c r="K651" s="57">
        <v>6.7041000000000002E-3</v>
      </c>
      <c r="L651" s="57">
        <v>4</v>
      </c>
      <c r="M651" s="57">
        <v>37</v>
      </c>
      <c r="N651" s="57" t="str">
        <f t="shared" si="10"/>
        <v>[zTaMbxvQtJ6]|&lt;01|Male|HIV_PREV.T_1</v>
      </c>
    </row>
    <row r="652" spans="4:14">
      <c r="D652" s="15" t="s">
        <v>791</v>
      </c>
      <c r="E652" s="15" t="s">
        <v>792</v>
      </c>
      <c r="F652" s="15" t="s">
        <v>493</v>
      </c>
      <c r="G652" s="15" t="s">
        <v>110</v>
      </c>
      <c r="H652" s="15" t="s">
        <v>770</v>
      </c>
      <c r="I652" s="15" t="s">
        <v>109</v>
      </c>
      <c r="J652" s="15" t="s">
        <v>768</v>
      </c>
      <c r="K652" s="57">
        <v>7.0841000000000003E-3</v>
      </c>
      <c r="L652" s="57">
        <v>10</v>
      </c>
      <c r="M652" s="57">
        <v>30</v>
      </c>
      <c r="N652" s="57" t="str">
        <f t="shared" si="10"/>
        <v>[zTaMbxvQtJ6]|01-04|Female|HIV_PREV.T_1</v>
      </c>
    </row>
    <row r="653" spans="4:14">
      <c r="D653" s="15" t="s">
        <v>791</v>
      </c>
      <c r="E653" s="15" t="s">
        <v>792</v>
      </c>
      <c r="F653" s="15" t="s">
        <v>493</v>
      </c>
      <c r="G653" s="15" t="s">
        <v>110</v>
      </c>
      <c r="H653" s="15" t="s">
        <v>770</v>
      </c>
      <c r="I653" s="15" t="s">
        <v>120</v>
      </c>
      <c r="J653" s="15" t="s">
        <v>769</v>
      </c>
      <c r="K653" s="57">
        <v>7.0897E-3</v>
      </c>
      <c r="L653" s="57">
        <v>47</v>
      </c>
      <c r="M653" s="57">
        <v>10</v>
      </c>
      <c r="N653" s="57" t="str">
        <f t="shared" si="10"/>
        <v>[zTaMbxvQtJ6]|01-04|Male|HIV_PREV.T_1</v>
      </c>
    </row>
    <row r="654" spans="4:14">
      <c r="D654" s="15" t="s">
        <v>791</v>
      </c>
      <c r="E654" s="15" t="s">
        <v>792</v>
      </c>
      <c r="F654" s="15" t="s">
        <v>493</v>
      </c>
      <c r="G654" s="15" t="s">
        <v>111</v>
      </c>
      <c r="H654" s="15" t="s">
        <v>771</v>
      </c>
      <c r="I654" s="15" t="s">
        <v>109</v>
      </c>
      <c r="J654" s="15" t="s">
        <v>768</v>
      </c>
      <c r="K654" s="57">
        <v>1.42577E-2</v>
      </c>
      <c r="L654" s="57">
        <v>54</v>
      </c>
      <c r="M654" s="57">
        <v>18</v>
      </c>
      <c r="N654" s="57" t="str">
        <f t="shared" si="10"/>
        <v>[zTaMbxvQtJ6]|05-09|Female|HIV_PREV.T_1</v>
      </c>
    </row>
    <row r="655" spans="4:14">
      <c r="D655" s="15" t="s">
        <v>791</v>
      </c>
      <c r="E655" s="15" t="s">
        <v>792</v>
      </c>
      <c r="F655" s="15" t="s">
        <v>493</v>
      </c>
      <c r="G655" s="15" t="s">
        <v>111</v>
      </c>
      <c r="H655" s="15" t="s">
        <v>771</v>
      </c>
      <c r="I655" s="15" t="s">
        <v>120</v>
      </c>
      <c r="J655" s="15" t="s">
        <v>769</v>
      </c>
      <c r="K655" s="57">
        <v>1.38116E-2</v>
      </c>
      <c r="L655" s="57">
        <v>55</v>
      </c>
      <c r="M655" s="57">
        <v>50</v>
      </c>
      <c r="N655" s="57" t="str">
        <f t="shared" si="10"/>
        <v>[zTaMbxvQtJ6]|05-09|Male|HIV_PREV.T_1</v>
      </c>
    </row>
    <row r="656" spans="4:14">
      <c r="D656" s="15" t="s">
        <v>791</v>
      </c>
      <c r="E656" s="15" t="s">
        <v>792</v>
      </c>
      <c r="F656" s="15" t="s">
        <v>493</v>
      </c>
      <c r="G656" s="15" t="s">
        <v>112</v>
      </c>
      <c r="H656" s="15" t="s">
        <v>772</v>
      </c>
      <c r="I656" s="15" t="s">
        <v>109</v>
      </c>
      <c r="J656" s="15" t="s">
        <v>768</v>
      </c>
      <c r="K656" s="57">
        <v>2.2962099999999999E-2</v>
      </c>
      <c r="L656" s="57">
        <v>46</v>
      </c>
      <c r="M656" s="57">
        <v>38</v>
      </c>
      <c r="N656" s="57" t="str">
        <f t="shared" si="10"/>
        <v>[zTaMbxvQtJ6]|10-14|Female|HIV_PREV.T_1</v>
      </c>
    </row>
    <row r="657" spans="4:14">
      <c r="D657" s="15" t="s">
        <v>791</v>
      </c>
      <c r="E657" s="15" t="s">
        <v>792</v>
      </c>
      <c r="F657" s="15" t="s">
        <v>493</v>
      </c>
      <c r="G657" s="15" t="s">
        <v>112</v>
      </c>
      <c r="H657" s="15" t="s">
        <v>772</v>
      </c>
      <c r="I657" s="15" t="s">
        <v>120</v>
      </c>
      <c r="J657" s="15" t="s">
        <v>769</v>
      </c>
      <c r="K657" s="57">
        <v>2.3511299999999999E-2</v>
      </c>
      <c r="L657" s="57">
        <v>10</v>
      </c>
      <c r="M657" s="57">
        <v>37</v>
      </c>
      <c r="N657" s="57" t="str">
        <f t="shared" si="10"/>
        <v>[zTaMbxvQtJ6]|10-14|Male|HIV_PREV.T_1</v>
      </c>
    </row>
    <row r="658" spans="4:14">
      <c r="D658" s="15" t="s">
        <v>791</v>
      </c>
      <c r="E658" s="15" t="s">
        <v>792</v>
      </c>
      <c r="F658" s="15" t="s">
        <v>493</v>
      </c>
      <c r="G658" s="15" t="s">
        <v>113</v>
      </c>
      <c r="H658" s="15" t="s">
        <v>773</v>
      </c>
      <c r="I658" s="15" t="s">
        <v>109</v>
      </c>
      <c r="J658" s="15" t="s">
        <v>768</v>
      </c>
      <c r="K658" s="57">
        <v>4.4486100000000001E-2</v>
      </c>
      <c r="L658" s="57">
        <v>22</v>
      </c>
      <c r="M658" s="57">
        <v>37</v>
      </c>
      <c r="N658" s="57" t="str">
        <f t="shared" si="10"/>
        <v>[zTaMbxvQtJ6]|15-19|Female|HIV_PREV.T_1</v>
      </c>
    </row>
    <row r="659" spans="4:14">
      <c r="D659" s="15" t="s">
        <v>791</v>
      </c>
      <c r="E659" s="15" t="s">
        <v>792</v>
      </c>
      <c r="F659" s="15" t="s">
        <v>493</v>
      </c>
      <c r="G659" s="15" t="s">
        <v>113</v>
      </c>
      <c r="H659" s="15" t="s">
        <v>773</v>
      </c>
      <c r="I659" s="15" t="s">
        <v>120</v>
      </c>
      <c r="J659" s="15" t="s">
        <v>769</v>
      </c>
      <c r="K659" s="57">
        <v>2.4723800000000001E-2</v>
      </c>
      <c r="L659" s="57">
        <v>23</v>
      </c>
      <c r="M659" s="57">
        <v>44</v>
      </c>
      <c r="N659" s="57" t="str">
        <f t="shared" si="10"/>
        <v>[zTaMbxvQtJ6]|15-19|Male|HIV_PREV.T_1</v>
      </c>
    </row>
    <row r="660" spans="4:14">
      <c r="D660" s="15" t="s">
        <v>791</v>
      </c>
      <c r="E660" s="15" t="s">
        <v>792</v>
      </c>
      <c r="F660" s="15" t="s">
        <v>493</v>
      </c>
      <c r="G660" s="15" t="s">
        <v>114</v>
      </c>
      <c r="H660" s="15" t="s">
        <v>774</v>
      </c>
      <c r="I660" s="15" t="s">
        <v>109</v>
      </c>
      <c r="J660" s="15" t="s">
        <v>768</v>
      </c>
      <c r="K660" s="57">
        <v>0.1294158</v>
      </c>
      <c r="L660" s="57">
        <v>27</v>
      </c>
      <c r="M660" s="57">
        <v>48</v>
      </c>
      <c r="N660" s="57" t="str">
        <f t="shared" si="10"/>
        <v>[zTaMbxvQtJ6]|20-24|Female|HIV_PREV.T_1</v>
      </c>
    </row>
    <row r="661" spans="4:14">
      <c r="D661" s="15" t="s">
        <v>791</v>
      </c>
      <c r="E661" s="15" t="s">
        <v>792</v>
      </c>
      <c r="F661" s="15" t="s">
        <v>493</v>
      </c>
      <c r="G661" s="15" t="s">
        <v>114</v>
      </c>
      <c r="H661" s="15" t="s">
        <v>774</v>
      </c>
      <c r="I661" s="15" t="s">
        <v>120</v>
      </c>
      <c r="J661" s="15" t="s">
        <v>769</v>
      </c>
      <c r="K661" s="57">
        <v>4.7260700000000003E-2</v>
      </c>
      <c r="L661" s="57">
        <v>25</v>
      </c>
      <c r="M661" s="57">
        <v>17</v>
      </c>
      <c r="N661" s="57" t="str">
        <f t="shared" si="10"/>
        <v>[zTaMbxvQtJ6]|20-24|Male|HIV_PREV.T_1</v>
      </c>
    </row>
    <row r="662" spans="4:14">
      <c r="D662" s="15" t="s">
        <v>791</v>
      </c>
      <c r="E662" s="15" t="s">
        <v>792</v>
      </c>
      <c r="F662" s="15" t="s">
        <v>493</v>
      </c>
      <c r="G662" s="15" t="s">
        <v>115</v>
      </c>
      <c r="H662" s="15" t="s">
        <v>775</v>
      </c>
      <c r="I662" s="15" t="s">
        <v>109</v>
      </c>
      <c r="J662" s="15" t="s">
        <v>768</v>
      </c>
      <c r="K662" s="57">
        <v>0.22566149999999999</v>
      </c>
      <c r="L662" s="57">
        <v>37</v>
      </c>
      <c r="M662" s="57">
        <v>36</v>
      </c>
      <c r="N662" s="57" t="str">
        <f t="shared" si="10"/>
        <v>[zTaMbxvQtJ6]|25-29|Female|HIV_PREV.T_1</v>
      </c>
    </row>
    <row r="663" spans="4:14">
      <c r="D663" s="15" t="s">
        <v>791</v>
      </c>
      <c r="E663" s="15" t="s">
        <v>792</v>
      </c>
      <c r="F663" s="15" t="s">
        <v>493</v>
      </c>
      <c r="G663" s="15" t="s">
        <v>115</v>
      </c>
      <c r="H663" s="15" t="s">
        <v>775</v>
      </c>
      <c r="I663" s="15" t="s">
        <v>120</v>
      </c>
      <c r="J663" s="15" t="s">
        <v>769</v>
      </c>
      <c r="K663" s="57">
        <v>9.8769399999999993E-2</v>
      </c>
      <c r="L663" s="57">
        <v>52</v>
      </c>
      <c r="M663" s="57">
        <v>7</v>
      </c>
      <c r="N663" s="57" t="str">
        <f t="shared" si="10"/>
        <v>[zTaMbxvQtJ6]|25-29|Male|HIV_PREV.T_1</v>
      </c>
    </row>
    <row r="664" spans="4:14">
      <c r="D664" s="15" t="s">
        <v>791</v>
      </c>
      <c r="E664" s="15" t="s">
        <v>792</v>
      </c>
      <c r="F664" s="15" t="s">
        <v>493</v>
      </c>
      <c r="G664" s="15" t="s">
        <v>116</v>
      </c>
      <c r="H664" s="15" t="s">
        <v>776</v>
      </c>
      <c r="I664" s="15" t="s">
        <v>109</v>
      </c>
      <c r="J664" s="15" t="s">
        <v>768</v>
      </c>
      <c r="K664" s="57">
        <v>0.33503670000000002</v>
      </c>
      <c r="L664" s="57">
        <v>56</v>
      </c>
      <c r="M664" s="57">
        <v>18</v>
      </c>
      <c r="N664" s="57" t="str">
        <f t="shared" si="10"/>
        <v>[zTaMbxvQtJ6]|30-34|Female|HIV_PREV.T_1</v>
      </c>
    </row>
    <row r="665" spans="4:14">
      <c r="D665" s="15" t="s">
        <v>791</v>
      </c>
      <c r="E665" s="15" t="s">
        <v>792</v>
      </c>
      <c r="F665" s="15" t="s">
        <v>493</v>
      </c>
      <c r="G665" s="15" t="s">
        <v>116</v>
      </c>
      <c r="H665" s="15" t="s">
        <v>776</v>
      </c>
      <c r="I665" s="15" t="s">
        <v>120</v>
      </c>
      <c r="J665" s="15" t="s">
        <v>769</v>
      </c>
      <c r="K665" s="57">
        <v>0.1772965</v>
      </c>
      <c r="L665" s="57">
        <v>60</v>
      </c>
      <c r="M665" s="57">
        <v>27</v>
      </c>
      <c r="N665" s="57" t="str">
        <f t="shared" si="10"/>
        <v>[zTaMbxvQtJ6]|30-34|Male|HIV_PREV.T_1</v>
      </c>
    </row>
    <row r="666" spans="4:14">
      <c r="D666" s="15" t="s">
        <v>791</v>
      </c>
      <c r="E666" s="15" t="s">
        <v>792</v>
      </c>
      <c r="F666" s="15" t="s">
        <v>493</v>
      </c>
      <c r="G666" s="15" t="s">
        <v>117</v>
      </c>
      <c r="H666" s="15" t="s">
        <v>777</v>
      </c>
      <c r="I666" s="15" t="s">
        <v>109</v>
      </c>
      <c r="J666" s="15" t="s">
        <v>768</v>
      </c>
      <c r="K666" s="57">
        <v>0.44910460000000002</v>
      </c>
      <c r="L666" s="57">
        <v>23</v>
      </c>
      <c r="M666" s="57">
        <v>44</v>
      </c>
      <c r="N666" s="57" t="str">
        <f t="shared" si="10"/>
        <v>[zTaMbxvQtJ6]|35-39|Female|HIV_PREV.T_1</v>
      </c>
    </row>
    <row r="667" spans="4:14">
      <c r="D667" s="15" t="s">
        <v>791</v>
      </c>
      <c r="E667" s="15" t="s">
        <v>792</v>
      </c>
      <c r="F667" s="15" t="s">
        <v>493</v>
      </c>
      <c r="G667" s="15" t="s">
        <v>117</v>
      </c>
      <c r="H667" s="15" t="s">
        <v>777</v>
      </c>
      <c r="I667" s="15" t="s">
        <v>120</v>
      </c>
      <c r="J667" s="15" t="s">
        <v>769</v>
      </c>
      <c r="K667" s="57">
        <v>0.27407569999999998</v>
      </c>
      <c r="L667" s="57">
        <v>8</v>
      </c>
      <c r="M667" s="57">
        <v>24</v>
      </c>
      <c r="N667" s="57" t="str">
        <f t="shared" si="10"/>
        <v>[zTaMbxvQtJ6]|35-39|Male|HIV_PREV.T_1</v>
      </c>
    </row>
    <row r="668" spans="4:14">
      <c r="D668" s="15" t="s">
        <v>791</v>
      </c>
      <c r="E668" s="15" t="s">
        <v>792</v>
      </c>
      <c r="F668" s="15" t="s">
        <v>493</v>
      </c>
      <c r="G668" s="15" t="s">
        <v>118</v>
      </c>
      <c r="H668" s="15" t="s">
        <v>778</v>
      </c>
      <c r="I668" s="15" t="s">
        <v>109</v>
      </c>
      <c r="J668" s="15" t="s">
        <v>768</v>
      </c>
      <c r="K668" s="57">
        <v>0.48380590000000001</v>
      </c>
      <c r="L668" s="57">
        <v>57</v>
      </c>
      <c r="M668" s="57">
        <v>39</v>
      </c>
      <c r="N668" s="57" t="str">
        <f t="shared" si="10"/>
        <v>[zTaMbxvQtJ6]|40-44|Female|HIV_PREV.T_1</v>
      </c>
    </row>
    <row r="669" spans="4:14">
      <c r="D669" s="15" t="s">
        <v>791</v>
      </c>
      <c r="E669" s="15" t="s">
        <v>792</v>
      </c>
      <c r="F669" s="15" t="s">
        <v>493</v>
      </c>
      <c r="G669" s="15" t="s">
        <v>118</v>
      </c>
      <c r="H669" s="15" t="s">
        <v>778</v>
      </c>
      <c r="I669" s="15" t="s">
        <v>120</v>
      </c>
      <c r="J669" s="15" t="s">
        <v>769</v>
      </c>
      <c r="K669" s="57">
        <v>0.3867853</v>
      </c>
      <c r="L669" s="57">
        <v>4</v>
      </c>
      <c r="M669" s="57">
        <v>9</v>
      </c>
      <c r="N669" s="57" t="str">
        <f t="shared" si="10"/>
        <v>[zTaMbxvQtJ6]|40-44|Male|HIV_PREV.T_1</v>
      </c>
    </row>
    <row r="670" spans="4:14">
      <c r="D670" s="15" t="s">
        <v>791</v>
      </c>
      <c r="E670" s="15" t="s">
        <v>792</v>
      </c>
      <c r="F670" s="15" t="s">
        <v>493</v>
      </c>
      <c r="G670" s="15" t="s">
        <v>119</v>
      </c>
      <c r="H670" s="15" t="s">
        <v>779</v>
      </c>
      <c r="I670" s="15" t="s">
        <v>109</v>
      </c>
      <c r="J670" s="15" t="s">
        <v>768</v>
      </c>
      <c r="K670" s="57">
        <v>0.45315329999999998</v>
      </c>
      <c r="L670" s="57">
        <v>38</v>
      </c>
      <c r="M670" s="57">
        <v>39</v>
      </c>
      <c r="N670" s="57" t="str">
        <f t="shared" si="10"/>
        <v>[zTaMbxvQtJ6]|45-49|Female|HIV_PREV.T_1</v>
      </c>
    </row>
    <row r="671" spans="4:14">
      <c r="D671" s="15" t="s">
        <v>791</v>
      </c>
      <c r="E671" s="15" t="s">
        <v>792</v>
      </c>
      <c r="F671" s="15" t="s">
        <v>493</v>
      </c>
      <c r="G671" s="15" t="s">
        <v>119</v>
      </c>
      <c r="H671" s="15" t="s">
        <v>779</v>
      </c>
      <c r="I671" s="15" t="s">
        <v>120</v>
      </c>
      <c r="J671" s="15" t="s">
        <v>769</v>
      </c>
      <c r="K671" s="57">
        <v>0.42295759999999999</v>
      </c>
      <c r="L671" s="57">
        <v>47</v>
      </c>
      <c r="M671" s="57">
        <v>29</v>
      </c>
      <c r="N671" s="57" t="str">
        <f t="shared" si="10"/>
        <v>[zTaMbxvQtJ6]|45-49|Male|HIV_PREV.T_1</v>
      </c>
    </row>
    <row r="672" spans="4:14">
      <c r="D672" s="15" t="s">
        <v>791</v>
      </c>
      <c r="E672" s="15" t="s">
        <v>792</v>
      </c>
      <c r="F672" s="15" t="s">
        <v>493</v>
      </c>
      <c r="G672" s="15" t="s">
        <v>8</v>
      </c>
      <c r="H672" s="15" t="s">
        <v>780</v>
      </c>
      <c r="I672" s="15" t="s">
        <v>109</v>
      </c>
      <c r="J672" s="15" t="s">
        <v>768</v>
      </c>
      <c r="K672" s="57">
        <v>0.23676920000000001</v>
      </c>
      <c r="L672" s="57">
        <v>4</v>
      </c>
      <c r="M672" s="57">
        <v>32</v>
      </c>
      <c r="N672" s="57" t="str">
        <f t="shared" si="10"/>
        <v>[zTaMbxvQtJ6]|50+|Female|HIV_PREV.T_1</v>
      </c>
    </row>
    <row r="673" spans="4:14">
      <c r="D673" s="15" t="s">
        <v>791</v>
      </c>
      <c r="E673" s="15" t="s">
        <v>792</v>
      </c>
      <c r="F673" s="15" t="s">
        <v>493</v>
      </c>
      <c r="G673" s="15" t="s">
        <v>8</v>
      </c>
      <c r="H673" s="15" t="s">
        <v>780</v>
      </c>
      <c r="I673" s="15" t="s">
        <v>120</v>
      </c>
      <c r="J673" s="15" t="s">
        <v>769</v>
      </c>
      <c r="K673" s="57">
        <v>0.27110990000000001</v>
      </c>
      <c r="L673" s="57">
        <v>25</v>
      </c>
      <c r="M673" s="57">
        <v>22</v>
      </c>
      <c r="N673" s="57" t="str">
        <f t="shared" si="10"/>
        <v>[zTaMbxvQtJ6]|50+|Male|HIV_PREV.T_1</v>
      </c>
    </row>
    <row r="674" spans="4:14">
      <c r="D674" s="15" t="s">
        <v>793</v>
      </c>
      <c r="E674" s="15" t="s">
        <v>794</v>
      </c>
      <c r="F674" s="15" t="s">
        <v>493</v>
      </c>
      <c r="G674" s="15" t="s">
        <v>43</v>
      </c>
      <c r="H674" s="15" t="s">
        <v>767</v>
      </c>
      <c r="I674" s="15" t="s">
        <v>109</v>
      </c>
      <c r="J674" s="15" t="s">
        <v>768</v>
      </c>
      <c r="K674" s="57">
        <v>7.6344000000000004E-3</v>
      </c>
      <c r="L674" s="57">
        <v>27</v>
      </c>
      <c r="M674" s="57">
        <v>49</v>
      </c>
      <c r="N674" s="57" t="str">
        <f t="shared" si="10"/>
        <v>[HuwCoDZG0FY]|&lt;01|Female|HIV_PREV.T_1</v>
      </c>
    </row>
    <row r="675" spans="4:14">
      <c r="D675" s="15" t="s">
        <v>793</v>
      </c>
      <c r="E675" s="15" t="s">
        <v>794</v>
      </c>
      <c r="F675" s="15" t="s">
        <v>493</v>
      </c>
      <c r="G675" s="15" t="s">
        <v>43</v>
      </c>
      <c r="H675" s="15" t="s">
        <v>767</v>
      </c>
      <c r="I675" s="15" t="s">
        <v>120</v>
      </c>
      <c r="J675" s="15" t="s">
        <v>769</v>
      </c>
      <c r="K675" s="57">
        <v>7.6052999999999997E-3</v>
      </c>
      <c r="L675" s="57">
        <v>58</v>
      </c>
      <c r="M675" s="57">
        <v>17</v>
      </c>
      <c r="N675" s="57" t="str">
        <f t="shared" si="10"/>
        <v>[HuwCoDZG0FY]|&lt;01|Male|HIV_PREV.T_1</v>
      </c>
    </row>
    <row r="676" spans="4:14">
      <c r="D676" s="15" t="s">
        <v>793</v>
      </c>
      <c r="E676" s="15" t="s">
        <v>794</v>
      </c>
      <c r="F676" s="15" t="s">
        <v>493</v>
      </c>
      <c r="G676" s="15" t="s">
        <v>110</v>
      </c>
      <c r="H676" s="15" t="s">
        <v>770</v>
      </c>
      <c r="I676" s="15" t="s">
        <v>109</v>
      </c>
      <c r="J676" s="15" t="s">
        <v>768</v>
      </c>
      <c r="K676" s="57">
        <v>8.0735000000000008E-3</v>
      </c>
      <c r="L676" s="57">
        <v>29</v>
      </c>
      <c r="M676" s="57">
        <v>22</v>
      </c>
      <c r="N676" s="57" t="str">
        <f t="shared" si="10"/>
        <v>[HuwCoDZG0FY]|01-04|Female|HIV_PREV.T_1</v>
      </c>
    </row>
    <row r="677" spans="4:14">
      <c r="D677" s="15" t="s">
        <v>793</v>
      </c>
      <c r="E677" s="15" t="s">
        <v>794</v>
      </c>
      <c r="F677" s="15" t="s">
        <v>493</v>
      </c>
      <c r="G677" s="15" t="s">
        <v>110</v>
      </c>
      <c r="H677" s="15" t="s">
        <v>770</v>
      </c>
      <c r="I677" s="15" t="s">
        <v>120</v>
      </c>
      <c r="J677" s="15" t="s">
        <v>769</v>
      </c>
      <c r="K677" s="57">
        <v>8.0427999999999993E-3</v>
      </c>
      <c r="L677" s="57">
        <v>58</v>
      </c>
      <c r="M677" s="57">
        <v>10</v>
      </c>
      <c r="N677" s="57" t="str">
        <f t="shared" si="10"/>
        <v>[HuwCoDZG0FY]|01-04|Male|HIV_PREV.T_1</v>
      </c>
    </row>
    <row r="678" spans="4:14">
      <c r="D678" s="15" t="s">
        <v>793</v>
      </c>
      <c r="E678" s="15" t="s">
        <v>794</v>
      </c>
      <c r="F678" s="15" t="s">
        <v>493</v>
      </c>
      <c r="G678" s="15" t="s">
        <v>111</v>
      </c>
      <c r="H678" s="15" t="s">
        <v>771</v>
      </c>
      <c r="I678" s="15" t="s">
        <v>109</v>
      </c>
      <c r="J678" s="15" t="s">
        <v>768</v>
      </c>
      <c r="K678" s="57">
        <v>1.6256E-2</v>
      </c>
      <c r="L678" s="57">
        <v>23</v>
      </c>
      <c r="M678" s="57">
        <v>33</v>
      </c>
      <c r="N678" s="57" t="str">
        <f t="shared" si="10"/>
        <v>[HuwCoDZG0FY]|05-09|Female|HIV_PREV.T_1</v>
      </c>
    </row>
    <row r="679" spans="4:14">
      <c r="D679" s="15" t="s">
        <v>793</v>
      </c>
      <c r="E679" s="15" t="s">
        <v>794</v>
      </c>
      <c r="F679" s="15" t="s">
        <v>493</v>
      </c>
      <c r="G679" s="15" t="s">
        <v>111</v>
      </c>
      <c r="H679" s="15" t="s">
        <v>771</v>
      </c>
      <c r="I679" s="15" t="s">
        <v>120</v>
      </c>
      <c r="J679" s="15" t="s">
        <v>769</v>
      </c>
      <c r="K679" s="57">
        <v>1.6236199999999999E-2</v>
      </c>
      <c r="L679" s="57">
        <v>3</v>
      </c>
      <c r="M679" s="57">
        <v>38</v>
      </c>
      <c r="N679" s="57" t="str">
        <f t="shared" si="10"/>
        <v>[HuwCoDZG0FY]|05-09|Male|HIV_PREV.T_1</v>
      </c>
    </row>
    <row r="680" spans="4:14">
      <c r="D680" s="15" t="s">
        <v>793</v>
      </c>
      <c r="E680" s="15" t="s">
        <v>794</v>
      </c>
      <c r="F680" s="15" t="s">
        <v>493</v>
      </c>
      <c r="G680" s="15" t="s">
        <v>112</v>
      </c>
      <c r="H680" s="15" t="s">
        <v>772</v>
      </c>
      <c r="I680" s="15" t="s">
        <v>109</v>
      </c>
      <c r="J680" s="15" t="s">
        <v>768</v>
      </c>
      <c r="K680" s="57">
        <v>2.7456100000000001E-2</v>
      </c>
      <c r="L680" s="57">
        <v>48</v>
      </c>
      <c r="M680" s="57">
        <v>31</v>
      </c>
      <c r="N680" s="57" t="str">
        <f t="shared" si="10"/>
        <v>[HuwCoDZG0FY]|10-14|Female|HIV_PREV.T_1</v>
      </c>
    </row>
    <row r="681" spans="4:14">
      <c r="D681" s="15" t="s">
        <v>793</v>
      </c>
      <c r="E681" s="15" t="s">
        <v>794</v>
      </c>
      <c r="F681" s="15" t="s">
        <v>493</v>
      </c>
      <c r="G681" s="15" t="s">
        <v>112</v>
      </c>
      <c r="H681" s="15" t="s">
        <v>772</v>
      </c>
      <c r="I681" s="15" t="s">
        <v>120</v>
      </c>
      <c r="J681" s="15" t="s">
        <v>769</v>
      </c>
      <c r="K681" s="57">
        <v>2.7139E-2</v>
      </c>
      <c r="L681" s="57">
        <v>24</v>
      </c>
      <c r="M681" s="57">
        <v>34</v>
      </c>
      <c r="N681" s="57" t="str">
        <f t="shared" si="10"/>
        <v>[HuwCoDZG0FY]|10-14|Male|HIV_PREV.T_1</v>
      </c>
    </row>
    <row r="682" spans="4:14">
      <c r="D682" s="15" t="s">
        <v>793</v>
      </c>
      <c r="E682" s="15" t="s">
        <v>794</v>
      </c>
      <c r="F682" s="15" t="s">
        <v>493</v>
      </c>
      <c r="G682" s="15" t="s">
        <v>113</v>
      </c>
      <c r="H682" s="15" t="s">
        <v>773</v>
      </c>
      <c r="I682" s="15" t="s">
        <v>109</v>
      </c>
      <c r="J682" s="15" t="s">
        <v>768</v>
      </c>
      <c r="K682" s="57">
        <v>5.1008400000000002E-2</v>
      </c>
      <c r="L682" s="57">
        <v>26</v>
      </c>
      <c r="M682" s="57">
        <v>21</v>
      </c>
      <c r="N682" s="57" t="str">
        <f t="shared" si="10"/>
        <v>[HuwCoDZG0FY]|15-19|Female|HIV_PREV.T_1</v>
      </c>
    </row>
    <row r="683" spans="4:14">
      <c r="D683" s="15" t="s">
        <v>793</v>
      </c>
      <c r="E683" s="15" t="s">
        <v>794</v>
      </c>
      <c r="F683" s="15" t="s">
        <v>493</v>
      </c>
      <c r="G683" s="15" t="s">
        <v>113</v>
      </c>
      <c r="H683" s="15" t="s">
        <v>773</v>
      </c>
      <c r="I683" s="15" t="s">
        <v>120</v>
      </c>
      <c r="J683" s="15" t="s">
        <v>769</v>
      </c>
      <c r="K683" s="57">
        <v>2.9647699999999999E-2</v>
      </c>
      <c r="L683" s="57">
        <v>39</v>
      </c>
      <c r="M683" s="57">
        <v>45</v>
      </c>
      <c r="N683" s="57" t="str">
        <f t="shared" si="10"/>
        <v>[HuwCoDZG0FY]|15-19|Male|HIV_PREV.T_1</v>
      </c>
    </row>
    <row r="684" spans="4:14">
      <c r="D684" s="15" t="s">
        <v>793</v>
      </c>
      <c r="E684" s="15" t="s">
        <v>794</v>
      </c>
      <c r="F684" s="15" t="s">
        <v>493</v>
      </c>
      <c r="G684" s="15" t="s">
        <v>114</v>
      </c>
      <c r="H684" s="15" t="s">
        <v>774</v>
      </c>
      <c r="I684" s="15" t="s">
        <v>109</v>
      </c>
      <c r="J684" s="15" t="s">
        <v>768</v>
      </c>
      <c r="K684" s="57">
        <v>0.1369436</v>
      </c>
      <c r="L684" s="57">
        <v>12</v>
      </c>
      <c r="M684" s="57">
        <v>41</v>
      </c>
      <c r="N684" s="57" t="str">
        <f t="shared" si="10"/>
        <v>[HuwCoDZG0FY]|20-24|Female|HIV_PREV.T_1</v>
      </c>
    </row>
    <row r="685" spans="4:14">
      <c r="D685" s="15" t="s">
        <v>793</v>
      </c>
      <c r="E685" s="15" t="s">
        <v>794</v>
      </c>
      <c r="F685" s="15" t="s">
        <v>493</v>
      </c>
      <c r="G685" s="15" t="s">
        <v>114</v>
      </c>
      <c r="H685" s="15" t="s">
        <v>774</v>
      </c>
      <c r="I685" s="15" t="s">
        <v>120</v>
      </c>
      <c r="J685" s="15" t="s">
        <v>769</v>
      </c>
      <c r="K685" s="57">
        <v>5.2071300000000001E-2</v>
      </c>
      <c r="L685" s="57">
        <v>38</v>
      </c>
      <c r="M685" s="57">
        <v>15</v>
      </c>
      <c r="N685" s="57" t="str">
        <f t="shared" si="10"/>
        <v>[HuwCoDZG0FY]|20-24|Male|HIV_PREV.T_1</v>
      </c>
    </row>
    <row r="686" spans="4:14">
      <c r="D686" s="15" t="s">
        <v>793</v>
      </c>
      <c r="E686" s="15" t="s">
        <v>794</v>
      </c>
      <c r="F686" s="15" t="s">
        <v>493</v>
      </c>
      <c r="G686" s="15" t="s">
        <v>115</v>
      </c>
      <c r="H686" s="15" t="s">
        <v>775</v>
      </c>
      <c r="I686" s="15" t="s">
        <v>109</v>
      </c>
      <c r="J686" s="15" t="s">
        <v>768</v>
      </c>
      <c r="K686" s="57">
        <v>0.25446029999999997</v>
      </c>
      <c r="L686" s="57">
        <v>8</v>
      </c>
      <c r="M686" s="57">
        <v>13</v>
      </c>
      <c r="N686" s="57" t="str">
        <f t="shared" si="10"/>
        <v>[HuwCoDZG0FY]|25-29|Female|HIV_PREV.T_1</v>
      </c>
    </row>
    <row r="687" spans="4:14">
      <c r="D687" s="15" t="s">
        <v>793</v>
      </c>
      <c r="E687" s="15" t="s">
        <v>794</v>
      </c>
      <c r="F687" s="15" t="s">
        <v>493</v>
      </c>
      <c r="G687" s="15" t="s">
        <v>115</v>
      </c>
      <c r="H687" s="15" t="s">
        <v>775</v>
      </c>
      <c r="I687" s="15" t="s">
        <v>120</v>
      </c>
      <c r="J687" s="15" t="s">
        <v>769</v>
      </c>
      <c r="K687" s="57">
        <v>0.1085506</v>
      </c>
      <c r="L687" s="57">
        <v>60</v>
      </c>
      <c r="M687" s="57">
        <v>38</v>
      </c>
      <c r="N687" s="57" t="str">
        <f t="shared" si="10"/>
        <v>[HuwCoDZG0FY]|25-29|Male|HIV_PREV.T_1</v>
      </c>
    </row>
    <row r="688" spans="4:14">
      <c r="D688" s="15" t="s">
        <v>793</v>
      </c>
      <c r="E688" s="15" t="s">
        <v>794</v>
      </c>
      <c r="F688" s="15" t="s">
        <v>493</v>
      </c>
      <c r="G688" s="15" t="s">
        <v>116</v>
      </c>
      <c r="H688" s="15" t="s">
        <v>776</v>
      </c>
      <c r="I688" s="15" t="s">
        <v>109</v>
      </c>
      <c r="J688" s="15" t="s">
        <v>768</v>
      </c>
      <c r="K688" s="57">
        <v>0.3829206</v>
      </c>
      <c r="L688" s="57">
        <v>41</v>
      </c>
      <c r="M688" s="57">
        <v>43</v>
      </c>
      <c r="N688" s="57" t="str">
        <f t="shared" si="10"/>
        <v>[HuwCoDZG0FY]|30-34|Female|HIV_PREV.T_1</v>
      </c>
    </row>
    <row r="689" spans="4:14">
      <c r="D689" s="15" t="s">
        <v>793</v>
      </c>
      <c r="E689" s="15" t="s">
        <v>794</v>
      </c>
      <c r="F689" s="15" t="s">
        <v>493</v>
      </c>
      <c r="G689" s="15" t="s">
        <v>116</v>
      </c>
      <c r="H689" s="15" t="s">
        <v>776</v>
      </c>
      <c r="I689" s="15" t="s">
        <v>120</v>
      </c>
      <c r="J689" s="15" t="s">
        <v>769</v>
      </c>
      <c r="K689" s="57">
        <v>0.2025305</v>
      </c>
      <c r="L689" s="57">
        <v>17</v>
      </c>
      <c r="M689" s="57">
        <v>41</v>
      </c>
      <c r="N689" s="57" t="str">
        <f t="shared" si="10"/>
        <v>[HuwCoDZG0FY]|30-34|Male|HIV_PREV.T_1</v>
      </c>
    </row>
    <row r="690" spans="4:14">
      <c r="D690" s="15" t="s">
        <v>793</v>
      </c>
      <c r="E690" s="15" t="s">
        <v>794</v>
      </c>
      <c r="F690" s="15" t="s">
        <v>493</v>
      </c>
      <c r="G690" s="15" t="s">
        <v>117</v>
      </c>
      <c r="H690" s="15" t="s">
        <v>777</v>
      </c>
      <c r="I690" s="15" t="s">
        <v>109</v>
      </c>
      <c r="J690" s="15" t="s">
        <v>768</v>
      </c>
      <c r="K690" s="57">
        <v>0.50402829999999998</v>
      </c>
      <c r="L690" s="57">
        <v>17</v>
      </c>
      <c r="M690" s="57">
        <v>23</v>
      </c>
      <c r="N690" s="57" t="str">
        <f t="shared" si="10"/>
        <v>[HuwCoDZG0FY]|35-39|Female|HIV_PREV.T_1</v>
      </c>
    </row>
    <row r="691" spans="4:14">
      <c r="D691" s="15" t="s">
        <v>793</v>
      </c>
      <c r="E691" s="15" t="s">
        <v>794</v>
      </c>
      <c r="F691" s="15" t="s">
        <v>493</v>
      </c>
      <c r="G691" s="15" t="s">
        <v>117</v>
      </c>
      <c r="H691" s="15" t="s">
        <v>777</v>
      </c>
      <c r="I691" s="15" t="s">
        <v>120</v>
      </c>
      <c r="J691" s="15" t="s">
        <v>769</v>
      </c>
      <c r="K691" s="57">
        <v>0.32599640000000002</v>
      </c>
      <c r="L691" s="57">
        <v>16</v>
      </c>
      <c r="M691" s="57">
        <v>42</v>
      </c>
      <c r="N691" s="57" t="str">
        <f t="shared" si="10"/>
        <v>[HuwCoDZG0FY]|35-39|Male|HIV_PREV.T_1</v>
      </c>
    </row>
    <row r="692" spans="4:14">
      <c r="D692" s="15" t="s">
        <v>793</v>
      </c>
      <c r="E692" s="15" t="s">
        <v>794</v>
      </c>
      <c r="F692" s="15" t="s">
        <v>493</v>
      </c>
      <c r="G692" s="15" t="s">
        <v>118</v>
      </c>
      <c r="H692" s="15" t="s">
        <v>778</v>
      </c>
      <c r="I692" s="15" t="s">
        <v>109</v>
      </c>
      <c r="J692" s="15" t="s">
        <v>768</v>
      </c>
      <c r="K692" s="57">
        <v>0.53579779999999999</v>
      </c>
      <c r="L692" s="57">
        <v>57</v>
      </c>
      <c r="M692" s="57">
        <v>6</v>
      </c>
      <c r="N692" s="57" t="str">
        <f t="shared" si="10"/>
        <v>[HuwCoDZG0FY]|40-44|Female|HIV_PREV.T_1</v>
      </c>
    </row>
    <row r="693" spans="4:14">
      <c r="D693" s="15" t="s">
        <v>793</v>
      </c>
      <c r="E693" s="15" t="s">
        <v>794</v>
      </c>
      <c r="F693" s="15" t="s">
        <v>493</v>
      </c>
      <c r="G693" s="15" t="s">
        <v>118</v>
      </c>
      <c r="H693" s="15" t="s">
        <v>778</v>
      </c>
      <c r="I693" s="15" t="s">
        <v>120</v>
      </c>
      <c r="J693" s="15" t="s">
        <v>769</v>
      </c>
      <c r="K693" s="57">
        <v>0.41600599999999999</v>
      </c>
      <c r="L693" s="57">
        <v>28</v>
      </c>
      <c r="M693" s="57">
        <v>23</v>
      </c>
      <c r="N693" s="57" t="str">
        <f t="shared" si="10"/>
        <v>[HuwCoDZG0FY]|40-44|Male|HIV_PREV.T_1</v>
      </c>
    </row>
    <row r="694" spans="4:14">
      <c r="D694" s="15" t="s">
        <v>793</v>
      </c>
      <c r="E694" s="15" t="s">
        <v>794</v>
      </c>
      <c r="F694" s="15" t="s">
        <v>493</v>
      </c>
      <c r="G694" s="15" t="s">
        <v>119</v>
      </c>
      <c r="H694" s="15" t="s">
        <v>779</v>
      </c>
      <c r="I694" s="15" t="s">
        <v>109</v>
      </c>
      <c r="J694" s="15" t="s">
        <v>768</v>
      </c>
      <c r="K694" s="57">
        <v>0.49940240000000002</v>
      </c>
      <c r="L694" s="57">
        <v>31</v>
      </c>
      <c r="M694" s="57">
        <v>26</v>
      </c>
      <c r="N694" s="57" t="str">
        <f t="shared" si="10"/>
        <v>[HuwCoDZG0FY]|45-49|Female|HIV_PREV.T_1</v>
      </c>
    </row>
    <row r="695" spans="4:14">
      <c r="D695" s="15" t="s">
        <v>793</v>
      </c>
      <c r="E695" s="15" t="s">
        <v>794</v>
      </c>
      <c r="F695" s="15" t="s">
        <v>493</v>
      </c>
      <c r="G695" s="15" t="s">
        <v>119</v>
      </c>
      <c r="H695" s="15" t="s">
        <v>779</v>
      </c>
      <c r="I695" s="15" t="s">
        <v>120</v>
      </c>
      <c r="J695" s="15" t="s">
        <v>769</v>
      </c>
      <c r="K695" s="57">
        <v>0.47216649999999999</v>
      </c>
      <c r="L695" s="57">
        <v>17</v>
      </c>
      <c r="M695" s="57">
        <v>40</v>
      </c>
      <c r="N695" s="57" t="str">
        <f t="shared" si="10"/>
        <v>[HuwCoDZG0FY]|45-49|Male|HIV_PREV.T_1</v>
      </c>
    </row>
    <row r="696" spans="4:14">
      <c r="D696" s="15" t="s">
        <v>793</v>
      </c>
      <c r="E696" s="15" t="s">
        <v>794</v>
      </c>
      <c r="F696" s="15" t="s">
        <v>493</v>
      </c>
      <c r="G696" s="15" t="s">
        <v>8</v>
      </c>
      <c r="H696" s="15" t="s">
        <v>780</v>
      </c>
      <c r="I696" s="15" t="s">
        <v>109</v>
      </c>
      <c r="J696" s="15" t="s">
        <v>768</v>
      </c>
      <c r="K696" s="57">
        <v>0.25810270000000002</v>
      </c>
      <c r="L696" s="57">
        <v>9</v>
      </c>
      <c r="M696" s="57">
        <v>20</v>
      </c>
      <c r="N696" s="57" t="str">
        <f t="shared" si="10"/>
        <v>[HuwCoDZG0FY]|50+|Female|HIV_PREV.T_1</v>
      </c>
    </row>
    <row r="697" spans="4:14">
      <c r="D697" s="15" t="s">
        <v>793</v>
      </c>
      <c r="E697" s="15" t="s">
        <v>794</v>
      </c>
      <c r="F697" s="15" t="s">
        <v>493</v>
      </c>
      <c r="G697" s="15" t="s">
        <v>8</v>
      </c>
      <c r="H697" s="15" t="s">
        <v>780</v>
      </c>
      <c r="I697" s="15" t="s">
        <v>120</v>
      </c>
      <c r="J697" s="15" t="s">
        <v>769</v>
      </c>
      <c r="K697" s="57">
        <v>0.30434689999999998</v>
      </c>
      <c r="L697" s="57">
        <v>60</v>
      </c>
      <c r="M697" s="57">
        <v>25</v>
      </c>
      <c r="N697" s="57" t="str">
        <f t="shared" si="10"/>
        <v>[HuwCoDZG0FY]|50+|Male|HIV_PREV.T_1</v>
      </c>
    </row>
    <row r="698" spans="4:14">
      <c r="D698" s="15" t="s">
        <v>795</v>
      </c>
      <c r="E698" s="15" t="s">
        <v>796</v>
      </c>
      <c r="F698" s="15" t="s">
        <v>493</v>
      </c>
      <c r="G698" s="15" t="s">
        <v>43</v>
      </c>
      <c r="H698" s="15" t="s">
        <v>767</v>
      </c>
      <c r="I698" s="15" t="s">
        <v>109</v>
      </c>
      <c r="J698" s="15" t="s">
        <v>768</v>
      </c>
      <c r="K698" s="57">
        <v>6.1155999999999997E-3</v>
      </c>
      <c r="L698" s="57">
        <v>40</v>
      </c>
      <c r="M698" s="57">
        <v>5</v>
      </c>
      <c r="N698" s="57" t="str">
        <f t="shared" si="10"/>
        <v>[jyhIrCoB31x]|&lt;01|Female|HIV_PREV.T_1</v>
      </c>
    </row>
    <row r="699" spans="4:14">
      <c r="D699" s="15" t="s">
        <v>795</v>
      </c>
      <c r="E699" s="15" t="s">
        <v>796</v>
      </c>
      <c r="F699" s="15" t="s">
        <v>493</v>
      </c>
      <c r="G699" s="15" t="s">
        <v>43</v>
      </c>
      <c r="H699" s="15" t="s">
        <v>767</v>
      </c>
      <c r="I699" s="15" t="s">
        <v>120</v>
      </c>
      <c r="J699" s="15" t="s">
        <v>769</v>
      </c>
      <c r="K699" s="57">
        <v>6.2096E-3</v>
      </c>
      <c r="L699" s="57">
        <v>27</v>
      </c>
      <c r="M699" s="57">
        <v>11</v>
      </c>
      <c r="N699" s="57" t="str">
        <f t="shared" si="10"/>
        <v>[jyhIrCoB31x]|&lt;01|Male|HIV_PREV.T_1</v>
      </c>
    </row>
    <row r="700" spans="4:14">
      <c r="D700" s="15" t="s">
        <v>795</v>
      </c>
      <c r="E700" s="15" t="s">
        <v>796</v>
      </c>
      <c r="F700" s="15" t="s">
        <v>493</v>
      </c>
      <c r="G700" s="15" t="s">
        <v>110</v>
      </c>
      <c r="H700" s="15" t="s">
        <v>770</v>
      </c>
      <c r="I700" s="15" t="s">
        <v>109</v>
      </c>
      <c r="J700" s="15" t="s">
        <v>768</v>
      </c>
      <c r="K700" s="57">
        <v>6.4673999999999999E-3</v>
      </c>
      <c r="L700" s="57">
        <v>21</v>
      </c>
      <c r="M700" s="57">
        <v>30</v>
      </c>
      <c r="N700" s="57" t="str">
        <f t="shared" si="10"/>
        <v>[jyhIrCoB31x]|01-04|Female|HIV_PREV.T_1</v>
      </c>
    </row>
    <row r="701" spans="4:14">
      <c r="D701" s="15" t="s">
        <v>795</v>
      </c>
      <c r="E701" s="15" t="s">
        <v>796</v>
      </c>
      <c r="F701" s="15" t="s">
        <v>493</v>
      </c>
      <c r="G701" s="15" t="s">
        <v>110</v>
      </c>
      <c r="H701" s="15" t="s">
        <v>770</v>
      </c>
      <c r="I701" s="15" t="s">
        <v>120</v>
      </c>
      <c r="J701" s="15" t="s">
        <v>769</v>
      </c>
      <c r="K701" s="57">
        <v>6.5668000000000002E-3</v>
      </c>
      <c r="L701" s="57">
        <v>43</v>
      </c>
      <c r="M701" s="57">
        <v>4</v>
      </c>
      <c r="N701" s="57" t="str">
        <f t="shared" si="10"/>
        <v>[jyhIrCoB31x]|01-04|Male|HIV_PREV.T_1</v>
      </c>
    </row>
    <row r="702" spans="4:14">
      <c r="D702" s="15" t="s">
        <v>795</v>
      </c>
      <c r="E702" s="15" t="s">
        <v>796</v>
      </c>
      <c r="F702" s="15" t="s">
        <v>493</v>
      </c>
      <c r="G702" s="15" t="s">
        <v>111</v>
      </c>
      <c r="H702" s="15" t="s">
        <v>771</v>
      </c>
      <c r="I702" s="15" t="s">
        <v>109</v>
      </c>
      <c r="J702" s="15" t="s">
        <v>768</v>
      </c>
      <c r="K702" s="57">
        <v>1.3410999999999999E-2</v>
      </c>
      <c r="L702" s="57">
        <v>8</v>
      </c>
      <c r="M702" s="57">
        <v>35</v>
      </c>
      <c r="N702" s="57" t="str">
        <f t="shared" si="10"/>
        <v>[jyhIrCoB31x]|05-09|Female|HIV_PREV.T_1</v>
      </c>
    </row>
    <row r="703" spans="4:14">
      <c r="D703" s="15" t="s">
        <v>795</v>
      </c>
      <c r="E703" s="15" t="s">
        <v>796</v>
      </c>
      <c r="F703" s="15" t="s">
        <v>493</v>
      </c>
      <c r="G703" s="15" t="s">
        <v>111</v>
      </c>
      <c r="H703" s="15" t="s">
        <v>771</v>
      </c>
      <c r="I703" s="15" t="s">
        <v>120</v>
      </c>
      <c r="J703" s="15" t="s">
        <v>769</v>
      </c>
      <c r="K703" s="57">
        <v>1.32263E-2</v>
      </c>
      <c r="L703" s="57">
        <v>18</v>
      </c>
      <c r="M703" s="57">
        <v>40</v>
      </c>
      <c r="N703" s="57" t="str">
        <f t="shared" si="10"/>
        <v>[jyhIrCoB31x]|05-09|Male|HIV_PREV.T_1</v>
      </c>
    </row>
    <row r="704" spans="4:14">
      <c r="D704" s="15" t="s">
        <v>795</v>
      </c>
      <c r="E704" s="15" t="s">
        <v>796</v>
      </c>
      <c r="F704" s="15" t="s">
        <v>493</v>
      </c>
      <c r="G704" s="15" t="s">
        <v>112</v>
      </c>
      <c r="H704" s="15" t="s">
        <v>772</v>
      </c>
      <c r="I704" s="15" t="s">
        <v>109</v>
      </c>
      <c r="J704" s="15" t="s">
        <v>768</v>
      </c>
      <c r="K704" s="57">
        <v>2.3523599999999999E-2</v>
      </c>
      <c r="L704" s="57">
        <v>40</v>
      </c>
      <c r="M704" s="57">
        <v>15</v>
      </c>
      <c r="N704" s="57" t="str">
        <f t="shared" si="10"/>
        <v>[jyhIrCoB31x]|10-14|Female|HIV_PREV.T_1</v>
      </c>
    </row>
    <row r="705" spans="4:14">
      <c r="D705" s="15" t="s">
        <v>795</v>
      </c>
      <c r="E705" s="15" t="s">
        <v>796</v>
      </c>
      <c r="F705" s="15" t="s">
        <v>493</v>
      </c>
      <c r="G705" s="15" t="s">
        <v>112</v>
      </c>
      <c r="H705" s="15" t="s">
        <v>772</v>
      </c>
      <c r="I705" s="15" t="s">
        <v>120</v>
      </c>
      <c r="J705" s="15" t="s">
        <v>769</v>
      </c>
      <c r="K705" s="57">
        <v>2.3377499999999999E-2</v>
      </c>
      <c r="L705" s="57">
        <v>59</v>
      </c>
      <c r="M705" s="57">
        <v>34</v>
      </c>
      <c r="N705" s="57" t="str">
        <f t="shared" si="10"/>
        <v>[jyhIrCoB31x]|10-14|Male|HIV_PREV.T_1</v>
      </c>
    </row>
    <row r="706" spans="4:14">
      <c r="D706" s="15" t="s">
        <v>795</v>
      </c>
      <c r="E706" s="15" t="s">
        <v>796</v>
      </c>
      <c r="F706" s="15" t="s">
        <v>493</v>
      </c>
      <c r="G706" s="15" t="s">
        <v>113</v>
      </c>
      <c r="H706" s="15" t="s">
        <v>773</v>
      </c>
      <c r="I706" s="15" t="s">
        <v>109</v>
      </c>
      <c r="J706" s="15" t="s">
        <v>768</v>
      </c>
      <c r="K706" s="57">
        <v>4.3949599999999998E-2</v>
      </c>
      <c r="L706" s="57">
        <v>31</v>
      </c>
      <c r="M706" s="57">
        <v>38</v>
      </c>
      <c r="N706" s="57" t="str">
        <f t="shared" si="10"/>
        <v>[jyhIrCoB31x]|15-19|Female|HIV_PREV.T_1</v>
      </c>
    </row>
    <row r="707" spans="4:14">
      <c r="D707" s="15" t="s">
        <v>795</v>
      </c>
      <c r="E707" s="15" t="s">
        <v>796</v>
      </c>
      <c r="F707" s="15" t="s">
        <v>493</v>
      </c>
      <c r="G707" s="15" t="s">
        <v>113</v>
      </c>
      <c r="H707" s="15" t="s">
        <v>773</v>
      </c>
      <c r="I707" s="15" t="s">
        <v>120</v>
      </c>
      <c r="J707" s="15" t="s">
        <v>769</v>
      </c>
      <c r="K707" s="57">
        <v>2.5063599999999998E-2</v>
      </c>
      <c r="L707" s="57">
        <v>60</v>
      </c>
      <c r="M707" s="57">
        <v>27</v>
      </c>
      <c r="N707" s="57" t="str">
        <f t="shared" ref="N707:N770" si="11">IF($D707&lt;&gt;"","["&amp;$E707&amp;"]"&amp;"|"&amp;$G707&amp;"|"&amp;$I707&amp;"|"&amp;$F707,"")</f>
        <v>[jyhIrCoB31x]|15-19|Male|HIV_PREV.T_1</v>
      </c>
    </row>
    <row r="708" spans="4:14">
      <c r="D708" s="15" t="s">
        <v>795</v>
      </c>
      <c r="E708" s="15" t="s">
        <v>796</v>
      </c>
      <c r="F708" s="15" t="s">
        <v>493</v>
      </c>
      <c r="G708" s="15" t="s">
        <v>114</v>
      </c>
      <c r="H708" s="15" t="s">
        <v>774</v>
      </c>
      <c r="I708" s="15" t="s">
        <v>109</v>
      </c>
      <c r="J708" s="15" t="s">
        <v>768</v>
      </c>
      <c r="K708" s="57">
        <v>0.1293446</v>
      </c>
      <c r="L708" s="57">
        <v>7</v>
      </c>
      <c r="M708" s="57">
        <v>46</v>
      </c>
      <c r="N708" s="57" t="str">
        <f t="shared" si="11"/>
        <v>[jyhIrCoB31x]|20-24|Female|HIV_PREV.T_1</v>
      </c>
    </row>
    <row r="709" spans="4:14">
      <c r="D709" s="15" t="s">
        <v>795</v>
      </c>
      <c r="E709" s="15" t="s">
        <v>796</v>
      </c>
      <c r="F709" s="15" t="s">
        <v>493</v>
      </c>
      <c r="G709" s="15" t="s">
        <v>114</v>
      </c>
      <c r="H709" s="15" t="s">
        <v>774</v>
      </c>
      <c r="I709" s="15" t="s">
        <v>120</v>
      </c>
      <c r="J709" s="15" t="s">
        <v>769</v>
      </c>
      <c r="K709" s="57">
        <v>4.6749400000000003E-2</v>
      </c>
      <c r="L709" s="57">
        <v>9</v>
      </c>
      <c r="M709" s="57">
        <v>31</v>
      </c>
      <c r="N709" s="57" t="str">
        <f t="shared" si="11"/>
        <v>[jyhIrCoB31x]|20-24|Male|HIV_PREV.T_1</v>
      </c>
    </row>
    <row r="710" spans="4:14">
      <c r="D710" s="15" t="s">
        <v>795</v>
      </c>
      <c r="E710" s="15" t="s">
        <v>796</v>
      </c>
      <c r="F710" s="15" t="s">
        <v>493</v>
      </c>
      <c r="G710" s="15" t="s">
        <v>115</v>
      </c>
      <c r="H710" s="15" t="s">
        <v>775</v>
      </c>
      <c r="I710" s="15" t="s">
        <v>109</v>
      </c>
      <c r="J710" s="15" t="s">
        <v>768</v>
      </c>
      <c r="K710" s="57">
        <v>0.2308018</v>
      </c>
      <c r="L710" s="57">
        <v>20</v>
      </c>
      <c r="M710" s="57">
        <v>6</v>
      </c>
      <c r="N710" s="57" t="str">
        <f t="shared" si="11"/>
        <v>[jyhIrCoB31x]|25-29|Female|HIV_PREV.T_1</v>
      </c>
    </row>
    <row r="711" spans="4:14">
      <c r="D711" s="15" t="s">
        <v>795</v>
      </c>
      <c r="E711" s="15" t="s">
        <v>796</v>
      </c>
      <c r="F711" s="15" t="s">
        <v>493</v>
      </c>
      <c r="G711" s="15" t="s">
        <v>115</v>
      </c>
      <c r="H711" s="15" t="s">
        <v>775</v>
      </c>
      <c r="I711" s="15" t="s">
        <v>120</v>
      </c>
      <c r="J711" s="15" t="s">
        <v>769</v>
      </c>
      <c r="K711" s="57">
        <v>9.8572699999999999E-2</v>
      </c>
      <c r="L711" s="57">
        <v>34</v>
      </c>
      <c r="M711" s="57">
        <v>43</v>
      </c>
      <c r="N711" s="57" t="str">
        <f t="shared" si="11"/>
        <v>[jyhIrCoB31x]|25-29|Male|HIV_PREV.T_1</v>
      </c>
    </row>
    <row r="712" spans="4:14">
      <c r="D712" s="15" t="s">
        <v>795</v>
      </c>
      <c r="E712" s="15" t="s">
        <v>796</v>
      </c>
      <c r="F712" s="15" t="s">
        <v>493</v>
      </c>
      <c r="G712" s="15" t="s">
        <v>116</v>
      </c>
      <c r="H712" s="15" t="s">
        <v>776</v>
      </c>
      <c r="I712" s="15" t="s">
        <v>109</v>
      </c>
      <c r="J712" s="15" t="s">
        <v>768</v>
      </c>
      <c r="K712" s="57">
        <v>0.34632249999999998</v>
      </c>
      <c r="L712" s="57">
        <v>52</v>
      </c>
      <c r="M712" s="57">
        <v>23</v>
      </c>
      <c r="N712" s="57" t="str">
        <f t="shared" si="11"/>
        <v>[jyhIrCoB31x]|30-34|Female|HIV_PREV.T_1</v>
      </c>
    </row>
    <row r="713" spans="4:14">
      <c r="D713" s="15" t="s">
        <v>795</v>
      </c>
      <c r="E713" s="15" t="s">
        <v>796</v>
      </c>
      <c r="F713" s="15" t="s">
        <v>493</v>
      </c>
      <c r="G713" s="15" t="s">
        <v>116</v>
      </c>
      <c r="H713" s="15" t="s">
        <v>776</v>
      </c>
      <c r="I713" s="15" t="s">
        <v>120</v>
      </c>
      <c r="J713" s="15" t="s">
        <v>769</v>
      </c>
      <c r="K713" s="57">
        <v>0.1815696</v>
      </c>
      <c r="L713" s="57">
        <v>4</v>
      </c>
      <c r="M713" s="57">
        <v>25</v>
      </c>
      <c r="N713" s="57" t="str">
        <f t="shared" si="11"/>
        <v>[jyhIrCoB31x]|30-34|Male|HIV_PREV.T_1</v>
      </c>
    </row>
    <row r="714" spans="4:14">
      <c r="D714" s="15" t="s">
        <v>795</v>
      </c>
      <c r="E714" s="15" t="s">
        <v>796</v>
      </c>
      <c r="F714" s="15" t="s">
        <v>493</v>
      </c>
      <c r="G714" s="15" t="s">
        <v>117</v>
      </c>
      <c r="H714" s="15" t="s">
        <v>777</v>
      </c>
      <c r="I714" s="15" t="s">
        <v>109</v>
      </c>
      <c r="J714" s="15" t="s">
        <v>768</v>
      </c>
      <c r="K714" s="57">
        <v>0.41568749999999999</v>
      </c>
      <c r="L714" s="57">
        <v>49</v>
      </c>
      <c r="M714" s="57">
        <v>32</v>
      </c>
      <c r="N714" s="57" t="str">
        <f t="shared" si="11"/>
        <v>[jyhIrCoB31x]|35-39|Female|HIV_PREV.T_1</v>
      </c>
    </row>
    <row r="715" spans="4:14">
      <c r="D715" s="15" t="s">
        <v>795</v>
      </c>
      <c r="E715" s="15" t="s">
        <v>796</v>
      </c>
      <c r="F715" s="15" t="s">
        <v>493</v>
      </c>
      <c r="G715" s="15" t="s">
        <v>117</v>
      </c>
      <c r="H715" s="15" t="s">
        <v>777</v>
      </c>
      <c r="I715" s="15" t="s">
        <v>120</v>
      </c>
      <c r="J715" s="15" t="s">
        <v>769</v>
      </c>
      <c r="K715" s="57">
        <v>0.26611590000000002</v>
      </c>
      <c r="L715" s="57">
        <v>18</v>
      </c>
      <c r="M715" s="57">
        <v>33</v>
      </c>
      <c r="N715" s="57" t="str">
        <f t="shared" si="11"/>
        <v>[jyhIrCoB31x]|35-39|Male|HIV_PREV.T_1</v>
      </c>
    </row>
    <row r="716" spans="4:14">
      <c r="D716" s="15" t="s">
        <v>795</v>
      </c>
      <c r="E716" s="15" t="s">
        <v>796</v>
      </c>
      <c r="F716" s="15" t="s">
        <v>493</v>
      </c>
      <c r="G716" s="15" t="s">
        <v>118</v>
      </c>
      <c r="H716" s="15" t="s">
        <v>778</v>
      </c>
      <c r="I716" s="15" t="s">
        <v>109</v>
      </c>
      <c r="J716" s="15" t="s">
        <v>768</v>
      </c>
      <c r="K716" s="57">
        <v>0.44823210000000002</v>
      </c>
      <c r="L716" s="57">
        <v>45</v>
      </c>
      <c r="M716" s="57">
        <v>15</v>
      </c>
      <c r="N716" s="57" t="str">
        <f t="shared" si="11"/>
        <v>[jyhIrCoB31x]|40-44|Female|HIV_PREV.T_1</v>
      </c>
    </row>
    <row r="717" spans="4:14">
      <c r="D717" s="15" t="s">
        <v>795</v>
      </c>
      <c r="E717" s="15" t="s">
        <v>796</v>
      </c>
      <c r="F717" s="15" t="s">
        <v>493</v>
      </c>
      <c r="G717" s="15" t="s">
        <v>118</v>
      </c>
      <c r="H717" s="15" t="s">
        <v>778</v>
      </c>
      <c r="I717" s="15" t="s">
        <v>120</v>
      </c>
      <c r="J717" s="15" t="s">
        <v>769</v>
      </c>
      <c r="K717" s="57">
        <v>0.34405140000000001</v>
      </c>
      <c r="L717" s="57">
        <v>37</v>
      </c>
      <c r="M717" s="57">
        <v>11</v>
      </c>
      <c r="N717" s="57" t="str">
        <f t="shared" si="11"/>
        <v>[jyhIrCoB31x]|40-44|Male|HIV_PREV.T_1</v>
      </c>
    </row>
    <row r="718" spans="4:14">
      <c r="D718" s="15" t="s">
        <v>795</v>
      </c>
      <c r="E718" s="15" t="s">
        <v>796</v>
      </c>
      <c r="F718" s="15" t="s">
        <v>493</v>
      </c>
      <c r="G718" s="15" t="s">
        <v>119</v>
      </c>
      <c r="H718" s="15" t="s">
        <v>779</v>
      </c>
      <c r="I718" s="15" t="s">
        <v>109</v>
      </c>
      <c r="J718" s="15" t="s">
        <v>768</v>
      </c>
      <c r="K718" s="57">
        <v>0.46761229999999998</v>
      </c>
      <c r="L718" s="57">
        <v>28</v>
      </c>
      <c r="M718" s="57">
        <v>17</v>
      </c>
      <c r="N718" s="57" t="str">
        <f t="shared" si="11"/>
        <v>[jyhIrCoB31x]|45-49|Female|HIV_PREV.T_1</v>
      </c>
    </row>
    <row r="719" spans="4:14">
      <c r="D719" s="15" t="s">
        <v>795</v>
      </c>
      <c r="E719" s="15" t="s">
        <v>796</v>
      </c>
      <c r="F719" s="15" t="s">
        <v>493</v>
      </c>
      <c r="G719" s="15" t="s">
        <v>119</v>
      </c>
      <c r="H719" s="15" t="s">
        <v>779</v>
      </c>
      <c r="I719" s="15" t="s">
        <v>120</v>
      </c>
      <c r="J719" s="15" t="s">
        <v>769</v>
      </c>
      <c r="K719" s="57">
        <v>0.40934870000000001</v>
      </c>
      <c r="L719" s="57">
        <v>31</v>
      </c>
      <c r="M719" s="57">
        <v>1</v>
      </c>
      <c r="N719" s="57" t="str">
        <f t="shared" si="11"/>
        <v>[jyhIrCoB31x]|45-49|Male|HIV_PREV.T_1</v>
      </c>
    </row>
    <row r="720" spans="4:14">
      <c r="D720" s="15" t="s">
        <v>795</v>
      </c>
      <c r="E720" s="15" t="s">
        <v>796</v>
      </c>
      <c r="F720" s="15" t="s">
        <v>493</v>
      </c>
      <c r="G720" s="15" t="s">
        <v>8</v>
      </c>
      <c r="H720" s="15" t="s">
        <v>780</v>
      </c>
      <c r="I720" s="15" t="s">
        <v>109</v>
      </c>
      <c r="J720" s="15" t="s">
        <v>768</v>
      </c>
      <c r="K720" s="57">
        <v>0.2273606</v>
      </c>
      <c r="L720" s="57">
        <v>9</v>
      </c>
      <c r="M720" s="57">
        <v>2</v>
      </c>
      <c r="N720" s="57" t="str">
        <f t="shared" si="11"/>
        <v>[jyhIrCoB31x]|50+|Female|HIV_PREV.T_1</v>
      </c>
    </row>
    <row r="721" spans="4:14">
      <c r="D721" s="15" t="s">
        <v>795</v>
      </c>
      <c r="E721" s="15" t="s">
        <v>796</v>
      </c>
      <c r="F721" s="15" t="s">
        <v>493</v>
      </c>
      <c r="G721" s="15" t="s">
        <v>8</v>
      </c>
      <c r="H721" s="15" t="s">
        <v>780</v>
      </c>
      <c r="I721" s="15" t="s">
        <v>120</v>
      </c>
      <c r="J721" s="15" t="s">
        <v>769</v>
      </c>
      <c r="K721" s="57">
        <v>0.26297130000000002</v>
      </c>
      <c r="L721" s="57">
        <v>48</v>
      </c>
      <c r="M721" s="57">
        <v>21</v>
      </c>
      <c r="N721" s="57" t="str">
        <f t="shared" si="11"/>
        <v>[jyhIrCoB31x]|50+|Male|HIV_PREV.T_1</v>
      </c>
    </row>
    <row r="722" spans="4:14">
      <c r="D722" s="15" t="s">
        <v>748</v>
      </c>
      <c r="E722" s="15" t="s">
        <v>766</v>
      </c>
      <c r="F722" s="15" t="s">
        <v>495</v>
      </c>
      <c r="G722" s="15" t="s">
        <v>110</v>
      </c>
      <c r="H722" s="15" t="s">
        <v>770</v>
      </c>
      <c r="I722" s="15" t="s">
        <v>109</v>
      </c>
      <c r="J722" s="15" t="s">
        <v>768</v>
      </c>
      <c r="K722" s="57">
        <v>32</v>
      </c>
      <c r="L722" s="57">
        <v>16</v>
      </c>
      <c r="M722" s="57">
        <v>9</v>
      </c>
      <c r="N722" s="57" t="str">
        <f t="shared" si="11"/>
        <v>[wpg5evyl1OL]|01-04|Female|TX_CURR_SUBNAT.T_1</v>
      </c>
    </row>
    <row r="723" spans="4:14">
      <c r="D723" s="15" t="s">
        <v>748</v>
      </c>
      <c r="E723" s="15" t="s">
        <v>766</v>
      </c>
      <c r="F723" s="15" t="s">
        <v>495</v>
      </c>
      <c r="G723" s="15" t="s">
        <v>110</v>
      </c>
      <c r="H723" s="15" t="s">
        <v>770</v>
      </c>
      <c r="I723" s="15" t="s">
        <v>120</v>
      </c>
      <c r="J723" s="15" t="s">
        <v>769</v>
      </c>
      <c r="K723" s="57">
        <v>32</v>
      </c>
      <c r="L723" s="57">
        <v>5</v>
      </c>
      <c r="M723" s="57">
        <v>8</v>
      </c>
      <c r="N723" s="57" t="str">
        <f t="shared" si="11"/>
        <v>[wpg5evyl1OL]|01-04|Male|TX_CURR_SUBNAT.T_1</v>
      </c>
    </row>
    <row r="724" spans="4:14">
      <c r="D724" s="15" t="s">
        <v>748</v>
      </c>
      <c r="E724" s="15" t="s">
        <v>766</v>
      </c>
      <c r="F724" s="15" t="s">
        <v>495</v>
      </c>
      <c r="G724" s="15" t="s">
        <v>111</v>
      </c>
      <c r="H724" s="15" t="s">
        <v>771</v>
      </c>
      <c r="I724" s="15" t="s">
        <v>109</v>
      </c>
      <c r="J724" s="15" t="s">
        <v>768</v>
      </c>
      <c r="K724" s="57">
        <v>160</v>
      </c>
      <c r="L724" s="57">
        <v>36</v>
      </c>
      <c r="M724" s="57">
        <v>46</v>
      </c>
      <c r="N724" s="57" t="str">
        <f t="shared" si="11"/>
        <v>[wpg5evyl1OL]|05-09|Female|TX_CURR_SUBNAT.T_1</v>
      </c>
    </row>
    <row r="725" spans="4:14">
      <c r="D725" s="15" t="s">
        <v>748</v>
      </c>
      <c r="E725" s="15" t="s">
        <v>766</v>
      </c>
      <c r="F725" s="15" t="s">
        <v>495</v>
      </c>
      <c r="G725" s="15" t="s">
        <v>111</v>
      </c>
      <c r="H725" s="15" t="s">
        <v>771</v>
      </c>
      <c r="I725" s="15" t="s">
        <v>120</v>
      </c>
      <c r="J725" s="15" t="s">
        <v>769</v>
      </c>
      <c r="K725" s="57">
        <v>154</v>
      </c>
      <c r="L725" s="57">
        <v>58</v>
      </c>
      <c r="M725" s="57">
        <v>44</v>
      </c>
      <c r="N725" s="57" t="str">
        <f t="shared" si="11"/>
        <v>[wpg5evyl1OL]|05-09|Male|TX_CURR_SUBNAT.T_1</v>
      </c>
    </row>
    <row r="726" spans="4:14">
      <c r="D726" s="15" t="s">
        <v>748</v>
      </c>
      <c r="E726" s="15" t="s">
        <v>766</v>
      </c>
      <c r="F726" s="15" t="s">
        <v>495</v>
      </c>
      <c r="G726" s="15" t="s">
        <v>112</v>
      </c>
      <c r="H726" s="15" t="s">
        <v>772</v>
      </c>
      <c r="I726" s="15" t="s">
        <v>109</v>
      </c>
      <c r="J726" s="15" t="s">
        <v>768</v>
      </c>
      <c r="K726" s="57">
        <v>259</v>
      </c>
      <c r="L726" s="57">
        <v>6</v>
      </c>
      <c r="M726" s="57">
        <v>15</v>
      </c>
      <c r="N726" s="57" t="str">
        <f t="shared" si="11"/>
        <v>[wpg5evyl1OL]|10-14|Female|TX_CURR_SUBNAT.T_1</v>
      </c>
    </row>
    <row r="727" spans="4:14">
      <c r="D727" s="15" t="s">
        <v>748</v>
      </c>
      <c r="E727" s="15" t="s">
        <v>766</v>
      </c>
      <c r="F727" s="15" t="s">
        <v>495</v>
      </c>
      <c r="G727" s="15" t="s">
        <v>112</v>
      </c>
      <c r="H727" s="15" t="s">
        <v>772</v>
      </c>
      <c r="I727" s="15" t="s">
        <v>120</v>
      </c>
      <c r="J727" s="15" t="s">
        <v>769</v>
      </c>
      <c r="K727" s="57">
        <v>263</v>
      </c>
      <c r="L727" s="57">
        <v>19</v>
      </c>
      <c r="M727" s="57">
        <v>15</v>
      </c>
      <c r="N727" s="57" t="str">
        <f t="shared" si="11"/>
        <v>[wpg5evyl1OL]|10-14|Male|TX_CURR_SUBNAT.T_1</v>
      </c>
    </row>
    <row r="728" spans="4:14">
      <c r="D728" s="15" t="s">
        <v>748</v>
      </c>
      <c r="E728" s="15" t="s">
        <v>766</v>
      </c>
      <c r="F728" s="15" t="s">
        <v>495</v>
      </c>
      <c r="G728" s="15" t="s">
        <v>113</v>
      </c>
      <c r="H728" s="15" t="s">
        <v>773</v>
      </c>
      <c r="I728" s="15" t="s">
        <v>109</v>
      </c>
      <c r="J728" s="15" t="s">
        <v>768</v>
      </c>
      <c r="K728" s="57">
        <v>364</v>
      </c>
      <c r="L728" s="57">
        <v>9</v>
      </c>
      <c r="M728" s="57">
        <v>12</v>
      </c>
      <c r="N728" s="57" t="str">
        <f t="shared" si="11"/>
        <v>[wpg5evyl1OL]|15-19|Female|TX_CURR_SUBNAT.T_1</v>
      </c>
    </row>
    <row r="729" spans="4:14">
      <c r="D729" s="15" t="s">
        <v>748</v>
      </c>
      <c r="E729" s="15" t="s">
        <v>766</v>
      </c>
      <c r="F729" s="15" t="s">
        <v>495</v>
      </c>
      <c r="G729" s="15" t="s">
        <v>113</v>
      </c>
      <c r="H729" s="15" t="s">
        <v>773</v>
      </c>
      <c r="I729" s="15" t="s">
        <v>120</v>
      </c>
      <c r="J729" s="15" t="s">
        <v>769</v>
      </c>
      <c r="K729" s="57">
        <v>219</v>
      </c>
      <c r="L729" s="57">
        <v>37</v>
      </c>
      <c r="M729" s="57">
        <v>2</v>
      </c>
      <c r="N729" s="57" t="str">
        <f t="shared" si="11"/>
        <v>[wpg5evyl1OL]|15-19|Male|TX_CURR_SUBNAT.T_1</v>
      </c>
    </row>
    <row r="730" spans="4:14">
      <c r="D730" s="15" t="s">
        <v>748</v>
      </c>
      <c r="E730" s="15" t="s">
        <v>766</v>
      </c>
      <c r="F730" s="15" t="s">
        <v>495</v>
      </c>
      <c r="G730" s="15" t="s">
        <v>114</v>
      </c>
      <c r="H730" s="15" t="s">
        <v>774</v>
      </c>
      <c r="I730" s="15" t="s">
        <v>109</v>
      </c>
      <c r="J730" s="15" t="s">
        <v>768</v>
      </c>
      <c r="K730" s="57">
        <v>922</v>
      </c>
      <c r="L730" s="57">
        <v>57</v>
      </c>
      <c r="M730" s="57">
        <v>7</v>
      </c>
      <c r="N730" s="57" t="str">
        <f t="shared" si="11"/>
        <v>[wpg5evyl1OL]|20-24|Female|TX_CURR_SUBNAT.T_1</v>
      </c>
    </row>
    <row r="731" spans="4:14">
      <c r="D731" s="15" t="s">
        <v>748</v>
      </c>
      <c r="E731" s="15" t="s">
        <v>766</v>
      </c>
      <c r="F731" s="15" t="s">
        <v>495</v>
      </c>
      <c r="G731" s="15" t="s">
        <v>114</v>
      </c>
      <c r="H731" s="15" t="s">
        <v>774</v>
      </c>
      <c r="I731" s="15" t="s">
        <v>120</v>
      </c>
      <c r="J731" s="15" t="s">
        <v>769</v>
      </c>
      <c r="K731" s="57">
        <v>314</v>
      </c>
      <c r="L731" s="57">
        <v>33</v>
      </c>
      <c r="M731" s="57">
        <v>6</v>
      </c>
      <c r="N731" s="57" t="str">
        <f t="shared" si="11"/>
        <v>[wpg5evyl1OL]|20-24|Male|TX_CURR_SUBNAT.T_1</v>
      </c>
    </row>
    <row r="732" spans="4:14">
      <c r="D732" s="15" t="s">
        <v>748</v>
      </c>
      <c r="E732" s="15" t="s">
        <v>766</v>
      </c>
      <c r="F732" s="15" t="s">
        <v>495</v>
      </c>
      <c r="G732" s="15" t="s">
        <v>115</v>
      </c>
      <c r="H732" s="15" t="s">
        <v>775</v>
      </c>
      <c r="I732" s="15" t="s">
        <v>109</v>
      </c>
      <c r="J732" s="15" t="s">
        <v>768</v>
      </c>
      <c r="K732" s="57">
        <v>1944</v>
      </c>
      <c r="L732" s="57">
        <v>17</v>
      </c>
      <c r="M732" s="57">
        <v>47</v>
      </c>
      <c r="N732" s="57" t="str">
        <f t="shared" si="11"/>
        <v>[wpg5evyl1OL]|25-29|Female|TX_CURR_SUBNAT.T_1</v>
      </c>
    </row>
    <row r="733" spans="4:14">
      <c r="D733" s="15" t="s">
        <v>748</v>
      </c>
      <c r="E733" s="15" t="s">
        <v>766</v>
      </c>
      <c r="F733" s="15" t="s">
        <v>495</v>
      </c>
      <c r="G733" s="15" t="s">
        <v>115</v>
      </c>
      <c r="H733" s="15" t="s">
        <v>775</v>
      </c>
      <c r="I733" s="15" t="s">
        <v>120</v>
      </c>
      <c r="J733" s="15" t="s">
        <v>769</v>
      </c>
      <c r="K733" s="57">
        <v>705</v>
      </c>
      <c r="L733" s="57">
        <v>38</v>
      </c>
      <c r="M733" s="57">
        <v>44</v>
      </c>
      <c r="N733" s="57" t="str">
        <f t="shared" si="11"/>
        <v>[wpg5evyl1OL]|25-29|Male|TX_CURR_SUBNAT.T_1</v>
      </c>
    </row>
    <row r="734" spans="4:14">
      <c r="D734" s="15" t="s">
        <v>748</v>
      </c>
      <c r="E734" s="15" t="s">
        <v>766</v>
      </c>
      <c r="F734" s="15" t="s">
        <v>495</v>
      </c>
      <c r="G734" s="15" t="s">
        <v>116</v>
      </c>
      <c r="H734" s="15" t="s">
        <v>776</v>
      </c>
      <c r="I734" s="15" t="s">
        <v>109</v>
      </c>
      <c r="J734" s="15" t="s">
        <v>768</v>
      </c>
      <c r="K734" s="57">
        <v>2851</v>
      </c>
      <c r="L734" s="57">
        <v>32</v>
      </c>
      <c r="M734" s="57">
        <v>38</v>
      </c>
      <c r="N734" s="57" t="str">
        <f t="shared" si="11"/>
        <v>[wpg5evyl1OL]|30-34|Female|TX_CURR_SUBNAT.T_1</v>
      </c>
    </row>
    <row r="735" spans="4:14">
      <c r="D735" s="15" t="s">
        <v>748</v>
      </c>
      <c r="E735" s="15" t="s">
        <v>766</v>
      </c>
      <c r="F735" s="15" t="s">
        <v>495</v>
      </c>
      <c r="G735" s="15" t="s">
        <v>116</v>
      </c>
      <c r="H735" s="15" t="s">
        <v>776</v>
      </c>
      <c r="I735" s="15" t="s">
        <v>120</v>
      </c>
      <c r="J735" s="15" t="s">
        <v>769</v>
      </c>
      <c r="K735" s="57">
        <v>1333</v>
      </c>
      <c r="L735" s="57">
        <v>16</v>
      </c>
      <c r="M735" s="57">
        <v>48</v>
      </c>
      <c r="N735" s="57" t="str">
        <f t="shared" si="11"/>
        <v>[wpg5evyl1OL]|30-34|Male|TX_CURR_SUBNAT.T_1</v>
      </c>
    </row>
    <row r="736" spans="4:14">
      <c r="D736" s="15" t="s">
        <v>748</v>
      </c>
      <c r="E736" s="15" t="s">
        <v>766</v>
      </c>
      <c r="F736" s="15" t="s">
        <v>495</v>
      </c>
      <c r="G736" s="15" t="s">
        <v>117</v>
      </c>
      <c r="H736" s="15" t="s">
        <v>777</v>
      </c>
      <c r="I736" s="15" t="s">
        <v>109</v>
      </c>
      <c r="J736" s="15" t="s">
        <v>768</v>
      </c>
      <c r="K736" s="57">
        <v>2950</v>
      </c>
      <c r="L736" s="57">
        <v>42</v>
      </c>
      <c r="M736" s="57">
        <v>23</v>
      </c>
      <c r="N736" s="57" t="str">
        <f t="shared" si="11"/>
        <v>[wpg5evyl1OL]|35-39|Female|TX_CURR_SUBNAT.T_1</v>
      </c>
    </row>
    <row r="737" spans="4:14">
      <c r="D737" s="15" t="s">
        <v>748</v>
      </c>
      <c r="E737" s="15" t="s">
        <v>766</v>
      </c>
      <c r="F737" s="15" t="s">
        <v>495</v>
      </c>
      <c r="G737" s="15" t="s">
        <v>117</v>
      </c>
      <c r="H737" s="15" t="s">
        <v>777</v>
      </c>
      <c r="I737" s="15" t="s">
        <v>120</v>
      </c>
      <c r="J737" s="15" t="s">
        <v>769</v>
      </c>
      <c r="K737" s="57">
        <v>1817</v>
      </c>
      <c r="L737" s="57">
        <v>17</v>
      </c>
      <c r="M737" s="57">
        <v>39</v>
      </c>
      <c r="N737" s="57" t="str">
        <f t="shared" si="11"/>
        <v>[wpg5evyl1OL]|35-39|Male|TX_CURR_SUBNAT.T_1</v>
      </c>
    </row>
    <row r="738" spans="4:14">
      <c r="D738" s="15" t="s">
        <v>748</v>
      </c>
      <c r="E738" s="15" t="s">
        <v>766</v>
      </c>
      <c r="F738" s="15" t="s">
        <v>495</v>
      </c>
      <c r="G738" s="15" t="s">
        <v>118</v>
      </c>
      <c r="H738" s="15" t="s">
        <v>778</v>
      </c>
      <c r="I738" s="15" t="s">
        <v>109</v>
      </c>
      <c r="J738" s="15" t="s">
        <v>768</v>
      </c>
      <c r="K738" s="57">
        <v>2450</v>
      </c>
      <c r="L738" s="57">
        <v>6</v>
      </c>
      <c r="M738" s="57">
        <v>42</v>
      </c>
      <c r="N738" s="57" t="str">
        <f t="shared" si="11"/>
        <v>[wpg5evyl1OL]|40-44|Female|TX_CURR_SUBNAT.T_1</v>
      </c>
    </row>
    <row r="739" spans="4:14">
      <c r="D739" s="15" t="s">
        <v>748</v>
      </c>
      <c r="E739" s="15" t="s">
        <v>766</v>
      </c>
      <c r="F739" s="15" t="s">
        <v>495</v>
      </c>
      <c r="G739" s="15" t="s">
        <v>118</v>
      </c>
      <c r="H739" s="15" t="s">
        <v>778</v>
      </c>
      <c r="I739" s="15" t="s">
        <v>120</v>
      </c>
      <c r="J739" s="15" t="s">
        <v>769</v>
      </c>
      <c r="K739" s="57">
        <v>1738</v>
      </c>
      <c r="L739" s="57">
        <v>55</v>
      </c>
      <c r="M739" s="57">
        <v>26</v>
      </c>
      <c r="N739" s="57" t="str">
        <f t="shared" si="11"/>
        <v>[wpg5evyl1OL]|40-44|Male|TX_CURR_SUBNAT.T_1</v>
      </c>
    </row>
    <row r="740" spans="4:14">
      <c r="D740" s="15" t="s">
        <v>748</v>
      </c>
      <c r="E740" s="15" t="s">
        <v>766</v>
      </c>
      <c r="F740" s="15" t="s">
        <v>495</v>
      </c>
      <c r="G740" s="15" t="s">
        <v>119</v>
      </c>
      <c r="H740" s="15" t="s">
        <v>779</v>
      </c>
      <c r="I740" s="15" t="s">
        <v>109</v>
      </c>
      <c r="J740" s="15" t="s">
        <v>768</v>
      </c>
      <c r="K740" s="57">
        <v>1896</v>
      </c>
      <c r="L740" s="57">
        <v>30</v>
      </c>
      <c r="M740" s="57">
        <v>29</v>
      </c>
      <c r="N740" s="57" t="str">
        <f t="shared" si="11"/>
        <v>[wpg5evyl1OL]|45-49|Female|TX_CURR_SUBNAT.T_1</v>
      </c>
    </row>
    <row r="741" spans="4:14">
      <c r="D741" s="15" t="s">
        <v>748</v>
      </c>
      <c r="E741" s="15" t="s">
        <v>766</v>
      </c>
      <c r="F741" s="15" t="s">
        <v>495</v>
      </c>
      <c r="G741" s="15" t="s">
        <v>119</v>
      </c>
      <c r="H741" s="15" t="s">
        <v>779</v>
      </c>
      <c r="I741" s="15" t="s">
        <v>120</v>
      </c>
      <c r="J741" s="15" t="s">
        <v>769</v>
      </c>
      <c r="K741" s="57">
        <v>1546</v>
      </c>
      <c r="L741" s="57">
        <v>57</v>
      </c>
      <c r="M741" s="57">
        <v>9</v>
      </c>
      <c r="N741" s="57" t="str">
        <f t="shared" si="11"/>
        <v>[wpg5evyl1OL]|45-49|Male|TX_CURR_SUBNAT.T_1</v>
      </c>
    </row>
    <row r="742" spans="4:14">
      <c r="D742" s="15" t="s">
        <v>748</v>
      </c>
      <c r="E742" s="15" t="s">
        <v>766</v>
      </c>
      <c r="F742" s="15" t="s">
        <v>495</v>
      </c>
      <c r="G742" s="15" t="s">
        <v>8</v>
      </c>
      <c r="H742" s="15" t="s">
        <v>780</v>
      </c>
      <c r="I742" s="15" t="s">
        <v>109</v>
      </c>
      <c r="J742" s="15" t="s">
        <v>768</v>
      </c>
      <c r="K742" s="57">
        <v>5238</v>
      </c>
      <c r="L742" s="57">
        <v>38</v>
      </c>
      <c r="M742" s="57">
        <v>47</v>
      </c>
      <c r="N742" s="57" t="str">
        <f t="shared" si="11"/>
        <v>[wpg5evyl1OL]|50+|Female|TX_CURR_SUBNAT.T_1</v>
      </c>
    </row>
    <row r="743" spans="4:14">
      <c r="D743" s="15" t="s">
        <v>748</v>
      </c>
      <c r="E743" s="15" t="s">
        <v>766</v>
      </c>
      <c r="F743" s="15" t="s">
        <v>495</v>
      </c>
      <c r="G743" s="15" t="s">
        <v>8</v>
      </c>
      <c r="H743" s="15" t="s">
        <v>780</v>
      </c>
      <c r="I743" s="15" t="s">
        <v>120</v>
      </c>
      <c r="J743" s="15" t="s">
        <v>769</v>
      </c>
      <c r="K743" s="57">
        <v>3743</v>
      </c>
      <c r="L743" s="57">
        <v>54</v>
      </c>
      <c r="M743" s="57">
        <v>3</v>
      </c>
      <c r="N743" s="57" t="str">
        <f t="shared" si="11"/>
        <v>[wpg5evyl1OL]|50+|Male|TX_CURR_SUBNAT.T_1</v>
      </c>
    </row>
    <row r="744" spans="4:14">
      <c r="D744" s="15" t="s">
        <v>749</v>
      </c>
      <c r="E744" s="15" t="s">
        <v>781</v>
      </c>
      <c r="F744" s="15" t="s">
        <v>495</v>
      </c>
      <c r="G744" s="15" t="s">
        <v>110</v>
      </c>
      <c r="H744" s="15" t="s">
        <v>770</v>
      </c>
      <c r="I744" s="15" t="s">
        <v>109</v>
      </c>
      <c r="J744" s="15" t="s">
        <v>768</v>
      </c>
      <c r="K744" s="57">
        <v>11</v>
      </c>
      <c r="L744" s="57">
        <v>14</v>
      </c>
      <c r="M744" s="57">
        <v>11</v>
      </c>
      <c r="N744" s="57" t="str">
        <f t="shared" si="11"/>
        <v>[mvPRqBFtVC0]|01-04|Female|TX_CURR_SUBNAT.T_1</v>
      </c>
    </row>
    <row r="745" spans="4:14">
      <c r="D745" s="15" t="s">
        <v>749</v>
      </c>
      <c r="E745" s="15" t="s">
        <v>781</v>
      </c>
      <c r="F745" s="15" t="s">
        <v>495</v>
      </c>
      <c r="G745" s="15" t="s">
        <v>110</v>
      </c>
      <c r="H745" s="15" t="s">
        <v>770</v>
      </c>
      <c r="I745" s="15" t="s">
        <v>120</v>
      </c>
      <c r="J745" s="15" t="s">
        <v>769</v>
      </c>
      <c r="K745" s="57">
        <v>11</v>
      </c>
      <c r="L745" s="57">
        <v>23</v>
      </c>
      <c r="M745" s="57">
        <v>5</v>
      </c>
      <c r="N745" s="57" t="str">
        <f t="shared" si="11"/>
        <v>[mvPRqBFtVC0]|01-04|Male|TX_CURR_SUBNAT.T_1</v>
      </c>
    </row>
    <row r="746" spans="4:14">
      <c r="D746" s="15" t="s">
        <v>749</v>
      </c>
      <c r="E746" s="15" t="s">
        <v>781</v>
      </c>
      <c r="F746" s="15" t="s">
        <v>495</v>
      </c>
      <c r="G746" s="15" t="s">
        <v>111</v>
      </c>
      <c r="H746" s="15" t="s">
        <v>771</v>
      </c>
      <c r="I746" s="15" t="s">
        <v>109</v>
      </c>
      <c r="J746" s="15" t="s">
        <v>768</v>
      </c>
      <c r="K746" s="57">
        <v>63</v>
      </c>
      <c r="L746" s="57">
        <v>41</v>
      </c>
      <c r="M746" s="57">
        <v>16</v>
      </c>
      <c r="N746" s="57" t="str">
        <f t="shared" si="11"/>
        <v>[mvPRqBFtVC0]|05-09|Female|TX_CURR_SUBNAT.T_1</v>
      </c>
    </row>
    <row r="747" spans="4:14">
      <c r="D747" s="15" t="s">
        <v>749</v>
      </c>
      <c r="E747" s="15" t="s">
        <v>781</v>
      </c>
      <c r="F747" s="15" t="s">
        <v>495</v>
      </c>
      <c r="G747" s="15" t="s">
        <v>111</v>
      </c>
      <c r="H747" s="15" t="s">
        <v>771</v>
      </c>
      <c r="I747" s="15" t="s">
        <v>120</v>
      </c>
      <c r="J747" s="15" t="s">
        <v>769</v>
      </c>
      <c r="K747" s="57">
        <v>59</v>
      </c>
      <c r="L747" s="57">
        <v>22</v>
      </c>
      <c r="M747" s="57">
        <v>32</v>
      </c>
      <c r="N747" s="57" t="str">
        <f t="shared" si="11"/>
        <v>[mvPRqBFtVC0]|05-09|Male|TX_CURR_SUBNAT.T_1</v>
      </c>
    </row>
    <row r="748" spans="4:14">
      <c r="D748" s="15" t="s">
        <v>749</v>
      </c>
      <c r="E748" s="15" t="s">
        <v>781</v>
      </c>
      <c r="F748" s="15" t="s">
        <v>495</v>
      </c>
      <c r="G748" s="15" t="s">
        <v>112</v>
      </c>
      <c r="H748" s="15" t="s">
        <v>772</v>
      </c>
      <c r="I748" s="15" t="s">
        <v>109</v>
      </c>
      <c r="J748" s="15" t="s">
        <v>768</v>
      </c>
      <c r="K748" s="57">
        <v>105</v>
      </c>
      <c r="L748" s="57">
        <v>4</v>
      </c>
      <c r="M748" s="57">
        <v>18</v>
      </c>
      <c r="N748" s="57" t="str">
        <f t="shared" si="11"/>
        <v>[mvPRqBFtVC0]|10-14|Female|TX_CURR_SUBNAT.T_1</v>
      </c>
    </row>
    <row r="749" spans="4:14">
      <c r="D749" s="15" t="s">
        <v>749</v>
      </c>
      <c r="E749" s="15" t="s">
        <v>781</v>
      </c>
      <c r="F749" s="15" t="s">
        <v>495</v>
      </c>
      <c r="G749" s="15" t="s">
        <v>112</v>
      </c>
      <c r="H749" s="15" t="s">
        <v>772</v>
      </c>
      <c r="I749" s="15" t="s">
        <v>120</v>
      </c>
      <c r="J749" s="15" t="s">
        <v>769</v>
      </c>
      <c r="K749" s="57">
        <v>103</v>
      </c>
      <c r="L749" s="57">
        <v>26</v>
      </c>
      <c r="M749" s="57">
        <v>4</v>
      </c>
      <c r="N749" s="57" t="str">
        <f t="shared" si="11"/>
        <v>[mvPRqBFtVC0]|10-14|Male|TX_CURR_SUBNAT.T_1</v>
      </c>
    </row>
    <row r="750" spans="4:14">
      <c r="D750" s="15" t="s">
        <v>749</v>
      </c>
      <c r="E750" s="15" t="s">
        <v>781</v>
      </c>
      <c r="F750" s="15" t="s">
        <v>495</v>
      </c>
      <c r="G750" s="15" t="s">
        <v>113</v>
      </c>
      <c r="H750" s="15" t="s">
        <v>773</v>
      </c>
      <c r="I750" s="15" t="s">
        <v>109</v>
      </c>
      <c r="J750" s="15" t="s">
        <v>768</v>
      </c>
      <c r="K750" s="57">
        <v>142</v>
      </c>
      <c r="L750" s="57">
        <v>14</v>
      </c>
      <c r="M750" s="57">
        <v>48</v>
      </c>
      <c r="N750" s="57" t="str">
        <f t="shared" si="11"/>
        <v>[mvPRqBFtVC0]|15-19|Female|TX_CURR_SUBNAT.T_1</v>
      </c>
    </row>
    <row r="751" spans="4:14">
      <c r="D751" s="15" t="s">
        <v>749</v>
      </c>
      <c r="E751" s="15" t="s">
        <v>781</v>
      </c>
      <c r="F751" s="15" t="s">
        <v>495</v>
      </c>
      <c r="G751" s="15" t="s">
        <v>113</v>
      </c>
      <c r="H751" s="15" t="s">
        <v>773</v>
      </c>
      <c r="I751" s="15" t="s">
        <v>120</v>
      </c>
      <c r="J751" s="15" t="s">
        <v>769</v>
      </c>
      <c r="K751" s="57">
        <v>82</v>
      </c>
      <c r="L751" s="57">
        <v>2</v>
      </c>
      <c r="M751" s="57">
        <v>8</v>
      </c>
      <c r="N751" s="57" t="str">
        <f t="shared" si="11"/>
        <v>[mvPRqBFtVC0]|15-19|Male|TX_CURR_SUBNAT.T_1</v>
      </c>
    </row>
    <row r="752" spans="4:14">
      <c r="D752" s="15" t="s">
        <v>749</v>
      </c>
      <c r="E752" s="15" t="s">
        <v>781</v>
      </c>
      <c r="F752" s="15" t="s">
        <v>495</v>
      </c>
      <c r="G752" s="15" t="s">
        <v>114</v>
      </c>
      <c r="H752" s="15" t="s">
        <v>774</v>
      </c>
      <c r="I752" s="15" t="s">
        <v>109</v>
      </c>
      <c r="J752" s="15" t="s">
        <v>768</v>
      </c>
      <c r="K752" s="57">
        <v>347</v>
      </c>
      <c r="L752" s="57">
        <v>47</v>
      </c>
      <c r="M752" s="57">
        <v>20</v>
      </c>
      <c r="N752" s="57" t="str">
        <f t="shared" si="11"/>
        <v>[mvPRqBFtVC0]|20-24|Female|TX_CURR_SUBNAT.T_1</v>
      </c>
    </row>
    <row r="753" spans="4:14">
      <c r="D753" s="15" t="s">
        <v>749</v>
      </c>
      <c r="E753" s="15" t="s">
        <v>781</v>
      </c>
      <c r="F753" s="15" t="s">
        <v>495</v>
      </c>
      <c r="G753" s="15" t="s">
        <v>114</v>
      </c>
      <c r="H753" s="15" t="s">
        <v>774</v>
      </c>
      <c r="I753" s="15" t="s">
        <v>120</v>
      </c>
      <c r="J753" s="15" t="s">
        <v>769</v>
      </c>
      <c r="K753" s="57">
        <v>112</v>
      </c>
      <c r="L753" s="57">
        <v>53</v>
      </c>
      <c r="M753" s="57">
        <v>20</v>
      </c>
      <c r="N753" s="57" t="str">
        <f t="shared" si="11"/>
        <v>[mvPRqBFtVC0]|20-24|Male|TX_CURR_SUBNAT.T_1</v>
      </c>
    </row>
    <row r="754" spans="4:14">
      <c r="D754" s="15" t="s">
        <v>749</v>
      </c>
      <c r="E754" s="15" t="s">
        <v>781</v>
      </c>
      <c r="F754" s="15" t="s">
        <v>495</v>
      </c>
      <c r="G754" s="15" t="s">
        <v>115</v>
      </c>
      <c r="H754" s="15" t="s">
        <v>775</v>
      </c>
      <c r="I754" s="15" t="s">
        <v>109</v>
      </c>
      <c r="J754" s="15" t="s">
        <v>768</v>
      </c>
      <c r="K754" s="57">
        <v>733</v>
      </c>
      <c r="L754" s="57">
        <v>56</v>
      </c>
      <c r="M754" s="57">
        <v>35</v>
      </c>
      <c r="N754" s="57" t="str">
        <f t="shared" si="11"/>
        <v>[mvPRqBFtVC0]|25-29|Female|TX_CURR_SUBNAT.T_1</v>
      </c>
    </row>
    <row r="755" spans="4:14">
      <c r="D755" s="15" t="s">
        <v>749</v>
      </c>
      <c r="E755" s="15" t="s">
        <v>781</v>
      </c>
      <c r="F755" s="15" t="s">
        <v>495</v>
      </c>
      <c r="G755" s="15" t="s">
        <v>115</v>
      </c>
      <c r="H755" s="15" t="s">
        <v>775</v>
      </c>
      <c r="I755" s="15" t="s">
        <v>120</v>
      </c>
      <c r="J755" s="15" t="s">
        <v>769</v>
      </c>
      <c r="K755" s="57">
        <v>261</v>
      </c>
      <c r="L755" s="57">
        <v>34</v>
      </c>
      <c r="M755" s="57">
        <v>13</v>
      </c>
      <c r="N755" s="57" t="str">
        <f t="shared" si="11"/>
        <v>[mvPRqBFtVC0]|25-29|Male|TX_CURR_SUBNAT.T_1</v>
      </c>
    </row>
    <row r="756" spans="4:14">
      <c r="D756" s="15" t="s">
        <v>749</v>
      </c>
      <c r="E756" s="15" t="s">
        <v>781</v>
      </c>
      <c r="F756" s="15" t="s">
        <v>495</v>
      </c>
      <c r="G756" s="15" t="s">
        <v>116</v>
      </c>
      <c r="H756" s="15" t="s">
        <v>776</v>
      </c>
      <c r="I756" s="15" t="s">
        <v>109</v>
      </c>
      <c r="J756" s="15" t="s">
        <v>768</v>
      </c>
      <c r="K756" s="57">
        <v>1070</v>
      </c>
      <c r="L756" s="57">
        <v>24</v>
      </c>
      <c r="M756" s="57">
        <v>16</v>
      </c>
      <c r="N756" s="57" t="str">
        <f t="shared" si="11"/>
        <v>[mvPRqBFtVC0]|30-34|Female|TX_CURR_SUBNAT.T_1</v>
      </c>
    </row>
    <row r="757" spans="4:14">
      <c r="D757" s="15" t="s">
        <v>749</v>
      </c>
      <c r="E757" s="15" t="s">
        <v>781</v>
      </c>
      <c r="F757" s="15" t="s">
        <v>495</v>
      </c>
      <c r="G757" s="15" t="s">
        <v>116</v>
      </c>
      <c r="H757" s="15" t="s">
        <v>776</v>
      </c>
      <c r="I757" s="15" t="s">
        <v>120</v>
      </c>
      <c r="J757" s="15" t="s">
        <v>769</v>
      </c>
      <c r="K757" s="57">
        <v>512</v>
      </c>
      <c r="L757" s="57">
        <v>18</v>
      </c>
      <c r="M757" s="57">
        <v>11</v>
      </c>
      <c r="N757" s="57" t="str">
        <f t="shared" si="11"/>
        <v>[mvPRqBFtVC0]|30-34|Male|TX_CURR_SUBNAT.T_1</v>
      </c>
    </row>
    <row r="758" spans="4:14">
      <c r="D758" s="15" t="s">
        <v>749</v>
      </c>
      <c r="E758" s="15" t="s">
        <v>781</v>
      </c>
      <c r="F758" s="15" t="s">
        <v>495</v>
      </c>
      <c r="G758" s="15" t="s">
        <v>117</v>
      </c>
      <c r="H758" s="15" t="s">
        <v>777</v>
      </c>
      <c r="I758" s="15" t="s">
        <v>109</v>
      </c>
      <c r="J758" s="15" t="s">
        <v>768</v>
      </c>
      <c r="K758" s="57">
        <v>1101</v>
      </c>
      <c r="L758" s="57">
        <v>42</v>
      </c>
      <c r="M758" s="57">
        <v>3</v>
      </c>
      <c r="N758" s="57" t="str">
        <f t="shared" si="11"/>
        <v>[mvPRqBFtVC0]|35-39|Female|TX_CURR_SUBNAT.T_1</v>
      </c>
    </row>
    <row r="759" spans="4:14">
      <c r="D759" s="15" t="s">
        <v>749</v>
      </c>
      <c r="E759" s="15" t="s">
        <v>781</v>
      </c>
      <c r="F759" s="15" t="s">
        <v>495</v>
      </c>
      <c r="G759" s="15" t="s">
        <v>117</v>
      </c>
      <c r="H759" s="15" t="s">
        <v>777</v>
      </c>
      <c r="I759" s="15" t="s">
        <v>120</v>
      </c>
      <c r="J759" s="15" t="s">
        <v>769</v>
      </c>
      <c r="K759" s="57">
        <v>709</v>
      </c>
      <c r="L759" s="57">
        <v>21</v>
      </c>
      <c r="M759" s="57">
        <v>26</v>
      </c>
      <c r="N759" s="57" t="str">
        <f t="shared" si="11"/>
        <v>[mvPRqBFtVC0]|35-39|Male|TX_CURR_SUBNAT.T_1</v>
      </c>
    </row>
    <row r="760" spans="4:14">
      <c r="D760" s="15" t="s">
        <v>749</v>
      </c>
      <c r="E760" s="15" t="s">
        <v>781</v>
      </c>
      <c r="F760" s="15" t="s">
        <v>495</v>
      </c>
      <c r="G760" s="15" t="s">
        <v>118</v>
      </c>
      <c r="H760" s="15" t="s">
        <v>778</v>
      </c>
      <c r="I760" s="15" t="s">
        <v>109</v>
      </c>
      <c r="J760" s="15" t="s">
        <v>768</v>
      </c>
      <c r="K760" s="57">
        <v>908</v>
      </c>
      <c r="L760" s="57">
        <v>18</v>
      </c>
      <c r="M760" s="57">
        <v>18</v>
      </c>
      <c r="N760" s="57" t="str">
        <f t="shared" si="11"/>
        <v>[mvPRqBFtVC0]|40-44|Female|TX_CURR_SUBNAT.T_1</v>
      </c>
    </row>
    <row r="761" spans="4:14">
      <c r="D761" s="15" t="s">
        <v>749</v>
      </c>
      <c r="E761" s="15" t="s">
        <v>781</v>
      </c>
      <c r="F761" s="15" t="s">
        <v>495</v>
      </c>
      <c r="G761" s="15" t="s">
        <v>118</v>
      </c>
      <c r="H761" s="15" t="s">
        <v>778</v>
      </c>
      <c r="I761" s="15" t="s">
        <v>120</v>
      </c>
      <c r="J761" s="15" t="s">
        <v>769</v>
      </c>
      <c r="K761" s="57">
        <v>680</v>
      </c>
      <c r="L761" s="57">
        <v>53</v>
      </c>
      <c r="M761" s="57">
        <v>33</v>
      </c>
      <c r="N761" s="57" t="str">
        <f t="shared" si="11"/>
        <v>[mvPRqBFtVC0]|40-44|Male|TX_CURR_SUBNAT.T_1</v>
      </c>
    </row>
    <row r="762" spans="4:14">
      <c r="D762" s="15" t="s">
        <v>749</v>
      </c>
      <c r="E762" s="15" t="s">
        <v>781</v>
      </c>
      <c r="F762" s="15" t="s">
        <v>495</v>
      </c>
      <c r="G762" s="15" t="s">
        <v>119</v>
      </c>
      <c r="H762" s="15" t="s">
        <v>779</v>
      </c>
      <c r="I762" s="15" t="s">
        <v>109</v>
      </c>
      <c r="J762" s="15" t="s">
        <v>768</v>
      </c>
      <c r="K762" s="57">
        <v>683</v>
      </c>
      <c r="L762" s="57">
        <v>25</v>
      </c>
      <c r="M762" s="57">
        <v>6</v>
      </c>
      <c r="N762" s="57" t="str">
        <f t="shared" si="11"/>
        <v>[mvPRqBFtVC0]|45-49|Female|TX_CURR_SUBNAT.T_1</v>
      </c>
    </row>
    <row r="763" spans="4:14">
      <c r="D763" s="15" t="s">
        <v>749</v>
      </c>
      <c r="E763" s="15" t="s">
        <v>781</v>
      </c>
      <c r="F763" s="15" t="s">
        <v>495</v>
      </c>
      <c r="G763" s="15" t="s">
        <v>119</v>
      </c>
      <c r="H763" s="15" t="s">
        <v>779</v>
      </c>
      <c r="I763" s="15" t="s">
        <v>120</v>
      </c>
      <c r="J763" s="15" t="s">
        <v>769</v>
      </c>
      <c r="K763" s="57">
        <v>594</v>
      </c>
      <c r="L763" s="57">
        <v>55</v>
      </c>
      <c r="M763" s="57">
        <v>22</v>
      </c>
      <c r="N763" s="57" t="str">
        <f t="shared" si="11"/>
        <v>[mvPRqBFtVC0]|45-49|Male|TX_CURR_SUBNAT.T_1</v>
      </c>
    </row>
    <row r="764" spans="4:14">
      <c r="D764" s="15" t="s">
        <v>749</v>
      </c>
      <c r="E764" s="15" t="s">
        <v>781</v>
      </c>
      <c r="F764" s="15" t="s">
        <v>495</v>
      </c>
      <c r="G764" s="15" t="s">
        <v>8</v>
      </c>
      <c r="H764" s="15" t="s">
        <v>780</v>
      </c>
      <c r="I764" s="15" t="s">
        <v>109</v>
      </c>
      <c r="J764" s="15" t="s">
        <v>768</v>
      </c>
      <c r="K764" s="57">
        <v>1931</v>
      </c>
      <c r="L764" s="57">
        <v>7</v>
      </c>
      <c r="M764" s="57">
        <v>20</v>
      </c>
      <c r="N764" s="57" t="str">
        <f t="shared" si="11"/>
        <v>[mvPRqBFtVC0]|50+|Female|TX_CURR_SUBNAT.T_1</v>
      </c>
    </row>
    <row r="765" spans="4:14">
      <c r="D765" s="15" t="s">
        <v>749</v>
      </c>
      <c r="E765" s="15" t="s">
        <v>781</v>
      </c>
      <c r="F765" s="15" t="s">
        <v>495</v>
      </c>
      <c r="G765" s="15" t="s">
        <v>8</v>
      </c>
      <c r="H765" s="15" t="s">
        <v>780</v>
      </c>
      <c r="I765" s="15" t="s">
        <v>120</v>
      </c>
      <c r="J765" s="15" t="s">
        <v>769</v>
      </c>
      <c r="K765" s="57">
        <v>1430</v>
      </c>
      <c r="L765" s="57">
        <v>2</v>
      </c>
      <c r="M765" s="57">
        <v>48</v>
      </c>
      <c r="N765" s="57" t="str">
        <f t="shared" si="11"/>
        <v>[mvPRqBFtVC0]|50+|Male|TX_CURR_SUBNAT.T_1</v>
      </c>
    </row>
    <row r="766" spans="4:14">
      <c r="D766" s="15" t="s">
        <v>750</v>
      </c>
      <c r="E766" s="15" t="s">
        <v>782</v>
      </c>
      <c r="F766" s="15" t="s">
        <v>495</v>
      </c>
      <c r="G766" s="15" t="s">
        <v>110</v>
      </c>
      <c r="H766" s="15" t="s">
        <v>770</v>
      </c>
      <c r="I766" s="15" t="s">
        <v>109</v>
      </c>
      <c r="J766" s="15" t="s">
        <v>768</v>
      </c>
      <c r="K766" s="57">
        <v>43</v>
      </c>
      <c r="L766" s="57">
        <v>36</v>
      </c>
      <c r="M766" s="57">
        <v>18</v>
      </c>
      <c r="N766" s="57" t="str">
        <f t="shared" si="11"/>
        <v>[FjSmRywOWUp]|01-04|Female|TX_CURR_SUBNAT.T_1</v>
      </c>
    </row>
    <row r="767" spans="4:14">
      <c r="D767" s="15" t="s">
        <v>750</v>
      </c>
      <c r="E767" s="15" t="s">
        <v>782</v>
      </c>
      <c r="F767" s="15" t="s">
        <v>495</v>
      </c>
      <c r="G767" s="15" t="s">
        <v>110</v>
      </c>
      <c r="H767" s="15" t="s">
        <v>770</v>
      </c>
      <c r="I767" s="15" t="s">
        <v>120</v>
      </c>
      <c r="J767" s="15" t="s">
        <v>769</v>
      </c>
      <c r="K767" s="57">
        <v>44</v>
      </c>
      <c r="L767" s="57">
        <v>37</v>
      </c>
      <c r="M767" s="57">
        <v>24</v>
      </c>
      <c r="N767" s="57" t="str">
        <f t="shared" si="11"/>
        <v>[FjSmRywOWUp]|01-04|Male|TX_CURR_SUBNAT.T_1</v>
      </c>
    </row>
    <row r="768" spans="4:14">
      <c r="D768" s="15" t="s">
        <v>750</v>
      </c>
      <c r="E768" s="15" t="s">
        <v>782</v>
      </c>
      <c r="F768" s="15" t="s">
        <v>495</v>
      </c>
      <c r="G768" s="15" t="s">
        <v>111</v>
      </c>
      <c r="H768" s="15" t="s">
        <v>771</v>
      </c>
      <c r="I768" s="15" t="s">
        <v>109</v>
      </c>
      <c r="J768" s="15" t="s">
        <v>768</v>
      </c>
      <c r="K768" s="57">
        <v>215</v>
      </c>
      <c r="L768" s="57">
        <v>36</v>
      </c>
      <c r="M768" s="57">
        <v>8</v>
      </c>
      <c r="N768" s="57" t="str">
        <f t="shared" si="11"/>
        <v>[FjSmRywOWUp]|05-09|Female|TX_CURR_SUBNAT.T_1</v>
      </c>
    </row>
    <row r="769" spans="4:14">
      <c r="D769" s="15" t="s">
        <v>750</v>
      </c>
      <c r="E769" s="15" t="s">
        <v>782</v>
      </c>
      <c r="F769" s="15" t="s">
        <v>495</v>
      </c>
      <c r="G769" s="15" t="s">
        <v>111</v>
      </c>
      <c r="H769" s="15" t="s">
        <v>771</v>
      </c>
      <c r="I769" s="15" t="s">
        <v>120</v>
      </c>
      <c r="J769" s="15" t="s">
        <v>769</v>
      </c>
      <c r="K769" s="57">
        <v>208</v>
      </c>
      <c r="L769" s="57">
        <v>41</v>
      </c>
      <c r="M769" s="57">
        <v>5</v>
      </c>
      <c r="N769" s="57" t="str">
        <f t="shared" si="11"/>
        <v>[FjSmRywOWUp]|05-09|Male|TX_CURR_SUBNAT.T_1</v>
      </c>
    </row>
    <row r="770" spans="4:14">
      <c r="D770" s="15" t="s">
        <v>750</v>
      </c>
      <c r="E770" s="15" t="s">
        <v>782</v>
      </c>
      <c r="F770" s="15" t="s">
        <v>495</v>
      </c>
      <c r="G770" s="15" t="s">
        <v>112</v>
      </c>
      <c r="H770" s="15" t="s">
        <v>772</v>
      </c>
      <c r="I770" s="15" t="s">
        <v>109</v>
      </c>
      <c r="J770" s="15" t="s">
        <v>768</v>
      </c>
      <c r="K770" s="57">
        <v>352</v>
      </c>
      <c r="L770" s="57">
        <v>53</v>
      </c>
      <c r="M770" s="57">
        <v>20</v>
      </c>
      <c r="N770" s="57" t="str">
        <f t="shared" si="11"/>
        <v>[FjSmRywOWUp]|10-14|Female|TX_CURR_SUBNAT.T_1</v>
      </c>
    </row>
    <row r="771" spans="4:14">
      <c r="D771" s="15" t="s">
        <v>750</v>
      </c>
      <c r="E771" s="15" t="s">
        <v>782</v>
      </c>
      <c r="F771" s="15" t="s">
        <v>495</v>
      </c>
      <c r="G771" s="15" t="s">
        <v>112</v>
      </c>
      <c r="H771" s="15" t="s">
        <v>772</v>
      </c>
      <c r="I771" s="15" t="s">
        <v>120</v>
      </c>
      <c r="J771" s="15" t="s">
        <v>769</v>
      </c>
      <c r="K771" s="57">
        <v>355</v>
      </c>
      <c r="L771" s="57">
        <v>12</v>
      </c>
      <c r="M771" s="57">
        <v>39</v>
      </c>
      <c r="N771" s="57" t="str">
        <f t="shared" ref="N771:N834" si="12">IF($D771&lt;&gt;"","["&amp;$E771&amp;"]"&amp;"|"&amp;$G771&amp;"|"&amp;$I771&amp;"|"&amp;$F771,"")</f>
        <v>[FjSmRywOWUp]|10-14|Male|TX_CURR_SUBNAT.T_1</v>
      </c>
    </row>
    <row r="772" spans="4:14">
      <c r="D772" s="15" t="s">
        <v>750</v>
      </c>
      <c r="E772" s="15" t="s">
        <v>782</v>
      </c>
      <c r="F772" s="15" t="s">
        <v>495</v>
      </c>
      <c r="G772" s="15" t="s">
        <v>113</v>
      </c>
      <c r="H772" s="15" t="s">
        <v>773</v>
      </c>
      <c r="I772" s="15" t="s">
        <v>109</v>
      </c>
      <c r="J772" s="15" t="s">
        <v>768</v>
      </c>
      <c r="K772" s="57">
        <v>491</v>
      </c>
      <c r="L772" s="57">
        <v>49</v>
      </c>
      <c r="M772" s="57">
        <v>46</v>
      </c>
      <c r="N772" s="57" t="str">
        <f t="shared" si="12"/>
        <v>[FjSmRywOWUp]|15-19|Female|TX_CURR_SUBNAT.T_1</v>
      </c>
    </row>
    <row r="773" spans="4:14">
      <c r="D773" s="15" t="s">
        <v>750</v>
      </c>
      <c r="E773" s="15" t="s">
        <v>782</v>
      </c>
      <c r="F773" s="15" t="s">
        <v>495</v>
      </c>
      <c r="G773" s="15" t="s">
        <v>113</v>
      </c>
      <c r="H773" s="15" t="s">
        <v>773</v>
      </c>
      <c r="I773" s="15" t="s">
        <v>120</v>
      </c>
      <c r="J773" s="15" t="s">
        <v>769</v>
      </c>
      <c r="K773" s="57">
        <v>292</v>
      </c>
      <c r="L773" s="57">
        <v>23</v>
      </c>
      <c r="M773" s="57">
        <v>16</v>
      </c>
      <c r="N773" s="57" t="str">
        <f t="shared" si="12"/>
        <v>[FjSmRywOWUp]|15-19|Male|TX_CURR_SUBNAT.T_1</v>
      </c>
    </row>
    <row r="774" spans="4:14">
      <c r="D774" s="15" t="s">
        <v>750</v>
      </c>
      <c r="E774" s="15" t="s">
        <v>782</v>
      </c>
      <c r="F774" s="15" t="s">
        <v>495</v>
      </c>
      <c r="G774" s="15" t="s">
        <v>114</v>
      </c>
      <c r="H774" s="15" t="s">
        <v>774</v>
      </c>
      <c r="I774" s="15" t="s">
        <v>109</v>
      </c>
      <c r="J774" s="15" t="s">
        <v>768</v>
      </c>
      <c r="K774" s="57">
        <v>1269</v>
      </c>
      <c r="L774" s="57">
        <v>51</v>
      </c>
      <c r="M774" s="57">
        <v>13</v>
      </c>
      <c r="N774" s="57" t="str">
        <f t="shared" si="12"/>
        <v>[FjSmRywOWUp]|20-24|Female|TX_CURR_SUBNAT.T_1</v>
      </c>
    </row>
    <row r="775" spans="4:14">
      <c r="D775" s="15" t="s">
        <v>750</v>
      </c>
      <c r="E775" s="15" t="s">
        <v>782</v>
      </c>
      <c r="F775" s="15" t="s">
        <v>495</v>
      </c>
      <c r="G775" s="15" t="s">
        <v>114</v>
      </c>
      <c r="H775" s="15" t="s">
        <v>774</v>
      </c>
      <c r="I775" s="15" t="s">
        <v>120</v>
      </c>
      <c r="J775" s="15" t="s">
        <v>769</v>
      </c>
      <c r="K775" s="57">
        <v>413</v>
      </c>
      <c r="L775" s="57">
        <v>2</v>
      </c>
      <c r="M775" s="57">
        <v>30</v>
      </c>
      <c r="N775" s="57" t="str">
        <f t="shared" si="12"/>
        <v>[FjSmRywOWUp]|20-24|Male|TX_CURR_SUBNAT.T_1</v>
      </c>
    </row>
    <row r="776" spans="4:14">
      <c r="D776" s="15" t="s">
        <v>750</v>
      </c>
      <c r="E776" s="15" t="s">
        <v>782</v>
      </c>
      <c r="F776" s="15" t="s">
        <v>495</v>
      </c>
      <c r="G776" s="15" t="s">
        <v>115</v>
      </c>
      <c r="H776" s="15" t="s">
        <v>775</v>
      </c>
      <c r="I776" s="15" t="s">
        <v>109</v>
      </c>
      <c r="J776" s="15" t="s">
        <v>768</v>
      </c>
      <c r="K776" s="57">
        <v>2697</v>
      </c>
      <c r="L776" s="57">
        <v>38</v>
      </c>
      <c r="M776" s="57">
        <v>48</v>
      </c>
      <c r="N776" s="57" t="str">
        <f t="shared" si="12"/>
        <v>[FjSmRywOWUp]|25-29|Female|TX_CURR_SUBNAT.T_1</v>
      </c>
    </row>
    <row r="777" spans="4:14">
      <c r="D777" s="15" t="s">
        <v>750</v>
      </c>
      <c r="E777" s="15" t="s">
        <v>782</v>
      </c>
      <c r="F777" s="15" t="s">
        <v>495</v>
      </c>
      <c r="G777" s="15" t="s">
        <v>115</v>
      </c>
      <c r="H777" s="15" t="s">
        <v>775</v>
      </c>
      <c r="I777" s="15" t="s">
        <v>120</v>
      </c>
      <c r="J777" s="15" t="s">
        <v>769</v>
      </c>
      <c r="K777" s="57">
        <v>942</v>
      </c>
      <c r="L777" s="57">
        <v>44</v>
      </c>
      <c r="M777" s="57">
        <v>33</v>
      </c>
      <c r="N777" s="57" t="str">
        <f t="shared" si="12"/>
        <v>[FjSmRywOWUp]|25-29|Male|TX_CURR_SUBNAT.T_1</v>
      </c>
    </row>
    <row r="778" spans="4:14">
      <c r="D778" s="15" t="s">
        <v>750</v>
      </c>
      <c r="E778" s="15" t="s">
        <v>782</v>
      </c>
      <c r="F778" s="15" t="s">
        <v>495</v>
      </c>
      <c r="G778" s="15" t="s">
        <v>116</v>
      </c>
      <c r="H778" s="15" t="s">
        <v>776</v>
      </c>
      <c r="I778" s="15" t="s">
        <v>109</v>
      </c>
      <c r="J778" s="15" t="s">
        <v>768</v>
      </c>
      <c r="K778" s="57">
        <v>3888</v>
      </c>
      <c r="L778" s="57">
        <v>59</v>
      </c>
      <c r="M778" s="57">
        <v>7</v>
      </c>
      <c r="N778" s="57" t="str">
        <f t="shared" si="12"/>
        <v>[FjSmRywOWUp]|30-34|Female|TX_CURR_SUBNAT.T_1</v>
      </c>
    </row>
    <row r="779" spans="4:14">
      <c r="D779" s="15" t="s">
        <v>750</v>
      </c>
      <c r="E779" s="15" t="s">
        <v>782</v>
      </c>
      <c r="F779" s="15" t="s">
        <v>495</v>
      </c>
      <c r="G779" s="15" t="s">
        <v>116</v>
      </c>
      <c r="H779" s="15" t="s">
        <v>776</v>
      </c>
      <c r="I779" s="15" t="s">
        <v>120</v>
      </c>
      <c r="J779" s="15" t="s">
        <v>769</v>
      </c>
      <c r="K779" s="57">
        <v>1804</v>
      </c>
      <c r="L779" s="57">
        <v>26</v>
      </c>
      <c r="M779" s="57">
        <v>45</v>
      </c>
      <c r="N779" s="57" t="str">
        <f t="shared" si="12"/>
        <v>[FjSmRywOWUp]|30-34|Male|TX_CURR_SUBNAT.T_1</v>
      </c>
    </row>
    <row r="780" spans="4:14">
      <c r="D780" s="15" t="s">
        <v>750</v>
      </c>
      <c r="E780" s="15" t="s">
        <v>782</v>
      </c>
      <c r="F780" s="15" t="s">
        <v>495</v>
      </c>
      <c r="G780" s="15" t="s">
        <v>117</v>
      </c>
      <c r="H780" s="15" t="s">
        <v>777</v>
      </c>
      <c r="I780" s="15" t="s">
        <v>109</v>
      </c>
      <c r="J780" s="15" t="s">
        <v>768</v>
      </c>
      <c r="K780" s="57">
        <v>3912</v>
      </c>
      <c r="L780" s="57">
        <v>6</v>
      </c>
      <c r="M780" s="57">
        <v>9</v>
      </c>
      <c r="N780" s="57" t="str">
        <f t="shared" si="12"/>
        <v>[FjSmRywOWUp]|35-39|Female|TX_CURR_SUBNAT.T_1</v>
      </c>
    </row>
    <row r="781" spans="4:14">
      <c r="D781" s="15" t="s">
        <v>750</v>
      </c>
      <c r="E781" s="15" t="s">
        <v>782</v>
      </c>
      <c r="F781" s="15" t="s">
        <v>495</v>
      </c>
      <c r="G781" s="15" t="s">
        <v>117</v>
      </c>
      <c r="H781" s="15" t="s">
        <v>777</v>
      </c>
      <c r="I781" s="15" t="s">
        <v>120</v>
      </c>
      <c r="J781" s="15" t="s">
        <v>769</v>
      </c>
      <c r="K781" s="57">
        <v>2424</v>
      </c>
      <c r="L781" s="57">
        <v>25</v>
      </c>
      <c r="M781" s="57">
        <v>12</v>
      </c>
      <c r="N781" s="57" t="str">
        <f t="shared" si="12"/>
        <v>[FjSmRywOWUp]|35-39|Male|TX_CURR_SUBNAT.T_1</v>
      </c>
    </row>
    <row r="782" spans="4:14">
      <c r="D782" s="15" t="s">
        <v>750</v>
      </c>
      <c r="E782" s="15" t="s">
        <v>782</v>
      </c>
      <c r="F782" s="15" t="s">
        <v>495</v>
      </c>
      <c r="G782" s="15" t="s">
        <v>118</v>
      </c>
      <c r="H782" s="15" t="s">
        <v>778</v>
      </c>
      <c r="I782" s="15" t="s">
        <v>109</v>
      </c>
      <c r="J782" s="15" t="s">
        <v>768</v>
      </c>
      <c r="K782" s="57">
        <v>3206</v>
      </c>
      <c r="L782" s="57">
        <v>38</v>
      </c>
      <c r="M782" s="57">
        <v>45</v>
      </c>
      <c r="N782" s="57" t="str">
        <f t="shared" si="12"/>
        <v>[FjSmRywOWUp]|40-44|Female|TX_CURR_SUBNAT.T_1</v>
      </c>
    </row>
    <row r="783" spans="4:14">
      <c r="D783" s="15" t="s">
        <v>750</v>
      </c>
      <c r="E783" s="15" t="s">
        <v>782</v>
      </c>
      <c r="F783" s="15" t="s">
        <v>495</v>
      </c>
      <c r="G783" s="15" t="s">
        <v>118</v>
      </c>
      <c r="H783" s="15" t="s">
        <v>778</v>
      </c>
      <c r="I783" s="15" t="s">
        <v>120</v>
      </c>
      <c r="J783" s="15" t="s">
        <v>769</v>
      </c>
      <c r="K783" s="57">
        <v>2269</v>
      </c>
      <c r="L783" s="57">
        <v>16</v>
      </c>
      <c r="M783" s="57">
        <v>19</v>
      </c>
      <c r="N783" s="57" t="str">
        <f t="shared" si="12"/>
        <v>[FjSmRywOWUp]|40-44|Male|TX_CURR_SUBNAT.T_1</v>
      </c>
    </row>
    <row r="784" spans="4:14">
      <c r="D784" s="15" t="s">
        <v>750</v>
      </c>
      <c r="E784" s="15" t="s">
        <v>782</v>
      </c>
      <c r="F784" s="15" t="s">
        <v>495</v>
      </c>
      <c r="G784" s="15" t="s">
        <v>119</v>
      </c>
      <c r="H784" s="15" t="s">
        <v>779</v>
      </c>
      <c r="I784" s="15" t="s">
        <v>109</v>
      </c>
      <c r="J784" s="15" t="s">
        <v>768</v>
      </c>
      <c r="K784" s="57">
        <v>2410</v>
      </c>
      <c r="L784" s="57">
        <v>44</v>
      </c>
      <c r="M784" s="57">
        <v>18</v>
      </c>
      <c r="N784" s="57" t="str">
        <f t="shared" si="12"/>
        <v>[FjSmRywOWUp]|45-49|Female|TX_CURR_SUBNAT.T_1</v>
      </c>
    </row>
    <row r="785" spans="4:14">
      <c r="D785" s="15" t="s">
        <v>750</v>
      </c>
      <c r="E785" s="15" t="s">
        <v>782</v>
      </c>
      <c r="F785" s="15" t="s">
        <v>495</v>
      </c>
      <c r="G785" s="15" t="s">
        <v>119</v>
      </c>
      <c r="H785" s="15" t="s">
        <v>779</v>
      </c>
      <c r="I785" s="15" t="s">
        <v>120</v>
      </c>
      <c r="J785" s="15" t="s">
        <v>769</v>
      </c>
      <c r="K785" s="57">
        <v>1992</v>
      </c>
      <c r="L785" s="57">
        <v>37</v>
      </c>
      <c r="M785" s="57">
        <v>1</v>
      </c>
      <c r="N785" s="57" t="str">
        <f t="shared" si="12"/>
        <v>[FjSmRywOWUp]|45-49|Male|TX_CURR_SUBNAT.T_1</v>
      </c>
    </row>
    <row r="786" spans="4:14">
      <c r="D786" s="15" t="s">
        <v>750</v>
      </c>
      <c r="E786" s="15" t="s">
        <v>782</v>
      </c>
      <c r="F786" s="15" t="s">
        <v>495</v>
      </c>
      <c r="G786" s="15" t="s">
        <v>8</v>
      </c>
      <c r="H786" s="15" t="s">
        <v>780</v>
      </c>
      <c r="I786" s="15" t="s">
        <v>109</v>
      </c>
      <c r="J786" s="15" t="s">
        <v>768</v>
      </c>
      <c r="K786" s="57">
        <v>6501</v>
      </c>
      <c r="L786" s="57">
        <v>53</v>
      </c>
      <c r="M786" s="57">
        <v>40</v>
      </c>
      <c r="N786" s="57" t="str">
        <f t="shared" si="12"/>
        <v>[FjSmRywOWUp]|50+|Female|TX_CURR_SUBNAT.T_1</v>
      </c>
    </row>
    <row r="787" spans="4:14">
      <c r="D787" s="15" t="s">
        <v>750</v>
      </c>
      <c r="E787" s="15" t="s">
        <v>782</v>
      </c>
      <c r="F787" s="15" t="s">
        <v>495</v>
      </c>
      <c r="G787" s="15" t="s">
        <v>8</v>
      </c>
      <c r="H787" s="15" t="s">
        <v>780</v>
      </c>
      <c r="I787" s="15" t="s">
        <v>120</v>
      </c>
      <c r="J787" s="15" t="s">
        <v>769</v>
      </c>
      <c r="K787" s="57">
        <v>4690</v>
      </c>
      <c r="L787" s="57">
        <v>27</v>
      </c>
      <c r="M787" s="57">
        <v>33</v>
      </c>
      <c r="N787" s="57" t="str">
        <f t="shared" si="12"/>
        <v>[FjSmRywOWUp]|50+|Male|TX_CURR_SUBNAT.T_1</v>
      </c>
    </row>
    <row r="788" spans="4:14">
      <c r="D788" s="15" t="s">
        <v>783</v>
      </c>
      <c r="E788" s="15" t="s">
        <v>784</v>
      </c>
      <c r="F788" s="15" t="s">
        <v>495</v>
      </c>
      <c r="G788" s="15" t="s">
        <v>110</v>
      </c>
      <c r="H788" s="15" t="s">
        <v>770</v>
      </c>
      <c r="I788" s="15" t="s">
        <v>109</v>
      </c>
      <c r="J788" s="15" t="s">
        <v>768</v>
      </c>
      <c r="K788" s="57">
        <v>22</v>
      </c>
      <c r="L788" s="57">
        <v>2</v>
      </c>
      <c r="M788" s="57">
        <v>32</v>
      </c>
      <c r="N788" s="57" t="str">
        <f t="shared" si="12"/>
        <v>[DiFv5WXIHM5]|01-04|Female|TX_CURR_SUBNAT.T_1</v>
      </c>
    </row>
    <row r="789" spans="4:14">
      <c r="D789" s="15" t="s">
        <v>783</v>
      </c>
      <c r="E789" s="15" t="s">
        <v>784</v>
      </c>
      <c r="F789" s="15" t="s">
        <v>495</v>
      </c>
      <c r="G789" s="15" t="s">
        <v>110</v>
      </c>
      <c r="H789" s="15" t="s">
        <v>770</v>
      </c>
      <c r="I789" s="15" t="s">
        <v>120</v>
      </c>
      <c r="J789" s="15" t="s">
        <v>769</v>
      </c>
      <c r="K789" s="57">
        <v>23</v>
      </c>
      <c r="L789" s="57">
        <v>2</v>
      </c>
      <c r="M789" s="57">
        <v>8</v>
      </c>
      <c r="N789" s="57" t="str">
        <f t="shared" si="12"/>
        <v>[DiFv5WXIHM5]|01-04|Male|TX_CURR_SUBNAT.T_1</v>
      </c>
    </row>
    <row r="790" spans="4:14">
      <c r="D790" s="15" t="s">
        <v>783</v>
      </c>
      <c r="E790" s="15" t="s">
        <v>784</v>
      </c>
      <c r="F790" s="15" t="s">
        <v>495</v>
      </c>
      <c r="G790" s="15" t="s">
        <v>111</v>
      </c>
      <c r="H790" s="15" t="s">
        <v>771</v>
      </c>
      <c r="I790" s="15" t="s">
        <v>109</v>
      </c>
      <c r="J790" s="15" t="s">
        <v>768</v>
      </c>
      <c r="K790" s="57">
        <v>125</v>
      </c>
      <c r="L790" s="57">
        <v>51</v>
      </c>
      <c r="M790" s="57">
        <v>41</v>
      </c>
      <c r="N790" s="57" t="str">
        <f t="shared" si="12"/>
        <v>[DiFv5WXIHM5]|05-09|Female|TX_CURR_SUBNAT.T_1</v>
      </c>
    </row>
    <row r="791" spans="4:14">
      <c r="D791" s="15" t="s">
        <v>783</v>
      </c>
      <c r="E791" s="15" t="s">
        <v>784</v>
      </c>
      <c r="F791" s="15" t="s">
        <v>495</v>
      </c>
      <c r="G791" s="15" t="s">
        <v>111</v>
      </c>
      <c r="H791" s="15" t="s">
        <v>771</v>
      </c>
      <c r="I791" s="15" t="s">
        <v>120</v>
      </c>
      <c r="J791" s="15" t="s">
        <v>769</v>
      </c>
      <c r="K791" s="57">
        <v>124</v>
      </c>
      <c r="L791" s="57">
        <v>46</v>
      </c>
      <c r="M791" s="57">
        <v>46</v>
      </c>
      <c r="N791" s="57" t="str">
        <f t="shared" si="12"/>
        <v>[DiFv5WXIHM5]|05-09|Male|TX_CURR_SUBNAT.T_1</v>
      </c>
    </row>
    <row r="792" spans="4:14">
      <c r="D792" s="15" t="s">
        <v>783</v>
      </c>
      <c r="E792" s="15" t="s">
        <v>784</v>
      </c>
      <c r="F792" s="15" t="s">
        <v>495</v>
      </c>
      <c r="G792" s="15" t="s">
        <v>112</v>
      </c>
      <c r="H792" s="15" t="s">
        <v>772</v>
      </c>
      <c r="I792" s="15" t="s">
        <v>109</v>
      </c>
      <c r="J792" s="15" t="s">
        <v>768</v>
      </c>
      <c r="K792" s="57">
        <v>214</v>
      </c>
      <c r="L792" s="57">
        <v>15</v>
      </c>
      <c r="M792" s="57">
        <v>40</v>
      </c>
      <c r="N792" s="57" t="str">
        <f t="shared" si="12"/>
        <v>[DiFv5WXIHM5]|10-14|Female|TX_CURR_SUBNAT.T_1</v>
      </c>
    </row>
    <row r="793" spans="4:14">
      <c r="D793" s="15" t="s">
        <v>783</v>
      </c>
      <c r="E793" s="15" t="s">
        <v>784</v>
      </c>
      <c r="F793" s="15" t="s">
        <v>495</v>
      </c>
      <c r="G793" s="15" t="s">
        <v>112</v>
      </c>
      <c r="H793" s="15" t="s">
        <v>772</v>
      </c>
      <c r="I793" s="15" t="s">
        <v>120</v>
      </c>
      <c r="J793" s="15" t="s">
        <v>769</v>
      </c>
      <c r="K793" s="57">
        <v>222</v>
      </c>
      <c r="L793" s="57">
        <v>5</v>
      </c>
      <c r="M793" s="57">
        <v>35</v>
      </c>
      <c r="N793" s="57" t="str">
        <f t="shared" si="12"/>
        <v>[DiFv5WXIHM5]|10-14|Male|TX_CURR_SUBNAT.T_1</v>
      </c>
    </row>
    <row r="794" spans="4:14">
      <c r="D794" s="15" t="s">
        <v>783</v>
      </c>
      <c r="E794" s="15" t="s">
        <v>784</v>
      </c>
      <c r="F794" s="15" t="s">
        <v>495</v>
      </c>
      <c r="G794" s="15" t="s">
        <v>113</v>
      </c>
      <c r="H794" s="15" t="s">
        <v>773</v>
      </c>
      <c r="I794" s="15" t="s">
        <v>109</v>
      </c>
      <c r="J794" s="15" t="s">
        <v>768</v>
      </c>
      <c r="K794" s="57">
        <v>291</v>
      </c>
      <c r="L794" s="57">
        <v>57</v>
      </c>
      <c r="M794" s="57">
        <v>10</v>
      </c>
      <c r="N794" s="57" t="str">
        <f t="shared" si="12"/>
        <v>[DiFv5WXIHM5]|15-19|Female|TX_CURR_SUBNAT.T_1</v>
      </c>
    </row>
    <row r="795" spans="4:14">
      <c r="D795" s="15" t="s">
        <v>783</v>
      </c>
      <c r="E795" s="15" t="s">
        <v>784</v>
      </c>
      <c r="F795" s="15" t="s">
        <v>495</v>
      </c>
      <c r="G795" s="15" t="s">
        <v>113</v>
      </c>
      <c r="H795" s="15" t="s">
        <v>773</v>
      </c>
      <c r="I795" s="15" t="s">
        <v>120</v>
      </c>
      <c r="J795" s="15" t="s">
        <v>769</v>
      </c>
      <c r="K795" s="57">
        <v>189</v>
      </c>
      <c r="L795" s="57">
        <v>13</v>
      </c>
      <c r="M795" s="57">
        <v>27</v>
      </c>
      <c r="N795" s="57" t="str">
        <f t="shared" si="12"/>
        <v>[DiFv5WXIHM5]|15-19|Male|TX_CURR_SUBNAT.T_1</v>
      </c>
    </row>
    <row r="796" spans="4:14">
      <c r="D796" s="15" t="s">
        <v>783</v>
      </c>
      <c r="E796" s="15" t="s">
        <v>784</v>
      </c>
      <c r="F796" s="15" t="s">
        <v>495</v>
      </c>
      <c r="G796" s="15" t="s">
        <v>114</v>
      </c>
      <c r="H796" s="15" t="s">
        <v>774</v>
      </c>
      <c r="I796" s="15" t="s">
        <v>109</v>
      </c>
      <c r="J796" s="15" t="s">
        <v>768</v>
      </c>
      <c r="K796" s="57">
        <v>679</v>
      </c>
      <c r="L796" s="57">
        <v>34</v>
      </c>
      <c r="M796" s="57">
        <v>19</v>
      </c>
      <c r="N796" s="57" t="str">
        <f t="shared" si="12"/>
        <v>[DiFv5WXIHM5]|20-24|Female|TX_CURR_SUBNAT.T_1</v>
      </c>
    </row>
    <row r="797" spans="4:14">
      <c r="D797" s="15" t="s">
        <v>783</v>
      </c>
      <c r="E797" s="15" t="s">
        <v>784</v>
      </c>
      <c r="F797" s="15" t="s">
        <v>495</v>
      </c>
      <c r="G797" s="15" t="s">
        <v>114</v>
      </c>
      <c r="H797" s="15" t="s">
        <v>774</v>
      </c>
      <c r="I797" s="15" t="s">
        <v>120</v>
      </c>
      <c r="J797" s="15" t="s">
        <v>769</v>
      </c>
      <c r="K797" s="57">
        <v>252</v>
      </c>
      <c r="L797" s="57">
        <v>51</v>
      </c>
      <c r="M797" s="57">
        <v>31</v>
      </c>
      <c r="N797" s="57" t="str">
        <f t="shared" si="12"/>
        <v>[DiFv5WXIHM5]|20-24|Male|TX_CURR_SUBNAT.T_1</v>
      </c>
    </row>
    <row r="798" spans="4:14">
      <c r="D798" s="15" t="s">
        <v>783</v>
      </c>
      <c r="E798" s="15" t="s">
        <v>784</v>
      </c>
      <c r="F798" s="15" t="s">
        <v>495</v>
      </c>
      <c r="G798" s="15" t="s">
        <v>115</v>
      </c>
      <c r="H798" s="15" t="s">
        <v>775</v>
      </c>
      <c r="I798" s="15" t="s">
        <v>109</v>
      </c>
      <c r="J798" s="15" t="s">
        <v>768</v>
      </c>
      <c r="K798" s="57">
        <v>1362</v>
      </c>
      <c r="L798" s="57">
        <v>45</v>
      </c>
      <c r="M798" s="57">
        <v>11</v>
      </c>
      <c r="N798" s="57" t="str">
        <f t="shared" si="12"/>
        <v>[DiFv5WXIHM5]|25-29|Female|TX_CURR_SUBNAT.T_1</v>
      </c>
    </row>
    <row r="799" spans="4:14">
      <c r="D799" s="15" t="s">
        <v>783</v>
      </c>
      <c r="E799" s="15" t="s">
        <v>784</v>
      </c>
      <c r="F799" s="15" t="s">
        <v>495</v>
      </c>
      <c r="G799" s="15" t="s">
        <v>115</v>
      </c>
      <c r="H799" s="15" t="s">
        <v>775</v>
      </c>
      <c r="I799" s="15" t="s">
        <v>120</v>
      </c>
      <c r="J799" s="15" t="s">
        <v>769</v>
      </c>
      <c r="K799" s="57">
        <v>561</v>
      </c>
      <c r="L799" s="57">
        <v>46</v>
      </c>
      <c r="M799" s="57">
        <v>36</v>
      </c>
      <c r="N799" s="57" t="str">
        <f t="shared" si="12"/>
        <v>[DiFv5WXIHM5]|25-29|Male|TX_CURR_SUBNAT.T_1</v>
      </c>
    </row>
    <row r="800" spans="4:14">
      <c r="D800" s="15" t="s">
        <v>783</v>
      </c>
      <c r="E800" s="15" t="s">
        <v>784</v>
      </c>
      <c r="F800" s="15" t="s">
        <v>495</v>
      </c>
      <c r="G800" s="15" t="s">
        <v>116</v>
      </c>
      <c r="H800" s="15" t="s">
        <v>776</v>
      </c>
      <c r="I800" s="15" t="s">
        <v>109</v>
      </c>
      <c r="J800" s="15" t="s">
        <v>768</v>
      </c>
      <c r="K800" s="57">
        <v>1946</v>
      </c>
      <c r="L800" s="57">
        <v>24</v>
      </c>
      <c r="M800" s="57">
        <v>19</v>
      </c>
      <c r="N800" s="57" t="str">
        <f t="shared" si="12"/>
        <v>[DiFv5WXIHM5]|30-34|Female|TX_CURR_SUBNAT.T_1</v>
      </c>
    </row>
    <row r="801" spans="4:14">
      <c r="D801" s="15" t="s">
        <v>783</v>
      </c>
      <c r="E801" s="15" t="s">
        <v>784</v>
      </c>
      <c r="F801" s="15" t="s">
        <v>495</v>
      </c>
      <c r="G801" s="15" t="s">
        <v>116</v>
      </c>
      <c r="H801" s="15" t="s">
        <v>776</v>
      </c>
      <c r="I801" s="15" t="s">
        <v>120</v>
      </c>
      <c r="J801" s="15" t="s">
        <v>769</v>
      </c>
      <c r="K801" s="57">
        <v>1039</v>
      </c>
      <c r="L801" s="57">
        <v>3</v>
      </c>
      <c r="M801" s="57">
        <v>8</v>
      </c>
      <c r="N801" s="57" t="str">
        <f t="shared" si="12"/>
        <v>[DiFv5WXIHM5]|30-34|Male|TX_CURR_SUBNAT.T_1</v>
      </c>
    </row>
    <row r="802" spans="4:14">
      <c r="D802" s="15" t="s">
        <v>783</v>
      </c>
      <c r="E802" s="15" t="s">
        <v>784</v>
      </c>
      <c r="F802" s="15" t="s">
        <v>495</v>
      </c>
      <c r="G802" s="15" t="s">
        <v>117</v>
      </c>
      <c r="H802" s="15" t="s">
        <v>777</v>
      </c>
      <c r="I802" s="15" t="s">
        <v>109</v>
      </c>
      <c r="J802" s="15" t="s">
        <v>768</v>
      </c>
      <c r="K802" s="57">
        <v>1963</v>
      </c>
      <c r="L802" s="57">
        <v>33</v>
      </c>
      <c r="M802" s="57">
        <v>35</v>
      </c>
      <c r="N802" s="57" t="str">
        <f t="shared" si="12"/>
        <v>[DiFv5WXIHM5]|35-39|Female|TX_CURR_SUBNAT.T_1</v>
      </c>
    </row>
    <row r="803" spans="4:14">
      <c r="D803" s="15" t="s">
        <v>783</v>
      </c>
      <c r="E803" s="15" t="s">
        <v>784</v>
      </c>
      <c r="F803" s="15" t="s">
        <v>495</v>
      </c>
      <c r="G803" s="15" t="s">
        <v>117</v>
      </c>
      <c r="H803" s="15" t="s">
        <v>777</v>
      </c>
      <c r="I803" s="15" t="s">
        <v>120</v>
      </c>
      <c r="J803" s="15" t="s">
        <v>769</v>
      </c>
      <c r="K803" s="57">
        <v>1358</v>
      </c>
      <c r="L803" s="57">
        <v>52</v>
      </c>
      <c r="M803" s="57">
        <v>15</v>
      </c>
      <c r="N803" s="57" t="str">
        <f t="shared" si="12"/>
        <v>[DiFv5WXIHM5]|35-39|Male|TX_CURR_SUBNAT.T_1</v>
      </c>
    </row>
    <row r="804" spans="4:14">
      <c r="D804" s="15" t="s">
        <v>783</v>
      </c>
      <c r="E804" s="15" t="s">
        <v>784</v>
      </c>
      <c r="F804" s="15" t="s">
        <v>495</v>
      </c>
      <c r="G804" s="15" t="s">
        <v>118</v>
      </c>
      <c r="H804" s="15" t="s">
        <v>778</v>
      </c>
      <c r="I804" s="15" t="s">
        <v>109</v>
      </c>
      <c r="J804" s="15" t="s">
        <v>768</v>
      </c>
      <c r="K804" s="57">
        <v>1631</v>
      </c>
      <c r="L804" s="57">
        <v>18</v>
      </c>
      <c r="M804" s="57">
        <v>31</v>
      </c>
      <c r="N804" s="57" t="str">
        <f t="shared" si="12"/>
        <v>[DiFv5WXIHM5]|40-44|Female|TX_CURR_SUBNAT.T_1</v>
      </c>
    </row>
    <row r="805" spans="4:14">
      <c r="D805" s="15" t="s">
        <v>783</v>
      </c>
      <c r="E805" s="15" t="s">
        <v>784</v>
      </c>
      <c r="F805" s="15" t="s">
        <v>495</v>
      </c>
      <c r="G805" s="15" t="s">
        <v>118</v>
      </c>
      <c r="H805" s="15" t="s">
        <v>778</v>
      </c>
      <c r="I805" s="15" t="s">
        <v>120</v>
      </c>
      <c r="J805" s="15" t="s">
        <v>769</v>
      </c>
      <c r="K805" s="57">
        <v>1264</v>
      </c>
      <c r="L805" s="57">
        <v>11</v>
      </c>
      <c r="M805" s="57">
        <v>37</v>
      </c>
      <c r="N805" s="57" t="str">
        <f t="shared" si="12"/>
        <v>[DiFv5WXIHM5]|40-44|Male|TX_CURR_SUBNAT.T_1</v>
      </c>
    </row>
    <row r="806" spans="4:14">
      <c r="D806" s="15" t="s">
        <v>783</v>
      </c>
      <c r="E806" s="15" t="s">
        <v>784</v>
      </c>
      <c r="F806" s="15" t="s">
        <v>495</v>
      </c>
      <c r="G806" s="15" t="s">
        <v>119</v>
      </c>
      <c r="H806" s="15" t="s">
        <v>779</v>
      </c>
      <c r="I806" s="15" t="s">
        <v>109</v>
      </c>
      <c r="J806" s="15" t="s">
        <v>768</v>
      </c>
      <c r="K806" s="57">
        <v>1263</v>
      </c>
      <c r="L806" s="57">
        <v>52</v>
      </c>
      <c r="M806" s="57">
        <v>9</v>
      </c>
      <c r="N806" s="57" t="str">
        <f t="shared" si="12"/>
        <v>[DiFv5WXIHM5]|45-49|Female|TX_CURR_SUBNAT.T_1</v>
      </c>
    </row>
    <row r="807" spans="4:14">
      <c r="D807" s="15" t="s">
        <v>783</v>
      </c>
      <c r="E807" s="15" t="s">
        <v>784</v>
      </c>
      <c r="F807" s="15" t="s">
        <v>495</v>
      </c>
      <c r="G807" s="15" t="s">
        <v>119</v>
      </c>
      <c r="H807" s="15" t="s">
        <v>779</v>
      </c>
      <c r="I807" s="15" t="s">
        <v>120</v>
      </c>
      <c r="J807" s="15" t="s">
        <v>769</v>
      </c>
      <c r="K807" s="57">
        <v>1097</v>
      </c>
      <c r="L807" s="57">
        <v>59</v>
      </c>
      <c r="M807" s="57">
        <v>24</v>
      </c>
      <c r="N807" s="57" t="str">
        <f t="shared" si="12"/>
        <v>[DiFv5WXIHM5]|45-49|Male|TX_CURR_SUBNAT.T_1</v>
      </c>
    </row>
    <row r="808" spans="4:14">
      <c r="D808" s="15" t="s">
        <v>783</v>
      </c>
      <c r="E808" s="15" t="s">
        <v>784</v>
      </c>
      <c r="F808" s="15" t="s">
        <v>495</v>
      </c>
      <c r="G808" s="15" t="s">
        <v>8</v>
      </c>
      <c r="H808" s="15" t="s">
        <v>780</v>
      </c>
      <c r="I808" s="15" t="s">
        <v>109</v>
      </c>
      <c r="J808" s="15" t="s">
        <v>768</v>
      </c>
      <c r="K808" s="57">
        <v>4080</v>
      </c>
      <c r="L808" s="57">
        <v>57</v>
      </c>
      <c r="M808" s="57">
        <v>3</v>
      </c>
      <c r="N808" s="57" t="str">
        <f t="shared" si="12"/>
        <v>[DiFv5WXIHM5]|50+|Female|TX_CURR_SUBNAT.T_1</v>
      </c>
    </row>
    <row r="809" spans="4:14">
      <c r="D809" s="15" t="s">
        <v>783</v>
      </c>
      <c r="E809" s="15" t="s">
        <v>784</v>
      </c>
      <c r="F809" s="15" t="s">
        <v>495</v>
      </c>
      <c r="G809" s="15" t="s">
        <v>8</v>
      </c>
      <c r="H809" s="15" t="s">
        <v>780</v>
      </c>
      <c r="I809" s="15" t="s">
        <v>120</v>
      </c>
      <c r="J809" s="15" t="s">
        <v>769</v>
      </c>
      <c r="K809" s="57">
        <v>2927</v>
      </c>
      <c r="L809" s="57">
        <v>8</v>
      </c>
      <c r="M809" s="57">
        <v>50</v>
      </c>
      <c r="N809" s="57" t="str">
        <f t="shared" si="12"/>
        <v>[DiFv5WXIHM5]|50+|Male|TX_CURR_SUBNAT.T_1</v>
      </c>
    </row>
    <row r="810" spans="4:14">
      <c r="D810" s="15" t="s">
        <v>785</v>
      </c>
      <c r="E810" s="15" t="s">
        <v>786</v>
      </c>
      <c r="F810" s="15" t="s">
        <v>495</v>
      </c>
      <c r="G810" s="15" t="s">
        <v>110</v>
      </c>
      <c r="H810" s="15" t="s">
        <v>770</v>
      </c>
      <c r="I810" s="15" t="s">
        <v>109</v>
      </c>
      <c r="J810" s="15" t="s">
        <v>768</v>
      </c>
      <c r="K810" s="57">
        <v>76</v>
      </c>
      <c r="L810" s="57">
        <v>60</v>
      </c>
      <c r="M810" s="57">
        <v>7</v>
      </c>
      <c r="N810" s="57" t="str">
        <f t="shared" si="12"/>
        <v>[tKOXiaNhAyJ]|01-04|Female|TX_CURR_SUBNAT.T_1</v>
      </c>
    </row>
    <row r="811" spans="4:14">
      <c r="D811" s="15" t="s">
        <v>785</v>
      </c>
      <c r="E811" s="15" t="s">
        <v>786</v>
      </c>
      <c r="F811" s="15" t="s">
        <v>495</v>
      </c>
      <c r="G811" s="15" t="s">
        <v>110</v>
      </c>
      <c r="H811" s="15" t="s">
        <v>770</v>
      </c>
      <c r="I811" s="15" t="s">
        <v>120</v>
      </c>
      <c r="J811" s="15" t="s">
        <v>769</v>
      </c>
      <c r="K811" s="57">
        <v>77</v>
      </c>
      <c r="L811" s="57">
        <v>57</v>
      </c>
      <c r="M811" s="57">
        <v>34</v>
      </c>
      <c r="N811" s="57" t="str">
        <f t="shared" si="12"/>
        <v>[tKOXiaNhAyJ]|01-04|Male|TX_CURR_SUBNAT.T_1</v>
      </c>
    </row>
    <row r="812" spans="4:14">
      <c r="D812" s="15" t="s">
        <v>785</v>
      </c>
      <c r="E812" s="15" t="s">
        <v>786</v>
      </c>
      <c r="F812" s="15" t="s">
        <v>495</v>
      </c>
      <c r="G812" s="15" t="s">
        <v>111</v>
      </c>
      <c r="H812" s="15" t="s">
        <v>771</v>
      </c>
      <c r="I812" s="15" t="s">
        <v>109</v>
      </c>
      <c r="J812" s="15" t="s">
        <v>768</v>
      </c>
      <c r="K812" s="57">
        <v>388</v>
      </c>
      <c r="L812" s="57">
        <v>2</v>
      </c>
      <c r="M812" s="57">
        <v>25</v>
      </c>
      <c r="N812" s="57" t="str">
        <f t="shared" si="12"/>
        <v>[tKOXiaNhAyJ]|05-09|Female|TX_CURR_SUBNAT.T_1</v>
      </c>
    </row>
    <row r="813" spans="4:14">
      <c r="D813" s="15" t="s">
        <v>785</v>
      </c>
      <c r="E813" s="15" t="s">
        <v>786</v>
      </c>
      <c r="F813" s="15" t="s">
        <v>495</v>
      </c>
      <c r="G813" s="15" t="s">
        <v>111</v>
      </c>
      <c r="H813" s="15" t="s">
        <v>771</v>
      </c>
      <c r="I813" s="15" t="s">
        <v>120</v>
      </c>
      <c r="J813" s="15" t="s">
        <v>769</v>
      </c>
      <c r="K813" s="57">
        <v>375</v>
      </c>
      <c r="L813" s="57">
        <v>34</v>
      </c>
      <c r="M813" s="57">
        <v>19</v>
      </c>
      <c r="N813" s="57" t="str">
        <f t="shared" si="12"/>
        <v>[tKOXiaNhAyJ]|05-09|Male|TX_CURR_SUBNAT.T_1</v>
      </c>
    </row>
    <row r="814" spans="4:14">
      <c r="D814" s="15" t="s">
        <v>785</v>
      </c>
      <c r="E814" s="15" t="s">
        <v>786</v>
      </c>
      <c r="F814" s="15" t="s">
        <v>495</v>
      </c>
      <c r="G814" s="15" t="s">
        <v>112</v>
      </c>
      <c r="H814" s="15" t="s">
        <v>772</v>
      </c>
      <c r="I814" s="15" t="s">
        <v>109</v>
      </c>
      <c r="J814" s="15" t="s">
        <v>768</v>
      </c>
      <c r="K814" s="57">
        <v>611</v>
      </c>
      <c r="L814" s="57">
        <v>7</v>
      </c>
      <c r="M814" s="57">
        <v>49</v>
      </c>
      <c r="N814" s="57" t="str">
        <f t="shared" si="12"/>
        <v>[tKOXiaNhAyJ]|10-14|Female|TX_CURR_SUBNAT.T_1</v>
      </c>
    </row>
    <row r="815" spans="4:14">
      <c r="D815" s="15" t="s">
        <v>785</v>
      </c>
      <c r="E815" s="15" t="s">
        <v>786</v>
      </c>
      <c r="F815" s="15" t="s">
        <v>495</v>
      </c>
      <c r="G815" s="15" t="s">
        <v>112</v>
      </c>
      <c r="H815" s="15" t="s">
        <v>772</v>
      </c>
      <c r="I815" s="15" t="s">
        <v>120</v>
      </c>
      <c r="J815" s="15" t="s">
        <v>769</v>
      </c>
      <c r="K815" s="57">
        <v>619</v>
      </c>
      <c r="L815" s="57">
        <v>2</v>
      </c>
      <c r="M815" s="57">
        <v>9</v>
      </c>
      <c r="N815" s="57" t="str">
        <f t="shared" si="12"/>
        <v>[tKOXiaNhAyJ]|10-14|Male|TX_CURR_SUBNAT.T_1</v>
      </c>
    </row>
    <row r="816" spans="4:14">
      <c r="D816" s="15" t="s">
        <v>785</v>
      </c>
      <c r="E816" s="15" t="s">
        <v>786</v>
      </c>
      <c r="F816" s="15" t="s">
        <v>495</v>
      </c>
      <c r="G816" s="15" t="s">
        <v>113</v>
      </c>
      <c r="H816" s="15" t="s">
        <v>773</v>
      </c>
      <c r="I816" s="15" t="s">
        <v>109</v>
      </c>
      <c r="J816" s="15" t="s">
        <v>768</v>
      </c>
      <c r="K816" s="57">
        <v>835</v>
      </c>
      <c r="L816" s="57">
        <v>29</v>
      </c>
      <c r="M816" s="57">
        <v>49</v>
      </c>
      <c r="N816" s="57" t="str">
        <f t="shared" si="12"/>
        <v>[tKOXiaNhAyJ]|15-19|Female|TX_CURR_SUBNAT.T_1</v>
      </c>
    </row>
    <row r="817" spans="4:14">
      <c r="D817" s="15" t="s">
        <v>785</v>
      </c>
      <c r="E817" s="15" t="s">
        <v>786</v>
      </c>
      <c r="F817" s="15" t="s">
        <v>495</v>
      </c>
      <c r="G817" s="15" t="s">
        <v>113</v>
      </c>
      <c r="H817" s="15" t="s">
        <v>773</v>
      </c>
      <c r="I817" s="15" t="s">
        <v>120</v>
      </c>
      <c r="J817" s="15" t="s">
        <v>769</v>
      </c>
      <c r="K817" s="57">
        <v>505</v>
      </c>
      <c r="L817" s="57">
        <v>16</v>
      </c>
      <c r="M817" s="57">
        <v>35</v>
      </c>
      <c r="N817" s="57" t="str">
        <f t="shared" si="12"/>
        <v>[tKOXiaNhAyJ]|15-19|Male|TX_CURR_SUBNAT.T_1</v>
      </c>
    </row>
    <row r="818" spans="4:14">
      <c r="D818" s="15" t="s">
        <v>785</v>
      </c>
      <c r="E818" s="15" t="s">
        <v>786</v>
      </c>
      <c r="F818" s="15" t="s">
        <v>495</v>
      </c>
      <c r="G818" s="15" t="s">
        <v>114</v>
      </c>
      <c r="H818" s="15" t="s">
        <v>774</v>
      </c>
      <c r="I818" s="15" t="s">
        <v>109</v>
      </c>
      <c r="J818" s="15" t="s">
        <v>768</v>
      </c>
      <c r="K818" s="57">
        <v>2344</v>
      </c>
      <c r="L818" s="57">
        <v>26</v>
      </c>
      <c r="M818" s="57">
        <v>49</v>
      </c>
      <c r="N818" s="57" t="str">
        <f t="shared" si="12"/>
        <v>[tKOXiaNhAyJ]|20-24|Female|TX_CURR_SUBNAT.T_1</v>
      </c>
    </row>
    <row r="819" spans="4:14">
      <c r="D819" s="15" t="s">
        <v>785</v>
      </c>
      <c r="E819" s="15" t="s">
        <v>786</v>
      </c>
      <c r="F819" s="15" t="s">
        <v>495</v>
      </c>
      <c r="G819" s="15" t="s">
        <v>114</v>
      </c>
      <c r="H819" s="15" t="s">
        <v>774</v>
      </c>
      <c r="I819" s="15" t="s">
        <v>120</v>
      </c>
      <c r="J819" s="15" t="s">
        <v>769</v>
      </c>
      <c r="K819" s="57">
        <v>751</v>
      </c>
      <c r="L819" s="57">
        <v>59</v>
      </c>
      <c r="M819" s="57">
        <v>39</v>
      </c>
      <c r="N819" s="57" t="str">
        <f t="shared" si="12"/>
        <v>[tKOXiaNhAyJ]|20-24|Male|TX_CURR_SUBNAT.T_1</v>
      </c>
    </row>
    <row r="820" spans="4:14">
      <c r="D820" s="15" t="s">
        <v>785</v>
      </c>
      <c r="E820" s="15" t="s">
        <v>786</v>
      </c>
      <c r="F820" s="15" t="s">
        <v>495</v>
      </c>
      <c r="G820" s="15" t="s">
        <v>115</v>
      </c>
      <c r="H820" s="15" t="s">
        <v>775</v>
      </c>
      <c r="I820" s="15" t="s">
        <v>109</v>
      </c>
      <c r="J820" s="15" t="s">
        <v>768</v>
      </c>
      <c r="K820" s="57">
        <v>5235</v>
      </c>
      <c r="L820" s="57">
        <v>49</v>
      </c>
      <c r="M820" s="57">
        <v>30</v>
      </c>
      <c r="N820" s="57" t="str">
        <f t="shared" si="12"/>
        <v>[tKOXiaNhAyJ]|25-29|Female|TX_CURR_SUBNAT.T_1</v>
      </c>
    </row>
    <row r="821" spans="4:14">
      <c r="D821" s="15" t="s">
        <v>785</v>
      </c>
      <c r="E821" s="15" t="s">
        <v>786</v>
      </c>
      <c r="F821" s="15" t="s">
        <v>495</v>
      </c>
      <c r="G821" s="15" t="s">
        <v>115</v>
      </c>
      <c r="H821" s="15" t="s">
        <v>775</v>
      </c>
      <c r="I821" s="15" t="s">
        <v>120</v>
      </c>
      <c r="J821" s="15" t="s">
        <v>769</v>
      </c>
      <c r="K821" s="57">
        <v>1776</v>
      </c>
      <c r="L821" s="57">
        <v>1</v>
      </c>
      <c r="M821" s="57">
        <v>40</v>
      </c>
      <c r="N821" s="57" t="str">
        <f t="shared" si="12"/>
        <v>[tKOXiaNhAyJ]|25-29|Male|TX_CURR_SUBNAT.T_1</v>
      </c>
    </row>
    <row r="822" spans="4:14">
      <c r="D822" s="15" t="s">
        <v>785</v>
      </c>
      <c r="E822" s="15" t="s">
        <v>786</v>
      </c>
      <c r="F822" s="15" t="s">
        <v>495</v>
      </c>
      <c r="G822" s="15" t="s">
        <v>116</v>
      </c>
      <c r="H822" s="15" t="s">
        <v>776</v>
      </c>
      <c r="I822" s="15" t="s">
        <v>109</v>
      </c>
      <c r="J822" s="15" t="s">
        <v>768</v>
      </c>
      <c r="K822" s="57">
        <v>7389</v>
      </c>
      <c r="L822" s="57">
        <v>15</v>
      </c>
      <c r="M822" s="57">
        <v>20</v>
      </c>
      <c r="N822" s="57" t="str">
        <f t="shared" si="12"/>
        <v>[tKOXiaNhAyJ]|30-34|Female|TX_CURR_SUBNAT.T_1</v>
      </c>
    </row>
    <row r="823" spans="4:14">
      <c r="D823" s="15" t="s">
        <v>785</v>
      </c>
      <c r="E823" s="15" t="s">
        <v>786</v>
      </c>
      <c r="F823" s="15" t="s">
        <v>495</v>
      </c>
      <c r="G823" s="15" t="s">
        <v>116</v>
      </c>
      <c r="H823" s="15" t="s">
        <v>776</v>
      </c>
      <c r="I823" s="15" t="s">
        <v>120</v>
      </c>
      <c r="J823" s="15" t="s">
        <v>769</v>
      </c>
      <c r="K823" s="57">
        <v>3360</v>
      </c>
      <c r="L823" s="57">
        <v>48</v>
      </c>
      <c r="M823" s="57">
        <v>12</v>
      </c>
      <c r="N823" s="57" t="str">
        <f t="shared" si="12"/>
        <v>[tKOXiaNhAyJ]|30-34|Male|TX_CURR_SUBNAT.T_1</v>
      </c>
    </row>
    <row r="824" spans="4:14">
      <c r="D824" s="15" t="s">
        <v>785</v>
      </c>
      <c r="E824" s="15" t="s">
        <v>786</v>
      </c>
      <c r="F824" s="15" t="s">
        <v>495</v>
      </c>
      <c r="G824" s="15" t="s">
        <v>117</v>
      </c>
      <c r="H824" s="15" t="s">
        <v>777</v>
      </c>
      <c r="I824" s="15" t="s">
        <v>109</v>
      </c>
      <c r="J824" s="15" t="s">
        <v>768</v>
      </c>
      <c r="K824" s="57">
        <v>7429</v>
      </c>
      <c r="L824" s="57">
        <v>8</v>
      </c>
      <c r="M824" s="57">
        <v>9</v>
      </c>
      <c r="N824" s="57" t="str">
        <f t="shared" si="12"/>
        <v>[tKOXiaNhAyJ]|35-39|Female|TX_CURR_SUBNAT.T_1</v>
      </c>
    </row>
    <row r="825" spans="4:14">
      <c r="D825" s="15" t="s">
        <v>785</v>
      </c>
      <c r="E825" s="15" t="s">
        <v>786</v>
      </c>
      <c r="F825" s="15" t="s">
        <v>495</v>
      </c>
      <c r="G825" s="15" t="s">
        <v>117</v>
      </c>
      <c r="H825" s="15" t="s">
        <v>777</v>
      </c>
      <c r="I825" s="15" t="s">
        <v>120</v>
      </c>
      <c r="J825" s="15" t="s">
        <v>769</v>
      </c>
      <c r="K825" s="57">
        <v>4563</v>
      </c>
      <c r="L825" s="57">
        <v>60</v>
      </c>
      <c r="M825" s="57">
        <v>43</v>
      </c>
      <c r="N825" s="57" t="str">
        <f t="shared" si="12"/>
        <v>[tKOXiaNhAyJ]|35-39|Male|TX_CURR_SUBNAT.T_1</v>
      </c>
    </row>
    <row r="826" spans="4:14">
      <c r="D826" s="15" t="s">
        <v>785</v>
      </c>
      <c r="E826" s="15" t="s">
        <v>786</v>
      </c>
      <c r="F826" s="15" t="s">
        <v>495</v>
      </c>
      <c r="G826" s="15" t="s">
        <v>118</v>
      </c>
      <c r="H826" s="15" t="s">
        <v>778</v>
      </c>
      <c r="I826" s="15" t="s">
        <v>109</v>
      </c>
      <c r="J826" s="15" t="s">
        <v>768</v>
      </c>
      <c r="K826" s="57">
        <v>6031</v>
      </c>
      <c r="L826" s="57">
        <v>43</v>
      </c>
      <c r="M826" s="57">
        <v>28</v>
      </c>
      <c r="N826" s="57" t="str">
        <f t="shared" si="12"/>
        <v>[tKOXiaNhAyJ]|40-44|Female|TX_CURR_SUBNAT.T_1</v>
      </c>
    </row>
    <row r="827" spans="4:14">
      <c r="D827" s="15" t="s">
        <v>785</v>
      </c>
      <c r="E827" s="15" t="s">
        <v>786</v>
      </c>
      <c r="F827" s="15" t="s">
        <v>495</v>
      </c>
      <c r="G827" s="15" t="s">
        <v>118</v>
      </c>
      <c r="H827" s="15" t="s">
        <v>778</v>
      </c>
      <c r="I827" s="15" t="s">
        <v>120</v>
      </c>
      <c r="J827" s="15" t="s">
        <v>769</v>
      </c>
      <c r="K827" s="57">
        <v>4325</v>
      </c>
      <c r="L827" s="57">
        <v>43</v>
      </c>
      <c r="M827" s="57">
        <v>1</v>
      </c>
      <c r="N827" s="57" t="str">
        <f t="shared" si="12"/>
        <v>[tKOXiaNhAyJ]|40-44|Male|TX_CURR_SUBNAT.T_1</v>
      </c>
    </row>
    <row r="828" spans="4:14">
      <c r="D828" s="15" t="s">
        <v>785</v>
      </c>
      <c r="E828" s="15" t="s">
        <v>786</v>
      </c>
      <c r="F828" s="15" t="s">
        <v>495</v>
      </c>
      <c r="G828" s="15" t="s">
        <v>119</v>
      </c>
      <c r="H828" s="15" t="s">
        <v>779</v>
      </c>
      <c r="I828" s="15" t="s">
        <v>109</v>
      </c>
      <c r="J828" s="15" t="s">
        <v>768</v>
      </c>
      <c r="K828" s="57">
        <v>4288</v>
      </c>
      <c r="L828" s="57">
        <v>3</v>
      </c>
      <c r="M828" s="57">
        <v>41</v>
      </c>
      <c r="N828" s="57" t="str">
        <f t="shared" si="12"/>
        <v>[tKOXiaNhAyJ]|45-49|Female|TX_CURR_SUBNAT.T_1</v>
      </c>
    </row>
    <row r="829" spans="4:14">
      <c r="D829" s="15" t="s">
        <v>785</v>
      </c>
      <c r="E829" s="15" t="s">
        <v>786</v>
      </c>
      <c r="F829" s="15" t="s">
        <v>495</v>
      </c>
      <c r="G829" s="15" t="s">
        <v>119</v>
      </c>
      <c r="H829" s="15" t="s">
        <v>779</v>
      </c>
      <c r="I829" s="15" t="s">
        <v>120</v>
      </c>
      <c r="J829" s="15" t="s">
        <v>769</v>
      </c>
      <c r="K829" s="57">
        <v>3713</v>
      </c>
      <c r="L829" s="57">
        <v>27</v>
      </c>
      <c r="M829" s="57">
        <v>28</v>
      </c>
      <c r="N829" s="57" t="str">
        <f t="shared" si="12"/>
        <v>[tKOXiaNhAyJ]|45-49|Male|TX_CURR_SUBNAT.T_1</v>
      </c>
    </row>
    <row r="830" spans="4:14">
      <c r="D830" s="15" t="s">
        <v>785</v>
      </c>
      <c r="E830" s="15" t="s">
        <v>786</v>
      </c>
      <c r="F830" s="15" t="s">
        <v>495</v>
      </c>
      <c r="G830" s="15" t="s">
        <v>8</v>
      </c>
      <c r="H830" s="15" t="s">
        <v>780</v>
      </c>
      <c r="I830" s="15" t="s">
        <v>109</v>
      </c>
      <c r="J830" s="15" t="s">
        <v>768</v>
      </c>
      <c r="K830" s="57">
        <v>10375</v>
      </c>
      <c r="L830" s="57">
        <v>21</v>
      </c>
      <c r="M830" s="57">
        <v>11</v>
      </c>
      <c r="N830" s="57" t="str">
        <f t="shared" si="12"/>
        <v>[tKOXiaNhAyJ]|50+|Female|TX_CURR_SUBNAT.T_1</v>
      </c>
    </row>
    <row r="831" spans="4:14">
      <c r="D831" s="15" t="s">
        <v>785</v>
      </c>
      <c r="E831" s="15" t="s">
        <v>786</v>
      </c>
      <c r="F831" s="15" t="s">
        <v>495</v>
      </c>
      <c r="G831" s="15" t="s">
        <v>8</v>
      </c>
      <c r="H831" s="15" t="s">
        <v>780</v>
      </c>
      <c r="I831" s="15" t="s">
        <v>120</v>
      </c>
      <c r="J831" s="15" t="s">
        <v>769</v>
      </c>
      <c r="K831" s="57">
        <v>7697</v>
      </c>
      <c r="L831" s="57">
        <v>60</v>
      </c>
      <c r="M831" s="57">
        <v>22</v>
      </c>
      <c r="N831" s="57" t="str">
        <f t="shared" si="12"/>
        <v>[tKOXiaNhAyJ]|50+|Male|TX_CURR_SUBNAT.T_1</v>
      </c>
    </row>
    <row r="832" spans="4:14">
      <c r="D832" s="15" t="s">
        <v>787</v>
      </c>
      <c r="E832" s="15" t="s">
        <v>788</v>
      </c>
      <c r="F832" s="15" t="s">
        <v>495</v>
      </c>
      <c r="G832" s="15" t="s">
        <v>110</v>
      </c>
      <c r="H832" s="15" t="s">
        <v>770</v>
      </c>
      <c r="I832" s="15" t="s">
        <v>109</v>
      </c>
      <c r="J832" s="15" t="s">
        <v>768</v>
      </c>
      <c r="K832" s="57">
        <v>22</v>
      </c>
      <c r="L832" s="57">
        <v>29</v>
      </c>
      <c r="M832" s="57">
        <v>14</v>
      </c>
      <c r="N832" s="57" t="str">
        <f t="shared" si="12"/>
        <v>[YGI7vISD2kJ]|01-04|Female|TX_CURR_SUBNAT.T_1</v>
      </c>
    </row>
    <row r="833" spans="4:14">
      <c r="D833" s="15" t="s">
        <v>787</v>
      </c>
      <c r="E833" s="15" t="s">
        <v>788</v>
      </c>
      <c r="F833" s="15" t="s">
        <v>495</v>
      </c>
      <c r="G833" s="15" t="s">
        <v>110</v>
      </c>
      <c r="H833" s="15" t="s">
        <v>770</v>
      </c>
      <c r="I833" s="15" t="s">
        <v>120</v>
      </c>
      <c r="J833" s="15" t="s">
        <v>769</v>
      </c>
      <c r="K833" s="57">
        <v>23</v>
      </c>
      <c r="L833" s="57">
        <v>38</v>
      </c>
      <c r="M833" s="57">
        <v>29</v>
      </c>
      <c r="N833" s="57" t="str">
        <f t="shared" si="12"/>
        <v>[YGI7vISD2kJ]|01-04|Male|TX_CURR_SUBNAT.T_1</v>
      </c>
    </row>
    <row r="834" spans="4:14">
      <c r="D834" s="15" t="s">
        <v>787</v>
      </c>
      <c r="E834" s="15" t="s">
        <v>788</v>
      </c>
      <c r="F834" s="15" t="s">
        <v>495</v>
      </c>
      <c r="G834" s="15" t="s">
        <v>111</v>
      </c>
      <c r="H834" s="15" t="s">
        <v>771</v>
      </c>
      <c r="I834" s="15" t="s">
        <v>109</v>
      </c>
      <c r="J834" s="15" t="s">
        <v>768</v>
      </c>
      <c r="K834" s="57">
        <v>131</v>
      </c>
      <c r="L834" s="57">
        <v>3</v>
      </c>
      <c r="M834" s="57">
        <v>42</v>
      </c>
      <c r="N834" s="57" t="str">
        <f t="shared" si="12"/>
        <v>[YGI7vISD2kJ]|05-09|Female|TX_CURR_SUBNAT.T_1</v>
      </c>
    </row>
    <row r="835" spans="4:14">
      <c r="D835" s="15" t="s">
        <v>787</v>
      </c>
      <c r="E835" s="15" t="s">
        <v>788</v>
      </c>
      <c r="F835" s="15" t="s">
        <v>495</v>
      </c>
      <c r="G835" s="15" t="s">
        <v>111</v>
      </c>
      <c r="H835" s="15" t="s">
        <v>771</v>
      </c>
      <c r="I835" s="15" t="s">
        <v>120</v>
      </c>
      <c r="J835" s="15" t="s">
        <v>769</v>
      </c>
      <c r="K835" s="57">
        <v>127</v>
      </c>
      <c r="L835" s="57">
        <v>34</v>
      </c>
      <c r="M835" s="57">
        <v>44</v>
      </c>
      <c r="N835" s="57" t="str">
        <f t="shared" ref="N835:N898" si="13">IF($D835&lt;&gt;"","["&amp;$E835&amp;"]"&amp;"|"&amp;$G835&amp;"|"&amp;$I835&amp;"|"&amp;$F835,"")</f>
        <v>[YGI7vISD2kJ]|05-09|Male|TX_CURR_SUBNAT.T_1</v>
      </c>
    </row>
    <row r="836" spans="4:14">
      <c r="D836" s="15" t="s">
        <v>787</v>
      </c>
      <c r="E836" s="15" t="s">
        <v>788</v>
      </c>
      <c r="F836" s="15" t="s">
        <v>495</v>
      </c>
      <c r="G836" s="15" t="s">
        <v>112</v>
      </c>
      <c r="H836" s="15" t="s">
        <v>772</v>
      </c>
      <c r="I836" s="15" t="s">
        <v>109</v>
      </c>
      <c r="J836" s="15" t="s">
        <v>768</v>
      </c>
      <c r="K836" s="57">
        <v>226</v>
      </c>
      <c r="L836" s="57">
        <v>53</v>
      </c>
      <c r="M836" s="57">
        <v>7</v>
      </c>
      <c r="N836" s="57" t="str">
        <f t="shared" si="13"/>
        <v>[YGI7vISD2kJ]|10-14|Female|TX_CURR_SUBNAT.T_1</v>
      </c>
    </row>
    <row r="837" spans="4:14">
      <c r="D837" s="15" t="s">
        <v>787</v>
      </c>
      <c r="E837" s="15" t="s">
        <v>788</v>
      </c>
      <c r="F837" s="15" t="s">
        <v>495</v>
      </c>
      <c r="G837" s="15" t="s">
        <v>112</v>
      </c>
      <c r="H837" s="15" t="s">
        <v>772</v>
      </c>
      <c r="I837" s="15" t="s">
        <v>120</v>
      </c>
      <c r="J837" s="15" t="s">
        <v>769</v>
      </c>
      <c r="K837" s="57">
        <v>229</v>
      </c>
      <c r="L837" s="57">
        <v>21</v>
      </c>
      <c r="M837" s="57">
        <v>22</v>
      </c>
      <c r="N837" s="57" t="str">
        <f t="shared" si="13"/>
        <v>[YGI7vISD2kJ]|10-14|Male|TX_CURR_SUBNAT.T_1</v>
      </c>
    </row>
    <row r="838" spans="4:14">
      <c r="D838" s="15" t="s">
        <v>787</v>
      </c>
      <c r="E838" s="15" t="s">
        <v>788</v>
      </c>
      <c r="F838" s="15" t="s">
        <v>495</v>
      </c>
      <c r="G838" s="15" t="s">
        <v>113</v>
      </c>
      <c r="H838" s="15" t="s">
        <v>773</v>
      </c>
      <c r="I838" s="15" t="s">
        <v>109</v>
      </c>
      <c r="J838" s="15" t="s">
        <v>768</v>
      </c>
      <c r="K838" s="57">
        <v>292</v>
      </c>
      <c r="L838" s="57">
        <v>39</v>
      </c>
      <c r="M838" s="57">
        <v>45</v>
      </c>
      <c r="N838" s="57" t="str">
        <f t="shared" si="13"/>
        <v>[YGI7vISD2kJ]|15-19|Female|TX_CURR_SUBNAT.T_1</v>
      </c>
    </row>
    <row r="839" spans="4:14">
      <c r="D839" s="15" t="s">
        <v>787</v>
      </c>
      <c r="E839" s="15" t="s">
        <v>788</v>
      </c>
      <c r="F839" s="15" t="s">
        <v>495</v>
      </c>
      <c r="G839" s="15" t="s">
        <v>113</v>
      </c>
      <c r="H839" s="15" t="s">
        <v>773</v>
      </c>
      <c r="I839" s="15" t="s">
        <v>120</v>
      </c>
      <c r="J839" s="15" t="s">
        <v>769</v>
      </c>
      <c r="K839" s="57">
        <v>189</v>
      </c>
      <c r="L839" s="57">
        <v>31</v>
      </c>
      <c r="M839" s="57">
        <v>15</v>
      </c>
      <c r="N839" s="57" t="str">
        <f t="shared" si="13"/>
        <v>[YGI7vISD2kJ]|15-19|Male|TX_CURR_SUBNAT.T_1</v>
      </c>
    </row>
    <row r="840" spans="4:14">
      <c r="D840" s="15" t="s">
        <v>787</v>
      </c>
      <c r="E840" s="15" t="s">
        <v>788</v>
      </c>
      <c r="F840" s="15" t="s">
        <v>495</v>
      </c>
      <c r="G840" s="15" t="s">
        <v>114</v>
      </c>
      <c r="H840" s="15" t="s">
        <v>774</v>
      </c>
      <c r="I840" s="15" t="s">
        <v>109</v>
      </c>
      <c r="J840" s="15" t="s">
        <v>768</v>
      </c>
      <c r="K840" s="57">
        <v>692</v>
      </c>
      <c r="L840" s="57">
        <v>3</v>
      </c>
      <c r="M840" s="57">
        <v>24</v>
      </c>
      <c r="N840" s="57" t="str">
        <f t="shared" si="13"/>
        <v>[YGI7vISD2kJ]|20-24|Female|TX_CURR_SUBNAT.T_1</v>
      </c>
    </row>
    <row r="841" spans="4:14">
      <c r="D841" s="15" t="s">
        <v>787</v>
      </c>
      <c r="E841" s="15" t="s">
        <v>788</v>
      </c>
      <c r="F841" s="15" t="s">
        <v>495</v>
      </c>
      <c r="G841" s="15" t="s">
        <v>114</v>
      </c>
      <c r="H841" s="15" t="s">
        <v>774</v>
      </c>
      <c r="I841" s="15" t="s">
        <v>120</v>
      </c>
      <c r="J841" s="15" t="s">
        <v>769</v>
      </c>
      <c r="K841" s="57">
        <v>245</v>
      </c>
      <c r="L841" s="57">
        <v>4</v>
      </c>
      <c r="M841" s="57">
        <v>49</v>
      </c>
      <c r="N841" s="57" t="str">
        <f t="shared" si="13"/>
        <v>[YGI7vISD2kJ]|20-24|Male|TX_CURR_SUBNAT.T_1</v>
      </c>
    </row>
    <row r="842" spans="4:14">
      <c r="D842" s="15" t="s">
        <v>787</v>
      </c>
      <c r="E842" s="15" t="s">
        <v>788</v>
      </c>
      <c r="F842" s="15" t="s">
        <v>495</v>
      </c>
      <c r="G842" s="15" t="s">
        <v>115</v>
      </c>
      <c r="H842" s="15" t="s">
        <v>775</v>
      </c>
      <c r="I842" s="15" t="s">
        <v>109</v>
      </c>
      <c r="J842" s="15" t="s">
        <v>768</v>
      </c>
      <c r="K842" s="57">
        <v>1381</v>
      </c>
      <c r="L842" s="57">
        <v>26</v>
      </c>
      <c r="M842" s="57">
        <v>6</v>
      </c>
      <c r="N842" s="57" t="str">
        <f t="shared" si="13"/>
        <v>[YGI7vISD2kJ]|25-29|Female|TX_CURR_SUBNAT.T_1</v>
      </c>
    </row>
    <row r="843" spans="4:14">
      <c r="D843" s="15" t="s">
        <v>787</v>
      </c>
      <c r="E843" s="15" t="s">
        <v>788</v>
      </c>
      <c r="F843" s="15" t="s">
        <v>495</v>
      </c>
      <c r="G843" s="15" t="s">
        <v>115</v>
      </c>
      <c r="H843" s="15" t="s">
        <v>775</v>
      </c>
      <c r="I843" s="15" t="s">
        <v>120</v>
      </c>
      <c r="J843" s="15" t="s">
        <v>769</v>
      </c>
      <c r="K843" s="57">
        <v>536</v>
      </c>
      <c r="L843" s="57">
        <v>14</v>
      </c>
      <c r="M843" s="57">
        <v>17</v>
      </c>
      <c r="N843" s="57" t="str">
        <f t="shared" si="13"/>
        <v>[YGI7vISD2kJ]|25-29|Male|TX_CURR_SUBNAT.T_1</v>
      </c>
    </row>
    <row r="844" spans="4:14">
      <c r="D844" s="15" t="s">
        <v>787</v>
      </c>
      <c r="E844" s="15" t="s">
        <v>788</v>
      </c>
      <c r="F844" s="15" t="s">
        <v>495</v>
      </c>
      <c r="G844" s="15" t="s">
        <v>116</v>
      </c>
      <c r="H844" s="15" t="s">
        <v>776</v>
      </c>
      <c r="I844" s="15" t="s">
        <v>109</v>
      </c>
      <c r="J844" s="15" t="s">
        <v>768</v>
      </c>
      <c r="K844" s="57">
        <v>1901</v>
      </c>
      <c r="L844" s="57">
        <v>47</v>
      </c>
      <c r="M844" s="57">
        <v>3</v>
      </c>
      <c r="N844" s="57" t="str">
        <f t="shared" si="13"/>
        <v>[YGI7vISD2kJ]|30-34|Female|TX_CURR_SUBNAT.T_1</v>
      </c>
    </row>
    <row r="845" spans="4:14">
      <c r="D845" s="15" t="s">
        <v>787</v>
      </c>
      <c r="E845" s="15" t="s">
        <v>788</v>
      </c>
      <c r="F845" s="15" t="s">
        <v>495</v>
      </c>
      <c r="G845" s="15" t="s">
        <v>116</v>
      </c>
      <c r="H845" s="15" t="s">
        <v>776</v>
      </c>
      <c r="I845" s="15" t="s">
        <v>120</v>
      </c>
      <c r="J845" s="15" t="s">
        <v>769</v>
      </c>
      <c r="K845" s="57">
        <v>997</v>
      </c>
      <c r="L845" s="57">
        <v>59</v>
      </c>
      <c r="M845" s="57">
        <v>50</v>
      </c>
      <c r="N845" s="57" t="str">
        <f t="shared" si="13"/>
        <v>[YGI7vISD2kJ]|30-34|Male|TX_CURR_SUBNAT.T_1</v>
      </c>
    </row>
    <row r="846" spans="4:14">
      <c r="D846" s="15" t="s">
        <v>787</v>
      </c>
      <c r="E846" s="15" t="s">
        <v>788</v>
      </c>
      <c r="F846" s="15" t="s">
        <v>495</v>
      </c>
      <c r="G846" s="15" t="s">
        <v>117</v>
      </c>
      <c r="H846" s="15" t="s">
        <v>777</v>
      </c>
      <c r="I846" s="15" t="s">
        <v>109</v>
      </c>
      <c r="J846" s="15" t="s">
        <v>768</v>
      </c>
      <c r="K846" s="57">
        <v>1838</v>
      </c>
      <c r="L846" s="57">
        <v>17</v>
      </c>
      <c r="M846" s="57">
        <v>41</v>
      </c>
      <c r="N846" s="57" t="str">
        <f t="shared" si="13"/>
        <v>[YGI7vISD2kJ]|35-39|Female|TX_CURR_SUBNAT.T_1</v>
      </c>
    </row>
    <row r="847" spans="4:14">
      <c r="D847" s="15" t="s">
        <v>787</v>
      </c>
      <c r="E847" s="15" t="s">
        <v>788</v>
      </c>
      <c r="F847" s="15" t="s">
        <v>495</v>
      </c>
      <c r="G847" s="15" t="s">
        <v>117</v>
      </c>
      <c r="H847" s="15" t="s">
        <v>777</v>
      </c>
      <c r="I847" s="15" t="s">
        <v>120</v>
      </c>
      <c r="J847" s="15" t="s">
        <v>769</v>
      </c>
      <c r="K847" s="57">
        <v>1286</v>
      </c>
      <c r="L847" s="57">
        <v>33</v>
      </c>
      <c r="M847" s="57">
        <v>43</v>
      </c>
      <c r="N847" s="57" t="str">
        <f t="shared" si="13"/>
        <v>[YGI7vISD2kJ]|35-39|Male|TX_CURR_SUBNAT.T_1</v>
      </c>
    </row>
    <row r="848" spans="4:14">
      <c r="D848" s="15" t="s">
        <v>787</v>
      </c>
      <c r="E848" s="15" t="s">
        <v>788</v>
      </c>
      <c r="F848" s="15" t="s">
        <v>495</v>
      </c>
      <c r="G848" s="15" t="s">
        <v>118</v>
      </c>
      <c r="H848" s="15" t="s">
        <v>778</v>
      </c>
      <c r="I848" s="15" t="s">
        <v>109</v>
      </c>
      <c r="J848" s="15" t="s">
        <v>768</v>
      </c>
      <c r="K848" s="57">
        <v>1494</v>
      </c>
      <c r="L848" s="57">
        <v>7</v>
      </c>
      <c r="M848" s="57">
        <v>10</v>
      </c>
      <c r="N848" s="57" t="str">
        <f t="shared" si="13"/>
        <v>[YGI7vISD2kJ]|40-44|Female|TX_CURR_SUBNAT.T_1</v>
      </c>
    </row>
    <row r="849" spans="4:14">
      <c r="D849" s="15" t="s">
        <v>787</v>
      </c>
      <c r="E849" s="15" t="s">
        <v>788</v>
      </c>
      <c r="F849" s="15" t="s">
        <v>495</v>
      </c>
      <c r="G849" s="15" t="s">
        <v>118</v>
      </c>
      <c r="H849" s="15" t="s">
        <v>778</v>
      </c>
      <c r="I849" s="15" t="s">
        <v>120</v>
      </c>
      <c r="J849" s="15" t="s">
        <v>769</v>
      </c>
      <c r="K849" s="57">
        <v>1163</v>
      </c>
      <c r="L849" s="57">
        <v>23</v>
      </c>
      <c r="M849" s="57">
        <v>31</v>
      </c>
      <c r="N849" s="57" t="str">
        <f t="shared" si="13"/>
        <v>[YGI7vISD2kJ]|40-44|Male|TX_CURR_SUBNAT.T_1</v>
      </c>
    </row>
    <row r="850" spans="4:14">
      <c r="D850" s="15" t="s">
        <v>787</v>
      </c>
      <c r="E850" s="15" t="s">
        <v>788</v>
      </c>
      <c r="F850" s="15" t="s">
        <v>495</v>
      </c>
      <c r="G850" s="15" t="s">
        <v>119</v>
      </c>
      <c r="H850" s="15" t="s">
        <v>779</v>
      </c>
      <c r="I850" s="15" t="s">
        <v>109</v>
      </c>
      <c r="J850" s="15" t="s">
        <v>768</v>
      </c>
      <c r="K850" s="57">
        <v>1192</v>
      </c>
      <c r="L850" s="57">
        <v>26</v>
      </c>
      <c r="M850" s="57">
        <v>21</v>
      </c>
      <c r="N850" s="57" t="str">
        <f t="shared" si="13"/>
        <v>[YGI7vISD2kJ]|45-49|Female|TX_CURR_SUBNAT.T_1</v>
      </c>
    </row>
    <row r="851" spans="4:14">
      <c r="D851" s="15" t="s">
        <v>787</v>
      </c>
      <c r="E851" s="15" t="s">
        <v>788</v>
      </c>
      <c r="F851" s="15" t="s">
        <v>495</v>
      </c>
      <c r="G851" s="15" t="s">
        <v>119</v>
      </c>
      <c r="H851" s="15" t="s">
        <v>779</v>
      </c>
      <c r="I851" s="15" t="s">
        <v>120</v>
      </c>
      <c r="J851" s="15" t="s">
        <v>769</v>
      </c>
      <c r="K851" s="57">
        <v>1013</v>
      </c>
      <c r="L851" s="57">
        <v>36</v>
      </c>
      <c r="M851" s="57">
        <v>14</v>
      </c>
      <c r="N851" s="57" t="str">
        <f t="shared" si="13"/>
        <v>[YGI7vISD2kJ]|45-49|Male|TX_CURR_SUBNAT.T_1</v>
      </c>
    </row>
    <row r="852" spans="4:14">
      <c r="D852" s="15" t="s">
        <v>787</v>
      </c>
      <c r="E852" s="15" t="s">
        <v>788</v>
      </c>
      <c r="F852" s="15" t="s">
        <v>495</v>
      </c>
      <c r="G852" s="15" t="s">
        <v>8</v>
      </c>
      <c r="H852" s="15" t="s">
        <v>780</v>
      </c>
      <c r="I852" s="15" t="s">
        <v>109</v>
      </c>
      <c r="J852" s="15" t="s">
        <v>768</v>
      </c>
      <c r="K852" s="57">
        <v>3942</v>
      </c>
      <c r="L852" s="57">
        <v>59</v>
      </c>
      <c r="M852" s="57">
        <v>22</v>
      </c>
      <c r="N852" s="57" t="str">
        <f t="shared" si="13"/>
        <v>[YGI7vISD2kJ]|50+|Female|TX_CURR_SUBNAT.T_1</v>
      </c>
    </row>
    <row r="853" spans="4:14">
      <c r="D853" s="15" t="s">
        <v>787</v>
      </c>
      <c r="E853" s="15" t="s">
        <v>788</v>
      </c>
      <c r="F853" s="15" t="s">
        <v>495</v>
      </c>
      <c r="G853" s="15" t="s">
        <v>8</v>
      </c>
      <c r="H853" s="15" t="s">
        <v>780</v>
      </c>
      <c r="I853" s="15" t="s">
        <v>120</v>
      </c>
      <c r="J853" s="15" t="s">
        <v>769</v>
      </c>
      <c r="K853" s="57">
        <v>2745</v>
      </c>
      <c r="L853" s="57">
        <v>36</v>
      </c>
      <c r="M853" s="57">
        <v>12</v>
      </c>
      <c r="N853" s="57" t="str">
        <f t="shared" si="13"/>
        <v>[YGI7vISD2kJ]|50+|Male|TX_CURR_SUBNAT.T_1</v>
      </c>
    </row>
    <row r="854" spans="4:14">
      <c r="D854" s="15" t="s">
        <v>789</v>
      </c>
      <c r="E854" s="15" t="s">
        <v>790</v>
      </c>
      <c r="F854" s="15" t="s">
        <v>495</v>
      </c>
      <c r="G854" s="15" t="s">
        <v>110</v>
      </c>
      <c r="H854" s="15" t="s">
        <v>770</v>
      </c>
      <c r="I854" s="15" t="s">
        <v>109</v>
      </c>
      <c r="J854" s="15" t="s">
        <v>768</v>
      </c>
      <c r="K854" s="57">
        <v>12</v>
      </c>
      <c r="L854" s="57">
        <v>54</v>
      </c>
      <c r="M854" s="57">
        <v>23</v>
      </c>
      <c r="N854" s="57" t="str">
        <f t="shared" si="13"/>
        <v>[tjhYqc1MlVo]|01-04|Female|TX_CURR_SUBNAT.T_1</v>
      </c>
    </row>
    <row r="855" spans="4:14">
      <c r="D855" s="15" t="s">
        <v>789</v>
      </c>
      <c r="E855" s="15" t="s">
        <v>790</v>
      </c>
      <c r="F855" s="15" t="s">
        <v>495</v>
      </c>
      <c r="G855" s="15" t="s">
        <v>110</v>
      </c>
      <c r="H855" s="15" t="s">
        <v>770</v>
      </c>
      <c r="I855" s="15" t="s">
        <v>120</v>
      </c>
      <c r="J855" s="15" t="s">
        <v>769</v>
      </c>
      <c r="K855" s="57">
        <v>12</v>
      </c>
      <c r="L855" s="57">
        <v>34</v>
      </c>
      <c r="M855" s="57">
        <v>30</v>
      </c>
      <c r="N855" s="57" t="str">
        <f t="shared" si="13"/>
        <v>[tjhYqc1MlVo]|01-04|Male|TX_CURR_SUBNAT.T_1</v>
      </c>
    </row>
    <row r="856" spans="4:14">
      <c r="D856" s="15" t="s">
        <v>789</v>
      </c>
      <c r="E856" s="15" t="s">
        <v>790</v>
      </c>
      <c r="F856" s="15" t="s">
        <v>495</v>
      </c>
      <c r="G856" s="15" t="s">
        <v>111</v>
      </c>
      <c r="H856" s="15" t="s">
        <v>771</v>
      </c>
      <c r="I856" s="15" t="s">
        <v>109</v>
      </c>
      <c r="J856" s="15" t="s">
        <v>768</v>
      </c>
      <c r="K856" s="57">
        <v>79</v>
      </c>
      <c r="L856" s="57">
        <v>7</v>
      </c>
      <c r="M856" s="57">
        <v>50</v>
      </c>
      <c r="N856" s="57" t="str">
        <f t="shared" si="13"/>
        <v>[tjhYqc1MlVo]|05-09|Female|TX_CURR_SUBNAT.T_1</v>
      </c>
    </row>
    <row r="857" spans="4:14">
      <c r="D857" s="15" t="s">
        <v>789</v>
      </c>
      <c r="E857" s="15" t="s">
        <v>790</v>
      </c>
      <c r="F857" s="15" t="s">
        <v>495</v>
      </c>
      <c r="G857" s="15" t="s">
        <v>111</v>
      </c>
      <c r="H857" s="15" t="s">
        <v>771</v>
      </c>
      <c r="I857" s="15" t="s">
        <v>120</v>
      </c>
      <c r="J857" s="15" t="s">
        <v>769</v>
      </c>
      <c r="K857" s="57">
        <v>78</v>
      </c>
      <c r="L857" s="57">
        <v>20</v>
      </c>
      <c r="M857" s="57">
        <v>1</v>
      </c>
      <c r="N857" s="57" t="str">
        <f t="shared" si="13"/>
        <v>[tjhYqc1MlVo]|05-09|Male|TX_CURR_SUBNAT.T_1</v>
      </c>
    </row>
    <row r="858" spans="4:14">
      <c r="D858" s="15" t="s">
        <v>789</v>
      </c>
      <c r="E858" s="15" t="s">
        <v>790</v>
      </c>
      <c r="F858" s="15" t="s">
        <v>495</v>
      </c>
      <c r="G858" s="15" t="s">
        <v>112</v>
      </c>
      <c r="H858" s="15" t="s">
        <v>772</v>
      </c>
      <c r="I858" s="15" t="s">
        <v>109</v>
      </c>
      <c r="J858" s="15" t="s">
        <v>768</v>
      </c>
      <c r="K858" s="57">
        <v>143</v>
      </c>
      <c r="L858" s="57">
        <v>34</v>
      </c>
      <c r="M858" s="57">
        <v>3</v>
      </c>
      <c r="N858" s="57" t="str">
        <f t="shared" si="13"/>
        <v>[tjhYqc1MlVo]|10-14|Female|TX_CURR_SUBNAT.T_1</v>
      </c>
    </row>
    <row r="859" spans="4:14">
      <c r="D859" s="15" t="s">
        <v>789</v>
      </c>
      <c r="E859" s="15" t="s">
        <v>790</v>
      </c>
      <c r="F859" s="15" t="s">
        <v>495</v>
      </c>
      <c r="G859" s="15" t="s">
        <v>112</v>
      </c>
      <c r="H859" s="15" t="s">
        <v>772</v>
      </c>
      <c r="I859" s="15" t="s">
        <v>120</v>
      </c>
      <c r="J859" s="15" t="s">
        <v>769</v>
      </c>
      <c r="K859" s="57">
        <v>147</v>
      </c>
      <c r="L859" s="57">
        <v>27</v>
      </c>
      <c r="M859" s="57">
        <v>1</v>
      </c>
      <c r="N859" s="57" t="str">
        <f t="shared" si="13"/>
        <v>[tjhYqc1MlVo]|10-14|Male|TX_CURR_SUBNAT.T_1</v>
      </c>
    </row>
    <row r="860" spans="4:14">
      <c r="D860" s="15" t="s">
        <v>789</v>
      </c>
      <c r="E860" s="15" t="s">
        <v>790</v>
      </c>
      <c r="F860" s="15" t="s">
        <v>495</v>
      </c>
      <c r="G860" s="15" t="s">
        <v>113</v>
      </c>
      <c r="H860" s="15" t="s">
        <v>773</v>
      </c>
      <c r="I860" s="15" t="s">
        <v>109</v>
      </c>
      <c r="J860" s="15" t="s">
        <v>768</v>
      </c>
      <c r="K860" s="57">
        <v>186</v>
      </c>
      <c r="L860" s="57">
        <v>60</v>
      </c>
      <c r="M860" s="57">
        <v>22</v>
      </c>
      <c r="N860" s="57" t="str">
        <f t="shared" si="13"/>
        <v>[tjhYqc1MlVo]|15-19|Female|TX_CURR_SUBNAT.T_1</v>
      </c>
    </row>
    <row r="861" spans="4:14">
      <c r="D861" s="15" t="s">
        <v>789</v>
      </c>
      <c r="E861" s="15" t="s">
        <v>790</v>
      </c>
      <c r="F861" s="15" t="s">
        <v>495</v>
      </c>
      <c r="G861" s="15" t="s">
        <v>113</v>
      </c>
      <c r="H861" s="15" t="s">
        <v>773</v>
      </c>
      <c r="I861" s="15" t="s">
        <v>120</v>
      </c>
      <c r="J861" s="15" t="s">
        <v>769</v>
      </c>
      <c r="K861" s="57">
        <v>117</v>
      </c>
      <c r="L861" s="57">
        <v>33</v>
      </c>
      <c r="M861" s="57">
        <v>18</v>
      </c>
      <c r="N861" s="57" t="str">
        <f t="shared" si="13"/>
        <v>[tjhYqc1MlVo]|15-19|Male|TX_CURR_SUBNAT.T_1</v>
      </c>
    </row>
    <row r="862" spans="4:14">
      <c r="D862" s="15" t="s">
        <v>789</v>
      </c>
      <c r="E862" s="15" t="s">
        <v>790</v>
      </c>
      <c r="F862" s="15" t="s">
        <v>495</v>
      </c>
      <c r="G862" s="15" t="s">
        <v>114</v>
      </c>
      <c r="H862" s="15" t="s">
        <v>774</v>
      </c>
      <c r="I862" s="15" t="s">
        <v>109</v>
      </c>
      <c r="J862" s="15" t="s">
        <v>768</v>
      </c>
      <c r="K862" s="57">
        <v>399</v>
      </c>
      <c r="L862" s="57">
        <v>30</v>
      </c>
      <c r="M862" s="57">
        <v>47</v>
      </c>
      <c r="N862" s="57" t="str">
        <f t="shared" si="13"/>
        <v>[tjhYqc1MlVo]|20-24|Female|TX_CURR_SUBNAT.T_1</v>
      </c>
    </row>
    <row r="863" spans="4:14">
      <c r="D863" s="15" t="s">
        <v>789</v>
      </c>
      <c r="E863" s="15" t="s">
        <v>790</v>
      </c>
      <c r="F863" s="15" t="s">
        <v>495</v>
      </c>
      <c r="G863" s="15" t="s">
        <v>114</v>
      </c>
      <c r="H863" s="15" t="s">
        <v>774</v>
      </c>
      <c r="I863" s="15" t="s">
        <v>120</v>
      </c>
      <c r="J863" s="15" t="s">
        <v>769</v>
      </c>
      <c r="K863" s="57">
        <v>137</v>
      </c>
      <c r="L863" s="57">
        <v>34</v>
      </c>
      <c r="M863" s="57">
        <v>39</v>
      </c>
      <c r="N863" s="57" t="str">
        <f t="shared" si="13"/>
        <v>[tjhYqc1MlVo]|20-24|Male|TX_CURR_SUBNAT.T_1</v>
      </c>
    </row>
    <row r="864" spans="4:14">
      <c r="D864" s="15" t="s">
        <v>789</v>
      </c>
      <c r="E864" s="15" t="s">
        <v>790</v>
      </c>
      <c r="F864" s="15" t="s">
        <v>495</v>
      </c>
      <c r="G864" s="15" t="s">
        <v>115</v>
      </c>
      <c r="H864" s="15" t="s">
        <v>775</v>
      </c>
      <c r="I864" s="15" t="s">
        <v>109</v>
      </c>
      <c r="J864" s="15" t="s">
        <v>768</v>
      </c>
      <c r="K864" s="57">
        <v>727</v>
      </c>
      <c r="L864" s="57">
        <v>19</v>
      </c>
      <c r="M864" s="57">
        <v>16</v>
      </c>
      <c r="N864" s="57" t="str">
        <f t="shared" si="13"/>
        <v>[tjhYqc1MlVo]|25-29|Female|TX_CURR_SUBNAT.T_1</v>
      </c>
    </row>
    <row r="865" spans="4:14">
      <c r="D865" s="15" t="s">
        <v>789</v>
      </c>
      <c r="E865" s="15" t="s">
        <v>790</v>
      </c>
      <c r="F865" s="15" t="s">
        <v>495</v>
      </c>
      <c r="G865" s="15" t="s">
        <v>115</v>
      </c>
      <c r="H865" s="15" t="s">
        <v>775</v>
      </c>
      <c r="I865" s="15" t="s">
        <v>120</v>
      </c>
      <c r="J865" s="15" t="s">
        <v>769</v>
      </c>
      <c r="K865" s="57">
        <v>282</v>
      </c>
      <c r="L865" s="57">
        <v>4</v>
      </c>
      <c r="M865" s="57">
        <v>49</v>
      </c>
      <c r="N865" s="57" t="str">
        <f t="shared" si="13"/>
        <v>[tjhYqc1MlVo]|25-29|Male|TX_CURR_SUBNAT.T_1</v>
      </c>
    </row>
    <row r="866" spans="4:14">
      <c r="D866" s="15" t="s">
        <v>789</v>
      </c>
      <c r="E866" s="15" t="s">
        <v>790</v>
      </c>
      <c r="F866" s="15" t="s">
        <v>495</v>
      </c>
      <c r="G866" s="15" t="s">
        <v>116</v>
      </c>
      <c r="H866" s="15" t="s">
        <v>776</v>
      </c>
      <c r="I866" s="15" t="s">
        <v>109</v>
      </c>
      <c r="J866" s="15" t="s">
        <v>768</v>
      </c>
      <c r="K866" s="57">
        <v>972</v>
      </c>
      <c r="L866" s="57">
        <v>5</v>
      </c>
      <c r="M866" s="57">
        <v>16</v>
      </c>
      <c r="N866" s="57" t="str">
        <f t="shared" si="13"/>
        <v>[tjhYqc1MlVo]|30-34|Female|TX_CURR_SUBNAT.T_1</v>
      </c>
    </row>
    <row r="867" spans="4:14">
      <c r="D867" s="15" t="s">
        <v>789</v>
      </c>
      <c r="E867" s="15" t="s">
        <v>790</v>
      </c>
      <c r="F867" s="15" t="s">
        <v>495</v>
      </c>
      <c r="G867" s="15" t="s">
        <v>116</v>
      </c>
      <c r="H867" s="15" t="s">
        <v>776</v>
      </c>
      <c r="I867" s="15" t="s">
        <v>120</v>
      </c>
      <c r="J867" s="15" t="s">
        <v>769</v>
      </c>
      <c r="K867" s="57">
        <v>514</v>
      </c>
      <c r="L867" s="57">
        <v>14</v>
      </c>
      <c r="M867" s="57">
        <v>20</v>
      </c>
      <c r="N867" s="57" t="str">
        <f t="shared" si="13"/>
        <v>[tjhYqc1MlVo]|30-34|Male|TX_CURR_SUBNAT.T_1</v>
      </c>
    </row>
    <row r="868" spans="4:14">
      <c r="D868" s="15" t="s">
        <v>789</v>
      </c>
      <c r="E868" s="15" t="s">
        <v>790</v>
      </c>
      <c r="F868" s="15" t="s">
        <v>495</v>
      </c>
      <c r="G868" s="15" t="s">
        <v>117</v>
      </c>
      <c r="H868" s="15" t="s">
        <v>777</v>
      </c>
      <c r="I868" s="15" t="s">
        <v>109</v>
      </c>
      <c r="J868" s="15" t="s">
        <v>768</v>
      </c>
      <c r="K868" s="57">
        <v>982</v>
      </c>
      <c r="L868" s="57">
        <v>10</v>
      </c>
      <c r="M868" s="57">
        <v>4</v>
      </c>
      <c r="N868" s="57" t="str">
        <f t="shared" si="13"/>
        <v>[tjhYqc1MlVo]|35-39|Female|TX_CURR_SUBNAT.T_1</v>
      </c>
    </row>
    <row r="869" spans="4:14">
      <c r="D869" s="15" t="s">
        <v>789</v>
      </c>
      <c r="E869" s="15" t="s">
        <v>790</v>
      </c>
      <c r="F869" s="15" t="s">
        <v>495</v>
      </c>
      <c r="G869" s="15" t="s">
        <v>117</v>
      </c>
      <c r="H869" s="15" t="s">
        <v>777</v>
      </c>
      <c r="I869" s="15" t="s">
        <v>120</v>
      </c>
      <c r="J869" s="15" t="s">
        <v>769</v>
      </c>
      <c r="K869" s="57">
        <v>693</v>
      </c>
      <c r="L869" s="57">
        <v>19</v>
      </c>
      <c r="M869" s="57">
        <v>39</v>
      </c>
      <c r="N869" s="57" t="str">
        <f t="shared" si="13"/>
        <v>[tjhYqc1MlVo]|35-39|Male|TX_CURR_SUBNAT.T_1</v>
      </c>
    </row>
    <row r="870" spans="4:14">
      <c r="D870" s="15" t="s">
        <v>789</v>
      </c>
      <c r="E870" s="15" t="s">
        <v>790</v>
      </c>
      <c r="F870" s="15" t="s">
        <v>495</v>
      </c>
      <c r="G870" s="15" t="s">
        <v>118</v>
      </c>
      <c r="H870" s="15" t="s">
        <v>778</v>
      </c>
      <c r="I870" s="15" t="s">
        <v>109</v>
      </c>
      <c r="J870" s="15" t="s">
        <v>768</v>
      </c>
      <c r="K870" s="57">
        <v>832</v>
      </c>
      <c r="L870" s="57">
        <v>7</v>
      </c>
      <c r="M870" s="57">
        <v>32</v>
      </c>
      <c r="N870" s="57" t="str">
        <f t="shared" si="13"/>
        <v>[tjhYqc1MlVo]|40-44|Female|TX_CURR_SUBNAT.T_1</v>
      </c>
    </row>
    <row r="871" spans="4:14">
      <c r="D871" s="15" t="s">
        <v>789</v>
      </c>
      <c r="E871" s="15" t="s">
        <v>790</v>
      </c>
      <c r="F871" s="15" t="s">
        <v>495</v>
      </c>
      <c r="G871" s="15" t="s">
        <v>118</v>
      </c>
      <c r="H871" s="15" t="s">
        <v>778</v>
      </c>
      <c r="I871" s="15" t="s">
        <v>120</v>
      </c>
      <c r="J871" s="15" t="s">
        <v>769</v>
      </c>
      <c r="K871" s="57">
        <v>662</v>
      </c>
      <c r="L871" s="57">
        <v>45</v>
      </c>
      <c r="M871" s="57">
        <v>36</v>
      </c>
      <c r="N871" s="57" t="str">
        <f t="shared" si="13"/>
        <v>[tjhYqc1MlVo]|40-44|Male|TX_CURR_SUBNAT.T_1</v>
      </c>
    </row>
    <row r="872" spans="4:14">
      <c r="D872" s="15" t="s">
        <v>789</v>
      </c>
      <c r="E872" s="15" t="s">
        <v>790</v>
      </c>
      <c r="F872" s="15" t="s">
        <v>495</v>
      </c>
      <c r="G872" s="15" t="s">
        <v>119</v>
      </c>
      <c r="H872" s="15" t="s">
        <v>779</v>
      </c>
      <c r="I872" s="15" t="s">
        <v>109</v>
      </c>
      <c r="J872" s="15" t="s">
        <v>768</v>
      </c>
      <c r="K872" s="57">
        <v>626</v>
      </c>
      <c r="L872" s="57">
        <v>13</v>
      </c>
      <c r="M872" s="57">
        <v>1</v>
      </c>
      <c r="N872" s="57" t="str">
        <f t="shared" si="13"/>
        <v>[tjhYqc1MlVo]|45-49|Female|TX_CURR_SUBNAT.T_1</v>
      </c>
    </row>
    <row r="873" spans="4:14">
      <c r="D873" s="15" t="s">
        <v>789</v>
      </c>
      <c r="E873" s="15" t="s">
        <v>790</v>
      </c>
      <c r="F873" s="15" t="s">
        <v>495</v>
      </c>
      <c r="G873" s="15" t="s">
        <v>119</v>
      </c>
      <c r="H873" s="15" t="s">
        <v>779</v>
      </c>
      <c r="I873" s="15" t="s">
        <v>120</v>
      </c>
      <c r="J873" s="15" t="s">
        <v>769</v>
      </c>
      <c r="K873" s="57">
        <v>567</v>
      </c>
      <c r="L873" s="57">
        <v>16</v>
      </c>
      <c r="M873" s="57">
        <v>40</v>
      </c>
      <c r="N873" s="57" t="str">
        <f t="shared" si="13"/>
        <v>[tjhYqc1MlVo]|45-49|Male|TX_CURR_SUBNAT.T_1</v>
      </c>
    </row>
    <row r="874" spans="4:14">
      <c r="D874" s="15" t="s">
        <v>789</v>
      </c>
      <c r="E874" s="15" t="s">
        <v>790</v>
      </c>
      <c r="F874" s="15" t="s">
        <v>495</v>
      </c>
      <c r="G874" s="15" t="s">
        <v>8</v>
      </c>
      <c r="H874" s="15" t="s">
        <v>780</v>
      </c>
      <c r="I874" s="15" t="s">
        <v>109</v>
      </c>
      <c r="J874" s="15" t="s">
        <v>768</v>
      </c>
      <c r="K874" s="57">
        <v>1794</v>
      </c>
      <c r="L874" s="57">
        <v>39</v>
      </c>
      <c r="M874" s="57">
        <v>34</v>
      </c>
      <c r="N874" s="57" t="str">
        <f t="shared" si="13"/>
        <v>[tjhYqc1MlVo]|50+|Female|TX_CURR_SUBNAT.T_1</v>
      </c>
    </row>
    <row r="875" spans="4:14">
      <c r="D875" s="15" t="s">
        <v>789</v>
      </c>
      <c r="E875" s="15" t="s">
        <v>790</v>
      </c>
      <c r="F875" s="15" t="s">
        <v>495</v>
      </c>
      <c r="G875" s="15" t="s">
        <v>8</v>
      </c>
      <c r="H875" s="15" t="s">
        <v>780</v>
      </c>
      <c r="I875" s="15" t="s">
        <v>120</v>
      </c>
      <c r="J875" s="15" t="s">
        <v>769</v>
      </c>
      <c r="K875" s="57">
        <v>1309</v>
      </c>
      <c r="L875" s="57">
        <v>3</v>
      </c>
      <c r="M875" s="57">
        <v>9</v>
      </c>
      <c r="N875" s="57" t="str">
        <f t="shared" si="13"/>
        <v>[tjhYqc1MlVo]|50+|Male|TX_CURR_SUBNAT.T_1</v>
      </c>
    </row>
    <row r="876" spans="4:14">
      <c r="D876" s="15" t="s">
        <v>791</v>
      </c>
      <c r="E876" s="15" t="s">
        <v>792</v>
      </c>
      <c r="F876" s="15" t="s">
        <v>495</v>
      </c>
      <c r="G876" s="15" t="s">
        <v>110</v>
      </c>
      <c r="H876" s="15" t="s">
        <v>770</v>
      </c>
      <c r="I876" s="15" t="s">
        <v>109</v>
      </c>
      <c r="J876" s="15" t="s">
        <v>768</v>
      </c>
      <c r="K876" s="57">
        <v>9</v>
      </c>
      <c r="L876" s="57">
        <v>46</v>
      </c>
      <c r="M876" s="57">
        <v>41</v>
      </c>
      <c r="N876" s="57" t="str">
        <f t="shared" si="13"/>
        <v>[zTaMbxvQtJ6]|01-04|Female|TX_CURR_SUBNAT.T_1</v>
      </c>
    </row>
    <row r="877" spans="4:14">
      <c r="D877" s="15" t="s">
        <v>791</v>
      </c>
      <c r="E877" s="15" t="s">
        <v>792</v>
      </c>
      <c r="F877" s="15" t="s">
        <v>495</v>
      </c>
      <c r="G877" s="15" t="s">
        <v>110</v>
      </c>
      <c r="H877" s="15" t="s">
        <v>770</v>
      </c>
      <c r="I877" s="15" t="s">
        <v>120</v>
      </c>
      <c r="J877" s="15" t="s">
        <v>769</v>
      </c>
      <c r="K877" s="57">
        <v>9</v>
      </c>
      <c r="L877" s="57">
        <v>46</v>
      </c>
      <c r="M877" s="57">
        <v>20</v>
      </c>
      <c r="N877" s="57" t="str">
        <f t="shared" si="13"/>
        <v>[zTaMbxvQtJ6]|01-04|Male|TX_CURR_SUBNAT.T_1</v>
      </c>
    </row>
    <row r="878" spans="4:14">
      <c r="D878" s="15" t="s">
        <v>791</v>
      </c>
      <c r="E878" s="15" t="s">
        <v>792</v>
      </c>
      <c r="F878" s="15" t="s">
        <v>495</v>
      </c>
      <c r="G878" s="15" t="s">
        <v>111</v>
      </c>
      <c r="H878" s="15" t="s">
        <v>771</v>
      </c>
      <c r="I878" s="15" t="s">
        <v>109</v>
      </c>
      <c r="J878" s="15" t="s">
        <v>768</v>
      </c>
      <c r="K878" s="57">
        <v>51</v>
      </c>
      <c r="L878" s="57">
        <v>6</v>
      </c>
      <c r="M878" s="57">
        <v>27</v>
      </c>
      <c r="N878" s="57" t="str">
        <f t="shared" si="13"/>
        <v>[zTaMbxvQtJ6]|05-09|Female|TX_CURR_SUBNAT.T_1</v>
      </c>
    </row>
    <row r="879" spans="4:14">
      <c r="D879" s="15" t="s">
        <v>791</v>
      </c>
      <c r="E879" s="15" t="s">
        <v>792</v>
      </c>
      <c r="F879" s="15" t="s">
        <v>495</v>
      </c>
      <c r="G879" s="15" t="s">
        <v>111</v>
      </c>
      <c r="H879" s="15" t="s">
        <v>771</v>
      </c>
      <c r="I879" s="15" t="s">
        <v>120</v>
      </c>
      <c r="J879" s="15" t="s">
        <v>769</v>
      </c>
      <c r="K879" s="57">
        <v>50</v>
      </c>
      <c r="L879" s="57">
        <v>3</v>
      </c>
      <c r="M879" s="57">
        <v>44</v>
      </c>
      <c r="N879" s="57" t="str">
        <f t="shared" si="13"/>
        <v>[zTaMbxvQtJ6]|05-09|Male|TX_CURR_SUBNAT.T_1</v>
      </c>
    </row>
    <row r="880" spans="4:14">
      <c r="D880" s="15" t="s">
        <v>791</v>
      </c>
      <c r="E880" s="15" t="s">
        <v>792</v>
      </c>
      <c r="F880" s="15" t="s">
        <v>495</v>
      </c>
      <c r="G880" s="15" t="s">
        <v>112</v>
      </c>
      <c r="H880" s="15" t="s">
        <v>772</v>
      </c>
      <c r="I880" s="15" t="s">
        <v>109</v>
      </c>
      <c r="J880" s="15" t="s">
        <v>768</v>
      </c>
      <c r="K880" s="57">
        <v>88</v>
      </c>
      <c r="L880" s="57">
        <v>48</v>
      </c>
      <c r="M880" s="57">
        <v>9</v>
      </c>
      <c r="N880" s="57" t="str">
        <f t="shared" si="13"/>
        <v>[zTaMbxvQtJ6]|10-14|Female|TX_CURR_SUBNAT.T_1</v>
      </c>
    </row>
    <row r="881" spans="4:14">
      <c r="D881" s="15" t="s">
        <v>791</v>
      </c>
      <c r="E881" s="15" t="s">
        <v>792</v>
      </c>
      <c r="F881" s="15" t="s">
        <v>495</v>
      </c>
      <c r="G881" s="15" t="s">
        <v>112</v>
      </c>
      <c r="H881" s="15" t="s">
        <v>772</v>
      </c>
      <c r="I881" s="15" t="s">
        <v>120</v>
      </c>
      <c r="J881" s="15" t="s">
        <v>769</v>
      </c>
      <c r="K881" s="57">
        <v>90</v>
      </c>
      <c r="L881" s="57">
        <v>50</v>
      </c>
      <c r="M881" s="57">
        <v>6</v>
      </c>
      <c r="N881" s="57" t="str">
        <f t="shared" si="13"/>
        <v>[zTaMbxvQtJ6]|10-14|Male|TX_CURR_SUBNAT.T_1</v>
      </c>
    </row>
    <row r="882" spans="4:14">
      <c r="D882" s="15" t="s">
        <v>791</v>
      </c>
      <c r="E882" s="15" t="s">
        <v>792</v>
      </c>
      <c r="F882" s="15" t="s">
        <v>495</v>
      </c>
      <c r="G882" s="15" t="s">
        <v>113</v>
      </c>
      <c r="H882" s="15" t="s">
        <v>773</v>
      </c>
      <c r="I882" s="15" t="s">
        <v>109</v>
      </c>
      <c r="J882" s="15" t="s">
        <v>768</v>
      </c>
      <c r="K882" s="57">
        <v>120</v>
      </c>
      <c r="L882" s="57">
        <v>34</v>
      </c>
      <c r="M882" s="57">
        <v>2</v>
      </c>
      <c r="N882" s="57" t="str">
        <f t="shared" si="13"/>
        <v>[zTaMbxvQtJ6]|15-19|Female|TX_CURR_SUBNAT.T_1</v>
      </c>
    </row>
    <row r="883" spans="4:14">
      <c r="D883" s="15" t="s">
        <v>791</v>
      </c>
      <c r="E883" s="15" t="s">
        <v>792</v>
      </c>
      <c r="F883" s="15" t="s">
        <v>495</v>
      </c>
      <c r="G883" s="15" t="s">
        <v>113</v>
      </c>
      <c r="H883" s="15" t="s">
        <v>773</v>
      </c>
      <c r="I883" s="15" t="s">
        <v>120</v>
      </c>
      <c r="J883" s="15" t="s">
        <v>769</v>
      </c>
      <c r="K883" s="57">
        <v>76</v>
      </c>
      <c r="L883" s="57">
        <v>26</v>
      </c>
      <c r="M883" s="57">
        <v>17</v>
      </c>
      <c r="N883" s="57" t="str">
        <f t="shared" si="13"/>
        <v>[zTaMbxvQtJ6]|15-19|Male|TX_CURR_SUBNAT.T_1</v>
      </c>
    </row>
    <row r="884" spans="4:14">
      <c r="D884" s="15" t="s">
        <v>791</v>
      </c>
      <c r="E884" s="15" t="s">
        <v>792</v>
      </c>
      <c r="F884" s="15" t="s">
        <v>495</v>
      </c>
      <c r="G884" s="15" t="s">
        <v>114</v>
      </c>
      <c r="H884" s="15" t="s">
        <v>774</v>
      </c>
      <c r="I884" s="15" t="s">
        <v>109</v>
      </c>
      <c r="J884" s="15" t="s">
        <v>768</v>
      </c>
      <c r="K884" s="57">
        <v>277</v>
      </c>
      <c r="L884" s="57">
        <v>4</v>
      </c>
      <c r="M884" s="57">
        <v>18</v>
      </c>
      <c r="N884" s="57" t="str">
        <f t="shared" si="13"/>
        <v>[zTaMbxvQtJ6]|20-24|Female|TX_CURR_SUBNAT.T_1</v>
      </c>
    </row>
    <row r="885" spans="4:14">
      <c r="D885" s="15" t="s">
        <v>791</v>
      </c>
      <c r="E885" s="15" t="s">
        <v>792</v>
      </c>
      <c r="F885" s="15" t="s">
        <v>495</v>
      </c>
      <c r="G885" s="15" t="s">
        <v>114</v>
      </c>
      <c r="H885" s="15" t="s">
        <v>774</v>
      </c>
      <c r="I885" s="15" t="s">
        <v>120</v>
      </c>
      <c r="J885" s="15" t="s">
        <v>769</v>
      </c>
      <c r="K885" s="57">
        <v>97</v>
      </c>
      <c r="L885" s="57">
        <v>15</v>
      </c>
      <c r="M885" s="57">
        <v>41</v>
      </c>
      <c r="N885" s="57" t="str">
        <f t="shared" si="13"/>
        <v>[zTaMbxvQtJ6]|20-24|Male|TX_CURR_SUBNAT.T_1</v>
      </c>
    </row>
    <row r="886" spans="4:14">
      <c r="D886" s="15" t="s">
        <v>791</v>
      </c>
      <c r="E886" s="15" t="s">
        <v>792</v>
      </c>
      <c r="F886" s="15" t="s">
        <v>495</v>
      </c>
      <c r="G886" s="15" t="s">
        <v>115</v>
      </c>
      <c r="H886" s="15" t="s">
        <v>775</v>
      </c>
      <c r="I886" s="15" t="s">
        <v>109</v>
      </c>
      <c r="J886" s="15" t="s">
        <v>768</v>
      </c>
      <c r="K886" s="57">
        <v>549</v>
      </c>
      <c r="L886" s="57">
        <v>30</v>
      </c>
      <c r="M886" s="57">
        <v>34</v>
      </c>
      <c r="N886" s="57" t="str">
        <f t="shared" si="13"/>
        <v>[zTaMbxvQtJ6]|25-29|Female|TX_CURR_SUBNAT.T_1</v>
      </c>
    </row>
    <row r="887" spans="4:14">
      <c r="D887" s="15" t="s">
        <v>791</v>
      </c>
      <c r="E887" s="15" t="s">
        <v>792</v>
      </c>
      <c r="F887" s="15" t="s">
        <v>495</v>
      </c>
      <c r="G887" s="15" t="s">
        <v>115</v>
      </c>
      <c r="H887" s="15" t="s">
        <v>775</v>
      </c>
      <c r="I887" s="15" t="s">
        <v>120</v>
      </c>
      <c r="J887" s="15" t="s">
        <v>769</v>
      </c>
      <c r="K887" s="57">
        <v>201</v>
      </c>
      <c r="L887" s="57">
        <v>46</v>
      </c>
      <c r="M887" s="57">
        <v>8</v>
      </c>
      <c r="N887" s="57" t="str">
        <f t="shared" si="13"/>
        <v>[zTaMbxvQtJ6]|25-29|Male|TX_CURR_SUBNAT.T_1</v>
      </c>
    </row>
    <row r="888" spans="4:14">
      <c r="D888" s="15" t="s">
        <v>791</v>
      </c>
      <c r="E888" s="15" t="s">
        <v>792</v>
      </c>
      <c r="F888" s="15" t="s">
        <v>495</v>
      </c>
      <c r="G888" s="15" t="s">
        <v>116</v>
      </c>
      <c r="H888" s="15" t="s">
        <v>776</v>
      </c>
      <c r="I888" s="15" t="s">
        <v>109</v>
      </c>
      <c r="J888" s="15" t="s">
        <v>768</v>
      </c>
      <c r="K888" s="57">
        <v>786</v>
      </c>
      <c r="L888" s="57">
        <v>31</v>
      </c>
      <c r="M888" s="57">
        <v>28</v>
      </c>
      <c r="N888" s="57" t="str">
        <f t="shared" si="13"/>
        <v>[zTaMbxvQtJ6]|30-34|Female|TX_CURR_SUBNAT.T_1</v>
      </c>
    </row>
    <row r="889" spans="4:14">
      <c r="D889" s="15" t="s">
        <v>791</v>
      </c>
      <c r="E889" s="15" t="s">
        <v>792</v>
      </c>
      <c r="F889" s="15" t="s">
        <v>495</v>
      </c>
      <c r="G889" s="15" t="s">
        <v>116</v>
      </c>
      <c r="H889" s="15" t="s">
        <v>776</v>
      </c>
      <c r="I889" s="15" t="s">
        <v>120</v>
      </c>
      <c r="J889" s="15" t="s">
        <v>769</v>
      </c>
      <c r="K889" s="57">
        <v>375</v>
      </c>
      <c r="L889" s="57">
        <v>22</v>
      </c>
      <c r="M889" s="57">
        <v>34</v>
      </c>
      <c r="N889" s="57" t="str">
        <f t="shared" si="13"/>
        <v>[zTaMbxvQtJ6]|30-34|Male|TX_CURR_SUBNAT.T_1</v>
      </c>
    </row>
    <row r="890" spans="4:14">
      <c r="D890" s="15" t="s">
        <v>791</v>
      </c>
      <c r="E890" s="15" t="s">
        <v>792</v>
      </c>
      <c r="F890" s="15" t="s">
        <v>495</v>
      </c>
      <c r="G890" s="15" t="s">
        <v>117</v>
      </c>
      <c r="H890" s="15" t="s">
        <v>777</v>
      </c>
      <c r="I890" s="15" t="s">
        <v>109</v>
      </c>
      <c r="J890" s="15" t="s">
        <v>768</v>
      </c>
      <c r="K890" s="57">
        <v>776</v>
      </c>
      <c r="L890" s="57">
        <v>28</v>
      </c>
      <c r="M890" s="57">
        <v>9</v>
      </c>
      <c r="N890" s="57" t="str">
        <f t="shared" si="13"/>
        <v>[zTaMbxvQtJ6]|35-39|Female|TX_CURR_SUBNAT.T_1</v>
      </c>
    </row>
    <row r="891" spans="4:14">
      <c r="D891" s="15" t="s">
        <v>791</v>
      </c>
      <c r="E891" s="15" t="s">
        <v>792</v>
      </c>
      <c r="F891" s="15" t="s">
        <v>495</v>
      </c>
      <c r="G891" s="15" t="s">
        <v>117</v>
      </c>
      <c r="H891" s="15" t="s">
        <v>777</v>
      </c>
      <c r="I891" s="15" t="s">
        <v>120</v>
      </c>
      <c r="J891" s="15" t="s">
        <v>769</v>
      </c>
      <c r="K891" s="57">
        <v>503</v>
      </c>
      <c r="L891" s="57">
        <v>49</v>
      </c>
      <c r="M891" s="57">
        <v>16</v>
      </c>
      <c r="N891" s="57" t="str">
        <f t="shared" si="13"/>
        <v>[zTaMbxvQtJ6]|35-39|Male|TX_CURR_SUBNAT.T_1</v>
      </c>
    </row>
    <row r="892" spans="4:14">
      <c r="D892" s="15" t="s">
        <v>791</v>
      </c>
      <c r="E892" s="15" t="s">
        <v>792</v>
      </c>
      <c r="F892" s="15" t="s">
        <v>495</v>
      </c>
      <c r="G892" s="15" t="s">
        <v>118</v>
      </c>
      <c r="H892" s="15" t="s">
        <v>778</v>
      </c>
      <c r="I892" s="15" t="s">
        <v>109</v>
      </c>
      <c r="J892" s="15" t="s">
        <v>768</v>
      </c>
      <c r="K892" s="57">
        <v>614</v>
      </c>
      <c r="L892" s="57">
        <v>2</v>
      </c>
      <c r="M892" s="57">
        <v>17</v>
      </c>
      <c r="N892" s="57" t="str">
        <f t="shared" si="13"/>
        <v>[zTaMbxvQtJ6]|40-44|Female|TX_CURR_SUBNAT.T_1</v>
      </c>
    </row>
    <row r="893" spans="4:14">
      <c r="D893" s="15" t="s">
        <v>791</v>
      </c>
      <c r="E893" s="15" t="s">
        <v>792</v>
      </c>
      <c r="F893" s="15" t="s">
        <v>495</v>
      </c>
      <c r="G893" s="15" t="s">
        <v>118</v>
      </c>
      <c r="H893" s="15" t="s">
        <v>778</v>
      </c>
      <c r="I893" s="15" t="s">
        <v>120</v>
      </c>
      <c r="J893" s="15" t="s">
        <v>769</v>
      </c>
      <c r="K893" s="57">
        <v>459</v>
      </c>
      <c r="L893" s="57">
        <v>35</v>
      </c>
      <c r="M893" s="57">
        <v>7</v>
      </c>
      <c r="N893" s="57" t="str">
        <f t="shared" si="13"/>
        <v>[zTaMbxvQtJ6]|40-44|Male|TX_CURR_SUBNAT.T_1</v>
      </c>
    </row>
    <row r="894" spans="4:14">
      <c r="D894" s="15" t="s">
        <v>791</v>
      </c>
      <c r="E894" s="15" t="s">
        <v>792</v>
      </c>
      <c r="F894" s="15" t="s">
        <v>495</v>
      </c>
      <c r="G894" s="15" t="s">
        <v>119</v>
      </c>
      <c r="H894" s="15" t="s">
        <v>779</v>
      </c>
      <c r="I894" s="15" t="s">
        <v>109</v>
      </c>
      <c r="J894" s="15" t="s">
        <v>768</v>
      </c>
      <c r="K894" s="57">
        <v>463</v>
      </c>
      <c r="L894" s="57">
        <v>40</v>
      </c>
      <c r="M894" s="57">
        <v>18</v>
      </c>
      <c r="N894" s="57" t="str">
        <f t="shared" si="13"/>
        <v>[zTaMbxvQtJ6]|45-49|Female|TX_CURR_SUBNAT.T_1</v>
      </c>
    </row>
    <row r="895" spans="4:14">
      <c r="D895" s="15" t="s">
        <v>791</v>
      </c>
      <c r="E895" s="15" t="s">
        <v>792</v>
      </c>
      <c r="F895" s="15" t="s">
        <v>495</v>
      </c>
      <c r="G895" s="15" t="s">
        <v>119</v>
      </c>
      <c r="H895" s="15" t="s">
        <v>779</v>
      </c>
      <c r="I895" s="15" t="s">
        <v>120</v>
      </c>
      <c r="J895" s="15" t="s">
        <v>769</v>
      </c>
      <c r="K895" s="57">
        <v>388</v>
      </c>
      <c r="L895" s="57">
        <v>3</v>
      </c>
      <c r="M895" s="57">
        <v>33</v>
      </c>
      <c r="N895" s="57" t="str">
        <f t="shared" si="13"/>
        <v>[zTaMbxvQtJ6]|45-49|Male|TX_CURR_SUBNAT.T_1</v>
      </c>
    </row>
    <row r="896" spans="4:14">
      <c r="D896" s="15" t="s">
        <v>791</v>
      </c>
      <c r="E896" s="15" t="s">
        <v>792</v>
      </c>
      <c r="F896" s="15" t="s">
        <v>495</v>
      </c>
      <c r="G896" s="15" t="s">
        <v>8</v>
      </c>
      <c r="H896" s="15" t="s">
        <v>780</v>
      </c>
      <c r="I896" s="15" t="s">
        <v>109</v>
      </c>
      <c r="J896" s="15" t="s">
        <v>768</v>
      </c>
      <c r="K896" s="57">
        <v>1404</v>
      </c>
      <c r="L896" s="57">
        <v>2</v>
      </c>
      <c r="M896" s="57">
        <v>46</v>
      </c>
      <c r="N896" s="57" t="str">
        <f t="shared" si="13"/>
        <v>[zTaMbxvQtJ6]|50+|Female|TX_CURR_SUBNAT.T_1</v>
      </c>
    </row>
    <row r="897" spans="4:14">
      <c r="D897" s="15" t="s">
        <v>791</v>
      </c>
      <c r="E897" s="15" t="s">
        <v>792</v>
      </c>
      <c r="F897" s="15" t="s">
        <v>495</v>
      </c>
      <c r="G897" s="15" t="s">
        <v>8</v>
      </c>
      <c r="H897" s="15" t="s">
        <v>780</v>
      </c>
      <c r="I897" s="15" t="s">
        <v>120</v>
      </c>
      <c r="J897" s="15" t="s">
        <v>769</v>
      </c>
      <c r="K897" s="57">
        <v>998</v>
      </c>
      <c r="L897" s="57">
        <v>52</v>
      </c>
      <c r="M897" s="57">
        <v>13</v>
      </c>
      <c r="N897" s="57" t="str">
        <f t="shared" si="13"/>
        <v>[zTaMbxvQtJ6]|50+|Male|TX_CURR_SUBNAT.T_1</v>
      </c>
    </row>
    <row r="898" spans="4:14">
      <c r="D898" s="15" t="s">
        <v>793</v>
      </c>
      <c r="E898" s="15" t="s">
        <v>794</v>
      </c>
      <c r="F898" s="15" t="s">
        <v>495</v>
      </c>
      <c r="G898" s="15" t="s">
        <v>110</v>
      </c>
      <c r="H898" s="15" t="s">
        <v>770</v>
      </c>
      <c r="I898" s="15" t="s">
        <v>109</v>
      </c>
      <c r="J898" s="15" t="s">
        <v>768</v>
      </c>
      <c r="K898" s="57">
        <v>14</v>
      </c>
      <c r="L898" s="57">
        <v>44</v>
      </c>
      <c r="M898" s="57">
        <v>5</v>
      </c>
      <c r="N898" s="57" t="str">
        <f t="shared" si="13"/>
        <v>[HuwCoDZG0FY]|01-04|Female|TX_CURR_SUBNAT.T_1</v>
      </c>
    </row>
    <row r="899" spans="4:14">
      <c r="D899" s="15" t="s">
        <v>793</v>
      </c>
      <c r="E899" s="15" t="s">
        <v>794</v>
      </c>
      <c r="F899" s="15" t="s">
        <v>495</v>
      </c>
      <c r="G899" s="15" t="s">
        <v>110</v>
      </c>
      <c r="H899" s="15" t="s">
        <v>770</v>
      </c>
      <c r="I899" s="15" t="s">
        <v>120</v>
      </c>
      <c r="J899" s="15" t="s">
        <v>769</v>
      </c>
      <c r="K899" s="57">
        <v>14</v>
      </c>
      <c r="L899" s="57">
        <v>33</v>
      </c>
      <c r="M899" s="57">
        <v>16</v>
      </c>
      <c r="N899" s="57" t="str">
        <f t="shared" ref="N899:N962" si="14">IF($D899&lt;&gt;"","["&amp;$E899&amp;"]"&amp;"|"&amp;$G899&amp;"|"&amp;$I899&amp;"|"&amp;$F899,"")</f>
        <v>[HuwCoDZG0FY]|01-04|Male|TX_CURR_SUBNAT.T_1</v>
      </c>
    </row>
    <row r="900" spans="4:14">
      <c r="D900" s="15" t="s">
        <v>793</v>
      </c>
      <c r="E900" s="15" t="s">
        <v>794</v>
      </c>
      <c r="F900" s="15" t="s">
        <v>495</v>
      </c>
      <c r="G900" s="15" t="s">
        <v>111</v>
      </c>
      <c r="H900" s="15" t="s">
        <v>771</v>
      </c>
      <c r="I900" s="15" t="s">
        <v>109</v>
      </c>
      <c r="J900" s="15" t="s">
        <v>768</v>
      </c>
      <c r="K900" s="57">
        <v>85</v>
      </c>
      <c r="L900" s="57">
        <v>44</v>
      </c>
      <c r="M900" s="57">
        <v>18</v>
      </c>
      <c r="N900" s="57" t="str">
        <f t="shared" si="14"/>
        <v>[HuwCoDZG0FY]|05-09|Female|TX_CURR_SUBNAT.T_1</v>
      </c>
    </row>
    <row r="901" spans="4:14">
      <c r="D901" s="15" t="s">
        <v>793</v>
      </c>
      <c r="E901" s="15" t="s">
        <v>794</v>
      </c>
      <c r="F901" s="15" t="s">
        <v>495</v>
      </c>
      <c r="G901" s="15" t="s">
        <v>111</v>
      </c>
      <c r="H901" s="15" t="s">
        <v>771</v>
      </c>
      <c r="I901" s="15" t="s">
        <v>120</v>
      </c>
      <c r="J901" s="15" t="s">
        <v>769</v>
      </c>
      <c r="K901" s="57">
        <v>82</v>
      </c>
      <c r="L901" s="57">
        <v>5</v>
      </c>
      <c r="M901" s="57">
        <v>38</v>
      </c>
      <c r="N901" s="57" t="str">
        <f t="shared" si="14"/>
        <v>[HuwCoDZG0FY]|05-09|Male|TX_CURR_SUBNAT.T_1</v>
      </c>
    </row>
    <row r="902" spans="4:14">
      <c r="D902" s="15" t="s">
        <v>793</v>
      </c>
      <c r="E902" s="15" t="s">
        <v>794</v>
      </c>
      <c r="F902" s="15" t="s">
        <v>495</v>
      </c>
      <c r="G902" s="15" t="s">
        <v>112</v>
      </c>
      <c r="H902" s="15" t="s">
        <v>772</v>
      </c>
      <c r="I902" s="15" t="s">
        <v>109</v>
      </c>
      <c r="J902" s="15" t="s">
        <v>768</v>
      </c>
      <c r="K902" s="57">
        <v>145</v>
      </c>
      <c r="L902" s="57">
        <v>59</v>
      </c>
      <c r="M902" s="57">
        <v>27</v>
      </c>
      <c r="N902" s="57" t="str">
        <f t="shared" si="14"/>
        <v>[HuwCoDZG0FY]|10-14|Female|TX_CURR_SUBNAT.T_1</v>
      </c>
    </row>
    <row r="903" spans="4:14">
      <c r="D903" s="15" t="s">
        <v>793</v>
      </c>
      <c r="E903" s="15" t="s">
        <v>794</v>
      </c>
      <c r="F903" s="15" t="s">
        <v>495</v>
      </c>
      <c r="G903" s="15" t="s">
        <v>112</v>
      </c>
      <c r="H903" s="15" t="s">
        <v>772</v>
      </c>
      <c r="I903" s="15" t="s">
        <v>120</v>
      </c>
      <c r="J903" s="15" t="s">
        <v>769</v>
      </c>
      <c r="K903" s="57">
        <v>149</v>
      </c>
      <c r="L903" s="57">
        <v>60</v>
      </c>
      <c r="M903" s="57">
        <v>9</v>
      </c>
      <c r="N903" s="57" t="str">
        <f t="shared" si="14"/>
        <v>[HuwCoDZG0FY]|10-14|Male|TX_CURR_SUBNAT.T_1</v>
      </c>
    </row>
    <row r="904" spans="4:14">
      <c r="D904" s="15" t="s">
        <v>793</v>
      </c>
      <c r="E904" s="15" t="s">
        <v>794</v>
      </c>
      <c r="F904" s="15" t="s">
        <v>495</v>
      </c>
      <c r="G904" s="15" t="s">
        <v>113</v>
      </c>
      <c r="H904" s="15" t="s">
        <v>773</v>
      </c>
      <c r="I904" s="15" t="s">
        <v>109</v>
      </c>
      <c r="J904" s="15" t="s">
        <v>768</v>
      </c>
      <c r="K904" s="57">
        <v>193</v>
      </c>
      <c r="L904" s="57">
        <v>3</v>
      </c>
      <c r="M904" s="57">
        <v>50</v>
      </c>
      <c r="N904" s="57" t="str">
        <f t="shared" si="14"/>
        <v>[HuwCoDZG0FY]|15-19|Female|TX_CURR_SUBNAT.T_1</v>
      </c>
    </row>
    <row r="905" spans="4:14">
      <c r="D905" s="15" t="s">
        <v>793</v>
      </c>
      <c r="E905" s="15" t="s">
        <v>794</v>
      </c>
      <c r="F905" s="15" t="s">
        <v>495</v>
      </c>
      <c r="G905" s="15" t="s">
        <v>113</v>
      </c>
      <c r="H905" s="15" t="s">
        <v>773</v>
      </c>
      <c r="I905" s="15" t="s">
        <v>120</v>
      </c>
      <c r="J905" s="15" t="s">
        <v>769</v>
      </c>
      <c r="K905" s="57">
        <v>125</v>
      </c>
      <c r="L905" s="57">
        <v>45</v>
      </c>
      <c r="M905" s="57">
        <v>47</v>
      </c>
      <c r="N905" s="57" t="str">
        <f t="shared" si="14"/>
        <v>[HuwCoDZG0FY]|15-19|Male|TX_CURR_SUBNAT.T_1</v>
      </c>
    </row>
    <row r="906" spans="4:14">
      <c r="D906" s="15" t="s">
        <v>793</v>
      </c>
      <c r="E906" s="15" t="s">
        <v>794</v>
      </c>
      <c r="F906" s="15" t="s">
        <v>495</v>
      </c>
      <c r="G906" s="15" t="s">
        <v>114</v>
      </c>
      <c r="H906" s="15" t="s">
        <v>774</v>
      </c>
      <c r="I906" s="15" t="s">
        <v>109</v>
      </c>
      <c r="J906" s="15" t="s">
        <v>768</v>
      </c>
      <c r="K906" s="57">
        <v>464</v>
      </c>
      <c r="L906" s="57">
        <v>58</v>
      </c>
      <c r="M906" s="57">
        <v>23</v>
      </c>
      <c r="N906" s="57" t="str">
        <f t="shared" si="14"/>
        <v>[HuwCoDZG0FY]|20-24|Female|TX_CURR_SUBNAT.T_1</v>
      </c>
    </row>
    <row r="907" spans="4:14">
      <c r="D907" s="15" t="s">
        <v>793</v>
      </c>
      <c r="E907" s="15" t="s">
        <v>794</v>
      </c>
      <c r="F907" s="15" t="s">
        <v>495</v>
      </c>
      <c r="G907" s="15" t="s">
        <v>114</v>
      </c>
      <c r="H907" s="15" t="s">
        <v>774</v>
      </c>
      <c r="I907" s="15" t="s">
        <v>120</v>
      </c>
      <c r="J907" s="15" t="s">
        <v>769</v>
      </c>
      <c r="K907" s="57">
        <v>165</v>
      </c>
      <c r="L907" s="57">
        <v>51</v>
      </c>
      <c r="M907" s="57">
        <v>41</v>
      </c>
      <c r="N907" s="57" t="str">
        <f t="shared" si="14"/>
        <v>[HuwCoDZG0FY]|20-24|Male|TX_CURR_SUBNAT.T_1</v>
      </c>
    </row>
    <row r="908" spans="4:14">
      <c r="D908" s="15" t="s">
        <v>793</v>
      </c>
      <c r="E908" s="15" t="s">
        <v>794</v>
      </c>
      <c r="F908" s="15" t="s">
        <v>495</v>
      </c>
      <c r="G908" s="15" t="s">
        <v>115</v>
      </c>
      <c r="H908" s="15" t="s">
        <v>775</v>
      </c>
      <c r="I908" s="15" t="s">
        <v>109</v>
      </c>
      <c r="J908" s="15" t="s">
        <v>768</v>
      </c>
      <c r="K908" s="57">
        <v>929</v>
      </c>
      <c r="L908" s="57">
        <v>6</v>
      </c>
      <c r="M908" s="57">
        <v>33</v>
      </c>
      <c r="N908" s="57" t="str">
        <f t="shared" si="14"/>
        <v>[HuwCoDZG0FY]|25-29|Female|TX_CURR_SUBNAT.T_1</v>
      </c>
    </row>
    <row r="909" spans="4:14">
      <c r="D909" s="15" t="s">
        <v>793</v>
      </c>
      <c r="E909" s="15" t="s">
        <v>794</v>
      </c>
      <c r="F909" s="15" t="s">
        <v>495</v>
      </c>
      <c r="G909" s="15" t="s">
        <v>115</v>
      </c>
      <c r="H909" s="15" t="s">
        <v>775</v>
      </c>
      <c r="I909" s="15" t="s">
        <v>120</v>
      </c>
      <c r="J909" s="15" t="s">
        <v>769</v>
      </c>
      <c r="K909" s="57">
        <v>360</v>
      </c>
      <c r="L909" s="57">
        <v>51</v>
      </c>
      <c r="M909" s="57">
        <v>19</v>
      </c>
      <c r="N909" s="57" t="str">
        <f t="shared" si="14"/>
        <v>[HuwCoDZG0FY]|25-29|Male|TX_CURR_SUBNAT.T_1</v>
      </c>
    </row>
    <row r="910" spans="4:14">
      <c r="D910" s="15" t="s">
        <v>793</v>
      </c>
      <c r="E910" s="15" t="s">
        <v>794</v>
      </c>
      <c r="F910" s="15" t="s">
        <v>495</v>
      </c>
      <c r="G910" s="15" t="s">
        <v>116</v>
      </c>
      <c r="H910" s="15" t="s">
        <v>776</v>
      </c>
      <c r="I910" s="15" t="s">
        <v>109</v>
      </c>
      <c r="J910" s="15" t="s">
        <v>768</v>
      </c>
      <c r="K910" s="57">
        <v>1256</v>
      </c>
      <c r="L910" s="57">
        <v>15</v>
      </c>
      <c r="M910" s="57">
        <v>20</v>
      </c>
      <c r="N910" s="57" t="str">
        <f t="shared" si="14"/>
        <v>[HuwCoDZG0FY]|30-34|Female|TX_CURR_SUBNAT.T_1</v>
      </c>
    </row>
    <row r="911" spans="4:14">
      <c r="D911" s="15" t="s">
        <v>793</v>
      </c>
      <c r="E911" s="15" t="s">
        <v>794</v>
      </c>
      <c r="F911" s="15" t="s">
        <v>495</v>
      </c>
      <c r="G911" s="15" t="s">
        <v>116</v>
      </c>
      <c r="H911" s="15" t="s">
        <v>776</v>
      </c>
      <c r="I911" s="15" t="s">
        <v>120</v>
      </c>
      <c r="J911" s="15" t="s">
        <v>769</v>
      </c>
      <c r="K911" s="57">
        <v>657</v>
      </c>
      <c r="L911" s="57">
        <v>41</v>
      </c>
      <c r="M911" s="57">
        <v>12</v>
      </c>
      <c r="N911" s="57" t="str">
        <f t="shared" si="14"/>
        <v>[HuwCoDZG0FY]|30-34|Male|TX_CURR_SUBNAT.T_1</v>
      </c>
    </row>
    <row r="912" spans="4:14">
      <c r="D912" s="15" t="s">
        <v>793</v>
      </c>
      <c r="E912" s="15" t="s">
        <v>794</v>
      </c>
      <c r="F912" s="15" t="s">
        <v>495</v>
      </c>
      <c r="G912" s="15" t="s">
        <v>117</v>
      </c>
      <c r="H912" s="15" t="s">
        <v>777</v>
      </c>
      <c r="I912" s="15" t="s">
        <v>109</v>
      </c>
      <c r="J912" s="15" t="s">
        <v>768</v>
      </c>
      <c r="K912" s="57">
        <v>1193</v>
      </c>
      <c r="L912" s="57">
        <v>57</v>
      </c>
      <c r="M912" s="57">
        <v>39</v>
      </c>
      <c r="N912" s="57" t="str">
        <f t="shared" si="14"/>
        <v>[HuwCoDZG0FY]|35-39|Female|TX_CURR_SUBNAT.T_1</v>
      </c>
    </row>
    <row r="913" spans="4:14">
      <c r="D913" s="15" t="s">
        <v>793</v>
      </c>
      <c r="E913" s="15" t="s">
        <v>794</v>
      </c>
      <c r="F913" s="15" t="s">
        <v>495</v>
      </c>
      <c r="G913" s="15" t="s">
        <v>117</v>
      </c>
      <c r="H913" s="15" t="s">
        <v>777</v>
      </c>
      <c r="I913" s="15" t="s">
        <v>120</v>
      </c>
      <c r="J913" s="15" t="s">
        <v>769</v>
      </c>
      <c r="K913" s="57">
        <v>834</v>
      </c>
      <c r="L913" s="57">
        <v>3</v>
      </c>
      <c r="M913" s="57">
        <v>28</v>
      </c>
      <c r="N913" s="57" t="str">
        <f t="shared" si="14"/>
        <v>[HuwCoDZG0FY]|35-39|Male|TX_CURR_SUBNAT.T_1</v>
      </c>
    </row>
    <row r="914" spans="4:14">
      <c r="D914" s="15" t="s">
        <v>793</v>
      </c>
      <c r="E914" s="15" t="s">
        <v>794</v>
      </c>
      <c r="F914" s="15" t="s">
        <v>495</v>
      </c>
      <c r="G914" s="15" t="s">
        <v>118</v>
      </c>
      <c r="H914" s="15" t="s">
        <v>778</v>
      </c>
      <c r="I914" s="15" t="s">
        <v>109</v>
      </c>
      <c r="J914" s="15" t="s">
        <v>768</v>
      </c>
      <c r="K914" s="57">
        <v>947</v>
      </c>
      <c r="L914" s="57">
        <v>59</v>
      </c>
      <c r="M914" s="57">
        <v>6</v>
      </c>
      <c r="N914" s="57" t="str">
        <f t="shared" si="14"/>
        <v>[HuwCoDZG0FY]|40-44|Female|TX_CURR_SUBNAT.T_1</v>
      </c>
    </row>
    <row r="915" spans="4:14">
      <c r="D915" s="15" t="s">
        <v>793</v>
      </c>
      <c r="E915" s="15" t="s">
        <v>794</v>
      </c>
      <c r="F915" s="15" t="s">
        <v>495</v>
      </c>
      <c r="G915" s="15" t="s">
        <v>118</v>
      </c>
      <c r="H915" s="15" t="s">
        <v>778</v>
      </c>
      <c r="I915" s="15" t="s">
        <v>120</v>
      </c>
      <c r="J915" s="15" t="s">
        <v>769</v>
      </c>
      <c r="K915" s="57">
        <v>737</v>
      </c>
      <c r="L915" s="57">
        <v>38</v>
      </c>
      <c r="M915" s="57">
        <v>26</v>
      </c>
      <c r="N915" s="57" t="str">
        <f t="shared" si="14"/>
        <v>[HuwCoDZG0FY]|40-44|Male|TX_CURR_SUBNAT.T_1</v>
      </c>
    </row>
    <row r="916" spans="4:14">
      <c r="D916" s="15" t="s">
        <v>793</v>
      </c>
      <c r="E916" s="15" t="s">
        <v>794</v>
      </c>
      <c r="F916" s="15" t="s">
        <v>495</v>
      </c>
      <c r="G916" s="15" t="s">
        <v>119</v>
      </c>
      <c r="H916" s="15" t="s">
        <v>779</v>
      </c>
      <c r="I916" s="15" t="s">
        <v>109</v>
      </c>
      <c r="J916" s="15" t="s">
        <v>768</v>
      </c>
      <c r="K916" s="57">
        <v>732</v>
      </c>
      <c r="L916" s="57">
        <v>43</v>
      </c>
      <c r="M916" s="57">
        <v>38</v>
      </c>
      <c r="N916" s="57" t="str">
        <f t="shared" si="14"/>
        <v>[HuwCoDZG0FY]|45-49|Female|TX_CURR_SUBNAT.T_1</v>
      </c>
    </row>
    <row r="917" spans="4:14">
      <c r="D917" s="15" t="s">
        <v>793</v>
      </c>
      <c r="E917" s="15" t="s">
        <v>794</v>
      </c>
      <c r="F917" s="15" t="s">
        <v>495</v>
      </c>
      <c r="G917" s="15" t="s">
        <v>119</v>
      </c>
      <c r="H917" s="15" t="s">
        <v>779</v>
      </c>
      <c r="I917" s="15" t="s">
        <v>120</v>
      </c>
      <c r="J917" s="15" t="s">
        <v>769</v>
      </c>
      <c r="K917" s="57">
        <v>636</v>
      </c>
      <c r="L917" s="57">
        <v>7</v>
      </c>
      <c r="M917" s="57">
        <v>24</v>
      </c>
      <c r="N917" s="57" t="str">
        <f t="shared" si="14"/>
        <v>[HuwCoDZG0FY]|45-49|Male|TX_CURR_SUBNAT.T_1</v>
      </c>
    </row>
    <row r="918" spans="4:14">
      <c r="D918" s="15" t="s">
        <v>793</v>
      </c>
      <c r="E918" s="15" t="s">
        <v>794</v>
      </c>
      <c r="F918" s="15" t="s">
        <v>495</v>
      </c>
      <c r="G918" s="15" t="s">
        <v>8</v>
      </c>
      <c r="H918" s="15" t="s">
        <v>780</v>
      </c>
      <c r="I918" s="15" t="s">
        <v>109</v>
      </c>
      <c r="J918" s="15" t="s">
        <v>768</v>
      </c>
      <c r="K918" s="57">
        <v>2415</v>
      </c>
      <c r="L918" s="57">
        <v>59</v>
      </c>
      <c r="M918" s="57">
        <v>38</v>
      </c>
      <c r="N918" s="57" t="str">
        <f t="shared" si="14"/>
        <v>[HuwCoDZG0FY]|50+|Female|TX_CURR_SUBNAT.T_1</v>
      </c>
    </row>
    <row r="919" spans="4:14">
      <c r="D919" s="15" t="s">
        <v>793</v>
      </c>
      <c r="E919" s="15" t="s">
        <v>794</v>
      </c>
      <c r="F919" s="15" t="s">
        <v>495</v>
      </c>
      <c r="G919" s="15" t="s">
        <v>8</v>
      </c>
      <c r="H919" s="15" t="s">
        <v>780</v>
      </c>
      <c r="I919" s="15" t="s">
        <v>120</v>
      </c>
      <c r="J919" s="15" t="s">
        <v>769</v>
      </c>
      <c r="K919" s="57">
        <v>1675</v>
      </c>
      <c r="L919" s="57">
        <v>16</v>
      </c>
      <c r="M919" s="57">
        <v>46</v>
      </c>
      <c r="N919" s="57" t="str">
        <f t="shared" si="14"/>
        <v>[HuwCoDZG0FY]|50+|Male|TX_CURR_SUBNAT.T_1</v>
      </c>
    </row>
    <row r="920" spans="4:14">
      <c r="D920" s="15" t="s">
        <v>795</v>
      </c>
      <c r="E920" s="15" t="s">
        <v>796</v>
      </c>
      <c r="F920" s="15" t="s">
        <v>495</v>
      </c>
      <c r="G920" s="15" t="s">
        <v>110</v>
      </c>
      <c r="H920" s="15" t="s">
        <v>770</v>
      </c>
      <c r="I920" s="15" t="s">
        <v>109</v>
      </c>
      <c r="J920" s="15" t="s">
        <v>768</v>
      </c>
      <c r="K920" s="57">
        <v>16</v>
      </c>
      <c r="L920" s="57">
        <v>14</v>
      </c>
      <c r="M920" s="57">
        <v>30</v>
      </c>
      <c r="N920" s="57" t="str">
        <f t="shared" si="14"/>
        <v>[jyhIrCoB31x]|01-04|Female|TX_CURR_SUBNAT.T_1</v>
      </c>
    </row>
    <row r="921" spans="4:14">
      <c r="D921" s="15" t="s">
        <v>795</v>
      </c>
      <c r="E921" s="15" t="s">
        <v>796</v>
      </c>
      <c r="F921" s="15" t="s">
        <v>495</v>
      </c>
      <c r="G921" s="15" t="s">
        <v>110</v>
      </c>
      <c r="H921" s="15" t="s">
        <v>770</v>
      </c>
      <c r="I921" s="15" t="s">
        <v>120</v>
      </c>
      <c r="J921" s="15" t="s">
        <v>769</v>
      </c>
      <c r="K921" s="57">
        <v>16</v>
      </c>
      <c r="L921" s="57">
        <v>22</v>
      </c>
      <c r="M921" s="57">
        <v>3</v>
      </c>
      <c r="N921" s="57" t="str">
        <f t="shared" si="14"/>
        <v>[jyhIrCoB31x]|01-04|Male|TX_CURR_SUBNAT.T_1</v>
      </c>
    </row>
    <row r="922" spans="4:14">
      <c r="D922" s="15" t="s">
        <v>795</v>
      </c>
      <c r="E922" s="15" t="s">
        <v>796</v>
      </c>
      <c r="F922" s="15" t="s">
        <v>495</v>
      </c>
      <c r="G922" s="15" t="s">
        <v>111</v>
      </c>
      <c r="H922" s="15" t="s">
        <v>771</v>
      </c>
      <c r="I922" s="15" t="s">
        <v>109</v>
      </c>
      <c r="J922" s="15" t="s">
        <v>768</v>
      </c>
      <c r="K922" s="57">
        <v>100</v>
      </c>
      <c r="L922" s="57">
        <v>31</v>
      </c>
      <c r="M922" s="57">
        <v>46</v>
      </c>
      <c r="N922" s="57" t="str">
        <f t="shared" si="14"/>
        <v>[jyhIrCoB31x]|05-09|Female|TX_CURR_SUBNAT.T_1</v>
      </c>
    </row>
    <row r="923" spans="4:14">
      <c r="D923" s="15" t="s">
        <v>795</v>
      </c>
      <c r="E923" s="15" t="s">
        <v>796</v>
      </c>
      <c r="F923" s="15" t="s">
        <v>495</v>
      </c>
      <c r="G923" s="15" t="s">
        <v>111</v>
      </c>
      <c r="H923" s="15" t="s">
        <v>771</v>
      </c>
      <c r="I923" s="15" t="s">
        <v>120</v>
      </c>
      <c r="J923" s="15" t="s">
        <v>769</v>
      </c>
      <c r="K923" s="57">
        <v>95</v>
      </c>
      <c r="L923" s="57">
        <v>57</v>
      </c>
      <c r="M923" s="57">
        <v>31</v>
      </c>
      <c r="N923" s="57" t="str">
        <f t="shared" si="14"/>
        <v>[jyhIrCoB31x]|05-09|Male|TX_CURR_SUBNAT.T_1</v>
      </c>
    </row>
    <row r="924" spans="4:14">
      <c r="D924" s="15" t="s">
        <v>795</v>
      </c>
      <c r="E924" s="15" t="s">
        <v>796</v>
      </c>
      <c r="F924" s="15" t="s">
        <v>495</v>
      </c>
      <c r="G924" s="15" t="s">
        <v>112</v>
      </c>
      <c r="H924" s="15" t="s">
        <v>772</v>
      </c>
      <c r="I924" s="15" t="s">
        <v>109</v>
      </c>
      <c r="J924" s="15" t="s">
        <v>768</v>
      </c>
      <c r="K924" s="57">
        <v>171</v>
      </c>
      <c r="L924" s="57">
        <v>49</v>
      </c>
      <c r="M924" s="57">
        <v>20</v>
      </c>
      <c r="N924" s="57" t="str">
        <f t="shared" si="14"/>
        <v>[jyhIrCoB31x]|10-14|Female|TX_CURR_SUBNAT.T_1</v>
      </c>
    </row>
    <row r="925" spans="4:14">
      <c r="D925" s="15" t="s">
        <v>795</v>
      </c>
      <c r="E925" s="15" t="s">
        <v>796</v>
      </c>
      <c r="F925" s="15" t="s">
        <v>495</v>
      </c>
      <c r="G925" s="15" t="s">
        <v>112</v>
      </c>
      <c r="H925" s="15" t="s">
        <v>772</v>
      </c>
      <c r="I925" s="15" t="s">
        <v>120</v>
      </c>
      <c r="J925" s="15" t="s">
        <v>769</v>
      </c>
      <c r="K925" s="57">
        <v>173</v>
      </c>
      <c r="L925" s="57">
        <v>29</v>
      </c>
      <c r="M925" s="57">
        <v>28</v>
      </c>
      <c r="N925" s="57" t="str">
        <f t="shared" si="14"/>
        <v>[jyhIrCoB31x]|10-14|Male|TX_CURR_SUBNAT.T_1</v>
      </c>
    </row>
    <row r="926" spans="4:14">
      <c r="D926" s="15" t="s">
        <v>795</v>
      </c>
      <c r="E926" s="15" t="s">
        <v>796</v>
      </c>
      <c r="F926" s="15" t="s">
        <v>495</v>
      </c>
      <c r="G926" s="15" t="s">
        <v>113</v>
      </c>
      <c r="H926" s="15" t="s">
        <v>773</v>
      </c>
      <c r="I926" s="15" t="s">
        <v>109</v>
      </c>
      <c r="J926" s="15" t="s">
        <v>768</v>
      </c>
      <c r="K926" s="57">
        <v>218</v>
      </c>
      <c r="L926" s="57">
        <v>31</v>
      </c>
      <c r="M926" s="57">
        <v>1</v>
      </c>
      <c r="N926" s="57" t="str">
        <f t="shared" si="14"/>
        <v>[jyhIrCoB31x]|15-19|Female|TX_CURR_SUBNAT.T_1</v>
      </c>
    </row>
    <row r="927" spans="4:14">
      <c r="D927" s="15" t="s">
        <v>795</v>
      </c>
      <c r="E927" s="15" t="s">
        <v>796</v>
      </c>
      <c r="F927" s="15" t="s">
        <v>495</v>
      </c>
      <c r="G927" s="15" t="s">
        <v>113</v>
      </c>
      <c r="H927" s="15" t="s">
        <v>773</v>
      </c>
      <c r="I927" s="15" t="s">
        <v>120</v>
      </c>
      <c r="J927" s="15" t="s">
        <v>769</v>
      </c>
      <c r="K927" s="57">
        <v>140</v>
      </c>
      <c r="L927" s="57">
        <v>32</v>
      </c>
      <c r="M927" s="57">
        <v>38</v>
      </c>
      <c r="N927" s="57" t="str">
        <f t="shared" si="14"/>
        <v>[jyhIrCoB31x]|15-19|Male|TX_CURR_SUBNAT.T_1</v>
      </c>
    </row>
    <row r="928" spans="4:14">
      <c r="D928" s="15" t="s">
        <v>795</v>
      </c>
      <c r="E928" s="15" t="s">
        <v>796</v>
      </c>
      <c r="F928" s="15" t="s">
        <v>495</v>
      </c>
      <c r="G928" s="15" t="s">
        <v>114</v>
      </c>
      <c r="H928" s="15" t="s">
        <v>774</v>
      </c>
      <c r="I928" s="15" t="s">
        <v>109</v>
      </c>
      <c r="J928" s="15" t="s">
        <v>768</v>
      </c>
      <c r="K928" s="57">
        <v>479</v>
      </c>
      <c r="L928" s="57">
        <v>41</v>
      </c>
      <c r="M928" s="57">
        <v>12</v>
      </c>
      <c r="N928" s="57" t="str">
        <f t="shared" si="14"/>
        <v>[jyhIrCoB31x]|20-24|Female|TX_CURR_SUBNAT.T_1</v>
      </c>
    </row>
    <row r="929" spans="4:14">
      <c r="D929" s="15" t="s">
        <v>795</v>
      </c>
      <c r="E929" s="15" t="s">
        <v>796</v>
      </c>
      <c r="F929" s="15" t="s">
        <v>495</v>
      </c>
      <c r="G929" s="15" t="s">
        <v>114</v>
      </c>
      <c r="H929" s="15" t="s">
        <v>774</v>
      </c>
      <c r="I929" s="15" t="s">
        <v>120</v>
      </c>
      <c r="J929" s="15" t="s">
        <v>769</v>
      </c>
      <c r="K929" s="57">
        <v>172</v>
      </c>
      <c r="L929" s="57">
        <v>9</v>
      </c>
      <c r="M929" s="57">
        <v>48</v>
      </c>
      <c r="N929" s="57" t="str">
        <f t="shared" si="14"/>
        <v>[jyhIrCoB31x]|20-24|Male|TX_CURR_SUBNAT.T_1</v>
      </c>
    </row>
    <row r="930" spans="4:14">
      <c r="D930" s="15" t="s">
        <v>795</v>
      </c>
      <c r="E930" s="15" t="s">
        <v>796</v>
      </c>
      <c r="F930" s="15" t="s">
        <v>495</v>
      </c>
      <c r="G930" s="15" t="s">
        <v>115</v>
      </c>
      <c r="H930" s="15" t="s">
        <v>775</v>
      </c>
      <c r="I930" s="15" t="s">
        <v>109</v>
      </c>
      <c r="J930" s="15" t="s">
        <v>768</v>
      </c>
      <c r="K930" s="57">
        <v>901</v>
      </c>
      <c r="L930" s="57">
        <v>20</v>
      </c>
      <c r="M930" s="57">
        <v>34</v>
      </c>
      <c r="N930" s="57" t="str">
        <f t="shared" si="14"/>
        <v>[jyhIrCoB31x]|25-29|Female|TX_CURR_SUBNAT.T_1</v>
      </c>
    </row>
    <row r="931" spans="4:14">
      <c r="D931" s="15" t="s">
        <v>795</v>
      </c>
      <c r="E931" s="15" t="s">
        <v>796</v>
      </c>
      <c r="F931" s="15" t="s">
        <v>495</v>
      </c>
      <c r="G931" s="15" t="s">
        <v>115</v>
      </c>
      <c r="H931" s="15" t="s">
        <v>775</v>
      </c>
      <c r="I931" s="15" t="s">
        <v>120</v>
      </c>
      <c r="J931" s="15" t="s">
        <v>769</v>
      </c>
      <c r="K931" s="57">
        <v>348</v>
      </c>
      <c r="L931" s="57">
        <v>54</v>
      </c>
      <c r="M931" s="57">
        <v>42</v>
      </c>
      <c r="N931" s="57" t="str">
        <f t="shared" si="14"/>
        <v>[jyhIrCoB31x]|25-29|Male|TX_CURR_SUBNAT.T_1</v>
      </c>
    </row>
    <row r="932" spans="4:14">
      <c r="D932" s="15" t="s">
        <v>795</v>
      </c>
      <c r="E932" s="15" t="s">
        <v>796</v>
      </c>
      <c r="F932" s="15" t="s">
        <v>495</v>
      </c>
      <c r="G932" s="15" t="s">
        <v>116</v>
      </c>
      <c r="H932" s="15" t="s">
        <v>776</v>
      </c>
      <c r="I932" s="15" t="s">
        <v>109</v>
      </c>
      <c r="J932" s="15" t="s">
        <v>768</v>
      </c>
      <c r="K932" s="57">
        <v>1243</v>
      </c>
      <c r="L932" s="57">
        <v>41</v>
      </c>
      <c r="M932" s="57">
        <v>6</v>
      </c>
      <c r="N932" s="57" t="str">
        <f t="shared" si="14"/>
        <v>[jyhIrCoB31x]|30-34|Female|TX_CURR_SUBNAT.T_1</v>
      </c>
    </row>
    <row r="933" spans="4:14">
      <c r="D933" s="15" t="s">
        <v>795</v>
      </c>
      <c r="E933" s="15" t="s">
        <v>796</v>
      </c>
      <c r="F933" s="15" t="s">
        <v>495</v>
      </c>
      <c r="G933" s="15" t="s">
        <v>116</v>
      </c>
      <c r="H933" s="15" t="s">
        <v>776</v>
      </c>
      <c r="I933" s="15" t="s">
        <v>120</v>
      </c>
      <c r="J933" s="15" t="s">
        <v>769</v>
      </c>
      <c r="K933" s="57">
        <v>633</v>
      </c>
      <c r="L933" s="57">
        <v>20</v>
      </c>
      <c r="M933" s="57">
        <v>50</v>
      </c>
      <c r="N933" s="57" t="str">
        <f t="shared" si="14"/>
        <v>[jyhIrCoB31x]|30-34|Male|TX_CURR_SUBNAT.T_1</v>
      </c>
    </row>
    <row r="934" spans="4:14">
      <c r="D934" s="15" t="s">
        <v>795</v>
      </c>
      <c r="E934" s="15" t="s">
        <v>796</v>
      </c>
      <c r="F934" s="15" t="s">
        <v>495</v>
      </c>
      <c r="G934" s="15" t="s">
        <v>117</v>
      </c>
      <c r="H934" s="15" t="s">
        <v>777</v>
      </c>
      <c r="I934" s="15" t="s">
        <v>109</v>
      </c>
      <c r="J934" s="15" t="s">
        <v>768</v>
      </c>
      <c r="K934" s="57">
        <v>1243</v>
      </c>
      <c r="L934" s="57">
        <v>60</v>
      </c>
      <c r="M934" s="57">
        <v>42</v>
      </c>
      <c r="N934" s="57" t="str">
        <f t="shared" si="14"/>
        <v>[jyhIrCoB31x]|35-39|Female|TX_CURR_SUBNAT.T_1</v>
      </c>
    </row>
    <row r="935" spans="4:14">
      <c r="D935" s="15" t="s">
        <v>795</v>
      </c>
      <c r="E935" s="15" t="s">
        <v>796</v>
      </c>
      <c r="F935" s="15" t="s">
        <v>495</v>
      </c>
      <c r="G935" s="15" t="s">
        <v>117</v>
      </c>
      <c r="H935" s="15" t="s">
        <v>777</v>
      </c>
      <c r="I935" s="15" t="s">
        <v>120</v>
      </c>
      <c r="J935" s="15" t="s">
        <v>769</v>
      </c>
      <c r="K935" s="57">
        <v>849</v>
      </c>
      <c r="L935" s="57">
        <v>28</v>
      </c>
      <c r="M935" s="57">
        <v>1</v>
      </c>
      <c r="N935" s="57" t="str">
        <f t="shared" si="14"/>
        <v>[jyhIrCoB31x]|35-39|Male|TX_CURR_SUBNAT.T_1</v>
      </c>
    </row>
    <row r="936" spans="4:14">
      <c r="D936" s="15" t="s">
        <v>795</v>
      </c>
      <c r="E936" s="15" t="s">
        <v>796</v>
      </c>
      <c r="F936" s="15" t="s">
        <v>495</v>
      </c>
      <c r="G936" s="15" t="s">
        <v>118</v>
      </c>
      <c r="H936" s="15" t="s">
        <v>778</v>
      </c>
      <c r="I936" s="15" t="s">
        <v>109</v>
      </c>
      <c r="J936" s="15" t="s">
        <v>768</v>
      </c>
      <c r="K936" s="57">
        <v>1061</v>
      </c>
      <c r="L936" s="57">
        <v>34</v>
      </c>
      <c r="M936" s="57">
        <v>10</v>
      </c>
      <c r="N936" s="57" t="str">
        <f t="shared" si="14"/>
        <v>[jyhIrCoB31x]|40-44|Female|TX_CURR_SUBNAT.T_1</v>
      </c>
    </row>
    <row r="937" spans="4:14">
      <c r="D937" s="15" t="s">
        <v>795</v>
      </c>
      <c r="E937" s="15" t="s">
        <v>796</v>
      </c>
      <c r="F937" s="15" t="s">
        <v>495</v>
      </c>
      <c r="G937" s="15" t="s">
        <v>118</v>
      </c>
      <c r="H937" s="15" t="s">
        <v>778</v>
      </c>
      <c r="I937" s="15" t="s">
        <v>120</v>
      </c>
      <c r="J937" s="15" t="s">
        <v>769</v>
      </c>
      <c r="K937" s="57">
        <v>829</v>
      </c>
      <c r="L937" s="57">
        <v>34</v>
      </c>
      <c r="M937" s="57">
        <v>31</v>
      </c>
      <c r="N937" s="57" t="str">
        <f t="shared" si="14"/>
        <v>[jyhIrCoB31x]|40-44|Male|TX_CURR_SUBNAT.T_1</v>
      </c>
    </row>
    <row r="938" spans="4:14">
      <c r="D938" s="15" t="s">
        <v>795</v>
      </c>
      <c r="E938" s="15" t="s">
        <v>796</v>
      </c>
      <c r="F938" s="15" t="s">
        <v>495</v>
      </c>
      <c r="G938" s="15" t="s">
        <v>119</v>
      </c>
      <c r="H938" s="15" t="s">
        <v>779</v>
      </c>
      <c r="I938" s="15" t="s">
        <v>109</v>
      </c>
      <c r="J938" s="15" t="s">
        <v>768</v>
      </c>
      <c r="K938" s="57">
        <v>810</v>
      </c>
      <c r="L938" s="57">
        <v>53</v>
      </c>
      <c r="M938" s="57">
        <v>29</v>
      </c>
      <c r="N938" s="57" t="str">
        <f t="shared" si="14"/>
        <v>[jyhIrCoB31x]|45-49|Female|TX_CURR_SUBNAT.T_1</v>
      </c>
    </row>
    <row r="939" spans="4:14">
      <c r="D939" s="15" t="s">
        <v>795</v>
      </c>
      <c r="E939" s="15" t="s">
        <v>796</v>
      </c>
      <c r="F939" s="15" t="s">
        <v>495</v>
      </c>
      <c r="G939" s="15" t="s">
        <v>119</v>
      </c>
      <c r="H939" s="15" t="s">
        <v>779</v>
      </c>
      <c r="I939" s="15" t="s">
        <v>120</v>
      </c>
      <c r="J939" s="15" t="s">
        <v>769</v>
      </c>
      <c r="K939" s="57">
        <v>743</v>
      </c>
      <c r="L939" s="57">
        <v>10</v>
      </c>
      <c r="M939" s="57">
        <v>47</v>
      </c>
      <c r="N939" s="57" t="str">
        <f t="shared" si="14"/>
        <v>[jyhIrCoB31x]|45-49|Male|TX_CURR_SUBNAT.T_1</v>
      </c>
    </row>
    <row r="940" spans="4:14">
      <c r="D940" s="15" t="s">
        <v>795</v>
      </c>
      <c r="E940" s="15" t="s">
        <v>796</v>
      </c>
      <c r="F940" s="15" t="s">
        <v>495</v>
      </c>
      <c r="G940" s="15" t="s">
        <v>8</v>
      </c>
      <c r="H940" s="15" t="s">
        <v>780</v>
      </c>
      <c r="I940" s="15" t="s">
        <v>109</v>
      </c>
      <c r="J940" s="15" t="s">
        <v>768</v>
      </c>
      <c r="K940" s="57">
        <v>2357</v>
      </c>
      <c r="L940" s="57">
        <v>14</v>
      </c>
      <c r="M940" s="57">
        <v>48</v>
      </c>
      <c r="N940" s="57" t="str">
        <f t="shared" si="14"/>
        <v>[jyhIrCoB31x]|50+|Female|TX_CURR_SUBNAT.T_1</v>
      </c>
    </row>
    <row r="941" spans="4:14">
      <c r="D941" s="15" t="s">
        <v>795</v>
      </c>
      <c r="E941" s="15" t="s">
        <v>796</v>
      </c>
      <c r="F941" s="15" t="s">
        <v>495</v>
      </c>
      <c r="G941" s="15" t="s">
        <v>8</v>
      </c>
      <c r="H941" s="15" t="s">
        <v>780</v>
      </c>
      <c r="I941" s="15" t="s">
        <v>120</v>
      </c>
      <c r="J941" s="15" t="s">
        <v>769</v>
      </c>
      <c r="K941" s="57">
        <v>1731</v>
      </c>
      <c r="L941" s="57">
        <v>37</v>
      </c>
      <c r="M941" s="57">
        <v>38</v>
      </c>
      <c r="N941" s="57" t="str">
        <f t="shared" si="14"/>
        <v>[jyhIrCoB31x]|50+|Male|TX_CURR_SUBNAT.T_1</v>
      </c>
    </row>
    <row r="942" spans="4:14">
      <c r="D942" s="15" t="s">
        <v>748</v>
      </c>
      <c r="E942" s="15" t="s">
        <v>766</v>
      </c>
      <c r="F942" s="15" t="s">
        <v>547</v>
      </c>
      <c r="G942" s="15" t="s">
        <v>113</v>
      </c>
      <c r="H942" s="15" t="s">
        <v>773</v>
      </c>
      <c r="I942" s="15" t="s">
        <v>120</v>
      </c>
      <c r="J942" s="15" t="s">
        <v>769</v>
      </c>
      <c r="K942" s="57">
        <v>956</v>
      </c>
      <c r="L942" s="57">
        <v>13</v>
      </c>
      <c r="M942" s="57">
        <v>47</v>
      </c>
      <c r="N942" s="57" t="str">
        <f t="shared" si="14"/>
        <v>[wpg5evyl1OL]|15-19|Male|VMMC_CIRC_SUBNAT.T_1</v>
      </c>
    </row>
    <row r="943" spans="4:14">
      <c r="D943" s="15" t="s">
        <v>748</v>
      </c>
      <c r="E943" s="15" t="s">
        <v>766</v>
      </c>
      <c r="F943" s="15" t="s">
        <v>547</v>
      </c>
      <c r="G943" s="15" t="s">
        <v>114</v>
      </c>
      <c r="H943" s="15" t="s">
        <v>774</v>
      </c>
      <c r="I943" s="15" t="s">
        <v>120</v>
      </c>
      <c r="J943" s="15" t="s">
        <v>769</v>
      </c>
      <c r="K943" s="57">
        <v>597</v>
      </c>
      <c r="L943" s="57">
        <v>5</v>
      </c>
      <c r="M943" s="57">
        <v>19</v>
      </c>
      <c r="N943" s="57" t="str">
        <f t="shared" si="14"/>
        <v>[wpg5evyl1OL]|20-24|Male|VMMC_CIRC_SUBNAT.T_1</v>
      </c>
    </row>
    <row r="944" spans="4:14">
      <c r="D944" s="15" t="s">
        <v>748</v>
      </c>
      <c r="E944" s="15" t="s">
        <v>766</v>
      </c>
      <c r="F944" s="15" t="s">
        <v>547</v>
      </c>
      <c r="G944" s="15" t="s">
        <v>115</v>
      </c>
      <c r="H944" s="15" t="s">
        <v>775</v>
      </c>
      <c r="I944" s="15" t="s">
        <v>120</v>
      </c>
      <c r="J944" s="15" t="s">
        <v>769</v>
      </c>
      <c r="K944" s="57">
        <v>478</v>
      </c>
      <c r="L944" s="57">
        <v>52</v>
      </c>
      <c r="M944" s="57">
        <v>34</v>
      </c>
      <c r="N944" s="57" t="str">
        <f t="shared" si="14"/>
        <v>[wpg5evyl1OL]|25-29|Male|VMMC_CIRC_SUBNAT.T_1</v>
      </c>
    </row>
    <row r="945" spans="4:14">
      <c r="D945" s="15" t="s">
        <v>748</v>
      </c>
      <c r="E945" s="15" t="s">
        <v>766</v>
      </c>
      <c r="F945" s="15" t="s">
        <v>547</v>
      </c>
      <c r="G945" s="15" t="s">
        <v>116</v>
      </c>
      <c r="H945" s="15" t="s">
        <v>776</v>
      </c>
      <c r="I945" s="15" t="s">
        <v>120</v>
      </c>
      <c r="J945" s="15" t="s">
        <v>769</v>
      </c>
      <c r="K945" s="57">
        <v>280</v>
      </c>
      <c r="L945" s="57">
        <v>1</v>
      </c>
      <c r="M945" s="57">
        <v>24</v>
      </c>
      <c r="N945" s="57" t="str">
        <f t="shared" si="14"/>
        <v>[wpg5evyl1OL]|30-34|Male|VMMC_CIRC_SUBNAT.T_1</v>
      </c>
    </row>
    <row r="946" spans="4:14">
      <c r="D946" s="15" t="s">
        <v>748</v>
      </c>
      <c r="E946" s="15" t="s">
        <v>766</v>
      </c>
      <c r="F946" s="15" t="s">
        <v>547</v>
      </c>
      <c r="G946" s="15" t="s">
        <v>117</v>
      </c>
      <c r="H946" s="15" t="s">
        <v>777</v>
      </c>
      <c r="I946" s="15" t="s">
        <v>120</v>
      </c>
      <c r="J946" s="15" t="s">
        <v>769</v>
      </c>
      <c r="K946" s="57">
        <v>144</v>
      </c>
      <c r="L946" s="57">
        <v>9</v>
      </c>
      <c r="M946" s="57">
        <v>25</v>
      </c>
      <c r="N946" s="57" t="str">
        <f t="shared" si="14"/>
        <v>[wpg5evyl1OL]|35-39|Male|VMMC_CIRC_SUBNAT.T_1</v>
      </c>
    </row>
    <row r="947" spans="4:14">
      <c r="D947" s="15" t="s">
        <v>748</v>
      </c>
      <c r="E947" s="15" t="s">
        <v>766</v>
      </c>
      <c r="F947" s="15" t="s">
        <v>547</v>
      </c>
      <c r="G947" s="15" t="s">
        <v>118</v>
      </c>
      <c r="H947" s="15" t="s">
        <v>778</v>
      </c>
      <c r="I947" s="15" t="s">
        <v>120</v>
      </c>
      <c r="J947" s="15" t="s">
        <v>769</v>
      </c>
      <c r="K947" s="57">
        <v>144</v>
      </c>
      <c r="L947" s="57">
        <v>3</v>
      </c>
      <c r="M947" s="57">
        <v>41</v>
      </c>
      <c r="N947" s="57" t="str">
        <f t="shared" si="14"/>
        <v>[wpg5evyl1OL]|40-44|Male|VMMC_CIRC_SUBNAT.T_1</v>
      </c>
    </row>
    <row r="948" spans="4:14">
      <c r="D948" s="15" t="s">
        <v>748</v>
      </c>
      <c r="E948" s="15" t="s">
        <v>766</v>
      </c>
      <c r="F948" s="15" t="s">
        <v>547</v>
      </c>
      <c r="G948" s="15" t="s">
        <v>119</v>
      </c>
      <c r="H948" s="15" t="s">
        <v>779</v>
      </c>
      <c r="I948" s="15" t="s">
        <v>120</v>
      </c>
      <c r="J948" s="15" t="s">
        <v>769</v>
      </c>
      <c r="K948" s="57">
        <v>144</v>
      </c>
      <c r="L948" s="57">
        <v>14</v>
      </c>
      <c r="M948" s="57">
        <v>33</v>
      </c>
      <c r="N948" s="57" t="str">
        <f t="shared" si="14"/>
        <v>[wpg5evyl1OL]|45-49|Male|VMMC_CIRC_SUBNAT.T_1</v>
      </c>
    </row>
    <row r="949" spans="4:14">
      <c r="D949" s="15" t="s">
        <v>748</v>
      </c>
      <c r="E949" s="15" t="s">
        <v>766</v>
      </c>
      <c r="F949" s="15" t="s">
        <v>547</v>
      </c>
      <c r="G949" s="15" t="s">
        <v>8</v>
      </c>
      <c r="H949" s="15" t="s">
        <v>780</v>
      </c>
      <c r="I949" s="15" t="s">
        <v>120</v>
      </c>
      <c r="J949" s="15" t="s">
        <v>769</v>
      </c>
      <c r="K949" s="57">
        <v>286</v>
      </c>
      <c r="L949" s="57">
        <v>55</v>
      </c>
      <c r="M949" s="57">
        <v>23</v>
      </c>
      <c r="N949" s="57" t="str">
        <f t="shared" si="14"/>
        <v>[wpg5evyl1OL]|50+|Male|VMMC_CIRC_SUBNAT.T_1</v>
      </c>
    </row>
    <row r="950" spans="4:14">
      <c r="D950" s="15" t="s">
        <v>750</v>
      </c>
      <c r="E950" s="15" t="s">
        <v>782</v>
      </c>
      <c r="F950" s="15" t="s">
        <v>547</v>
      </c>
      <c r="G950" s="15" t="s">
        <v>113</v>
      </c>
      <c r="H950" s="15" t="s">
        <v>773</v>
      </c>
      <c r="I950" s="15" t="s">
        <v>120</v>
      </c>
      <c r="J950" s="15" t="s">
        <v>769</v>
      </c>
      <c r="K950" s="57">
        <v>1415</v>
      </c>
      <c r="L950" s="57">
        <v>42</v>
      </c>
      <c r="M950" s="57">
        <v>30</v>
      </c>
      <c r="N950" s="57" t="str">
        <f t="shared" si="14"/>
        <v>[FjSmRywOWUp]|15-19|Male|VMMC_CIRC_SUBNAT.T_1</v>
      </c>
    </row>
    <row r="951" spans="4:14">
      <c r="D951" s="15" t="s">
        <v>750</v>
      </c>
      <c r="E951" s="15" t="s">
        <v>782</v>
      </c>
      <c r="F951" s="15" t="s">
        <v>547</v>
      </c>
      <c r="G951" s="15" t="s">
        <v>114</v>
      </c>
      <c r="H951" s="15" t="s">
        <v>774</v>
      </c>
      <c r="I951" s="15" t="s">
        <v>120</v>
      </c>
      <c r="J951" s="15" t="s">
        <v>769</v>
      </c>
      <c r="K951" s="57">
        <v>884</v>
      </c>
      <c r="L951" s="57">
        <v>40</v>
      </c>
      <c r="M951" s="57">
        <v>16</v>
      </c>
      <c r="N951" s="57" t="str">
        <f t="shared" si="14"/>
        <v>[FjSmRywOWUp]|20-24|Male|VMMC_CIRC_SUBNAT.T_1</v>
      </c>
    </row>
    <row r="952" spans="4:14">
      <c r="D952" s="15" t="s">
        <v>750</v>
      </c>
      <c r="E952" s="15" t="s">
        <v>782</v>
      </c>
      <c r="F952" s="15" t="s">
        <v>547</v>
      </c>
      <c r="G952" s="15" t="s">
        <v>115</v>
      </c>
      <c r="H952" s="15" t="s">
        <v>775</v>
      </c>
      <c r="I952" s="15" t="s">
        <v>120</v>
      </c>
      <c r="J952" s="15" t="s">
        <v>769</v>
      </c>
      <c r="K952" s="57">
        <v>707</v>
      </c>
      <c r="L952" s="57">
        <v>4</v>
      </c>
      <c r="M952" s="57">
        <v>37</v>
      </c>
      <c r="N952" s="57" t="str">
        <f t="shared" si="14"/>
        <v>[FjSmRywOWUp]|25-29|Male|VMMC_CIRC_SUBNAT.T_1</v>
      </c>
    </row>
    <row r="953" spans="4:14">
      <c r="D953" s="15" t="s">
        <v>750</v>
      </c>
      <c r="E953" s="15" t="s">
        <v>782</v>
      </c>
      <c r="F953" s="15" t="s">
        <v>547</v>
      </c>
      <c r="G953" s="15" t="s">
        <v>117</v>
      </c>
      <c r="H953" s="15" t="s">
        <v>777</v>
      </c>
      <c r="I953" s="15" t="s">
        <v>120</v>
      </c>
      <c r="J953" s="15" t="s">
        <v>769</v>
      </c>
      <c r="K953" s="57">
        <v>212</v>
      </c>
      <c r="L953" s="57">
        <v>21</v>
      </c>
      <c r="M953" s="57">
        <v>14</v>
      </c>
      <c r="N953" s="57" t="str">
        <f t="shared" si="14"/>
        <v>[FjSmRywOWUp]|35-39|Male|VMMC_CIRC_SUBNAT.T_1</v>
      </c>
    </row>
    <row r="954" spans="4:14">
      <c r="D954" s="15" t="s">
        <v>750</v>
      </c>
      <c r="E954" s="15" t="s">
        <v>782</v>
      </c>
      <c r="F954" s="15" t="s">
        <v>547</v>
      </c>
      <c r="G954" s="15" t="s">
        <v>118</v>
      </c>
      <c r="H954" s="15" t="s">
        <v>778</v>
      </c>
      <c r="I954" s="15" t="s">
        <v>120</v>
      </c>
      <c r="J954" s="15" t="s">
        <v>769</v>
      </c>
      <c r="K954" s="57">
        <v>212</v>
      </c>
      <c r="L954" s="57">
        <v>43</v>
      </c>
      <c r="M954" s="57">
        <v>23</v>
      </c>
      <c r="N954" s="57" t="str">
        <f t="shared" si="14"/>
        <v>[FjSmRywOWUp]|40-44|Male|VMMC_CIRC_SUBNAT.T_1</v>
      </c>
    </row>
    <row r="955" spans="4:14">
      <c r="D955" s="15" t="s">
        <v>750</v>
      </c>
      <c r="E955" s="15" t="s">
        <v>782</v>
      </c>
      <c r="F955" s="15" t="s">
        <v>547</v>
      </c>
      <c r="G955" s="15" t="s">
        <v>119</v>
      </c>
      <c r="H955" s="15" t="s">
        <v>779</v>
      </c>
      <c r="I955" s="15" t="s">
        <v>120</v>
      </c>
      <c r="J955" s="15" t="s">
        <v>769</v>
      </c>
      <c r="K955" s="57">
        <v>212</v>
      </c>
      <c r="L955" s="57">
        <v>8</v>
      </c>
      <c r="M955" s="57">
        <v>12</v>
      </c>
      <c r="N955" s="57" t="str">
        <f t="shared" si="14"/>
        <v>[FjSmRywOWUp]|45-49|Male|VMMC_CIRC_SUBNAT.T_1</v>
      </c>
    </row>
    <row r="956" spans="4:14">
      <c r="D956" s="15" t="s">
        <v>750</v>
      </c>
      <c r="E956" s="15" t="s">
        <v>782</v>
      </c>
      <c r="F956" s="15" t="s">
        <v>547</v>
      </c>
      <c r="G956" s="15" t="s">
        <v>8</v>
      </c>
      <c r="H956" s="15" t="s">
        <v>780</v>
      </c>
      <c r="I956" s="15" t="s">
        <v>120</v>
      </c>
      <c r="J956" s="15" t="s">
        <v>769</v>
      </c>
      <c r="K956" s="57">
        <v>212</v>
      </c>
      <c r="L956" s="57">
        <v>41</v>
      </c>
      <c r="M956" s="57">
        <v>18</v>
      </c>
      <c r="N956" s="57" t="str">
        <f t="shared" si="14"/>
        <v>[FjSmRywOWUp]|50+|Male|VMMC_CIRC_SUBNAT.T_1</v>
      </c>
    </row>
    <row r="957" spans="4:14">
      <c r="D957" s="15" t="s">
        <v>783</v>
      </c>
      <c r="E957" s="15" t="s">
        <v>784</v>
      </c>
      <c r="F957" s="15" t="s">
        <v>547</v>
      </c>
      <c r="G957" s="15" t="s">
        <v>113</v>
      </c>
      <c r="H957" s="15" t="s">
        <v>773</v>
      </c>
      <c r="I957" s="15" t="s">
        <v>120</v>
      </c>
      <c r="J957" s="15" t="s">
        <v>769</v>
      </c>
      <c r="K957" s="57">
        <v>1825</v>
      </c>
      <c r="L957" s="57">
        <v>54</v>
      </c>
      <c r="M957" s="57">
        <v>22</v>
      </c>
      <c r="N957" s="57" t="str">
        <f t="shared" si="14"/>
        <v>[DiFv5WXIHM5]|15-19|Male|VMMC_CIRC_SUBNAT.T_1</v>
      </c>
    </row>
    <row r="958" spans="4:14">
      <c r="D958" s="15" t="s">
        <v>783</v>
      </c>
      <c r="E958" s="15" t="s">
        <v>784</v>
      </c>
      <c r="F958" s="15" t="s">
        <v>547</v>
      </c>
      <c r="G958" s="15" t="s">
        <v>114</v>
      </c>
      <c r="H958" s="15" t="s">
        <v>774</v>
      </c>
      <c r="I958" s="15" t="s">
        <v>120</v>
      </c>
      <c r="J958" s="15" t="s">
        <v>769</v>
      </c>
      <c r="K958" s="57">
        <v>1141</v>
      </c>
      <c r="L958" s="57">
        <v>33</v>
      </c>
      <c r="M958" s="57">
        <v>8</v>
      </c>
      <c r="N958" s="57" t="str">
        <f t="shared" si="14"/>
        <v>[DiFv5WXIHM5]|20-24|Male|VMMC_CIRC_SUBNAT.T_1</v>
      </c>
    </row>
    <row r="959" spans="4:14">
      <c r="D959" s="15" t="s">
        <v>783</v>
      </c>
      <c r="E959" s="15" t="s">
        <v>784</v>
      </c>
      <c r="F959" s="15" t="s">
        <v>547</v>
      </c>
      <c r="G959" s="15" t="s">
        <v>115</v>
      </c>
      <c r="H959" s="15" t="s">
        <v>775</v>
      </c>
      <c r="I959" s="15" t="s">
        <v>120</v>
      </c>
      <c r="J959" s="15" t="s">
        <v>769</v>
      </c>
      <c r="K959" s="57">
        <v>912</v>
      </c>
      <c r="L959" s="57">
        <v>19</v>
      </c>
      <c r="M959" s="57">
        <v>24</v>
      </c>
      <c r="N959" s="57" t="str">
        <f t="shared" si="14"/>
        <v>[DiFv5WXIHM5]|25-29|Male|VMMC_CIRC_SUBNAT.T_1</v>
      </c>
    </row>
    <row r="960" spans="4:14">
      <c r="D960" s="15" t="s">
        <v>783</v>
      </c>
      <c r="E960" s="15" t="s">
        <v>784</v>
      </c>
      <c r="F960" s="15" t="s">
        <v>547</v>
      </c>
      <c r="G960" s="15" t="s">
        <v>116</v>
      </c>
      <c r="H960" s="15" t="s">
        <v>776</v>
      </c>
      <c r="I960" s="15" t="s">
        <v>120</v>
      </c>
      <c r="J960" s="15" t="s">
        <v>769</v>
      </c>
      <c r="K960" s="57">
        <v>274</v>
      </c>
      <c r="L960" s="57">
        <v>19</v>
      </c>
      <c r="M960" s="57">
        <v>27</v>
      </c>
      <c r="N960" s="57" t="str">
        <f t="shared" si="14"/>
        <v>[DiFv5WXIHM5]|30-34|Male|VMMC_CIRC_SUBNAT.T_1</v>
      </c>
    </row>
    <row r="961" spans="4:14">
      <c r="D961" s="15" t="s">
        <v>783</v>
      </c>
      <c r="E961" s="15" t="s">
        <v>784</v>
      </c>
      <c r="F961" s="15" t="s">
        <v>547</v>
      </c>
      <c r="G961" s="15" t="s">
        <v>117</v>
      </c>
      <c r="H961" s="15" t="s">
        <v>777</v>
      </c>
      <c r="I961" s="15" t="s">
        <v>120</v>
      </c>
      <c r="J961" s="15" t="s">
        <v>769</v>
      </c>
      <c r="K961" s="57">
        <v>274</v>
      </c>
      <c r="L961" s="57">
        <v>16</v>
      </c>
      <c r="M961" s="57">
        <v>41</v>
      </c>
      <c r="N961" s="57" t="str">
        <f t="shared" si="14"/>
        <v>[DiFv5WXIHM5]|35-39|Male|VMMC_CIRC_SUBNAT.T_1</v>
      </c>
    </row>
    <row r="962" spans="4:14">
      <c r="D962" s="15" t="s">
        <v>783</v>
      </c>
      <c r="E962" s="15" t="s">
        <v>784</v>
      </c>
      <c r="F962" s="15" t="s">
        <v>547</v>
      </c>
      <c r="G962" s="15" t="s">
        <v>118</v>
      </c>
      <c r="H962" s="15" t="s">
        <v>778</v>
      </c>
      <c r="I962" s="15" t="s">
        <v>120</v>
      </c>
      <c r="J962" s="15" t="s">
        <v>769</v>
      </c>
      <c r="K962" s="57">
        <v>274</v>
      </c>
      <c r="L962" s="57">
        <v>20</v>
      </c>
      <c r="M962" s="57">
        <v>20</v>
      </c>
      <c r="N962" s="57" t="str">
        <f t="shared" si="14"/>
        <v>[DiFv5WXIHM5]|40-44|Male|VMMC_CIRC_SUBNAT.T_1</v>
      </c>
    </row>
    <row r="963" spans="4:14">
      <c r="D963" s="15" t="s">
        <v>783</v>
      </c>
      <c r="E963" s="15" t="s">
        <v>784</v>
      </c>
      <c r="F963" s="15" t="s">
        <v>547</v>
      </c>
      <c r="G963" s="15" t="s">
        <v>119</v>
      </c>
      <c r="H963" s="15" t="s">
        <v>779</v>
      </c>
      <c r="I963" s="15" t="s">
        <v>120</v>
      </c>
      <c r="J963" s="15" t="s">
        <v>769</v>
      </c>
      <c r="K963" s="57">
        <v>274</v>
      </c>
      <c r="L963" s="57">
        <v>55</v>
      </c>
      <c r="M963" s="57">
        <v>9</v>
      </c>
      <c r="N963" s="57" t="str">
        <f t="shared" ref="N963:N1026" si="15">IF($D963&lt;&gt;"","["&amp;$E963&amp;"]"&amp;"|"&amp;$G963&amp;"|"&amp;$I963&amp;"|"&amp;$F963,"")</f>
        <v>[DiFv5WXIHM5]|45-49|Male|VMMC_CIRC_SUBNAT.T_1</v>
      </c>
    </row>
    <row r="964" spans="4:14">
      <c r="D964" s="15" t="s">
        <v>783</v>
      </c>
      <c r="E964" s="15" t="s">
        <v>784</v>
      </c>
      <c r="F964" s="15" t="s">
        <v>547</v>
      </c>
      <c r="G964" s="15" t="s">
        <v>8</v>
      </c>
      <c r="H964" s="15" t="s">
        <v>780</v>
      </c>
      <c r="I964" s="15" t="s">
        <v>120</v>
      </c>
      <c r="J964" s="15" t="s">
        <v>769</v>
      </c>
      <c r="K964" s="57">
        <v>136</v>
      </c>
      <c r="L964" s="57">
        <v>20</v>
      </c>
      <c r="M964" s="57">
        <v>41</v>
      </c>
      <c r="N964" s="57" t="str">
        <f t="shared" si="15"/>
        <v>[DiFv5WXIHM5]|50+|Male|VMMC_CIRC_SUBNAT.T_1</v>
      </c>
    </row>
    <row r="965" spans="4:14">
      <c r="D965" s="15" t="s">
        <v>785</v>
      </c>
      <c r="E965" s="15" t="s">
        <v>786</v>
      </c>
      <c r="F965" s="15" t="s">
        <v>547</v>
      </c>
      <c r="G965" s="15" t="s">
        <v>113</v>
      </c>
      <c r="H965" s="15" t="s">
        <v>773</v>
      </c>
      <c r="I965" s="15" t="s">
        <v>120</v>
      </c>
      <c r="J965" s="15" t="s">
        <v>769</v>
      </c>
      <c r="K965" s="57">
        <v>1153</v>
      </c>
      <c r="L965" s="57">
        <v>35</v>
      </c>
      <c r="M965" s="57">
        <v>32</v>
      </c>
      <c r="N965" s="57" t="str">
        <f t="shared" si="15"/>
        <v>[tKOXiaNhAyJ]|15-19|Male|VMMC_CIRC_SUBNAT.T_1</v>
      </c>
    </row>
    <row r="966" spans="4:14">
      <c r="D966" s="15" t="s">
        <v>785</v>
      </c>
      <c r="E966" s="15" t="s">
        <v>786</v>
      </c>
      <c r="F966" s="15" t="s">
        <v>547</v>
      </c>
      <c r="G966" s="15" t="s">
        <v>114</v>
      </c>
      <c r="H966" s="15" t="s">
        <v>774</v>
      </c>
      <c r="I966" s="15" t="s">
        <v>120</v>
      </c>
      <c r="J966" s="15" t="s">
        <v>769</v>
      </c>
      <c r="K966" s="57">
        <v>541</v>
      </c>
      <c r="L966" s="57">
        <v>27</v>
      </c>
      <c r="M966" s="57">
        <v>38</v>
      </c>
      <c r="N966" s="57" t="str">
        <f t="shared" si="15"/>
        <v>[tKOXiaNhAyJ]|20-24|Male|VMMC_CIRC_SUBNAT.T_1</v>
      </c>
    </row>
    <row r="967" spans="4:14">
      <c r="D967" s="15" t="s">
        <v>785</v>
      </c>
      <c r="E967" s="15" t="s">
        <v>786</v>
      </c>
      <c r="F967" s="15" t="s">
        <v>547</v>
      </c>
      <c r="G967" s="15" t="s">
        <v>115</v>
      </c>
      <c r="H967" s="15" t="s">
        <v>775</v>
      </c>
      <c r="I967" s="15" t="s">
        <v>120</v>
      </c>
      <c r="J967" s="15" t="s">
        <v>769</v>
      </c>
      <c r="K967" s="57">
        <v>505</v>
      </c>
      <c r="L967" s="57">
        <v>23</v>
      </c>
      <c r="M967" s="57">
        <v>4</v>
      </c>
      <c r="N967" s="57" t="str">
        <f t="shared" si="15"/>
        <v>[tKOXiaNhAyJ]|25-29|Male|VMMC_CIRC_SUBNAT.T_1</v>
      </c>
    </row>
    <row r="968" spans="4:14">
      <c r="D968" s="15" t="s">
        <v>785</v>
      </c>
      <c r="E968" s="15" t="s">
        <v>786</v>
      </c>
      <c r="F968" s="15" t="s">
        <v>547</v>
      </c>
      <c r="G968" s="15" t="s">
        <v>116</v>
      </c>
      <c r="H968" s="15" t="s">
        <v>776</v>
      </c>
      <c r="I968" s="15" t="s">
        <v>120</v>
      </c>
      <c r="J968" s="15" t="s">
        <v>769</v>
      </c>
      <c r="K968" s="57">
        <v>142</v>
      </c>
      <c r="L968" s="57">
        <v>8</v>
      </c>
      <c r="M968" s="57">
        <v>39</v>
      </c>
      <c r="N968" s="57" t="str">
        <f t="shared" si="15"/>
        <v>[tKOXiaNhAyJ]|30-34|Male|VMMC_CIRC_SUBNAT.T_1</v>
      </c>
    </row>
    <row r="969" spans="4:14">
      <c r="D969" s="15" t="s">
        <v>785</v>
      </c>
      <c r="E969" s="15" t="s">
        <v>786</v>
      </c>
      <c r="F969" s="15" t="s">
        <v>547</v>
      </c>
      <c r="G969" s="15" t="s">
        <v>117</v>
      </c>
      <c r="H969" s="15" t="s">
        <v>777</v>
      </c>
      <c r="I969" s="15" t="s">
        <v>120</v>
      </c>
      <c r="J969" s="15" t="s">
        <v>769</v>
      </c>
      <c r="K969" s="57">
        <v>130</v>
      </c>
      <c r="L969" s="57">
        <v>38</v>
      </c>
      <c r="M969" s="57">
        <v>40</v>
      </c>
      <c r="N969" s="57" t="str">
        <f t="shared" si="15"/>
        <v>[tKOXiaNhAyJ]|35-39|Male|VMMC_CIRC_SUBNAT.T_1</v>
      </c>
    </row>
    <row r="970" spans="4:14">
      <c r="D970" s="15" t="s">
        <v>785</v>
      </c>
      <c r="E970" s="15" t="s">
        <v>786</v>
      </c>
      <c r="F970" s="15" t="s">
        <v>547</v>
      </c>
      <c r="G970" s="15" t="s">
        <v>118</v>
      </c>
      <c r="H970" s="15" t="s">
        <v>778</v>
      </c>
      <c r="I970" s="15" t="s">
        <v>120</v>
      </c>
      <c r="J970" s="15" t="s">
        <v>769</v>
      </c>
      <c r="K970" s="57">
        <v>130</v>
      </c>
      <c r="L970" s="57">
        <v>19</v>
      </c>
      <c r="M970" s="57">
        <v>36</v>
      </c>
      <c r="N970" s="57" t="str">
        <f t="shared" si="15"/>
        <v>[tKOXiaNhAyJ]|40-44|Male|VMMC_CIRC_SUBNAT.T_1</v>
      </c>
    </row>
    <row r="971" spans="4:14">
      <c r="D971" s="15" t="s">
        <v>785</v>
      </c>
      <c r="E971" s="15" t="s">
        <v>786</v>
      </c>
      <c r="F971" s="15" t="s">
        <v>547</v>
      </c>
      <c r="G971" s="15" t="s">
        <v>119</v>
      </c>
      <c r="H971" s="15" t="s">
        <v>779</v>
      </c>
      <c r="I971" s="15" t="s">
        <v>120</v>
      </c>
      <c r="J971" s="15" t="s">
        <v>769</v>
      </c>
      <c r="K971" s="57">
        <v>130</v>
      </c>
      <c r="L971" s="57">
        <v>37</v>
      </c>
      <c r="M971" s="57">
        <v>38</v>
      </c>
      <c r="N971" s="57" t="str">
        <f t="shared" si="15"/>
        <v>[tKOXiaNhAyJ]|45-49|Male|VMMC_CIRC_SUBNAT.T_1</v>
      </c>
    </row>
    <row r="972" spans="4:14">
      <c r="D972" s="15" t="s">
        <v>785</v>
      </c>
      <c r="E972" s="15" t="s">
        <v>786</v>
      </c>
      <c r="F972" s="15" t="s">
        <v>547</v>
      </c>
      <c r="G972" s="15" t="s">
        <v>8</v>
      </c>
      <c r="H972" s="15" t="s">
        <v>780</v>
      </c>
      <c r="I972" s="15" t="s">
        <v>120</v>
      </c>
      <c r="J972" s="15" t="s">
        <v>769</v>
      </c>
      <c r="K972" s="57">
        <v>130</v>
      </c>
      <c r="L972" s="57">
        <v>37</v>
      </c>
      <c r="M972" s="57">
        <v>20</v>
      </c>
      <c r="N972" s="57" t="str">
        <f t="shared" si="15"/>
        <v>[tKOXiaNhAyJ]|50+|Male|VMMC_CIRC_SUBNAT.T_1</v>
      </c>
    </row>
    <row r="973" spans="4:14">
      <c r="D973" s="15" t="s">
        <v>787</v>
      </c>
      <c r="E973" s="15" t="s">
        <v>788</v>
      </c>
      <c r="F973" s="15" t="s">
        <v>547</v>
      </c>
      <c r="G973" s="15" t="s">
        <v>113</v>
      </c>
      <c r="H973" s="15" t="s">
        <v>773</v>
      </c>
      <c r="I973" s="15" t="s">
        <v>120</v>
      </c>
      <c r="J973" s="15" t="s">
        <v>769</v>
      </c>
      <c r="K973" s="57">
        <v>2939</v>
      </c>
      <c r="L973" s="57">
        <v>18</v>
      </c>
      <c r="M973" s="57">
        <v>7</v>
      </c>
      <c r="N973" s="57" t="str">
        <f t="shared" si="15"/>
        <v>[YGI7vISD2kJ]|15-19|Male|VMMC_CIRC_SUBNAT.T_1</v>
      </c>
    </row>
    <row r="974" spans="4:14">
      <c r="D974" s="15" t="s">
        <v>787</v>
      </c>
      <c r="E974" s="15" t="s">
        <v>788</v>
      </c>
      <c r="F974" s="15" t="s">
        <v>547</v>
      </c>
      <c r="G974" s="15" t="s">
        <v>114</v>
      </c>
      <c r="H974" s="15" t="s">
        <v>774</v>
      </c>
      <c r="I974" s="15" t="s">
        <v>120</v>
      </c>
      <c r="J974" s="15" t="s">
        <v>769</v>
      </c>
      <c r="K974" s="57">
        <v>1837</v>
      </c>
      <c r="L974" s="57">
        <v>32</v>
      </c>
      <c r="M974" s="57">
        <v>30</v>
      </c>
      <c r="N974" s="57" t="str">
        <f t="shared" si="15"/>
        <v>[YGI7vISD2kJ]|20-24|Male|VMMC_CIRC_SUBNAT.T_1</v>
      </c>
    </row>
    <row r="975" spans="4:14">
      <c r="D975" s="15" t="s">
        <v>787</v>
      </c>
      <c r="E975" s="15" t="s">
        <v>788</v>
      </c>
      <c r="F975" s="15" t="s">
        <v>547</v>
      </c>
      <c r="G975" s="15" t="s">
        <v>115</v>
      </c>
      <c r="H975" s="15" t="s">
        <v>775</v>
      </c>
      <c r="I975" s="15" t="s">
        <v>120</v>
      </c>
      <c r="J975" s="15" t="s">
        <v>769</v>
      </c>
      <c r="K975" s="57">
        <v>1469</v>
      </c>
      <c r="L975" s="57">
        <v>50</v>
      </c>
      <c r="M975" s="57">
        <v>24</v>
      </c>
      <c r="N975" s="57" t="str">
        <f t="shared" si="15"/>
        <v>[YGI7vISD2kJ]|25-29|Male|VMMC_CIRC_SUBNAT.T_1</v>
      </c>
    </row>
    <row r="976" spans="4:14">
      <c r="D976" s="15" t="s">
        <v>787</v>
      </c>
      <c r="E976" s="15" t="s">
        <v>788</v>
      </c>
      <c r="F976" s="15" t="s">
        <v>547</v>
      </c>
      <c r="G976" s="15" t="s">
        <v>116</v>
      </c>
      <c r="H976" s="15" t="s">
        <v>776</v>
      </c>
      <c r="I976" s="15" t="s">
        <v>120</v>
      </c>
      <c r="J976" s="15" t="s">
        <v>769</v>
      </c>
      <c r="K976" s="57">
        <v>440</v>
      </c>
      <c r="L976" s="57">
        <v>46</v>
      </c>
      <c r="M976" s="57">
        <v>1</v>
      </c>
      <c r="N976" s="57" t="str">
        <f t="shared" si="15"/>
        <v>[YGI7vISD2kJ]|30-34|Male|VMMC_CIRC_SUBNAT.T_1</v>
      </c>
    </row>
    <row r="977" spans="4:14">
      <c r="D977" s="15" t="s">
        <v>787</v>
      </c>
      <c r="E977" s="15" t="s">
        <v>788</v>
      </c>
      <c r="F977" s="15" t="s">
        <v>547</v>
      </c>
      <c r="G977" s="15" t="s">
        <v>117</v>
      </c>
      <c r="H977" s="15" t="s">
        <v>777</v>
      </c>
      <c r="I977" s="15" t="s">
        <v>120</v>
      </c>
      <c r="J977" s="15" t="s">
        <v>769</v>
      </c>
      <c r="K977" s="57">
        <v>440</v>
      </c>
      <c r="L977" s="57">
        <v>22</v>
      </c>
      <c r="M977" s="57">
        <v>35</v>
      </c>
      <c r="N977" s="57" t="str">
        <f t="shared" si="15"/>
        <v>[YGI7vISD2kJ]|35-39|Male|VMMC_CIRC_SUBNAT.T_1</v>
      </c>
    </row>
    <row r="978" spans="4:14">
      <c r="D978" s="15" t="s">
        <v>787</v>
      </c>
      <c r="E978" s="15" t="s">
        <v>788</v>
      </c>
      <c r="F978" s="15" t="s">
        <v>547</v>
      </c>
      <c r="G978" s="15" t="s">
        <v>118</v>
      </c>
      <c r="H978" s="15" t="s">
        <v>778</v>
      </c>
      <c r="I978" s="15" t="s">
        <v>120</v>
      </c>
      <c r="J978" s="15" t="s">
        <v>769</v>
      </c>
      <c r="K978" s="57">
        <v>440</v>
      </c>
      <c r="L978" s="57">
        <v>6</v>
      </c>
      <c r="M978" s="57">
        <v>20</v>
      </c>
      <c r="N978" s="57" t="str">
        <f t="shared" si="15"/>
        <v>[YGI7vISD2kJ]|40-44|Male|VMMC_CIRC_SUBNAT.T_1</v>
      </c>
    </row>
    <row r="979" spans="4:14">
      <c r="D979" s="15" t="s">
        <v>787</v>
      </c>
      <c r="E979" s="15" t="s">
        <v>788</v>
      </c>
      <c r="F979" s="15" t="s">
        <v>547</v>
      </c>
      <c r="G979" s="15" t="s">
        <v>119</v>
      </c>
      <c r="H979" s="15" t="s">
        <v>779</v>
      </c>
      <c r="I979" s="15" t="s">
        <v>120</v>
      </c>
      <c r="J979" s="15" t="s">
        <v>769</v>
      </c>
      <c r="K979" s="57">
        <v>440</v>
      </c>
      <c r="L979" s="57">
        <v>57</v>
      </c>
      <c r="M979" s="57">
        <v>41</v>
      </c>
      <c r="N979" s="57" t="str">
        <f t="shared" si="15"/>
        <v>[YGI7vISD2kJ]|45-49|Male|VMMC_CIRC_SUBNAT.T_1</v>
      </c>
    </row>
    <row r="980" spans="4:14">
      <c r="D980" s="15" t="s">
        <v>787</v>
      </c>
      <c r="E980" s="15" t="s">
        <v>788</v>
      </c>
      <c r="F980" s="15" t="s">
        <v>547</v>
      </c>
      <c r="G980" s="15" t="s">
        <v>8</v>
      </c>
      <c r="H980" s="15" t="s">
        <v>780</v>
      </c>
      <c r="I980" s="15" t="s">
        <v>120</v>
      </c>
      <c r="J980" s="15" t="s">
        <v>769</v>
      </c>
      <c r="K980" s="57">
        <v>220</v>
      </c>
      <c r="L980" s="57">
        <v>19</v>
      </c>
      <c r="M980" s="57">
        <v>4</v>
      </c>
      <c r="N980" s="57" t="str">
        <f t="shared" si="15"/>
        <v>[YGI7vISD2kJ]|50+|Male|VMMC_CIRC_SUBNAT.T_1</v>
      </c>
    </row>
    <row r="981" spans="4:14">
      <c r="D981" s="15" t="s">
        <v>748</v>
      </c>
      <c r="E981" s="15" t="s">
        <v>766</v>
      </c>
      <c r="F981" s="15" t="s">
        <v>548</v>
      </c>
      <c r="G981" s="15" t="s">
        <v>113</v>
      </c>
      <c r="H981" s="15" t="s">
        <v>773</v>
      </c>
      <c r="I981" s="15" t="s">
        <v>120</v>
      </c>
      <c r="J981" s="15" t="s">
        <v>769</v>
      </c>
      <c r="K981" s="57">
        <v>956</v>
      </c>
      <c r="L981" s="57">
        <v>40</v>
      </c>
      <c r="M981" s="57">
        <v>38</v>
      </c>
      <c r="N981" s="57" t="str">
        <f t="shared" si="15"/>
        <v>[wpg5evyl1OL]|15-19|Male|VMMC_TOTALCIRC_SUBNAT.T_1</v>
      </c>
    </row>
    <row r="982" spans="4:14">
      <c r="D982" s="15" t="s">
        <v>748</v>
      </c>
      <c r="E982" s="15" t="s">
        <v>766</v>
      </c>
      <c r="F982" s="15" t="s">
        <v>548</v>
      </c>
      <c r="G982" s="15" t="s">
        <v>114</v>
      </c>
      <c r="H982" s="15" t="s">
        <v>774</v>
      </c>
      <c r="I982" s="15" t="s">
        <v>120</v>
      </c>
      <c r="J982" s="15" t="s">
        <v>769</v>
      </c>
      <c r="K982" s="57">
        <v>597</v>
      </c>
      <c r="L982" s="57">
        <v>58</v>
      </c>
      <c r="M982" s="57">
        <v>30</v>
      </c>
      <c r="N982" s="57" t="str">
        <f t="shared" si="15"/>
        <v>[wpg5evyl1OL]|20-24|Male|VMMC_TOTALCIRC_SUBNAT.T_1</v>
      </c>
    </row>
    <row r="983" spans="4:14">
      <c r="D983" s="15" t="s">
        <v>748</v>
      </c>
      <c r="E983" s="15" t="s">
        <v>766</v>
      </c>
      <c r="F983" s="15" t="s">
        <v>548</v>
      </c>
      <c r="G983" s="15" t="s">
        <v>115</v>
      </c>
      <c r="H983" s="15" t="s">
        <v>775</v>
      </c>
      <c r="I983" s="15" t="s">
        <v>120</v>
      </c>
      <c r="J983" s="15" t="s">
        <v>769</v>
      </c>
      <c r="K983" s="57">
        <v>478</v>
      </c>
      <c r="L983" s="57">
        <v>52</v>
      </c>
      <c r="M983" s="57">
        <v>10</v>
      </c>
      <c r="N983" s="57" t="str">
        <f t="shared" si="15"/>
        <v>[wpg5evyl1OL]|25-29|Male|VMMC_TOTALCIRC_SUBNAT.T_1</v>
      </c>
    </row>
    <row r="984" spans="4:14">
      <c r="D984" s="15" t="s">
        <v>748</v>
      </c>
      <c r="E984" s="15" t="s">
        <v>766</v>
      </c>
      <c r="F984" s="15" t="s">
        <v>548</v>
      </c>
      <c r="G984" s="15" t="s">
        <v>116</v>
      </c>
      <c r="H984" s="15" t="s">
        <v>776</v>
      </c>
      <c r="I984" s="15" t="s">
        <v>120</v>
      </c>
      <c r="J984" s="15" t="s">
        <v>769</v>
      </c>
      <c r="K984" s="57">
        <v>280</v>
      </c>
      <c r="L984" s="57">
        <v>28</v>
      </c>
      <c r="M984" s="57">
        <v>18</v>
      </c>
      <c r="N984" s="57" t="str">
        <f t="shared" si="15"/>
        <v>[wpg5evyl1OL]|30-34|Male|VMMC_TOTALCIRC_SUBNAT.T_1</v>
      </c>
    </row>
    <row r="985" spans="4:14">
      <c r="D985" s="15" t="s">
        <v>748</v>
      </c>
      <c r="E985" s="15" t="s">
        <v>766</v>
      </c>
      <c r="F985" s="15" t="s">
        <v>548</v>
      </c>
      <c r="G985" s="15" t="s">
        <v>117</v>
      </c>
      <c r="H985" s="15" t="s">
        <v>777</v>
      </c>
      <c r="I985" s="15" t="s">
        <v>120</v>
      </c>
      <c r="J985" s="15" t="s">
        <v>769</v>
      </c>
      <c r="K985" s="57">
        <v>144</v>
      </c>
      <c r="L985" s="57">
        <v>29</v>
      </c>
      <c r="M985" s="57">
        <v>28</v>
      </c>
      <c r="N985" s="57" t="str">
        <f t="shared" si="15"/>
        <v>[wpg5evyl1OL]|35-39|Male|VMMC_TOTALCIRC_SUBNAT.T_1</v>
      </c>
    </row>
    <row r="986" spans="4:14">
      <c r="D986" s="15" t="s">
        <v>748</v>
      </c>
      <c r="E986" s="15" t="s">
        <v>766</v>
      </c>
      <c r="F986" s="15" t="s">
        <v>548</v>
      </c>
      <c r="G986" s="15" t="s">
        <v>118</v>
      </c>
      <c r="H986" s="15" t="s">
        <v>778</v>
      </c>
      <c r="I986" s="15" t="s">
        <v>120</v>
      </c>
      <c r="J986" s="15" t="s">
        <v>769</v>
      </c>
      <c r="K986" s="57">
        <v>144</v>
      </c>
      <c r="L986" s="57">
        <v>4</v>
      </c>
      <c r="M986" s="57">
        <v>7</v>
      </c>
      <c r="N986" s="57" t="str">
        <f t="shared" si="15"/>
        <v>[wpg5evyl1OL]|40-44|Male|VMMC_TOTALCIRC_SUBNAT.T_1</v>
      </c>
    </row>
    <row r="987" spans="4:14">
      <c r="D987" s="15" t="s">
        <v>748</v>
      </c>
      <c r="E987" s="15" t="s">
        <v>766</v>
      </c>
      <c r="F987" s="15" t="s">
        <v>548</v>
      </c>
      <c r="G987" s="15" t="s">
        <v>119</v>
      </c>
      <c r="H987" s="15" t="s">
        <v>779</v>
      </c>
      <c r="I987" s="15" t="s">
        <v>120</v>
      </c>
      <c r="J987" s="15" t="s">
        <v>769</v>
      </c>
      <c r="K987" s="57">
        <v>144</v>
      </c>
      <c r="L987" s="57">
        <v>47</v>
      </c>
      <c r="M987" s="57">
        <v>47</v>
      </c>
      <c r="N987" s="57" t="str">
        <f t="shared" si="15"/>
        <v>[wpg5evyl1OL]|45-49|Male|VMMC_TOTALCIRC_SUBNAT.T_1</v>
      </c>
    </row>
    <row r="988" spans="4:14">
      <c r="D988" s="15" t="s">
        <v>748</v>
      </c>
      <c r="E988" s="15" t="s">
        <v>766</v>
      </c>
      <c r="F988" s="15" t="s">
        <v>548</v>
      </c>
      <c r="G988" s="15" t="s">
        <v>8</v>
      </c>
      <c r="H988" s="15" t="s">
        <v>780</v>
      </c>
      <c r="I988" s="15" t="s">
        <v>120</v>
      </c>
      <c r="J988" s="15" t="s">
        <v>769</v>
      </c>
      <c r="K988" s="57">
        <v>286</v>
      </c>
      <c r="L988" s="57">
        <v>6</v>
      </c>
      <c r="M988" s="57">
        <v>29</v>
      </c>
      <c r="N988" s="57" t="str">
        <f t="shared" si="15"/>
        <v>[wpg5evyl1OL]|50+|Male|VMMC_TOTALCIRC_SUBNAT.T_1</v>
      </c>
    </row>
    <row r="989" spans="4:14">
      <c r="D989" s="15" t="s">
        <v>750</v>
      </c>
      <c r="E989" s="15" t="s">
        <v>782</v>
      </c>
      <c r="F989" s="15" t="s">
        <v>548</v>
      </c>
      <c r="G989" s="15" t="s">
        <v>113</v>
      </c>
      <c r="H989" s="15" t="s">
        <v>773</v>
      </c>
      <c r="I989" s="15" t="s">
        <v>120</v>
      </c>
      <c r="J989" s="15" t="s">
        <v>769</v>
      </c>
      <c r="K989" s="57">
        <v>1415</v>
      </c>
      <c r="L989" s="57">
        <v>40</v>
      </c>
      <c r="M989" s="57">
        <v>1</v>
      </c>
      <c r="N989" s="57" t="str">
        <f t="shared" si="15"/>
        <v>[FjSmRywOWUp]|15-19|Male|VMMC_TOTALCIRC_SUBNAT.T_1</v>
      </c>
    </row>
    <row r="990" spans="4:14">
      <c r="D990" s="15" t="s">
        <v>750</v>
      </c>
      <c r="E990" s="15" t="s">
        <v>782</v>
      </c>
      <c r="F990" s="15" t="s">
        <v>548</v>
      </c>
      <c r="G990" s="15" t="s">
        <v>114</v>
      </c>
      <c r="H990" s="15" t="s">
        <v>774</v>
      </c>
      <c r="I990" s="15" t="s">
        <v>120</v>
      </c>
      <c r="J990" s="15" t="s">
        <v>769</v>
      </c>
      <c r="K990" s="57">
        <v>884</v>
      </c>
      <c r="L990" s="57">
        <v>20</v>
      </c>
      <c r="M990" s="57">
        <v>45</v>
      </c>
      <c r="N990" s="57" t="str">
        <f t="shared" si="15"/>
        <v>[FjSmRywOWUp]|20-24|Male|VMMC_TOTALCIRC_SUBNAT.T_1</v>
      </c>
    </row>
    <row r="991" spans="4:14">
      <c r="D991" s="15" t="s">
        <v>750</v>
      </c>
      <c r="E991" s="15" t="s">
        <v>782</v>
      </c>
      <c r="F991" s="15" t="s">
        <v>548</v>
      </c>
      <c r="G991" s="15" t="s">
        <v>115</v>
      </c>
      <c r="H991" s="15" t="s">
        <v>775</v>
      </c>
      <c r="I991" s="15" t="s">
        <v>120</v>
      </c>
      <c r="J991" s="15" t="s">
        <v>769</v>
      </c>
      <c r="K991" s="57">
        <v>707</v>
      </c>
      <c r="L991" s="57">
        <v>43</v>
      </c>
      <c r="M991" s="57">
        <v>42</v>
      </c>
      <c r="N991" s="57" t="str">
        <f t="shared" si="15"/>
        <v>[FjSmRywOWUp]|25-29|Male|VMMC_TOTALCIRC_SUBNAT.T_1</v>
      </c>
    </row>
    <row r="992" spans="4:14">
      <c r="D992" s="15" t="s">
        <v>750</v>
      </c>
      <c r="E992" s="15" t="s">
        <v>782</v>
      </c>
      <c r="F992" s="15" t="s">
        <v>548</v>
      </c>
      <c r="G992" s="15" t="s">
        <v>117</v>
      </c>
      <c r="H992" s="15" t="s">
        <v>777</v>
      </c>
      <c r="I992" s="15" t="s">
        <v>120</v>
      </c>
      <c r="J992" s="15" t="s">
        <v>769</v>
      </c>
      <c r="K992" s="57">
        <v>212</v>
      </c>
      <c r="L992" s="57">
        <v>35</v>
      </c>
      <c r="M992" s="57">
        <v>28</v>
      </c>
      <c r="N992" s="57" t="str">
        <f t="shared" si="15"/>
        <v>[FjSmRywOWUp]|35-39|Male|VMMC_TOTALCIRC_SUBNAT.T_1</v>
      </c>
    </row>
    <row r="993" spans="4:14">
      <c r="D993" s="15" t="s">
        <v>750</v>
      </c>
      <c r="E993" s="15" t="s">
        <v>782</v>
      </c>
      <c r="F993" s="15" t="s">
        <v>548</v>
      </c>
      <c r="G993" s="15" t="s">
        <v>118</v>
      </c>
      <c r="H993" s="15" t="s">
        <v>778</v>
      </c>
      <c r="I993" s="15" t="s">
        <v>120</v>
      </c>
      <c r="J993" s="15" t="s">
        <v>769</v>
      </c>
      <c r="K993" s="57">
        <v>212</v>
      </c>
      <c r="L993" s="57">
        <v>8</v>
      </c>
      <c r="M993" s="57">
        <v>35</v>
      </c>
      <c r="N993" s="57" t="str">
        <f t="shared" si="15"/>
        <v>[FjSmRywOWUp]|40-44|Male|VMMC_TOTALCIRC_SUBNAT.T_1</v>
      </c>
    </row>
    <row r="994" spans="4:14">
      <c r="D994" s="15" t="s">
        <v>750</v>
      </c>
      <c r="E994" s="15" t="s">
        <v>782</v>
      </c>
      <c r="F994" s="15" t="s">
        <v>548</v>
      </c>
      <c r="G994" s="15" t="s">
        <v>119</v>
      </c>
      <c r="H994" s="15" t="s">
        <v>779</v>
      </c>
      <c r="I994" s="15" t="s">
        <v>120</v>
      </c>
      <c r="J994" s="15" t="s">
        <v>769</v>
      </c>
      <c r="K994" s="57">
        <v>212</v>
      </c>
      <c r="L994" s="57">
        <v>43</v>
      </c>
      <c r="M994" s="57">
        <v>44</v>
      </c>
      <c r="N994" s="57" t="str">
        <f t="shared" si="15"/>
        <v>[FjSmRywOWUp]|45-49|Male|VMMC_TOTALCIRC_SUBNAT.T_1</v>
      </c>
    </row>
    <row r="995" spans="4:14">
      <c r="D995" s="15" t="s">
        <v>750</v>
      </c>
      <c r="E995" s="15" t="s">
        <v>782</v>
      </c>
      <c r="F995" s="15" t="s">
        <v>548</v>
      </c>
      <c r="G995" s="15" t="s">
        <v>8</v>
      </c>
      <c r="H995" s="15" t="s">
        <v>780</v>
      </c>
      <c r="I995" s="15" t="s">
        <v>120</v>
      </c>
      <c r="J995" s="15" t="s">
        <v>769</v>
      </c>
      <c r="K995" s="57">
        <v>212</v>
      </c>
      <c r="L995" s="57">
        <v>55</v>
      </c>
      <c r="M995" s="57">
        <v>47</v>
      </c>
      <c r="N995" s="57" t="str">
        <f t="shared" si="15"/>
        <v>[FjSmRywOWUp]|50+|Male|VMMC_TOTALCIRC_SUBNAT.T_1</v>
      </c>
    </row>
    <row r="996" spans="4:14">
      <c r="D996" s="15" t="s">
        <v>783</v>
      </c>
      <c r="E996" s="15" t="s">
        <v>784</v>
      </c>
      <c r="F996" s="15" t="s">
        <v>548</v>
      </c>
      <c r="G996" s="15" t="s">
        <v>113</v>
      </c>
      <c r="H996" s="15" t="s">
        <v>773</v>
      </c>
      <c r="I996" s="15" t="s">
        <v>120</v>
      </c>
      <c r="J996" s="15" t="s">
        <v>769</v>
      </c>
      <c r="K996" s="57">
        <v>1825</v>
      </c>
      <c r="L996" s="57">
        <v>18</v>
      </c>
      <c r="M996" s="57">
        <v>12</v>
      </c>
      <c r="N996" s="57" t="str">
        <f t="shared" si="15"/>
        <v>[DiFv5WXIHM5]|15-19|Male|VMMC_TOTALCIRC_SUBNAT.T_1</v>
      </c>
    </row>
    <row r="997" spans="4:14">
      <c r="D997" s="15" t="s">
        <v>783</v>
      </c>
      <c r="E997" s="15" t="s">
        <v>784</v>
      </c>
      <c r="F997" s="15" t="s">
        <v>548</v>
      </c>
      <c r="G997" s="15" t="s">
        <v>114</v>
      </c>
      <c r="H997" s="15" t="s">
        <v>774</v>
      </c>
      <c r="I997" s="15" t="s">
        <v>120</v>
      </c>
      <c r="J997" s="15" t="s">
        <v>769</v>
      </c>
      <c r="K997" s="57">
        <v>1141</v>
      </c>
      <c r="L997" s="57">
        <v>2</v>
      </c>
      <c r="M997" s="57">
        <v>43</v>
      </c>
      <c r="N997" s="57" t="str">
        <f t="shared" si="15"/>
        <v>[DiFv5WXIHM5]|20-24|Male|VMMC_TOTALCIRC_SUBNAT.T_1</v>
      </c>
    </row>
    <row r="998" spans="4:14">
      <c r="D998" s="15" t="s">
        <v>783</v>
      </c>
      <c r="E998" s="15" t="s">
        <v>784</v>
      </c>
      <c r="F998" s="15" t="s">
        <v>548</v>
      </c>
      <c r="G998" s="15" t="s">
        <v>115</v>
      </c>
      <c r="H998" s="15" t="s">
        <v>775</v>
      </c>
      <c r="I998" s="15" t="s">
        <v>120</v>
      </c>
      <c r="J998" s="15" t="s">
        <v>769</v>
      </c>
      <c r="K998" s="57">
        <v>912</v>
      </c>
      <c r="L998" s="57">
        <v>26</v>
      </c>
      <c r="M998" s="57">
        <v>1</v>
      </c>
      <c r="N998" s="57" t="str">
        <f t="shared" si="15"/>
        <v>[DiFv5WXIHM5]|25-29|Male|VMMC_TOTALCIRC_SUBNAT.T_1</v>
      </c>
    </row>
    <row r="999" spans="4:14">
      <c r="D999" s="15" t="s">
        <v>783</v>
      </c>
      <c r="E999" s="15" t="s">
        <v>784</v>
      </c>
      <c r="F999" s="15" t="s">
        <v>548</v>
      </c>
      <c r="G999" s="15" t="s">
        <v>116</v>
      </c>
      <c r="H999" s="15" t="s">
        <v>776</v>
      </c>
      <c r="I999" s="15" t="s">
        <v>120</v>
      </c>
      <c r="J999" s="15" t="s">
        <v>769</v>
      </c>
      <c r="K999" s="57">
        <v>274</v>
      </c>
      <c r="L999" s="57">
        <v>26</v>
      </c>
      <c r="M999" s="57">
        <v>37</v>
      </c>
      <c r="N999" s="57" t="str">
        <f t="shared" si="15"/>
        <v>[DiFv5WXIHM5]|30-34|Male|VMMC_TOTALCIRC_SUBNAT.T_1</v>
      </c>
    </row>
    <row r="1000" spans="4:14">
      <c r="D1000" s="15" t="s">
        <v>783</v>
      </c>
      <c r="E1000" s="15" t="s">
        <v>784</v>
      </c>
      <c r="F1000" s="15" t="s">
        <v>548</v>
      </c>
      <c r="G1000" s="15" t="s">
        <v>117</v>
      </c>
      <c r="H1000" s="15" t="s">
        <v>777</v>
      </c>
      <c r="I1000" s="15" t="s">
        <v>120</v>
      </c>
      <c r="J1000" s="15" t="s">
        <v>769</v>
      </c>
      <c r="K1000" s="57">
        <v>274</v>
      </c>
      <c r="L1000" s="57">
        <v>26</v>
      </c>
      <c r="M1000" s="57">
        <v>45</v>
      </c>
      <c r="N1000" s="57" t="str">
        <f t="shared" si="15"/>
        <v>[DiFv5WXIHM5]|35-39|Male|VMMC_TOTALCIRC_SUBNAT.T_1</v>
      </c>
    </row>
    <row r="1001" spans="4:14">
      <c r="D1001" s="15" t="s">
        <v>783</v>
      </c>
      <c r="E1001" s="15" t="s">
        <v>784</v>
      </c>
      <c r="F1001" s="15" t="s">
        <v>548</v>
      </c>
      <c r="G1001" s="15" t="s">
        <v>118</v>
      </c>
      <c r="H1001" s="15" t="s">
        <v>778</v>
      </c>
      <c r="I1001" s="15" t="s">
        <v>120</v>
      </c>
      <c r="J1001" s="15" t="s">
        <v>769</v>
      </c>
      <c r="K1001" s="57">
        <v>274</v>
      </c>
      <c r="L1001" s="57">
        <v>8</v>
      </c>
      <c r="M1001" s="57">
        <v>3</v>
      </c>
      <c r="N1001" s="57" t="str">
        <f t="shared" si="15"/>
        <v>[DiFv5WXIHM5]|40-44|Male|VMMC_TOTALCIRC_SUBNAT.T_1</v>
      </c>
    </row>
    <row r="1002" spans="4:14">
      <c r="D1002" s="15" t="s">
        <v>783</v>
      </c>
      <c r="E1002" s="15" t="s">
        <v>784</v>
      </c>
      <c r="F1002" s="15" t="s">
        <v>548</v>
      </c>
      <c r="G1002" s="15" t="s">
        <v>119</v>
      </c>
      <c r="H1002" s="15" t="s">
        <v>779</v>
      </c>
      <c r="I1002" s="15" t="s">
        <v>120</v>
      </c>
      <c r="J1002" s="15" t="s">
        <v>769</v>
      </c>
      <c r="K1002" s="57">
        <v>274</v>
      </c>
      <c r="L1002" s="57">
        <v>2</v>
      </c>
      <c r="M1002" s="57">
        <v>47</v>
      </c>
      <c r="N1002" s="57" t="str">
        <f t="shared" si="15"/>
        <v>[DiFv5WXIHM5]|45-49|Male|VMMC_TOTALCIRC_SUBNAT.T_1</v>
      </c>
    </row>
    <row r="1003" spans="4:14">
      <c r="D1003" s="15" t="s">
        <v>783</v>
      </c>
      <c r="E1003" s="15" t="s">
        <v>784</v>
      </c>
      <c r="F1003" s="15" t="s">
        <v>548</v>
      </c>
      <c r="G1003" s="15" t="s">
        <v>8</v>
      </c>
      <c r="H1003" s="15" t="s">
        <v>780</v>
      </c>
      <c r="I1003" s="15" t="s">
        <v>120</v>
      </c>
      <c r="J1003" s="15" t="s">
        <v>769</v>
      </c>
      <c r="K1003" s="57">
        <v>136</v>
      </c>
      <c r="L1003" s="57">
        <v>25</v>
      </c>
      <c r="M1003" s="57">
        <v>43</v>
      </c>
      <c r="N1003" s="57" t="str">
        <f t="shared" si="15"/>
        <v>[DiFv5WXIHM5]|50+|Male|VMMC_TOTALCIRC_SUBNAT.T_1</v>
      </c>
    </row>
    <row r="1004" spans="4:14">
      <c r="D1004" s="15" t="s">
        <v>785</v>
      </c>
      <c r="E1004" s="15" t="s">
        <v>786</v>
      </c>
      <c r="F1004" s="15" t="s">
        <v>548</v>
      </c>
      <c r="G1004" s="15" t="s">
        <v>113</v>
      </c>
      <c r="H1004" s="15" t="s">
        <v>773</v>
      </c>
      <c r="I1004" s="15" t="s">
        <v>120</v>
      </c>
      <c r="J1004" s="15" t="s">
        <v>769</v>
      </c>
      <c r="K1004" s="57">
        <v>1153</v>
      </c>
      <c r="L1004" s="57">
        <v>42</v>
      </c>
      <c r="M1004" s="57">
        <v>12</v>
      </c>
      <c r="N1004" s="57" t="str">
        <f t="shared" si="15"/>
        <v>[tKOXiaNhAyJ]|15-19|Male|VMMC_TOTALCIRC_SUBNAT.T_1</v>
      </c>
    </row>
    <row r="1005" spans="4:14">
      <c r="D1005" s="15" t="s">
        <v>785</v>
      </c>
      <c r="E1005" s="15" t="s">
        <v>786</v>
      </c>
      <c r="F1005" s="15" t="s">
        <v>548</v>
      </c>
      <c r="G1005" s="15" t="s">
        <v>114</v>
      </c>
      <c r="H1005" s="15" t="s">
        <v>774</v>
      </c>
      <c r="I1005" s="15" t="s">
        <v>120</v>
      </c>
      <c r="J1005" s="15" t="s">
        <v>769</v>
      </c>
      <c r="K1005" s="57">
        <v>541</v>
      </c>
      <c r="L1005" s="57">
        <v>10</v>
      </c>
      <c r="M1005" s="57">
        <v>49</v>
      </c>
      <c r="N1005" s="57" t="str">
        <f t="shared" si="15"/>
        <v>[tKOXiaNhAyJ]|20-24|Male|VMMC_TOTALCIRC_SUBNAT.T_1</v>
      </c>
    </row>
    <row r="1006" spans="4:14">
      <c r="D1006" s="15" t="s">
        <v>785</v>
      </c>
      <c r="E1006" s="15" t="s">
        <v>786</v>
      </c>
      <c r="F1006" s="15" t="s">
        <v>548</v>
      </c>
      <c r="G1006" s="15" t="s">
        <v>115</v>
      </c>
      <c r="H1006" s="15" t="s">
        <v>775</v>
      </c>
      <c r="I1006" s="15" t="s">
        <v>120</v>
      </c>
      <c r="J1006" s="15" t="s">
        <v>769</v>
      </c>
      <c r="K1006" s="57">
        <v>505</v>
      </c>
      <c r="L1006" s="57">
        <v>2</v>
      </c>
      <c r="M1006" s="57">
        <v>14</v>
      </c>
      <c r="N1006" s="57" t="str">
        <f t="shared" si="15"/>
        <v>[tKOXiaNhAyJ]|25-29|Male|VMMC_TOTALCIRC_SUBNAT.T_1</v>
      </c>
    </row>
    <row r="1007" spans="4:14">
      <c r="D1007" s="15" t="s">
        <v>785</v>
      </c>
      <c r="E1007" s="15" t="s">
        <v>786</v>
      </c>
      <c r="F1007" s="15" t="s">
        <v>548</v>
      </c>
      <c r="G1007" s="15" t="s">
        <v>116</v>
      </c>
      <c r="H1007" s="15" t="s">
        <v>776</v>
      </c>
      <c r="I1007" s="15" t="s">
        <v>120</v>
      </c>
      <c r="J1007" s="15" t="s">
        <v>769</v>
      </c>
      <c r="K1007" s="57">
        <v>142</v>
      </c>
      <c r="L1007" s="57">
        <v>32</v>
      </c>
      <c r="M1007" s="57">
        <v>38</v>
      </c>
      <c r="N1007" s="57" t="str">
        <f t="shared" si="15"/>
        <v>[tKOXiaNhAyJ]|30-34|Male|VMMC_TOTALCIRC_SUBNAT.T_1</v>
      </c>
    </row>
    <row r="1008" spans="4:14">
      <c r="D1008" s="15" t="s">
        <v>785</v>
      </c>
      <c r="E1008" s="15" t="s">
        <v>786</v>
      </c>
      <c r="F1008" s="15" t="s">
        <v>548</v>
      </c>
      <c r="G1008" s="15" t="s">
        <v>117</v>
      </c>
      <c r="H1008" s="15" t="s">
        <v>777</v>
      </c>
      <c r="I1008" s="15" t="s">
        <v>120</v>
      </c>
      <c r="J1008" s="15" t="s">
        <v>769</v>
      </c>
      <c r="K1008" s="57">
        <v>130</v>
      </c>
      <c r="L1008" s="57">
        <v>42</v>
      </c>
      <c r="M1008" s="57">
        <v>9</v>
      </c>
      <c r="N1008" s="57" t="str">
        <f t="shared" si="15"/>
        <v>[tKOXiaNhAyJ]|35-39|Male|VMMC_TOTALCIRC_SUBNAT.T_1</v>
      </c>
    </row>
    <row r="1009" spans="4:14">
      <c r="D1009" s="15" t="s">
        <v>785</v>
      </c>
      <c r="E1009" s="15" t="s">
        <v>786</v>
      </c>
      <c r="F1009" s="15" t="s">
        <v>548</v>
      </c>
      <c r="G1009" s="15" t="s">
        <v>118</v>
      </c>
      <c r="H1009" s="15" t="s">
        <v>778</v>
      </c>
      <c r="I1009" s="15" t="s">
        <v>120</v>
      </c>
      <c r="J1009" s="15" t="s">
        <v>769</v>
      </c>
      <c r="K1009" s="57">
        <v>130</v>
      </c>
      <c r="L1009" s="57">
        <v>41</v>
      </c>
      <c r="M1009" s="57">
        <v>28</v>
      </c>
      <c r="N1009" s="57" t="str">
        <f t="shared" si="15"/>
        <v>[tKOXiaNhAyJ]|40-44|Male|VMMC_TOTALCIRC_SUBNAT.T_1</v>
      </c>
    </row>
    <row r="1010" spans="4:14">
      <c r="D1010" s="15" t="s">
        <v>785</v>
      </c>
      <c r="E1010" s="15" t="s">
        <v>786</v>
      </c>
      <c r="F1010" s="15" t="s">
        <v>548</v>
      </c>
      <c r="G1010" s="15" t="s">
        <v>119</v>
      </c>
      <c r="H1010" s="15" t="s">
        <v>779</v>
      </c>
      <c r="I1010" s="15" t="s">
        <v>120</v>
      </c>
      <c r="J1010" s="15" t="s">
        <v>769</v>
      </c>
      <c r="K1010" s="57">
        <v>130</v>
      </c>
      <c r="L1010" s="57">
        <v>14</v>
      </c>
      <c r="M1010" s="57">
        <v>23</v>
      </c>
      <c r="N1010" s="57" t="str">
        <f t="shared" si="15"/>
        <v>[tKOXiaNhAyJ]|45-49|Male|VMMC_TOTALCIRC_SUBNAT.T_1</v>
      </c>
    </row>
    <row r="1011" spans="4:14">
      <c r="D1011" s="15" t="s">
        <v>785</v>
      </c>
      <c r="E1011" s="15" t="s">
        <v>786</v>
      </c>
      <c r="F1011" s="15" t="s">
        <v>548</v>
      </c>
      <c r="G1011" s="15" t="s">
        <v>8</v>
      </c>
      <c r="H1011" s="15" t="s">
        <v>780</v>
      </c>
      <c r="I1011" s="15" t="s">
        <v>120</v>
      </c>
      <c r="J1011" s="15" t="s">
        <v>769</v>
      </c>
      <c r="K1011" s="57">
        <v>130</v>
      </c>
      <c r="L1011" s="57">
        <v>52</v>
      </c>
      <c r="M1011" s="57">
        <v>11</v>
      </c>
      <c r="N1011" s="57" t="str">
        <f t="shared" si="15"/>
        <v>[tKOXiaNhAyJ]|50+|Male|VMMC_TOTALCIRC_SUBNAT.T_1</v>
      </c>
    </row>
    <row r="1012" spans="4:14">
      <c r="D1012" s="15" t="s">
        <v>787</v>
      </c>
      <c r="E1012" s="15" t="s">
        <v>788</v>
      </c>
      <c r="F1012" s="15" t="s">
        <v>548</v>
      </c>
      <c r="G1012" s="15" t="s">
        <v>113</v>
      </c>
      <c r="H1012" s="15" t="s">
        <v>773</v>
      </c>
      <c r="I1012" s="15" t="s">
        <v>120</v>
      </c>
      <c r="J1012" s="15" t="s">
        <v>769</v>
      </c>
      <c r="K1012" s="57">
        <v>2939</v>
      </c>
      <c r="L1012" s="57">
        <v>51</v>
      </c>
      <c r="M1012" s="57">
        <v>15</v>
      </c>
      <c r="N1012" s="57" t="str">
        <f t="shared" si="15"/>
        <v>[YGI7vISD2kJ]|15-19|Male|VMMC_TOTALCIRC_SUBNAT.T_1</v>
      </c>
    </row>
    <row r="1013" spans="4:14">
      <c r="D1013" s="15" t="s">
        <v>787</v>
      </c>
      <c r="E1013" s="15" t="s">
        <v>788</v>
      </c>
      <c r="F1013" s="15" t="s">
        <v>548</v>
      </c>
      <c r="G1013" s="15" t="s">
        <v>114</v>
      </c>
      <c r="H1013" s="15" t="s">
        <v>774</v>
      </c>
      <c r="I1013" s="15" t="s">
        <v>120</v>
      </c>
      <c r="J1013" s="15" t="s">
        <v>769</v>
      </c>
      <c r="K1013" s="57">
        <v>1837</v>
      </c>
      <c r="L1013" s="57">
        <v>42</v>
      </c>
      <c r="M1013" s="57">
        <v>30</v>
      </c>
      <c r="N1013" s="57" t="str">
        <f t="shared" si="15"/>
        <v>[YGI7vISD2kJ]|20-24|Male|VMMC_TOTALCIRC_SUBNAT.T_1</v>
      </c>
    </row>
    <row r="1014" spans="4:14">
      <c r="D1014" s="15" t="s">
        <v>787</v>
      </c>
      <c r="E1014" s="15" t="s">
        <v>788</v>
      </c>
      <c r="F1014" s="15" t="s">
        <v>548</v>
      </c>
      <c r="G1014" s="15" t="s">
        <v>115</v>
      </c>
      <c r="H1014" s="15" t="s">
        <v>775</v>
      </c>
      <c r="I1014" s="15" t="s">
        <v>120</v>
      </c>
      <c r="J1014" s="15" t="s">
        <v>769</v>
      </c>
      <c r="K1014" s="57">
        <v>1469</v>
      </c>
      <c r="L1014" s="57">
        <v>23</v>
      </c>
      <c r="M1014" s="57">
        <v>18</v>
      </c>
      <c r="N1014" s="57" t="str">
        <f t="shared" si="15"/>
        <v>[YGI7vISD2kJ]|25-29|Male|VMMC_TOTALCIRC_SUBNAT.T_1</v>
      </c>
    </row>
    <row r="1015" spans="4:14">
      <c r="D1015" s="15" t="s">
        <v>787</v>
      </c>
      <c r="E1015" s="15" t="s">
        <v>788</v>
      </c>
      <c r="F1015" s="15" t="s">
        <v>548</v>
      </c>
      <c r="G1015" s="15" t="s">
        <v>116</v>
      </c>
      <c r="H1015" s="15" t="s">
        <v>776</v>
      </c>
      <c r="I1015" s="15" t="s">
        <v>120</v>
      </c>
      <c r="J1015" s="15" t="s">
        <v>769</v>
      </c>
      <c r="K1015" s="57">
        <v>440</v>
      </c>
      <c r="L1015" s="57">
        <v>60</v>
      </c>
      <c r="M1015" s="57">
        <v>20</v>
      </c>
      <c r="N1015" s="57" t="str">
        <f t="shared" si="15"/>
        <v>[YGI7vISD2kJ]|30-34|Male|VMMC_TOTALCIRC_SUBNAT.T_1</v>
      </c>
    </row>
    <row r="1016" spans="4:14">
      <c r="D1016" s="15" t="s">
        <v>787</v>
      </c>
      <c r="E1016" s="15" t="s">
        <v>788</v>
      </c>
      <c r="F1016" s="15" t="s">
        <v>548</v>
      </c>
      <c r="G1016" s="15" t="s">
        <v>117</v>
      </c>
      <c r="H1016" s="15" t="s">
        <v>777</v>
      </c>
      <c r="I1016" s="15" t="s">
        <v>120</v>
      </c>
      <c r="J1016" s="15" t="s">
        <v>769</v>
      </c>
      <c r="K1016" s="57">
        <v>440</v>
      </c>
      <c r="L1016" s="57">
        <v>31</v>
      </c>
      <c r="M1016" s="57">
        <v>2</v>
      </c>
      <c r="N1016" s="57" t="str">
        <f t="shared" si="15"/>
        <v>[YGI7vISD2kJ]|35-39|Male|VMMC_TOTALCIRC_SUBNAT.T_1</v>
      </c>
    </row>
    <row r="1017" spans="4:14">
      <c r="D1017" s="15" t="s">
        <v>787</v>
      </c>
      <c r="E1017" s="15" t="s">
        <v>788</v>
      </c>
      <c r="F1017" s="15" t="s">
        <v>548</v>
      </c>
      <c r="G1017" s="15" t="s">
        <v>118</v>
      </c>
      <c r="H1017" s="15" t="s">
        <v>778</v>
      </c>
      <c r="I1017" s="15" t="s">
        <v>120</v>
      </c>
      <c r="J1017" s="15" t="s">
        <v>769</v>
      </c>
      <c r="K1017" s="57">
        <v>440</v>
      </c>
      <c r="L1017" s="57">
        <v>37</v>
      </c>
      <c r="M1017" s="57">
        <v>16</v>
      </c>
      <c r="N1017" s="57" t="str">
        <f t="shared" si="15"/>
        <v>[YGI7vISD2kJ]|40-44|Male|VMMC_TOTALCIRC_SUBNAT.T_1</v>
      </c>
    </row>
    <row r="1018" spans="4:14">
      <c r="D1018" s="15" t="s">
        <v>787</v>
      </c>
      <c r="E1018" s="15" t="s">
        <v>788</v>
      </c>
      <c r="F1018" s="15" t="s">
        <v>548</v>
      </c>
      <c r="G1018" s="15" t="s">
        <v>119</v>
      </c>
      <c r="H1018" s="15" t="s">
        <v>779</v>
      </c>
      <c r="I1018" s="15" t="s">
        <v>120</v>
      </c>
      <c r="J1018" s="15" t="s">
        <v>769</v>
      </c>
      <c r="K1018" s="57">
        <v>440</v>
      </c>
      <c r="L1018" s="57">
        <v>26</v>
      </c>
      <c r="M1018" s="57">
        <v>29</v>
      </c>
      <c r="N1018" s="57" t="str">
        <f t="shared" si="15"/>
        <v>[YGI7vISD2kJ]|45-49|Male|VMMC_TOTALCIRC_SUBNAT.T_1</v>
      </c>
    </row>
    <row r="1019" spans="4:14">
      <c r="D1019" s="15" t="s">
        <v>787</v>
      </c>
      <c r="E1019" s="15" t="s">
        <v>788</v>
      </c>
      <c r="F1019" s="15" t="s">
        <v>548</v>
      </c>
      <c r="G1019" s="15" t="s">
        <v>8</v>
      </c>
      <c r="H1019" s="15" t="s">
        <v>780</v>
      </c>
      <c r="I1019" s="15" t="s">
        <v>120</v>
      </c>
      <c r="J1019" s="15" t="s">
        <v>769</v>
      </c>
      <c r="K1019" s="57">
        <v>220</v>
      </c>
      <c r="L1019" s="57">
        <v>17</v>
      </c>
      <c r="M1019" s="57">
        <v>41</v>
      </c>
      <c r="N1019" s="57" t="str">
        <f t="shared" si="15"/>
        <v>[YGI7vISD2kJ]|50+|Male|VMMC_TOTALCIRC_SUBNAT.T_1</v>
      </c>
    </row>
    <row r="1020" spans="4:14">
      <c r="D1020" s="15" t="s">
        <v>748</v>
      </c>
      <c r="E1020" s="15" t="s">
        <v>766</v>
      </c>
      <c r="F1020" s="15" t="s">
        <v>504</v>
      </c>
      <c r="G1020" s="15" t="s">
        <v>112</v>
      </c>
      <c r="H1020" s="15" t="s">
        <v>772</v>
      </c>
      <c r="I1020" s="15" t="s">
        <v>109</v>
      </c>
      <c r="J1020" s="15" t="s">
        <v>768</v>
      </c>
      <c r="K1020" s="57">
        <v>9</v>
      </c>
      <c r="L1020" s="57">
        <v>15</v>
      </c>
      <c r="M1020" s="57">
        <v>21</v>
      </c>
      <c r="N1020" s="57" t="str">
        <f t="shared" si="15"/>
        <v>[wpg5evyl1OL]|10-14|Female|PMTCT_ART_SUBNAT.N.Already.T_1</v>
      </c>
    </row>
    <row r="1021" spans="4:14">
      <c r="D1021" s="15" t="s">
        <v>748</v>
      </c>
      <c r="E1021" s="15" t="s">
        <v>766</v>
      </c>
      <c r="F1021" s="15" t="s">
        <v>504</v>
      </c>
      <c r="G1021" s="15" t="s">
        <v>113</v>
      </c>
      <c r="H1021" s="15" t="s">
        <v>773</v>
      </c>
      <c r="I1021" s="15" t="s">
        <v>109</v>
      </c>
      <c r="J1021" s="15" t="s">
        <v>768</v>
      </c>
      <c r="K1021" s="57">
        <v>13</v>
      </c>
      <c r="L1021" s="57">
        <v>9</v>
      </c>
      <c r="M1021" s="57">
        <v>45</v>
      </c>
      <c r="N1021" s="57" t="str">
        <f t="shared" si="15"/>
        <v>[wpg5evyl1OL]|15-19|Female|PMTCT_ART_SUBNAT.N.Already.T_1</v>
      </c>
    </row>
    <row r="1022" spans="4:14">
      <c r="D1022" s="15" t="s">
        <v>748</v>
      </c>
      <c r="E1022" s="15" t="s">
        <v>766</v>
      </c>
      <c r="F1022" s="15" t="s">
        <v>504</v>
      </c>
      <c r="G1022" s="15" t="s">
        <v>114</v>
      </c>
      <c r="H1022" s="15" t="s">
        <v>774</v>
      </c>
      <c r="I1022" s="15" t="s">
        <v>109</v>
      </c>
      <c r="J1022" s="15" t="s">
        <v>768</v>
      </c>
      <c r="K1022" s="57">
        <v>33</v>
      </c>
      <c r="L1022" s="57">
        <v>48</v>
      </c>
      <c r="M1022" s="57">
        <v>1</v>
      </c>
      <c r="N1022" s="57" t="str">
        <f t="shared" si="15"/>
        <v>[wpg5evyl1OL]|20-24|Female|PMTCT_ART_SUBNAT.N.Already.T_1</v>
      </c>
    </row>
    <row r="1023" spans="4:14">
      <c r="D1023" s="15" t="s">
        <v>748</v>
      </c>
      <c r="E1023" s="15" t="s">
        <v>766</v>
      </c>
      <c r="F1023" s="15" t="s">
        <v>504</v>
      </c>
      <c r="G1023" s="15" t="s">
        <v>115</v>
      </c>
      <c r="H1023" s="15" t="s">
        <v>775</v>
      </c>
      <c r="I1023" s="15" t="s">
        <v>109</v>
      </c>
      <c r="J1023" s="15" t="s">
        <v>768</v>
      </c>
      <c r="K1023" s="57">
        <v>70</v>
      </c>
      <c r="L1023" s="57">
        <v>60</v>
      </c>
      <c r="M1023" s="57">
        <v>10</v>
      </c>
      <c r="N1023" s="57" t="str">
        <f t="shared" si="15"/>
        <v>[wpg5evyl1OL]|25-29|Female|PMTCT_ART_SUBNAT.N.Already.T_1</v>
      </c>
    </row>
    <row r="1024" spans="4:14">
      <c r="D1024" s="15" t="s">
        <v>748</v>
      </c>
      <c r="E1024" s="15" t="s">
        <v>766</v>
      </c>
      <c r="F1024" s="15" t="s">
        <v>504</v>
      </c>
      <c r="G1024" s="15" t="s">
        <v>116</v>
      </c>
      <c r="H1024" s="15" t="s">
        <v>776</v>
      </c>
      <c r="I1024" s="15" t="s">
        <v>109</v>
      </c>
      <c r="J1024" s="15" t="s">
        <v>768</v>
      </c>
      <c r="K1024" s="57">
        <v>103</v>
      </c>
      <c r="L1024" s="57">
        <v>1</v>
      </c>
      <c r="M1024" s="57">
        <v>31</v>
      </c>
      <c r="N1024" s="57" t="str">
        <f t="shared" si="15"/>
        <v>[wpg5evyl1OL]|30-34|Female|PMTCT_ART_SUBNAT.N.Already.T_1</v>
      </c>
    </row>
    <row r="1025" spans="4:14">
      <c r="D1025" s="15" t="s">
        <v>748</v>
      </c>
      <c r="E1025" s="15" t="s">
        <v>766</v>
      </c>
      <c r="F1025" s="15" t="s">
        <v>504</v>
      </c>
      <c r="G1025" s="15" t="s">
        <v>117</v>
      </c>
      <c r="H1025" s="15" t="s">
        <v>777</v>
      </c>
      <c r="I1025" s="15" t="s">
        <v>109</v>
      </c>
      <c r="J1025" s="15" t="s">
        <v>768</v>
      </c>
      <c r="K1025" s="57">
        <v>106</v>
      </c>
      <c r="L1025" s="57">
        <v>50</v>
      </c>
      <c r="M1025" s="57">
        <v>32</v>
      </c>
      <c r="N1025" s="57" t="str">
        <f t="shared" si="15"/>
        <v>[wpg5evyl1OL]|35-39|Female|PMTCT_ART_SUBNAT.N.Already.T_1</v>
      </c>
    </row>
    <row r="1026" spans="4:14">
      <c r="D1026" s="15" t="s">
        <v>748</v>
      </c>
      <c r="E1026" s="15" t="s">
        <v>766</v>
      </c>
      <c r="F1026" s="15" t="s">
        <v>504</v>
      </c>
      <c r="G1026" s="15" t="s">
        <v>118</v>
      </c>
      <c r="H1026" s="15" t="s">
        <v>778</v>
      </c>
      <c r="I1026" s="15" t="s">
        <v>109</v>
      </c>
      <c r="J1026" s="15" t="s">
        <v>768</v>
      </c>
      <c r="K1026" s="57">
        <v>88</v>
      </c>
      <c r="L1026" s="57">
        <v>5</v>
      </c>
      <c r="M1026" s="57">
        <v>18</v>
      </c>
      <c r="N1026" s="57" t="str">
        <f t="shared" si="15"/>
        <v>[wpg5evyl1OL]|40-44|Female|PMTCT_ART_SUBNAT.N.Already.T_1</v>
      </c>
    </row>
    <row r="1027" spans="4:14">
      <c r="D1027" s="15" t="s">
        <v>748</v>
      </c>
      <c r="E1027" s="15" t="s">
        <v>766</v>
      </c>
      <c r="F1027" s="15" t="s">
        <v>504</v>
      </c>
      <c r="G1027" s="15" t="s">
        <v>119</v>
      </c>
      <c r="H1027" s="15" t="s">
        <v>779</v>
      </c>
      <c r="I1027" s="15" t="s">
        <v>109</v>
      </c>
      <c r="J1027" s="15" t="s">
        <v>768</v>
      </c>
      <c r="K1027" s="57">
        <v>68</v>
      </c>
      <c r="L1027" s="57">
        <v>60</v>
      </c>
      <c r="M1027" s="57">
        <v>44</v>
      </c>
      <c r="N1027" s="57" t="str">
        <f t="shared" ref="N1027:N1090" si="16">IF($D1027&lt;&gt;"","["&amp;$E1027&amp;"]"&amp;"|"&amp;$G1027&amp;"|"&amp;$I1027&amp;"|"&amp;$F1027,"")</f>
        <v>[wpg5evyl1OL]|45-49|Female|PMTCT_ART_SUBNAT.N.Already.T_1</v>
      </c>
    </row>
    <row r="1028" spans="4:14">
      <c r="D1028" s="15" t="s">
        <v>748</v>
      </c>
      <c r="E1028" s="15" t="s">
        <v>766</v>
      </c>
      <c r="F1028" s="15" t="s">
        <v>504</v>
      </c>
      <c r="G1028" s="15" t="s">
        <v>8</v>
      </c>
      <c r="H1028" s="15" t="s">
        <v>780</v>
      </c>
      <c r="I1028" s="15" t="s">
        <v>109</v>
      </c>
      <c r="J1028" s="15" t="s">
        <v>768</v>
      </c>
      <c r="K1028" s="57">
        <v>188</v>
      </c>
      <c r="L1028" s="57">
        <v>20</v>
      </c>
      <c r="M1028" s="57">
        <v>25</v>
      </c>
      <c r="N1028" s="57" t="str">
        <f t="shared" si="16"/>
        <v>[wpg5evyl1OL]|50+|Female|PMTCT_ART_SUBNAT.N.Already.T_1</v>
      </c>
    </row>
    <row r="1029" spans="4:14">
      <c r="D1029" s="15" t="s">
        <v>748</v>
      </c>
      <c r="E1029" s="15" t="s">
        <v>766</v>
      </c>
      <c r="F1029" s="15" t="s">
        <v>499</v>
      </c>
      <c r="G1029" s="15" t="s">
        <v>112</v>
      </c>
      <c r="H1029" s="15" t="s">
        <v>772</v>
      </c>
      <c r="I1029" s="15" t="s">
        <v>109</v>
      </c>
      <c r="J1029" s="15" t="s">
        <v>768</v>
      </c>
      <c r="K1029" s="57">
        <v>469</v>
      </c>
      <c r="L1029" s="57">
        <v>53</v>
      </c>
      <c r="M1029" s="57">
        <v>24</v>
      </c>
      <c r="N1029" s="57" t="str">
        <f t="shared" si="16"/>
        <v>[wpg5evyl1OL]|10-14|Female|PMTCT_STAT_SUBNAT.D.T_1</v>
      </c>
    </row>
    <row r="1030" spans="4:14">
      <c r="D1030" s="15" t="s">
        <v>748</v>
      </c>
      <c r="E1030" s="15" t="s">
        <v>766</v>
      </c>
      <c r="F1030" s="15" t="s">
        <v>499</v>
      </c>
      <c r="G1030" s="15" t="s">
        <v>113</v>
      </c>
      <c r="H1030" s="15" t="s">
        <v>773</v>
      </c>
      <c r="I1030" s="15" t="s">
        <v>109</v>
      </c>
      <c r="J1030" s="15" t="s">
        <v>768</v>
      </c>
      <c r="K1030" s="57">
        <v>443</v>
      </c>
      <c r="L1030" s="57">
        <v>32</v>
      </c>
      <c r="M1030" s="57">
        <v>48</v>
      </c>
      <c r="N1030" s="57" t="str">
        <f t="shared" si="16"/>
        <v>[wpg5evyl1OL]|15-19|Female|PMTCT_STAT_SUBNAT.D.T_1</v>
      </c>
    </row>
    <row r="1031" spans="4:14">
      <c r="D1031" s="15" t="s">
        <v>748</v>
      </c>
      <c r="E1031" s="15" t="s">
        <v>766</v>
      </c>
      <c r="F1031" s="15" t="s">
        <v>499</v>
      </c>
      <c r="G1031" s="15" t="s">
        <v>114</v>
      </c>
      <c r="H1031" s="15" t="s">
        <v>774</v>
      </c>
      <c r="I1031" s="15" t="s">
        <v>109</v>
      </c>
      <c r="J1031" s="15" t="s">
        <v>768</v>
      </c>
      <c r="K1031" s="57">
        <v>427</v>
      </c>
      <c r="L1031" s="57">
        <v>6</v>
      </c>
      <c r="M1031" s="57">
        <v>45</v>
      </c>
      <c r="N1031" s="57" t="str">
        <f t="shared" si="16"/>
        <v>[wpg5evyl1OL]|20-24|Female|PMTCT_STAT_SUBNAT.D.T_1</v>
      </c>
    </row>
    <row r="1032" spans="4:14">
      <c r="D1032" s="15" t="s">
        <v>748</v>
      </c>
      <c r="E1032" s="15" t="s">
        <v>766</v>
      </c>
      <c r="F1032" s="15" t="s">
        <v>499</v>
      </c>
      <c r="G1032" s="15" t="s">
        <v>115</v>
      </c>
      <c r="H1032" s="15" t="s">
        <v>775</v>
      </c>
      <c r="I1032" s="15" t="s">
        <v>109</v>
      </c>
      <c r="J1032" s="15" t="s">
        <v>768</v>
      </c>
      <c r="K1032" s="57">
        <v>441</v>
      </c>
      <c r="L1032" s="57">
        <v>18</v>
      </c>
      <c r="M1032" s="57">
        <v>24</v>
      </c>
      <c r="N1032" s="57" t="str">
        <f t="shared" si="16"/>
        <v>[wpg5evyl1OL]|25-29|Female|PMTCT_STAT_SUBNAT.D.T_1</v>
      </c>
    </row>
    <row r="1033" spans="4:14">
      <c r="D1033" s="15" t="s">
        <v>748</v>
      </c>
      <c r="E1033" s="15" t="s">
        <v>766</v>
      </c>
      <c r="F1033" s="15" t="s">
        <v>499</v>
      </c>
      <c r="G1033" s="15" t="s">
        <v>116</v>
      </c>
      <c r="H1033" s="15" t="s">
        <v>776</v>
      </c>
      <c r="I1033" s="15" t="s">
        <v>109</v>
      </c>
      <c r="J1033" s="15" t="s">
        <v>768</v>
      </c>
      <c r="K1033" s="57">
        <v>431</v>
      </c>
      <c r="L1033" s="57">
        <v>33</v>
      </c>
      <c r="M1033" s="57">
        <v>36</v>
      </c>
      <c r="N1033" s="57" t="str">
        <f t="shared" si="16"/>
        <v>[wpg5evyl1OL]|30-34|Female|PMTCT_STAT_SUBNAT.D.T_1</v>
      </c>
    </row>
    <row r="1034" spans="4:14">
      <c r="D1034" s="15" t="s">
        <v>748</v>
      </c>
      <c r="E1034" s="15" t="s">
        <v>766</v>
      </c>
      <c r="F1034" s="15" t="s">
        <v>499</v>
      </c>
      <c r="G1034" s="15" t="s">
        <v>117</v>
      </c>
      <c r="H1034" s="15" t="s">
        <v>777</v>
      </c>
      <c r="I1034" s="15" t="s">
        <v>109</v>
      </c>
      <c r="J1034" s="15" t="s">
        <v>768</v>
      </c>
      <c r="K1034" s="57">
        <v>323</v>
      </c>
      <c r="L1034" s="57">
        <v>32</v>
      </c>
      <c r="M1034" s="57">
        <v>17</v>
      </c>
      <c r="N1034" s="57" t="str">
        <f t="shared" si="16"/>
        <v>[wpg5evyl1OL]|35-39|Female|PMTCT_STAT_SUBNAT.D.T_1</v>
      </c>
    </row>
    <row r="1035" spans="4:14">
      <c r="D1035" s="15" t="s">
        <v>748</v>
      </c>
      <c r="E1035" s="15" t="s">
        <v>766</v>
      </c>
      <c r="F1035" s="15" t="s">
        <v>499</v>
      </c>
      <c r="G1035" s="15" t="s">
        <v>118</v>
      </c>
      <c r="H1035" s="15" t="s">
        <v>778</v>
      </c>
      <c r="I1035" s="15" t="s">
        <v>109</v>
      </c>
      <c r="J1035" s="15" t="s">
        <v>768</v>
      </c>
      <c r="K1035" s="57">
        <v>235</v>
      </c>
      <c r="L1035" s="57">
        <v>8</v>
      </c>
      <c r="M1035" s="57">
        <v>24</v>
      </c>
      <c r="N1035" s="57" t="str">
        <f t="shared" si="16"/>
        <v>[wpg5evyl1OL]|40-44|Female|PMTCT_STAT_SUBNAT.D.T_1</v>
      </c>
    </row>
    <row r="1036" spans="4:14">
      <c r="D1036" s="15" t="s">
        <v>748</v>
      </c>
      <c r="E1036" s="15" t="s">
        <v>766</v>
      </c>
      <c r="F1036" s="15" t="s">
        <v>499</v>
      </c>
      <c r="G1036" s="15" t="s">
        <v>119</v>
      </c>
      <c r="H1036" s="15" t="s">
        <v>779</v>
      </c>
      <c r="I1036" s="15" t="s">
        <v>109</v>
      </c>
      <c r="J1036" s="15" t="s">
        <v>768</v>
      </c>
      <c r="K1036" s="57">
        <v>199</v>
      </c>
      <c r="L1036" s="57">
        <v>40</v>
      </c>
      <c r="M1036" s="57">
        <v>37</v>
      </c>
      <c r="N1036" s="57" t="str">
        <f t="shared" si="16"/>
        <v>[wpg5evyl1OL]|45-49|Female|PMTCT_STAT_SUBNAT.D.T_1</v>
      </c>
    </row>
    <row r="1037" spans="4:14">
      <c r="D1037" s="15" t="s">
        <v>748</v>
      </c>
      <c r="E1037" s="15" t="s">
        <v>766</v>
      </c>
      <c r="F1037" s="15" t="s">
        <v>499</v>
      </c>
      <c r="G1037" s="15" t="s">
        <v>8</v>
      </c>
      <c r="H1037" s="15" t="s">
        <v>780</v>
      </c>
      <c r="I1037" s="15" t="s">
        <v>109</v>
      </c>
      <c r="J1037" s="15" t="s">
        <v>768</v>
      </c>
      <c r="K1037" s="57">
        <v>927</v>
      </c>
      <c r="L1037" s="57">
        <v>2</v>
      </c>
      <c r="M1037" s="57">
        <v>23</v>
      </c>
      <c r="N1037" s="57" t="str">
        <f t="shared" si="16"/>
        <v>[wpg5evyl1OL]|50+|Female|PMTCT_STAT_SUBNAT.D.T_1</v>
      </c>
    </row>
    <row r="1038" spans="4:14">
      <c r="D1038" s="15" t="s">
        <v>748</v>
      </c>
      <c r="E1038" s="15" t="s">
        <v>766</v>
      </c>
      <c r="F1038" s="15" t="s">
        <v>500</v>
      </c>
      <c r="G1038" s="15" t="s">
        <v>112</v>
      </c>
      <c r="H1038" s="15" t="s">
        <v>772</v>
      </c>
      <c r="I1038" s="15" t="s">
        <v>109</v>
      </c>
      <c r="J1038" s="15" t="s">
        <v>768</v>
      </c>
      <c r="K1038" s="57">
        <v>20</v>
      </c>
      <c r="L1038" s="57">
        <v>57</v>
      </c>
      <c r="M1038" s="57">
        <v>33</v>
      </c>
      <c r="N1038" s="57" t="str">
        <f t="shared" si="16"/>
        <v>[wpg5evyl1OL]|10-14|Female|PMTCT_STAT_SUBNAT.N.Known.Pos.T_1</v>
      </c>
    </row>
    <row r="1039" spans="4:14">
      <c r="D1039" s="15" t="s">
        <v>748</v>
      </c>
      <c r="E1039" s="15" t="s">
        <v>766</v>
      </c>
      <c r="F1039" s="15" t="s">
        <v>500</v>
      </c>
      <c r="G1039" s="15" t="s">
        <v>113</v>
      </c>
      <c r="H1039" s="15" t="s">
        <v>773</v>
      </c>
      <c r="I1039" s="15" t="s">
        <v>109</v>
      </c>
      <c r="J1039" s="15" t="s">
        <v>768</v>
      </c>
      <c r="K1039" s="57">
        <v>35</v>
      </c>
      <c r="L1039" s="57">
        <v>48</v>
      </c>
      <c r="M1039" s="57">
        <v>45</v>
      </c>
      <c r="N1039" s="57" t="str">
        <f t="shared" si="16"/>
        <v>[wpg5evyl1OL]|15-19|Female|PMTCT_STAT_SUBNAT.N.Known.Pos.T_1</v>
      </c>
    </row>
    <row r="1040" spans="4:14">
      <c r="D1040" s="15" t="s">
        <v>748</v>
      </c>
      <c r="E1040" s="15" t="s">
        <v>766</v>
      </c>
      <c r="F1040" s="15" t="s">
        <v>500</v>
      </c>
      <c r="G1040" s="15" t="s">
        <v>114</v>
      </c>
      <c r="H1040" s="15" t="s">
        <v>774</v>
      </c>
      <c r="I1040" s="15" t="s">
        <v>109</v>
      </c>
      <c r="J1040" s="15" t="s">
        <v>768</v>
      </c>
      <c r="K1040" s="57">
        <v>94</v>
      </c>
      <c r="L1040" s="57">
        <v>28</v>
      </c>
      <c r="M1040" s="57">
        <v>41</v>
      </c>
      <c r="N1040" s="57" t="str">
        <f t="shared" si="16"/>
        <v>[wpg5evyl1OL]|20-24|Female|PMTCT_STAT_SUBNAT.N.Known.Pos.T_1</v>
      </c>
    </row>
    <row r="1041" spans="4:14">
      <c r="D1041" s="15" t="s">
        <v>748</v>
      </c>
      <c r="E1041" s="15" t="s">
        <v>766</v>
      </c>
      <c r="F1041" s="15" t="s">
        <v>500</v>
      </c>
      <c r="G1041" s="15" t="s">
        <v>115</v>
      </c>
      <c r="H1041" s="15" t="s">
        <v>775</v>
      </c>
      <c r="I1041" s="15" t="s">
        <v>109</v>
      </c>
      <c r="J1041" s="15" t="s">
        <v>768</v>
      </c>
      <c r="K1041" s="57">
        <v>180</v>
      </c>
      <c r="L1041" s="57">
        <v>12</v>
      </c>
      <c r="M1041" s="57">
        <v>3</v>
      </c>
      <c r="N1041" s="57" t="str">
        <f t="shared" si="16"/>
        <v>[wpg5evyl1OL]|25-29|Female|PMTCT_STAT_SUBNAT.N.Known.Pos.T_1</v>
      </c>
    </row>
    <row r="1042" spans="4:14">
      <c r="D1042" s="15" t="s">
        <v>748</v>
      </c>
      <c r="E1042" s="15" t="s">
        <v>766</v>
      </c>
      <c r="F1042" s="15" t="s">
        <v>500</v>
      </c>
      <c r="G1042" s="15" t="s">
        <v>116</v>
      </c>
      <c r="H1042" s="15" t="s">
        <v>776</v>
      </c>
      <c r="I1042" s="15" t="s">
        <v>109</v>
      </c>
      <c r="J1042" s="15" t="s">
        <v>768</v>
      </c>
      <c r="K1042" s="57">
        <v>257</v>
      </c>
      <c r="L1042" s="57">
        <v>4</v>
      </c>
      <c r="M1042" s="57">
        <v>10</v>
      </c>
      <c r="N1042" s="57" t="str">
        <f t="shared" si="16"/>
        <v>[wpg5evyl1OL]|30-34|Female|PMTCT_STAT_SUBNAT.N.Known.Pos.T_1</v>
      </c>
    </row>
    <row r="1043" spans="4:14">
      <c r="D1043" s="15" t="s">
        <v>748</v>
      </c>
      <c r="E1043" s="15" t="s">
        <v>766</v>
      </c>
      <c r="F1043" s="15" t="s">
        <v>500</v>
      </c>
      <c r="G1043" s="15" t="s">
        <v>117</v>
      </c>
      <c r="H1043" s="15" t="s">
        <v>777</v>
      </c>
      <c r="I1043" s="15" t="s">
        <v>109</v>
      </c>
      <c r="J1043" s="15" t="s">
        <v>768</v>
      </c>
      <c r="K1043" s="57">
        <v>251</v>
      </c>
      <c r="L1043" s="57">
        <v>37</v>
      </c>
      <c r="M1043" s="57">
        <v>45</v>
      </c>
      <c r="N1043" s="57" t="str">
        <f t="shared" si="16"/>
        <v>[wpg5evyl1OL]|35-39|Female|PMTCT_STAT_SUBNAT.N.Known.Pos.T_1</v>
      </c>
    </row>
    <row r="1044" spans="4:14">
      <c r="D1044" s="15" t="s">
        <v>748</v>
      </c>
      <c r="E1044" s="15" t="s">
        <v>766</v>
      </c>
      <c r="F1044" s="15" t="s">
        <v>500</v>
      </c>
      <c r="G1044" s="15" t="s">
        <v>118</v>
      </c>
      <c r="H1044" s="15" t="s">
        <v>778</v>
      </c>
      <c r="I1044" s="15" t="s">
        <v>109</v>
      </c>
      <c r="J1044" s="15" t="s">
        <v>768</v>
      </c>
      <c r="K1044" s="57">
        <v>203</v>
      </c>
      <c r="L1044" s="57">
        <v>34</v>
      </c>
      <c r="M1044" s="57">
        <v>5</v>
      </c>
      <c r="N1044" s="57" t="str">
        <f t="shared" si="16"/>
        <v>[wpg5evyl1OL]|40-44|Female|PMTCT_STAT_SUBNAT.N.Known.Pos.T_1</v>
      </c>
    </row>
    <row r="1045" spans="4:14">
      <c r="D1045" s="15" t="s">
        <v>748</v>
      </c>
      <c r="E1045" s="15" t="s">
        <v>766</v>
      </c>
      <c r="F1045" s="15" t="s">
        <v>500</v>
      </c>
      <c r="G1045" s="15" t="s">
        <v>119</v>
      </c>
      <c r="H1045" s="15" t="s">
        <v>779</v>
      </c>
      <c r="I1045" s="15" t="s">
        <v>109</v>
      </c>
      <c r="J1045" s="15" t="s">
        <v>768</v>
      </c>
      <c r="K1045" s="57">
        <v>156</v>
      </c>
      <c r="L1045" s="57">
        <v>6</v>
      </c>
      <c r="M1045" s="57">
        <v>3</v>
      </c>
      <c r="N1045" s="57" t="str">
        <f t="shared" si="16"/>
        <v>[wpg5evyl1OL]|45-49|Female|PMTCT_STAT_SUBNAT.N.Known.Pos.T_1</v>
      </c>
    </row>
    <row r="1046" spans="4:14">
      <c r="D1046" s="15" t="s">
        <v>748</v>
      </c>
      <c r="E1046" s="15" t="s">
        <v>766</v>
      </c>
      <c r="F1046" s="15" t="s">
        <v>500</v>
      </c>
      <c r="G1046" s="15" t="s">
        <v>8</v>
      </c>
      <c r="H1046" s="15" t="s">
        <v>780</v>
      </c>
      <c r="I1046" s="15" t="s">
        <v>109</v>
      </c>
      <c r="J1046" s="15" t="s">
        <v>768</v>
      </c>
      <c r="K1046" s="57">
        <v>430</v>
      </c>
      <c r="L1046" s="57">
        <v>58</v>
      </c>
      <c r="M1046" s="57">
        <v>9</v>
      </c>
      <c r="N1046" s="57" t="str">
        <f t="shared" si="16"/>
        <v>[wpg5evyl1OL]|50+|Female|PMTCT_STAT_SUBNAT.N.Known.Pos.T_1</v>
      </c>
    </row>
    <row r="1047" spans="4:14">
      <c r="D1047" s="15" t="s">
        <v>748</v>
      </c>
      <c r="E1047" s="15" t="s">
        <v>766</v>
      </c>
      <c r="F1047" s="15" t="s">
        <v>501</v>
      </c>
      <c r="G1047" s="15" t="s">
        <v>112</v>
      </c>
      <c r="H1047" s="15" t="s">
        <v>772</v>
      </c>
      <c r="I1047" s="15" t="s">
        <v>109</v>
      </c>
      <c r="J1047" s="15" t="s">
        <v>768</v>
      </c>
      <c r="K1047" s="57">
        <v>3</v>
      </c>
      <c r="L1047" s="57">
        <v>47</v>
      </c>
      <c r="M1047" s="57">
        <v>14</v>
      </c>
      <c r="N1047" s="57" t="str">
        <f t="shared" si="16"/>
        <v>[wpg5evyl1OL]|10-14|Female|PMTCT_STAT_SUBNAT.N.New.Pos.T_1</v>
      </c>
    </row>
    <row r="1048" spans="4:14">
      <c r="D1048" s="15" t="s">
        <v>748</v>
      </c>
      <c r="E1048" s="15" t="s">
        <v>766</v>
      </c>
      <c r="F1048" s="15" t="s">
        <v>501</v>
      </c>
      <c r="G1048" s="15" t="s">
        <v>113</v>
      </c>
      <c r="H1048" s="15" t="s">
        <v>773</v>
      </c>
      <c r="I1048" s="15" t="s">
        <v>109</v>
      </c>
      <c r="J1048" s="15" t="s">
        <v>768</v>
      </c>
      <c r="K1048" s="57">
        <v>5</v>
      </c>
      <c r="L1048" s="57">
        <v>10</v>
      </c>
      <c r="M1048" s="57">
        <v>3</v>
      </c>
      <c r="N1048" s="57" t="str">
        <f t="shared" si="16"/>
        <v>[wpg5evyl1OL]|15-19|Female|PMTCT_STAT_SUBNAT.N.New.Pos.T_1</v>
      </c>
    </row>
    <row r="1049" spans="4:14">
      <c r="D1049" s="15" t="s">
        <v>748</v>
      </c>
      <c r="E1049" s="15" t="s">
        <v>766</v>
      </c>
      <c r="F1049" s="15" t="s">
        <v>501</v>
      </c>
      <c r="G1049" s="15" t="s">
        <v>114</v>
      </c>
      <c r="H1049" s="15" t="s">
        <v>774</v>
      </c>
      <c r="I1049" s="15" t="s">
        <v>109</v>
      </c>
      <c r="J1049" s="15" t="s">
        <v>768</v>
      </c>
      <c r="K1049" s="57">
        <v>12</v>
      </c>
      <c r="L1049" s="57">
        <v>57</v>
      </c>
      <c r="M1049" s="57">
        <v>24</v>
      </c>
      <c r="N1049" s="57" t="str">
        <f t="shared" si="16"/>
        <v>[wpg5evyl1OL]|20-24|Female|PMTCT_STAT_SUBNAT.N.New.Pos.T_1</v>
      </c>
    </row>
    <row r="1050" spans="4:14">
      <c r="D1050" s="15" t="s">
        <v>748</v>
      </c>
      <c r="E1050" s="15" t="s">
        <v>766</v>
      </c>
      <c r="F1050" s="15" t="s">
        <v>501</v>
      </c>
      <c r="G1050" s="15" t="s">
        <v>115</v>
      </c>
      <c r="H1050" s="15" t="s">
        <v>775</v>
      </c>
      <c r="I1050" s="15" t="s">
        <v>109</v>
      </c>
      <c r="J1050" s="15" t="s">
        <v>768</v>
      </c>
      <c r="K1050" s="57">
        <v>24</v>
      </c>
      <c r="L1050" s="57">
        <v>52</v>
      </c>
      <c r="M1050" s="57">
        <v>30</v>
      </c>
      <c r="N1050" s="57" t="str">
        <f t="shared" si="16"/>
        <v>[wpg5evyl1OL]|25-29|Female|PMTCT_STAT_SUBNAT.N.New.Pos.T_1</v>
      </c>
    </row>
    <row r="1051" spans="4:14">
      <c r="D1051" s="15" t="s">
        <v>748</v>
      </c>
      <c r="E1051" s="15" t="s">
        <v>766</v>
      </c>
      <c r="F1051" s="15" t="s">
        <v>501</v>
      </c>
      <c r="G1051" s="15" t="s">
        <v>116</v>
      </c>
      <c r="H1051" s="15" t="s">
        <v>776</v>
      </c>
      <c r="I1051" s="15" t="s">
        <v>109</v>
      </c>
      <c r="J1051" s="15" t="s">
        <v>768</v>
      </c>
      <c r="K1051" s="57">
        <v>34</v>
      </c>
      <c r="L1051" s="57">
        <v>50</v>
      </c>
      <c r="M1051" s="57">
        <v>12</v>
      </c>
      <c r="N1051" s="57" t="str">
        <f t="shared" si="16"/>
        <v>[wpg5evyl1OL]|30-34|Female|PMTCT_STAT_SUBNAT.N.New.Pos.T_1</v>
      </c>
    </row>
    <row r="1052" spans="4:14">
      <c r="D1052" s="15" t="s">
        <v>748</v>
      </c>
      <c r="E1052" s="15" t="s">
        <v>766</v>
      </c>
      <c r="F1052" s="15" t="s">
        <v>501</v>
      </c>
      <c r="G1052" s="15" t="s">
        <v>117</v>
      </c>
      <c r="H1052" s="15" t="s">
        <v>777</v>
      </c>
      <c r="I1052" s="15" t="s">
        <v>109</v>
      </c>
      <c r="J1052" s="15" t="s">
        <v>768</v>
      </c>
      <c r="K1052" s="57">
        <v>33</v>
      </c>
      <c r="L1052" s="57">
        <v>30</v>
      </c>
      <c r="M1052" s="57">
        <v>28</v>
      </c>
      <c r="N1052" s="57" t="str">
        <f t="shared" si="16"/>
        <v>[wpg5evyl1OL]|35-39|Female|PMTCT_STAT_SUBNAT.N.New.Pos.T_1</v>
      </c>
    </row>
    <row r="1053" spans="4:14">
      <c r="D1053" s="15" t="s">
        <v>748</v>
      </c>
      <c r="E1053" s="15" t="s">
        <v>766</v>
      </c>
      <c r="F1053" s="15" t="s">
        <v>501</v>
      </c>
      <c r="G1053" s="15" t="s">
        <v>118</v>
      </c>
      <c r="H1053" s="15" t="s">
        <v>778</v>
      </c>
      <c r="I1053" s="15" t="s">
        <v>109</v>
      </c>
      <c r="J1053" s="15" t="s">
        <v>768</v>
      </c>
      <c r="K1053" s="57">
        <v>27</v>
      </c>
      <c r="L1053" s="57">
        <v>48</v>
      </c>
      <c r="M1053" s="57">
        <v>35</v>
      </c>
      <c r="N1053" s="57" t="str">
        <f t="shared" si="16"/>
        <v>[wpg5evyl1OL]|40-44|Female|PMTCT_STAT_SUBNAT.N.New.Pos.T_1</v>
      </c>
    </row>
    <row r="1054" spans="4:14">
      <c r="D1054" s="15" t="s">
        <v>748</v>
      </c>
      <c r="E1054" s="15" t="s">
        <v>766</v>
      </c>
      <c r="F1054" s="15" t="s">
        <v>501</v>
      </c>
      <c r="G1054" s="15" t="s">
        <v>119</v>
      </c>
      <c r="H1054" s="15" t="s">
        <v>779</v>
      </c>
      <c r="I1054" s="15" t="s">
        <v>109</v>
      </c>
      <c r="J1054" s="15" t="s">
        <v>768</v>
      </c>
      <c r="K1054" s="57">
        <v>20</v>
      </c>
      <c r="L1054" s="57">
        <v>57</v>
      </c>
      <c r="M1054" s="57">
        <v>24</v>
      </c>
      <c r="N1054" s="57" t="str">
        <f t="shared" si="16"/>
        <v>[wpg5evyl1OL]|45-49|Female|PMTCT_STAT_SUBNAT.N.New.Pos.T_1</v>
      </c>
    </row>
    <row r="1055" spans="4:14">
      <c r="D1055" s="15" t="s">
        <v>748</v>
      </c>
      <c r="E1055" s="15" t="s">
        <v>766</v>
      </c>
      <c r="F1055" s="15" t="s">
        <v>501</v>
      </c>
      <c r="G1055" s="15" t="s">
        <v>8</v>
      </c>
      <c r="H1055" s="15" t="s">
        <v>780</v>
      </c>
      <c r="I1055" s="15" t="s">
        <v>109</v>
      </c>
      <c r="J1055" s="15" t="s">
        <v>768</v>
      </c>
      <c r="K1055" s="57">
        <v>56</v>
      </c>
      <c r="L1055" s="57">
        <v>40</v>
      </c>
      <c r="M1055" s="57">
        <v>7</v>
      </c>
      <c r="N1055" s="57" t="str">
        <f t="shared" si="16"/>
        <v>[wpg5evyl1OL]|50+|Female|PMTCT_STAT_SUBNAT.N.New.Pos.T_1</v>
      </c>
    </row>
    <row r="1056" spans="4:14">
      <c r="D1056" s="15" t="s">
        <v>749</v>
      </c>
      <c r="E1056" s="15" t="s">
        <v>781</v>
      </c>
      <c r="F1056" s="15" t="s">
        <v>504</v>
      </c>
      <c r="G1056" s="15" t="s">
        <v>112</v>
      </c>
      <c r="H1056" s="15" t="s">
        <v>772</v>
      </c>
      <c r="I1056" s="15" t="s">
        <v>109</v>
      </c>
      <c r="J1056" s="15" t="s">
        <v>768</v>
      </c>
      <c r="K1056" s="57">
        <v>4</v>
      </c>
      <c r="L1056" s="57">
        <v>52</v>
      </c>
      <c r="M1056" s="57">
        <v>48</v>
      </c>
      <c r="N1056" s="57" t="str">
        <f t="shared" si="16"/>
        <v>[mvPRqBFtVC0]|10-14|Female|PMTCT_ART_SUBNAT.N.Already.T_1</v>
      </c>
    </row>
    <row r="1057" spans="4:14">
      <c r="D1057" s="15" t="s">
        <v>749</v>
      </c>
      <c r="E1057" s="15" t="s">
        <v>781</v>
      </c>
      <c r="F1057" s="15" t="s">
        <v>504</v>
      </c>
      <c r="G1057" s="15" t="s">
        <v>113</v>
      </c>
      <c r="H1057" s="15" t="s">
        <v>773</v>
      </c>
      <c r="I1057" s="15" t="s">
        <v>109</v>
      </c>
      <c r="J1057" s="15" t="s">
        <v>768</v>
      </c>
      <c r="K1057" s="57">
        <v>6</v>
      </c>
      <c r="L1057" s="57">
        <v>23</v>
      </c>
      <c r="M1057" s="57">
        <v>23</v>
      </c>
      <c r="N1057" s="57" t="str">
        <f t="shared" si="16"/>
        <v>[mvPRqBFtVC0]|15-19|Female|PMTCT_ART_SUBNAT.N.Already.T_1</v>
      </c>
    </row>
    <row r="1058" spans="4:14">
      <c r="D1058" s="15" t="s">
        <v>749</v>
      </c>
      <c r="E1058" s="15" t="s">
        <v>781</v>
      </c>
      <c r="F1058" s="15" t="s">
        <v>504</v>
      </c>
      <c r="G1058" s="15" t="s">
        <v>114</v>
      </c>
      <c r="H1058" s="15" t="s">
        <v>774</v>
      </c>
      <c r="I1058" s="15" t="s">
        <v>109</v>
      </c>
      <c r="J1058" s="15" t="s">
        <v>768</v>
      </c>
      <c r="K1058" s="57">
        <v>14</v>
      </c>
      <c r="L1058" s="57">
        <v>51</v>
      </c>
      <c r="M1058" s="57">
        <v>2</v>
      </c>
      <c r="N1058" s="57" t="str">
        <f t="shared" si="16"/>
        <v>[mvPRqBFtVC0]|20-24|Female|PMTCT_ART_SUBNAT.N.Already.T_1</v>
      </c>
    </row>
    <row r="1059" spans="4:14">
      <c r="D1059" s="15" t="s">
        <v>749</v>
      </c>
      <c r="E1059" s="15" t="s">
        <v>781</v>
      </c>
      <c r="F1059" s="15" t="s">
        <v>504</v>
      </c>
      <c r="G1059" s="15" t="s">
        <v>115</v>
      </c>
      <c r="H1059" s="15" t="s">
        <v>775</v>
      </c>
      <c r="I1059" s="15" t="s">
        <v>109</v>
      </c>
      <c r="J1059" s="15" t="s">
        <v>768</v>
      </c>
      <c r="K1059" s="57">
        <v>29</v>
      </c>
      <c r="L1059" s="57">
        <v>58</v>
      </c>
      <c r="M1059" s="57">
        <v>19</v>
      </c>
      <c r="N1059" s="57" t="str">
        <f t="shared" si="16"/>
        <v>[mvPRqBFtVC0]|25-29|Female|PMTCT_ART_SUBNAT.N.Already.T_1</v>
      </c>
    </row>
    <row r="1060" spans="4:14">
      <c r="D1060" s="15" t="s">
        <v>749</v>
      </c>
      <c r="E1060" s="15" t="s">
        <v>781</v>
      </c>
      <c r="F1060" s="15" t="s">
        <v>504</v>
      </c>
      <c r="G1060" s="15" t="s">
        <v>116</v>
      </c>
      <c r="H1060" s="15" t="s">
        <v>776</v>
      </c>
      <c r="I1060" s="15" t="s">
        <v>109</v>
      </c>
      <c r="J1060" s="15" t="s">
        <v>768</v>
      </c>
      <c r="K1060" s="57">
        <v>42</v>
      </c>
      <c r="L1060" s="57">
        <v>28</v>
      </c>
      <c r="M1060" s="57">
        <v>19</v>
      </c>
      <c r="N1060" s="57" t="str">
        <f t="shared" si="16"/>
        <v>[mvPRqBFtVC0]|30-34|Female|PMTCT_ART_SUBNAT.N.Already.T_1</v>
      </c>
    </row>
    <row r="1061" spans="4:14">
      <c r="D1061" s="15" t="s">
        <v>749</v>
      </c>
      <c r="E1061" s="15" t="s">
        <v>781</v>
      </c>
      <c r="F1061" s="15" t="s">
        <v>504</v>
      </c>
      <c r="G1061" s="15" t="s">
        <v>117</v>
      </c>
      <c r="H1061" s="15" t="s">
        <v>777</v>
      </c>
      <c r="I1061" s="15" t="s">
        <v>109</v>
      </c>
      <c r="J1061" s="15" t="s">
        <v>768</v>
      </c>
      <c r="K1061" s="57">
        <v>43</v>
      </c>
      <c r="L1061" s="57">
        <v>23</v>
      </c>
      <c r="M1061" s="57">
        <v>50</v>
      </c>
      <c r="N1061" s="57" t="str">
        <f t="shared" si="16"/>
        <v>[mvPRqBFtVC0]|35-39|Female|PMTCT_ART_SUBNAT.N.Already.T_1</v>
      </c>
    </row>
    <row r="1062" spans="4:14">
      <c r="D1062" s="15" t="s">
        <v>749</v>
      </c>
      <c r="E1062" s="15" t="s">
        <v>781</v>
      </c>
      <c r="F1062" s="15" t="s">
        <v>504</v>
      </c>
      <c r="G1062" s="15" t="s">
        <v>118</v>
      </c>
      <c r="H1062" s="15" t="s">
        <v>778</v>
      </c>
      <c r="I1062" s="15" t="s">
        <v>109</v>
      </c>
      <c r="J1062" s="15" t="s">
        <v>768</v>
      </c>
      <c r="K1062" s="57">
        <v>35</v>
      </c>
      <c r="L1062" s="57">
        <v>28</v>
      </c>
      <c r="M1062" s="57">
        <v>15</v>
      </c>
      <c r="N1062" s="57" t="str">
        <f t="shared" si="16"/>
        <v>[mvPRqBFtVC0]|40-44|Female|PMTCT_ART_SUBNAT.N.Already.T_1</v>
      </c>
    </row>
    <row r="1063" spans="4:14">
      <c r="D1063" s="15" t="s">
        <v>749</v>
      </c>
      <c r="E1063" s="15" t="s">
        <v>781</v>
      </c>
      <c r="F1063" s="15" t="s">
        <v>504</v>
      </c>
      <c r="G1063" s="15" t="s">
        <v>119</v>
      </c>
      <c r="H1063" s="15" t="s">
        <v>779</v>
      </c>
      <c r="I1063" s="15" t="s">
        <v>109</v>
      </c>
      <c r="J1063" s="15" t="s">
        <v>768</v>
      </c>
      <c r="K1063" s="57">
        <v>27</v>
      </c>
      <c r="L1063" s="57">
        <v>39</v>
      </c>
      <c r="M1063" s="57">
        <v>8</v>
      </c>
      <c r="N1063" s="57" t="str">
        <f t="shared" si="16"/>
        <v>[mvPRqBFtVC0]|45-49|Female|PMTCT_ART_SUBNAT.N.Already.T_1</v>
      </c>
    </row>
    <row r="1064" spans="4:14">
      <c r="D1064" s="15" t="s">
        <v>749</v>
      </c>
      <c r="E1064" s="15" t="s">
        <v>781</v>
      </c>
      <c r="F1064" s="15" t="s">
        <v>504</v>
      </c>
      <c r="G1064" s="15" t="s">
        <v>8</v>
      </c>
      <c r="H1064" s="15" t="s">
        <v>780</v>
      </c>
      <c r="I1064" s="15" t="s">
        <v>109</v>
      </c>
      <c r="J1064" s="15" t="s">
        <v>768</v>
      </c>
      <c r="K1064" s="57">
        <v>75</v>
      </c>
      <c r="L1064" s="57">
        <v>13</v>
      </c>
      <c r="M1064" s="57">
        <v>14</v>
      </c>
      <c r="N1064" s="57" t="str">
        <f t="shared" si="16"/>
        <v>[mvPRqBFtVC0]|50+|Female|PMTCT_ART_SUBNAT.N.Already.T_1</v>
      </c>
    </row>
    <row r="1065" spans="4:14">
      <c r="D1065" s="15" t="s">
        <v>749</v>
      </c>
      <c r="E1065" s="15" t="s">
        <v>781</v>
      </c>
      <c r="F1065" s="15" t="s">
        <v>499</v>
      </c>
      <c r="G1065" s="15" t="s">
        <v>112</v>
      </c>
      <c r="H1065" s="15" t="s">
        <v>772</v>
      </c>
      <c r="I1065" s="15" t="s">
        <v>109</v>
      </c>
      <c r="J1065" s="15" t="s">
        <v>768</v>
      </c>
      <c r="K1065" s="57">
        <v>257</v>
      </c>
      <c r="L1065" s="57">
        <v>4</v>
      </c>
      <c r="M1065" s="57">
        <v>35</v>
      </c>
      <c r="N1065" s="57" t="str">
        <f t="shared" si="16"/>
        <v>[mvPRqBFtVC0]|10-14|Female|PMTCT_STAT_SUBNAT.D.T_1</v>
      </c>
    </row>
    <row r="1066" spans="4:14">
      <c r="D1066" s="15" t="s">
        <v>749</v>
      </c>
      <c r="E1066" s="15" t="s">
        <v>781</v>
      </c>
      <c r="F1066" s="15" t="s">
        <v>499</v>
      </c>
      <c r="G1066" s="15" t="s">
        <v>113</v>
      </c>
      <c r="H1066" s="15" t="s">
        <v>773</v>
      </c>
      <c r="I1066" s="15" t="s">
        <v>109</v>
      </c>
      <c r="J1066" s="15" t="s">
        <v>768</v>
      </c>
      <c r="K1066" s="57">
        <v>223</v>
      </c>
      <c r="L1066" s="57">
        <v>2</v>
      </c>
      <c r="M1066" s="57">
        <v>12</v>
      </c>
      <c r="N1066" s="57" t="str">
        <f t="shared" si="16"/>
        <v>[mvPRqBFtVC0]|15-19|Female|PMTCT_STAT_SUBNAT.D.T_1</v>
      </c>
    </row>
    <row r="1067" spans="4:14">
      <c r="D1067" s="15" t="s">
        <v>749</v>
      </c>
      <c r="E1067" s="15" t="s">
        <v>781</v>
      </c>
      <c r="F1067" s="15" t="s">
        <v>499</v>
      </c>
      <c r="G1067" s="15" t="s">
        <v>114</v>
      </c>
      <c r="H1067" s="15" t="s">
        <v>774</v>
      </c>
      <c r="I1067" s="15" t="s">
        <v>109</v>
      </c>
      <c r="J1067" s="15" t="s">
        <v>768</v>
      </c>
      <c r="K1067" s="57">
        <v>217</v>
      </c>
      <c r="L1067" s="57">
        <v>45</v>
      </c>
      <c r="M1067" s="57">
        <v>3</v>
      </c>
      <c r="N1067" s="57" t="str">
        <f t="shared" si="16"/>
        <v>[mvPRqBFtVC0]|20-24|Female|PMTCT_STAT_SUBNAT.D.T_1</v>
      </c>
    </row>
    <row r="1068" spans="4:14">
      <c r="D1068" s="15" t="s">
        <v>749</v>
      </c>
      <c r="E1068" s="15" t="s">
        <v>781</v>
      </c>
      <c r="F1068" s="15" t="s">
        <v>499</v>
      </c>
      <c r="G1068" s="15" t="s">
        <v>115</v>
      </c>
      <c r="H1068" s="15" t="s">
        <v>775</v>
      </c>
      <c r="I1068" s="15" t="s">
        <v>109</v>
      </c>
      <c r="J1068" s="15" t="s">
        <v>768</v>
      </c>
      <c r="K1068" s="57">
        <v>220</v>
      </c>
      <c r="L1068" s="57">
        <v>10</v>
      </c>
      <c r="M1068" s="57">
        <v>27</v>
      </c>
      <c r="N1068" s="57" t="str">
        <f t="shared" si="16"/>
        <v>[mvPRqBFtVC0]|25-29|Female|PMTCT_STAT_SUBNAT.D.T_1</v>
      </c>
    </row>
    <row r="1069" spans="4:14">
      <c r="D1069" s="15" t="s">
        <v>749</v>
      </c>
      <c r="E1069" s="15" t="s">
        <v>781</v>
      </c>
      <c r="F1069" s="15" t="s">
        <v>499</v>
      </c>
      <c r="G1069" s="15" t="s">
        <v>116</v>
      </c>
      <c r="H1069" s="15" t="s">
        <v>776</v>
      </c>
      <c r="I1069" s="15" t="s">
        <v>109</v>
      </c>
      <c r="J1069" s="15" t="s">
        <v>768</v>
      </c>
      <c r="K1069" s="57">
        <v>209</v>
      </c>
      <c r="L1069" s="57">
        <v>23</v>
      </c>
      <c r="M1069" s="57">
        <v>25</v>
      </c>
      <c r="N1069" s="57" t="str">
        <f t="shared" si="16"/>
        <v>[mvPRqBFtVC0]|30-34|Female|PMTCT_STAT_SUBNAT.D.T_1</v>
      </c>
    </row>
    <row r="1070" spans="4:14">
      <c r="D1070" s="15" t="s">
        <v>749</v>
      </c>
      <c r="E1070" s="15" t="s">
        <v>781</v>
      </c>
      <c r="F1070" s="15" t="s">
        <v>499</v>
      </c>
      <c r="G1070" s="15" t="s">
        <v>117</v>
      </c>
      <c r="H1070" s="15" t="s">
        <v>777</v>
      </c>
      <c r="I1070" s="15" t="s">
        <v>109</v>
      </c>
      <c r="J1070" s="15" t="s">
        <v>768</v>
      </c>
      <c r="K1070" s="57">
        <v>153</v>
      </c>
      <c r="L1070" s="57">
        <v>47</v>
      </c>
      <c r="M1070" s="57">
        <v>9</v>
      </c>
      <c r="N1070" s="57" t="str">
        <f t="shared" si="16"/>
        <v>[mvPRqBFtVC0]|35-39|Female|PMTCT_STAT_SUBNAT.D.T_1</v>
      </c>
    </row>
    <row r="1071" spans="4:14">
      <c r="D1071" s="15" t="s">
        <v>749</v>
      </c>
      <c r="E1071" s="15" t="s">
        <v>781</v>
      </c>
      <c r="F1071" s="15" t="s">
        <v>499</v>
      </c>
      <c r="G1071" s="15" t="s">
        <v>118</v>
      </c>
      <c r="H1071" s="15" t="s">
        <v>778</v>
      </c>
      <c r="I1071" s="15" t="s">
        <v>109</v>
      </c>
      <c r="J1071" s="15" t="s">
        <v>768</v>
      </c>
      <c r="K1071" s="57">
        <v>110</v>
      </c>
      <c r="L1071" s="57">
        <v>5</v>
      </c>
      <c r="M1071" s="57">
        <v>41</v>
      </c>
      <c r="N1071" s="57" t="str">
        <f t="shared" si="16"/>
        <v>[mvPRqBFtVC0]|40-44|Female|PMTCT_STAT_SUBNAT.D.T_1</v>
      </c>
    </row>
    <row r="1072" spans="4:14">
      <c r="D1072" s="15" t="s">
        <v>749</v>
      </c>
      <c r="E1072" s="15" t="s">
        <v>781</v>
      </c>
      <c r="F1072" s="15" t="s">
        <v>499</v>
      </c>
      <c r="G1072" s="15" t="s">
        <v>119</v>
      </c>
      <c r="H1072" s="15" t="s">
        <v>779</v>
      </c>
      <c r="I1072" s="15" t="s">
        <v>109</v>
      </c>
      <c r="J1072" s="15" t="s">
        <v>768</v>
      </c>
      <c r="K1072" s="57">
        <v>87</v>
      </c>
      <c r="L1072" s="57">
        <v>36</v>
      </c>
      <c r="M1072" s="57">
        <v>32</v>
      </c>
      <c r="N1072" s="57" t="str">
        <f t="shared" si="16"/>
        <v>[mvPRqBFtVC0]|45-49|Female|PMTCT_STAT_SUBNAT.D.T_1</v>
      </c>
    </row>
    <row r="1073" spans="4:14">
      <c r="D1073" s="15" t="s">
        <v>749</v>
      </c>
      <c r="E1073" s="15" t="s">
        <v>781</v>
      </c>
      <c r="F1073" s="15" t="s">
        <v>499</v>
      </c>
      <c r="G1073" s="15" t="s">
        <v>8</v>
      </c>
      <c r="H1073" s="15" t="s">
        <v>780</v>
      </c>
      <c r="I1073" s="15" t="s">
        <v>109</v>
      </c>
      <c r="J1073" s="15" t="s">
        <v>768</v>
      </c>
      <c r="K1073" s="57">
        <v>471</v>
      </c>
      <c r="L1073" s="57">
        <v>37</v>
      </c>
      <c r="M1073" s="57">
        <v>39</v>
      </c>
      <c r="N1073" s="57" t="str">
        <f t="shared" si="16"/>
        <v>[mvPRqBFtVC0]|50+|Female|PMTCT_STAT_SUBNAT.D.T_1</v>
      </c>
    </row>
    <row r="1074" spans="4:14">
      <c r="D1074" s="15" t="s">
        <v>749</v>
      </c>
      <c r="E1074" s="15" t="s">
        <v>781</v>
      </c>
      <c r="F1074" s="15" t="s">
        <v>500</v>
      </c>
      <c r="G1074" s="15" t="s">
        <v>112</v>
      </c>
      <c r="H1074" s="15" t="s">
        <v>772</v>
      </c>
      <c r="I1074" s="15" t="s">
        <v>109</v>
      </c>
      <c r="J1074" s="15" t="s">
        <v>768</v>
      </c>
      <c r="K1074" s="57">
        <v>9</v>
      </c>
      <c r="L1074" s="57">
        <v>35</v>
      </c>
      <c r="M1074" s="57">
        <v>13</v>
      </c>
      <c r="N1074" s="57" t="str">
        <f t="shared" si="16"/>
        <v>[mvPRqBFtVC0]|10-14|Female|PMTCT_STAT_SUBNAT.N.Known.Pos.T_1</v>
      </c>
    </row>
    <row r="1075" spans="4:14">
      <c r="D1075" s="15" t="s">
        <v>749</v>
      </c>
      <c r="E1075" s="15" t="s">
        <v>781</v>
      </c>
      <c r="F1075" s="15" t="s">
        <v>500</v>
      </c>
      <c r="G1075" s="15" t="s">
        <v>113</v>
      </c>
      <c r="H1075" s="15" t="s">
        <v>773</v>
      </c>
      <c r="I1075" s="15" t="s">
        <v>109</v>
      </c>
      <c r="J1075" s="15" t="s">
        <v>768</v>
      </c>
      <c r="K1075" s="57">
        <v>15</v>
      </c>
      <c r="L1075" s="57">
        <v>31</v>
      </c>
      <c r="M1075" s="57">
        <v>29</v>
      </c>
      <c r="N1075" s="57" t="str">
        <f t="shared" si="16"/>
        <v>[mvPRqBFtVC0]|15-19|Female|PMTCT_STAT_SUBNAT.N.Known.Pos.T_1</v>
      </c>
    </row>
    <row r="1076" spans="4:14">
      <c r="D1076" s="15" t="s">
        <v>749</v>
      </c>
      <c r="E1076" s="15" t="s">
        <v>781</v>
      </c>
      <c r="F1076" s="15" t="s">
        <v>500</v>
      </c>
      <c r="G1076" s="15" t="s">
        <v>114</v>
      </c>
      <c r="H1076" s="15" t="s">
        <v>774</v>
      </c>
      <c r="I1076" s="15" t="s">
        <v>109</v>
      </c>
      <c r="J1076" s="15" t="s">
        <v>768</v>
      </c>
      <c r="K1076" s="57">
        <v>39</v>
      </c>
      <c r="L1076" s="57">
        <v>27</v>
      </c>
      <c r="M1076" s="57">
        <v>28</v>
      </c>
      <c r="N1076" s="57" t="str">
        <f t="shared" si="16"/>
        <v>[mvPRqBFtVC0]|20-24|Female|PMTCT_STAT_SUBNAT.N.Known.Pos.T_1</v>
      </c>
    </row>
    <row r="1077" spans="4:14">
      <c r="D1077" s="15" t="s">
        <v>749</v>
      </c>
      <c r="E1077" s="15" t="s">
        <v>781</v>
      </c>
      <c r="F1077" s="15" t="s">
        <v>500</v>
      </c>
      <c r="G1077" s="15" t="s">
        <v>115</v>
      </c>
      <c r="H1077" s="15" t="s">
        <v>775</v>
      </c>
      <c r="I1077" s="15" t="s">
        <v>109</v>
      </c>
      <c r="J1077" s="15" t="s">
        <v>768</v>
      </c>
      <c r="K1077" s="57">
        <v>73</v>
      </c>
      <c r="L1077" s="57">
        <v>37</v>
      </c>
      <c r="M1077" s="57">
        <v>9</v>
      </c>
      <c r="N1077" s="57" t="str">
        <f t="shared" si="16"/>
        <v>[mvPRqBFtVC0]|25-29|Female|PMTCT_STAT_SUBNAT.N.Known.Pos.T_1</v>
      </c>
    </row>
    <row r="1078" spans="4:14">
      <c r="D1078" s="15" t="s">
        <v>749</v>
      </c>
      <c r="E1078" s="15" t="s">
        <v>781</v>
      </c>
      <c r="F1078" s="15" t="s">
        <v>500</v>
      </c>
      <c r="G1078" s="15" t="s">
        <v>116</v>
      </c>
      <c r="H1078" s="15" t="s">
        <v>776</v>
      </c>
      <c r="I1078" s="15" t="s">
        <v>109</v>
      </c>
      <c r="J1078" s="15" t="s">
        <v>768</v>
      </c>
      <c r="K1078" s="57">
        <v>104</v>
      </c>
      <c r="L1078" s="57">
        <v>15</v>
      </c>
      <c r="M1078" s="57">
        <v>4</v>
      </c>
      <c r="N1078" s="57" t="str">
        <f t="shared" si="16"/>
        <v>[mvPRqBFtVC0]|30-34|Female|PMTCT_STAT_SUBNAT.N.Known.Pos.T_1</v>
      </c>
    </row>
    <row r="1079" spans="4:14">
      <c r="D1079" s="15" t="s">
        <v>749</v>
      </c>
      <c r="E1079" s="15" t="s">
        <v>781</v>
      </c>
      <c r="F1079" s="15" t="s">
        <v>500</v>
      </c>
      <c r="G1079" s="15" t="s">
        <v>117</v>
      </c>
      <c r="H1079" s="15" t="s">
        <v>777</v>
      </c>
      <c r="I1079" s="15" t="s">
        <v>109</v>
      </c>
      <c r="J1079" s="15" t="s">
        <v>768</v>
      </c>
      <c r="K1079" s="57">
        <v>100</v>
      </c>
      <c r="L1079" s="57">
        <v>39</v>
      </c>
      <c r="M1079" s="57">
        <v>28</v>
      </c>
      <c r="N1079" s="57" t="str">
        <f t="shared" si="16"/>
        <v>[mvPRqBFtVC0]|35-39|Female|PMTCT_STAT_SUBNAT.N.Known.Pos.T_1</v>
      </c>
    </row>
    <row r="1080" spans="4:14">
      <c r="D1080" s="15" t="s">
        <v>749</v>
      </c>
      <c r="E1080" s="15" t="s">
        <v>781</v>
      </c>
      <c r="F1080" s="15" t="s">
        <v>500</v>
      </c>
      <c r="G1080" s="15" t="s">
        <v>118</v>
      </c>
      <c r="H1080" s="15" t="s">
        <v>778</v>
      </c>
      <c r="I1080" s="15" t="s">
        <v>109</v>
      </c>
      <c r="J1080" s="15" t="s">
        <v>768</v>
      </c>
      <c r="K1080" s="57">
        <v>80</v>
      </c>
      <c r="L1080" s="57">
        <v>54</v>
      </c>
      <c r="M1080" s="57">
        <v>43</v>
      </c>
      <c r="N1080" s="57" t="str">
        <f t="shared" si="16"/>
        <v>[mvPRqBFtVC0]|40-44|Female|PMTCT_STAT_SUBNAT.N.Known.Pos.T_1</v>
      </c>
    </row>
    <row r="1081" spans="4:14">
      <c r="D1081" s="15" t="s">
        <v>749</v>
      </c>
      <c r="E1081" s="15" t="s">
        <v>781</v>
      </c>
      <c r="F1081" s="15" t="s">
        <v>500</v>
      </c>
      <c r="G1081" s="15" t="s">
        <v>119</v>
      </c>
      <c r="H1081" s="15" t="s">
        <v>779</v>
      </c>
      <c r="I1081" s="15" t="s">
        <v>109</v>
      </c>
      <c r="J1081" s="15" t="s">
        <v>768</v>
      </c>
      <c r="K1081" s="57">
        <v>60</v>
      </c>
      <c r="L1081" s="57">
        <v>4</v>
      </c>
      <c r="M1081" s="57">
        <v>10</v>
      </c>
      <c r="N1081" s="57" t="str">
        <f t="shared" si="16"/>
        <v>[mvPRqBFtVC0]|45-49|Female|PMTCT_STAT_SUBNAT.N.Known.Pos.T_1</v>
      </c>
    </row>
    <row r="1082" spans="4:14">
      <c r="D1082" s="15" t="s">
        <v>749</v>
      </c>
      <c r="E1082" s="15" t="s">
        <v>781</v>
      </c>
      <c r="F1082" s="15" t="s">
        <v>500</v>
      </c>
      <c r="G1082" s="15" t="s">
        <v>8</v>
      </c>
      <c r="H1082" s="15" t="s">
        <v>780</v>
      </c>
      <c r="I1082" s="15" t="s">
        <v>109</v>
      </c>
      <c r="J1082" s="15" t="s">
        <v>768</v>
      </c>
      <c r="K1082" s="57">
        <v>169</v>
      </c>
      <c r="L1082" s="57">
        <v>13</v>
      </c>
      <c r="M1082" s="57">
        <v>5</v>
      </c>
      <c r="N1082" s="57" t="str">
        <f t="shared" si="16"/>
        <v>[mvPRqBFtVC0]|50+|Female|PMTCT_STAT_SUBNAT.N.Known.Pos.T_1</v>
      </c>
    </row>
    <row r="1083" spans="4:14">
      <c r="D1083" s="15" t="s">
        <v>749</v>
      </c>
      <c r="E1083" s="15" t="s">
        <v>781</v>
      </c>
      <c r="F1083" s="15" t="s">
        <v>501</v>
      </c>
      <c r="G1083" s="15" t="s">
        <v>112</v>
      </c>
      <c r="H1083" s="15" t="s">
        <v>772</v>
      </c>
      <c r="I1083" s="15" t="s">
        <v>109</v>
      </c>
      <c r="J1083" s="15" t="s">
        <v>768</v>
      </c>
      <c r="K1083" s="57">
        <v>1</v>
      </c>
      <c r="L1083" s="57">
        <v>58</v>
      </c>
      <c r="M1083" s="57">
        <v>38</v>
      </c>
      <c r="N1083" s="57" t="str">
        <f t="shared" si="16"/>
        <v>[mvPRqBFtVC0]|10-14|Female|PMTCT_STAT_SUBNAT.N.New.Pos.T_1</v>
      </c>
    </row>
    <row r="1084" spans="4:14">
      <c r="D1084" s="15" t="s">
        <v>749</v>
      </c>
      <c r="E1084" s="15" t="s">
        <v>781</v>
      </c>
      <c r="F1084" s="15" t="s">
        <v>501</v>
      </c>
      <c r="G1084" s="15" t="s">
        <v>113</v>
      </c>
      <c r="H1084" s="15" t="s">
        <v>773</v>
      </c>
      <c r="I1084" s="15" t="s">
        <v>109</v>
      </c>
      <c r="J1084" s="15" t="s">
        <v>768</v>
      </c>
      <c r="K1084" s="57">
        <v>2</v>
      </c>
      <c r="L1084" s="57">
        <v>5</v>
      </c>
      <c r="M1084" s="57">
        <v>47</v>
      </c>
      <c r="N1084" s="57" t="str">
        <f t="shared" si="16"/>
        <v>[mvPRqBFtVC0]|15-19|Female|PMTCT_STAT_SUBNAT.N.New.Pos.T_1</v>
      </c>
    </row>
    <row r="1085" spans="4:14">
      <c r="D1085" s="15" t="s">
        <v>749</v>
      </c>
      <c r="E1085" s="15" t="s">
        <v>781</v>
      </c>
      <c r="F1085" s="15" t="s">
        <v>501</v>
      </c>
      <c r="G1085" s="15" t="s">
        <v>114</v>
      </c>
      <c r="H1085" s="15" t="s">
        <v>774</v>
      </c>
      <c r="I1085" s="15" t="s">
        <v>109</v>
      </c>
      <c r="J1085" s="15" t="s">
        <v>768</v>
      </c>
      <c r="K1085" s="57">
        <v>6</v>
      </c>
      <c r="L1085" s="57">
        <v>20</v>
      </c>
      <c r="M1085" s="57">
        <v>31</v>
      </c>
      <c r="N1085" s="57" t="str">
        <f t="shared" si="16"/>
        <v>[mvPRqBFtVC0]|20-24|Female|PMTCT_STAT_SUBNAT.N.New.Pos.T_1</v>
      </c>
    </row>
    <row r="1086" spans="4:14">
      <c r="D1086" s="15" t="s">
        <v>749</v>
      </c>
      <c r="E1086" s="15" t="s">
        <v>781</v>
      </c>
      <c r="F1086" s="15" t="s">
        <v>501</v>
      </c>
      <c r="G1086" s="15" t="s">
        <v>115</v>
      </c>
      <c r="H1086" s="15" t="s">
        <v>775</v>
      </c>
      <c r="I1086" s="15" t="s">
        <v>109</v>
      </c>
      <c r="J1086" s="15" t="s">
        <v>768</v>
      </c>
      <c r="K1086" s="57">
        <v>10</v>
      </c>
      <c r="L1086" s="57">
        <v>9</v>
      </c>
      <c r="M1086" s="57">
        <v>38</v>
      </c>
      <c r="N1086" s="57" t="str">
        <f t="shared" si="16"/>
        <v>[mvPRqBFtVC0]|25-29|Female|PMTCT_STAT_SUBNAT.N.New.Pos.T_1</v>
      </c>
    </row>
    <row r="1087" spans="4:14">
      <c r="D1087" s="15" t="s">
        <v>749</v>
      </c>
      <c r="E1087" s="15" t="s">
        <v>781</v>
      </c>
      <c r="F1087" s="15" t="s">
        <v>501</v>
      </c>
      <c r="G1087" s="15" t="s">
        <v>116</v>
      </c>
      <c r="H1087" s="15" t="s">
        <v>776</v>
      </c>
      <c r="I1087" s="15" t="s">
        <v>109</v>
      </c>
      <c r="J1087" s="15" t="s">
        <v>768</v>
      </c>
      <c r="K1087" s="57">
        <v>15</v>
      </c>
      <c r="L1087" s="57">
        <v>6</v>
      </c>
      <c r="M1087" s="57">
        <v>31</v>
      </c>
      <c r="N1087" s="57" t="str">
        <f t="shared" si="16"/>
        <v>[mvPRqBFtVC0]|30-34|Female|PMTCT_STAT_SUBNAT.N.New.Pos.T_1</v>
      </c>
    </row>
    <row r="1088" spans="4:14">
      <c r="D1088" s="15" t="s">
        <v>749</v>
      </c>
      <c r="E1088" s="15" t="s">
        <v>781</v>
      </c>
      <c r="F1088" s="15" t="s">
        <v>501</v>
      </c>
      <c r="G1088" s="15" t="s">
        <v>117</v>
      </c>
      <c r="H1088" s="15" t="s">
        <v>777</v>
      </c>
      <c r="I1088" s="15" t="s">
        <v>109</v>
      </c>
      <c r="J1088" s="15" t="s">
        <v>768</v>
      </c>
      <c r="K1088" s="57">
        <v>14</v>
      </c>
      <c r="L1088" s="57">
        <v>35</v>
      </c>
      <c r="M1088" s="57">
        <v>23</v>
      </c>
      <c r="N1088" s="57" t="str">
        <f t="shared" si="16"/>
        <v>[mvPRqBFtVC0]|35-39|Female|PMTCT_STAT_SUBNAT.N.New.Pos.T_1</v>
      </c>
    </row>
    <row r="1089" spans="4:14">
      <c r="D1089" s="15" t="s">
        <v>749</v>
      </c>
      <c r="E1089" s="15" t="s">
        <v>781</v>
      </c>
      <c r="F1089" s="15" t="s">
        <v>501</v>
      </c>
      <c r="G1089" s="15" t="s">
        <v>118</v>
      </c>
      <c r="H1089" s="15" t="s">
        <v>778</v>
      </c>
      <c r="I1089" s="15" t="s">
        <v>109</v>
      </c>
      <c r="J1089" s="15" t="s">
        <v>768</v>
      </c>
      <c r="K1089" s="57">
        <v>12</v>
      </c>
      <c r="L1089" s="57">
        <v>19</v>
      </c>
      <c r="M1089" s="57">
        <v>25</v>
      </c>
      <c r="N1089" s="57" t="str">
        <f t="shared" si="16"/>
        <v>[mvPRqBFtVC0]|40-44|Female|PMTCT_STAT_SUBNAT.N.New.Pos.T_1</v>
      </c>
    </row>
    <row r="1090" spans="4:14">
      <c r="D1090" s="15" t="s">
        <v>749</v>
      </c>
      <c r="E1090" s="15" t="s">
        <v>781</v>
      </c>
      <c r="F1090" s="15" t="s">
        <v>501</v>
      </c>
      <c r="G1090" s="15" t="s">
        <v>119</v>
      </c>
      <c r="H1090" s="15" t="s">
        <v>779</v>
      </c>
      <c r="I1090" s="15" t="s">
        <v>109</v>
      </c>
      <c r="J1090" s="15" t="s">
        <v>768</v>
      </c>
      <c r="K1090" s="57">
        <v>9</v>
      </c>
      <c r="L1090" s="57">
        <v>8</v>
      </c>
      <c r="M1090" s="57">
        <v>26</v>
      </c>
      <c r="N1090" s="57" t="str">
        <f t="shared" si="16"/>
        <v>[mvPRqBFtVC0]|45-49|Female|PMTCT_STAT_SUBNAT.N.New.Pos.T_1</v>
      </c>
    </row>
    <row r="1091" spans="4:14">
      <c r="D1091" s="15" t="s">
        <v>749</v>
      </c>
      <c r="E1091" s="15" t="s">
        <v>781</v>
      </c>
      <c r="F1091" s="15" t="s">
        <v>501</v>
      </c>
      <c r="G1091" s="15" t="s">
        <v>8</v>
      </c>
      <c r="H1091" s="15" t="s">
        <v>780</v>
      </c>
      <c r="I1091" s="15" t="s">
        <v>109</v>
      </c>
      <c r="J1091" s="15" t="s">
        <v>768</v>
      </c>
      <c r="K1091" s="57">
        <v>24</v>
      </c>
      <c r="L1091" s="57">
        <v>11</v>
      </c>
      <c r="M1091" s="57">
        <v>6</v>
      </c>
      <c r="N1091" s="57" t="str">
        <f t="shared" ref="N1091:N1154" si="17">IF($D1091&lt;&gt;"","["&amp;$E1091&amp;"]"&amp;"|"&amp;$G1091&amp;"|"&amp;$I1091&amp;"|"&amp;$F1091,"")</f>
        <v>[mvPRqBFtVC0]|50+|Female|PMTCT_STAT_SUBNAT.N.New.Pos.T_1</v>
      </c>
    </row>
    <row r="1092" spans="4:14">
      <c r="D1092" s="15" t="s">
        <v>750</v>
      </c>
      <c r="E1092" s="15" t="s">
        <v>782</v>
      </c>
      <c r="F1092" s="15" t="s">
        <v>504</v>
      </c>
      <c r="G1092" s="15" t="s">
        <v>112</v>
      </c>
      <c r="H1092" s="15" t="s">
        <v>772</v>
      </c>
      <c r="I1092" s="15" t="s">
        <v>109</v>
      </c>
      <c r="J1092" s="15" t="s">
        <v>768</v>
      </c>
      <c r="K1092" s="57">
        <v>12</v>
      </c>
      <c r="L1092" s="57">
        <v>58</v>
      </c>
      <c r="M1092" s="57">
        <v>45</v>
      </c>
      <c r="N1092" s="57" t="str">
        <f t="shared" si="17"/>
        <v>[FjSmRywOWUp]|10-14|Female|PMTCT_ART_SUBNAT.N.Already.T_1</v>
      </c>
    </row>
    <row r="1093" spans="4:14">
      <c r="D1093" s="15" t="s">
        <v>750</v>
      </c>
      <c r="E1093" s="15" t="s">
        <v>782</v>
      </c>
      <c r="F1093" s="15" t="s">
        <v>504</v>
      </c>
      <c r="G1093" s="15" t="s">
        <v>113</v>
      </c>
      <c r="H1093" s="15" t="s">
        <v>773</v>
      </c>
      <c r="I1093" s="15" t="s">
        <v>109</v>
      </c>
      <c r="J1093" s="15" t="s">
        <v>768</v>
      </c>
      <c r="K1093" s="57">
        <v>17</v>
      </c>
      <c r="L1093" s="57">
        <v>56</v>
      </c>
      <c r="M1093" s="57">
        <v>35</v>
      </c>
      <c r="N1093" s="57" t="str">
        <f t="shared" si="17"/>
        <v>[FjSmRywOWUp]|15-19|Female|PMTCT_ART_SUBNAT.N.Already.T_1</v>
      </c>
    </row>
    <row r="1094" spans="4:14">
      <c r="D1094" s="15" t="s">
        <v>750</v>
      </c>
      <c r="E1094" s="15" t="s">
        <v>782</v>
      </c>
      <c r="F1094" s="15" t="s">
        <v>504</v>
      </c>
      <c r="G1094" s="15" t="s">
        <v>114</v>
      </c>
      <c r="H1094" s="15" t="s">
        <v>774</v>
      </c>
      <c r="I1094" s="15" t="s">
        <v>109</v>
      </c>
      <c r="J1094" s="15" t="s">
        <v>768</v>
      </c>
      <c r="K1094" s="57">
        <v>44</v>
      </c>
      <c r="L1094" s="57">
        <v>3</v>
      </c>
      <c r="M1094" s="57">
        <v>11</v>
      </c>
      <c r="N1094" s="57" t="str">
        <f t="shared" si="17"/>
        <v>[FjSmRywOWUp]|20-24|Female|PMTCT_ART_SUBNAT.N.Already.T_1</v>
      </c>
    </row>
    <row r="1095" spans="4:14">
      <c r="D1095" s="15" t="s">
        <v>750</v>
      </c>
      <c r="E1095" s="15" t="s">
        <v>782</v>
      </c>
      <c r="F1095" s="15" t="s">
        <v>504</v>
      </c>
      <c r="G1095" s="15" t="s">
        <v>115</v>
      </c>
      <c r="H1095" s="15" t="s">
        <v>775</v>
      </c>
      <c r="I1095" s="15" t="s">
        <v>109</v>
      </c>
      <c r="J1095" s="15" t="s">
        <v>768</v>
      </c>
      <c r="K1095" s="57">
        <v>94</v>
      </c>
      <c r="L1095" s="57">
        <v>14</v>
      </c>
      <c r="M1095" s="57">
        <v>11</v>
      </c>
      <c r="N1095" s="57" t="str">
        <f t="shared" si="17"/>
        <v>[FjSmRywOWUp]|25-29|Female|PMTCT_ART_SUBNAT.N.Already.T_1</v>
      </c>
    </row>
    <row r="1096" spans="4:14">
      <c r="D1096" s="15" t="s">
        <v>750</v>
      </c>
      <c r="E1096" s="15" t="s">
        <v>782</v>
      </c>
      <c r="F1096" s="15" t="s">
        <v>504</v>
      </c>
      <c r="G1096" s="15" t="s">
        <v>116</v>
      </c>
      <c r="H1096" s="15" t="s">
        <v>776</v>
      </c>
      <c r="I1096" s="15" t="s">
        <v>109</v>
      </c>
      <c r="J1096" s="15" t="s">
        <v>768</v>
      </c>
      <c r="K1096" s="57">
        <v>136</v>
      </c>
      <c r="L1096" s="57">
        <v>7</v>
      </c>
      <c r="M1096" s="57">
        <v>26</v>
      </c>
      <c r="N1096" s="57" t="str">
        <f t="shared" si="17"/>
        <v>[FjSmRywOWUp]|30-34|Female|PMTCT_ART_SUBNAT.N.Already.T_1</v>
      </c>
    </row>
    <row r="1097" spans="4:14">
      <c r="D1097" s="15" t="s">
        <v>750</v>
      </c>
      <c r="E1097" s="15" t="s">
        <v>782</v>
      </c>
      <c r="F1097" s="15" t="s">
        <v>504</v>
      </c>
      <c r="G1097" s="15" t="s">
        <v>117</v>
      </c>
      <c r="H1097" s="15" t="s">
        <v>777</v>
      </c>
      <c r="I1097" s="15" t="s">
        <v>109</v>
      </c>
      <c r="J1097" s="15" t="s">
        <v>768</v>
      </c>
      <c r="K1097" s="57">
        <v>137</v>
      </c>
      <c r="L1097" s="57">
        <v>25</v>
      </c>
      <c r="M1097" s="57">
        <v>5</v>
      </c>
      <c r="N1097" s="57" t="str">
        <f t="shared" si="17"/>
        <v>[FjSmRywOWUp]|35-39|Female|PMTCT_ART_SUBNAT.N.Already.T_1</v>
      </c>
    </row>
    <row r="1098" spans="4:14">
      <c r="D1098" s="15" t="s">
        <v>750</v>
      </c>
      <c r="E1098" s="15" t="s">
        <v>782</v>
      </c>
      <c r="F1098" s="15" t="s">
        <v>504</v>
      </c>
      <c r="G1098" s="15" t="s">
        <v>118</v>
      </c>
      <c r="H1098" s="15" t="s">
        <v>778</v>
      </c>
      <c r="I1098" s="15" t="s">
        <v>109</v>
      </c>
      <c r="J1098" s="15" t="s">
        <v>768</v>
      </c>
      <c r="K1098" s="57">
        <v>112</v>
      </c>
      <c r="L1098" s="57">
        <v>2</v>
      </c>
      <c r="M1098" s="57">
        <v>9</v>
      </c>
      <c r="N1098" s="57" t="str">
        <f t="shared" si="17"/>
        <v>[FjSmRywOWUp]|40-44|Female|PMTCT_ART_SUBNAT.N.Already.T_1</v>
      </c>
    </row>
    <row r="1099" spans="4:14">
      <c r="D1099" s="15" t="s">
        <v>750</v>
      </c>
      <c r="E1099" s="15" t="s">
        <v>782</v>
      </c>
      <c r="F1099" s="15" t="s">
        <v>504</v>
      </c>
      <c r="G1099" s="15" t="s">
        <v>119</v>
      </c>
      <c r="H1099" s="15" t="s">
        <v>779</v>
      </c>
      <c r="I1099" s="15" t="s">
        <v>109</v>
      </c>
      <c r="J1099" s="15" t="s">
        <v>768</v>
      </c>
      <c r="K1099" s="57">
        <v>84</v>
      </c>
      <c r="L1099" s="57">
        <v>51</v>
      </c>
      <c r="M1099" s="57">
        <v>16</v>
      </c>
      <c r="N1099" s="57" t="str">
        <f t="shared" si="17"/>
        <v>[FjSmRywOWUp]|45-49|Female|PMTCT_ART_SUBNAT.N.Already.T_1</v>
      </c>
    </row>
    <row r="1100" spans="4:14">
      <c r="D1100" s="15" t="s">
        <v>750</v>
      </c>
      <c r="E1100" s="15" t="s">
        <v>782</v>
      </c>
      <c r="F1100" s="15" t="s">
        <v>504</v>
      </c>
      <c r="G1100" s="15" t="s">
        <v>8</v>
      </c>
      <c r="H1100" s="15" t="s">
        <v>780</v>
      </c>
      <c r="I1100" s="15" t="s">
        <v>109</v>
      </c>
      <c r="J1100" s="15" t="s">
        <v>768</v>
      </c>
      <c r="K1100" s="57">
        <v>228</v>
      </c>
      <c r="L1100" s="57">
        <v>11</v>
      </c>
      <c r="M1100" s="57">
        <v>21</v>
      </c>
      <c r="N1100" s="57" t="str">
        <f t="shared" si="17"/>
        <v>[FjSmRywOWUp]|50+|Female|PMTCT_ART_SUBNAT.N.Already.T_1</v>
      </c>
    </row>
    <row r="1101" spans="4:14">
      <c r="D1101" s="15" t="s">
        <v>750</v>
      </c>
      <c r="E1101" s="15" t="s">
        <v>782</v>
      </c>
      <c r="F1101" s="15" t="s">
        <v>499</v>
      </c>
      <c r="G1101" s="15" t="s">
        <v>112</v>
      </c>
      <c r="H1101" s="15" t="s">
        <v>772</v>
      </c>
      <c r="I1101" s="15" t="s">
        <v>109</v>
      </c>
      <c r="J1101" s="15" t="s">
        <v>768</v>
      </c>
      <c r="K1101" s="57">
        <v>638</v>
      </c>
      <c r="L1101" s="57">
        <v>60</v>
      </c>
      <c r="M1101" s="57">
        <v>12</v>
      </c>
      <c r="N1101" s="57" t="str">
        <f t="shared" si="17"/>
        <v>[FjSmRywOWUp]|10-14|Female|PMTCT_STAT_SUBNAT.D.T_1</v>
      </c>
    </row>
    <row r="1102" spans="4:14">
      <c r="D1102" s="15" t="s">
        <v>750</v>
      </c>
      <c r="E1102" s="15" t="s">
        <v>782</v>
      </c>
      <c r="F1102" s="15" t="s">
        <v>499</v>
      </c>
      <c r="G1102" s="15" t="s">
        <v>113</v>
      </c>
      <c r="H1102" s="15" t="s">
        <v>773</v>
      </c>
      <c r="I1102" s="15" t="s">
        <v>109</v>
      </c>
      <c r="J1102" s="15" t="s">
        <v>768</v>
      </c>
      <c r="K1102" s="57">
        <v>592</v>
      </c>
      <c r="L1102" s="57">
        <v>34</v>
      </c>
      <c r="M1102" s="57">
        <v>49</v>
      </c>
      <c r="N1102" s="57" t="str">
        <f t="shared" si="17"/>
        <v>[FjSmRywOWUp]|15-19|Female|PMTCT_STAT_SUBNAT.D.T_1</v>
      </c>
    </row>
    <row r="1103" spans="4:14">
      <c r="D1103" s="15" t="s">
        <v>750</v>
      </c>
      <c r="E1103" s="15" t="s">
        <v>782</v>
      </c>
      <c r="F1103" s="15" t="s">
        <v>499</v>
      </c>
      <c r="G1103" s="15" t="s">
        <v>114</v>
      </c>
      <c r="H1103" s="15" t="s">
        <v>774</v>
      </c>
      <c r="I1103" s="15" t="s">
        <v>109</v>
      </c>
      <c r="J1103" s="15" t="s">
        <v>768</v>
      </c>
      <c r="K1103" s="57">
        <v>602</v>
      </c>
      <c r="L1103" s="57">
        <v>13</v>
      </c>
      <c r="M1103" s="57">
        <v>7</v>
      </c>
      <c r="N1103" s="57" t="str">
        <f t="shared" si="17"/>
        <v>[FjSmRywOWUp]|20-24|Female|PMTCT_STAT_SUBNAT.D.T_1</v>
      </c>
    </row>
    <row r="1104" spans="4:14">
      <c r="D1104" s="15" t="s">
        <v>750</v>
      </c>
      <c r="E1104" s="15" t="s">
        <v>782</v>
      </c>
      <c r="F1104" s="15" t="s">
        <v>499</v>
      </c>
      <c r="G1104" s="15" t="s">
        <v>115</v>
      </c>
      <c r="H1104" s="15" t="s">
        <v>775</v>
      </c>
      <c r="I1104" s="15" t="s">
        <v>109</v>
      </c>
      <c r="J1104" s="15" t="s">
        <v>768</v>
      </c>
      <c r="K1104" s="57">
        <v>619</v>
      </c>
      <c r="L1104" s="57">
        <v>36</v>
      </c>
      <c r="M1104" s="57">
        <v>22</v>
      </c>
      <c r="N1104" s="57" t="str">
        <f t="shared" si="17"/>
        <v>[FjSmRywOWUp]|25-29|Female|PMTCT_STAT_SUBNAT.D.T_1</v>
      </c>
    </row>
    <row r="1105" spans="4:14">
      <c r="D1105" s="15" t="s">
        <v>750</v>
      </c>
      <c r="E1105" s="15" t="s">
        <v>782</v>
      </c>
      <c r="F1105" s="15" t="s">
        <v>499</v>
      </c>
      <c r="G1105" s="15" t="s">
        <v>116</v>
      </c>
      <c r="H1105" s="15" t="s">
        <v>776</v>
      </c>
      <c r="I1105" s="15" t="s">
        <v>109</v>
      </c>
      <c r="J1105" s="15" t="s">
        <v>768</v>
      </c>
      <c r="K1105" s="57">
        <v>573</v>
      </c>
      <c r="L1105" s="57">
        <v>4</v>
      </c>
      <c r="M1105" s="57">
        <v>41</v>
      </c>
      <c r="N1105" s="57" t="str">
        <f t="shared" si="17"/>
        <v>[FjSmRywOWUp]|30-34|Female|PMTCT_STAT_SUBNAT.D.T_1</v>
      </c>
    </row>
    <row r="1106" spans="4:14">
      <c r="D1106" s="15" t="s">
        <v>750</v>
      </c>
      <c r="E1106" s="15" t="s">
        <v>782</v>
      </c>
      <c r="F1106" s="15" t="s">
        <v>499</v>
      </c>
      <c r="G1106" s="15" t="s">
        <v>117</v>
      </c>
      <c r="H1106" s="15" t="s">
        <v>777</v>
      </c>
      <c r="I1106" s="15" t="s">
        <v>109</v>
      </c>
      <c r="J1106" s="15" t="s">
        <v>768</v>
      </c>
      <c r="K1106" s="57">
        <v>429</v>
      </c>
      <c r="L1106" s="57">
        <v>50</v>
      </c>
      <c r="M1106" s="57">
        <v>13</v>
      </c>
      <c r="N1106" s="57" t="str">
        <f t="shared" si="17"/>
        <v>[FjSmRywOWUp]|35-39|Female|PMTCT_STAT_SUBNAT.D.T_1</v>
      </c>
    </row>
    <row r="1107" spans="4:14">
      <c r="D1107" s="15" t="s">
        <v>750</v>
      </c>
      <c r="E1107" s="15" t="s">
        <v>782</v>
      </c>
      <c r="F1107" s="15" t="s">
        <v>499</v>
      </c>
      <c r="G1107" s="15" t="s">
        <v>118</v>
      </c>
      <c r="H1107" s="15" t="s">
        <v>778</v>
      </c>
      <c r="I1107" s="15" t="s">
        <v>109</v>
      </c>
      <c r="J1107" s="15" t="s">
        <v>768</v>
      </c>
      <c r="K1107" s="57">
        <v>309</v>
      </c>
      <c r="L1107" s="57">
        <v>20</v>
      </c>
      <c r="M1107" s="57">
        <v>25</v>
      </c>
      <c r="N1107" s="57" t="str">
        <f t="shared" si="17"/>
        <v>[FjSmRywOWUp]|40-44|Female|PMTCT_STAT_SUBNAT.D.T_1</v>
      </c>
    </row>
    <row r="1108" spans="4:14">
      <c r="D1108" s="15" t="s">
        <v>750</v>
      </c>
      <c r="E1108" s="15" t="s">
        <v>782</v>
      </c>
      <c r="F1108" s="15" t="s">
        <v>499</v>
      </c>
      <c r="G1108" s="15" t="s">
        <v>119</v>
      </c>
      <c r="H1108" s="15" t="s">
        <v>779</v>
      </c>
      <c r="I1108" s="15" t="s">
        <v>109</v>
      </c>
      <c r="J1108" s="15" t="s">
        <v>768</v>
      </c>
      <c r="K1108" s="57">
        <v>243</v>
      </c>
      <c r="L1108" s="57">
        <v>50</v>
      </c>
      <c r="M1108" s="57">
        <v>26</v>
      </c>
      <c r="N1108" s="57" t="str">
        <f t="shared" si="17"/>
        <v>[FjSmRywOWUp]|45-49|Female|PMTCT_STAT_SUBNAT.D.T_1</v>
      </c>
    </row>
    <row r="1109" spans="4:14">
      <c r="D1109" s="15" t="s">
        <v>750</v>
      </c>
      <c r="E1109" s="15" t="s">
        <v>782</v>
      </c>
      <c r="F1109" s="15" t="s">
        <v>499</v>
      </c>
      <c r="G1109" s="15" t="s">
        <v>8</v>
      </c>
      <c r="H1109" s="15" t="s">
        <v>780</v>
      </c>
      <c r="I1109" s="15" t="s">
        <v>109</v>
      </c>
      <c r="J1109" s="15" t="s">
        <v>768</v>
      </c>
      <c r="K1109" s="57">
        <v>1158</v>
      </c>
      <c r="L1109" s="57">
        <v>54</v>
      </c>
      <c r="M1109" s="57">
        <v>24</v>
      </c>
      <c r="N1109" s="57" t="str">
        <f t="shared" si="17"/>
        <v>[FjSmRywOWUp]|50+|Female|PMTCT_STAT_SUBNAT.D.T_1</v>
      </c>
    </row>
    <row r="1110" spans="4:14">
      <c r="D1110" s="15" t="s">
        <v>750</v>
      </c>
      <c r="E1110" s="15" t="s">
        <v>782</v>
      </c>
      <c r="F1110" s="15" t="s">
        <v>500</v>
      </c>
      <c r="G1110" s="15" t="s">
        <v>112</v>
      </c>
      <c r="H1110" s="15" t="s">
        <v>772</v>
      </c>
      <c r="I1110" s="15" t="s">
        <v>109</v>
      </c>
      <c r="J1110" s="15" t="s">
        <v>768</v>
      </c>
      <c r="K1110" s="57">
        <v>22</v>
      </c>
      <c r="L1110" s="57">
        <v>42</v>
      </c>
      <c r="M1110" s="57">
        <v>41</v>
      </c>
      <c r="N1110" s="57" t="str">
        <f t="shared" si="17"/>
        <v>[FjSmRywOWUp]|10-14|Female|PMTCT_STAT_SUBNAT.N.Known.Pos.T_1</v>
      </c>
    </row>
    <row r="1111" spans="4:14">
      <c r="D1111" s="15" t="s">
        <v>750</v>
      </c>
      <c r="E1111" s="15" t="s">
        <v>782</v>
      </c>
      <c r="F1111" s="15" t="s">
        <v>500</v>
      </c>
      <c r="G1111" s="15" t="s">
        <v>113</v>
      </c>
      <c r="H1111" s="15" t="s">
        <v>773</v>
      </c>
      <c r="I1111" s="15" t="s">
        <v>109</v>
      </c>
      <c r="J1111" s="15" t="s">
        <v>768</v>
      </c>
      <c r="K1111" s="57">
        <v>38</v>
      </c>
      <c r="L1111" s="57">
        <v>4</v>
      </c>
      <c r="M1111" s="57">
        <v>8</v>
      </c>
      <c r="N1111" s="57" t="str">
        <f t="shared" si="17"/>
        <v>[FjSmRywOWUp]|15-19|Female|PMTCT_STAT_SUBNAT.N.Known.Pos.T_1</v>
      </c>
    </row>
    <row r="1112" spans="4:14">
      <c r="D1112" s="15" t="s">
        <v>750</v>
      </c>
      <c r="E1112" s="15" t="s">
        <v>782</v>
      </c>
      <c r="F1112" s="15" t="s">
        <v>500</v>
      </c>
      <c r="G1112" s="15" t="s">
        <v>114</v>
      </c>
      <c r="H1112" s="15" t="s">
        <v>774</v>
      </c>
      <c r="I1112" s="15" t="s">
        <v>109</v>
      </c>
      <c r="J1112" s="15" t="s">
        <v>768</v>
      </c>
      <c r="K1112" s="57">
        <v>105</v>
      </c>
      <c r="L1112" s="57">
        <v>18</v>
      </c>
      <c r="M1112" s="57">
        <v>31</v>
      </c>
      <c r="N1112" s="57" t="str">
        <f t="shared" si="17"/>
        <v>[FjSmRywOWUp]|20-24|Female|PMTCT_STAT_SUBNAT.N.Known.Pos.T_1</v>
      </c>
    </row>
    <row r="1113" spans="4:14">
      <c r="D1113" s="15" t="s">
        <v>750</v>
      </c>
      <c r="E1113" s="15" t="s">
        <v>782</v>
      </c>
      <c r="F1113" s="15" t="s">
        <v>500</v>
      </c>
      <c r="G1113" s="15" t="s">
        <v>115</v>
      </c>
      <c r="H1113" s="15" t="s">
        <v>775</v>
      </c>
      <c r="I1113" s="15" t="s">
        <v>109</v>
      </c>
      <c r="J1113" s="15" t="s">
        <v>768</v>
      </c>
      <c r="K1113" s="57">
        <v>204</v>
      </c>
      <c r="L1113" s="57">
        <v>10</v>
      </c>
      <c r="M1113" s="57">
        <v>36</v>
      </c>
      <c r="N1113" s="57" t="str">
        <f t="shared" si="17"/>
        <v>[FjSmRywOWUp]|25-29|Female|PMTCT_STAT_SUBNAT.N.Known.Pos.T_1</v>
      </c>
    </row>
    <row r="1114" spans="4:14">
      <c r="D1114" s="15" t="s">
        <v>750</v>
      </c>
      <c r="E1114" s="15" t="s">
        <v>782</v>
      </c>
      <c r="F1114" s="15" t="s">
        <v>500</v>
      </c>
      <c r="G1114" s="15" t="s">
        <v>116</v>
      </c>
      <c r="H1114" s="15" t="s">
        <v>776</v>
      </c>
      <c r="I1114" s="15" t="s">
        <v>109</v>
      </c>
      <c r="J1114" s="15" t="s">
        <v>768</v>
      </c>
      <c r="K1114" s="57">
        <v>287</v>
      </c>
      <c r="L1114" s="57">
        <v>15</v>
      </c>
      <c r="M1114" s="57">
        <v>32</v>
      </c>
      <c r="N1114" s="57" t="str">
        <f t="shared" si="17"/>
        <v>[FjSmRywOWUp]|30-34|Female|PMTCT_STAT_SUBNAT.N.Known.Pos.T_1</v>
      </c>
    </row>
    <row r="1115" spans="4:14">
      <c r="D1115" s="15" t="s">
        <v>750</v>
      </c>
      <c r="E1115" s="15" t="s">
        <v>782</v>
      </c>
      <c r="F1115" s="15" t="s">
        <v>500</v>
      </c>
      <c r="G1115" s="15" t="s">
        <v>117</v>
      </c>
      <c r="H1115" s="15" t="s">
        <v>777</v>
      </c>
      <c r="I1115" s="15" t="s">
        <v>109</v>
      </c>
      <c r="J1115" s="15" t="s">
        <v>768</v>
      </c>
      <c r="K1115" s="57">
        <v>275</v>
      </c>
      <c r="L1115" s="57">
        <v>56</v>
      </c>
      <c r="M1115" s="57">
        <v>31</v>
      </c>
      <c r="N1115" s="57" t="str">
        <f t="shared" si="17"/>
        <v>[FjSmRywOWUp]|35-39|Female|PMTCT_STAT_SUBNAT.N.Known.Pos.T_1</v>
      </c>
    </row>
    <row r="1116" spans="4:14">
      <c r="D1116" s="15" t="s">
        <v>750</v>
      </c>
      <c r="E1116" s="15" t="s">
        <v>782</v>
      </c>
      <c r="F1116" s="15" t="s">
        <v>500</v>
      </c>
      <c r="G1116" s="15" t="s">
        <v>118</v>
      </c>
      <c r="H1116" s="15" t="s">
        <v>778</v>
      </c>
      <c r="I1116" s="15" t="s">
        <v>109</v>
      </c>
      <c r="J1116" s="15" t="s">
        <v>768</v>
      </c>
      <c r="K1116" s="57">
        <v>220</v>
      </c>
      <c r="L1116" s="57">
        <v>37</v>
      </c>
      <c r="M1116" s="57">
        <v>31</v>
      </c>
      <c r="N1116" s="57" t="str">
        <f t="shared" si="17"/>
        <v>[FjSmRywOWUp]|40-44|Female|PMTCT_STAT_SUBNAT.N.Known.Pos.T_1</v>
      </c>
    </row>
    <row r="1117" spans="4:14">
      <c r="D1117" s="15" t="s">
        <v>750</v>
      </c>
      <c r="E1117" s="15" t="s">
        <v>782</v>
      </c>
      <c r="F1117" s="15" t="s">
        <v>500</v>
      </c>
      <c r="G1117" s="15" t="s">
        <v>119</v>
      </c>
      <c r="H1117" s="15" t="s">
        <v>779</v>
      </c>
      <c r="I1117" s="15" t="s">
        <v>109</v>
      </c>
      <c r="J1117" s="15" t="s">
        <v>768</v>
      </c>
      <c r="K1117" s="57">
        <v>165</v>
      </c>
      <c r="L1117" s="57">
        <v>6</v>
      </c>
      <c r="M1117" s="57">
        <v>17</v>
      </c>
      <c r="N1117" s="57" t="str">
        <f t="shared" si="17"/>
        <v>[FjSmRywOWUp]|45-49|Female|PMTCT_STAT_SUBNAT.N.Known.Pos.T_1</v>
      </c>
    </row>
    <row r="1118" spans="4:14">
      <c r="D1118" s="15" t="s">
        <v>750</v>
      </c>
      <c r="E1118" s="15" t="s">
        <v>782</v>
      </c>
      <c r="F1118" s="15" t="s">
        <v>500</v>
      </c>
      <c r="G1118" s="15" t="s">
        <v>8</v>
      </c>
      <c r="H1118" s="15" t="s">
        <v>780</v>
      </c>
      <c r="I1118" s="15" t="s">
        <v>109</v>
      </c>
      <c r="J1118" s="15" t="s">
        <v>768</v>
      </c>
      <c r="K1118" s="57">
        <v>442</v>
      </c>
      <c r="L1118" s="57">
        <v>59</v>
      </c>
      <c r="M1118" s="57">
        <v>33</v>
      </c>
      <c r="N1118" s="57" t="str">
        <f t="shared" si="17"/>
        <v>[FjSmRywOWUp]|50+|Female|PMTCT_STAT_SUBNAT.N.Known.Pos.T_1</v>
      </c>
    </row>
    <row r="1119" spans="4:14">
      <c r="D1119" s="15" t="s">
        <v>750</v>
      </c>
      <c r="E1119" s="15" t="s">
        <v>782</v>
      </c>
      <c r="F1119" s="15" t="s">
        <v>501</v>
      </c>
      <c r="G1119" s="15" t="s">
        <v>112</v>
      </c>
      <c r="H1119" s="15" t="s">
        <v>772</v>
      </c>
      <c r="I1119" s="15" t="s">
        <v>109</v>
      </c>
      <c r="J1119" s="15" t="s">
        <v>768</v>
      </c>
      <c r="K1119" s="57">
        <v>3</v>
      </c>
      <c r="L1119" s="57">
        <v>35</v>
      </c>
      <c r="M1119" s="57">
        <v>15</v>
      </c>
      <c r="N1119" s="57" t="str">
        <f t="shared" si="17"/>
        <v>[FjSmRywOWUp]|10-14|Female|PMTCT_STAT_SUBNAT.N.New.Pos.T_1</v>
      </c>
    </row>
    <row r="1120" spans="4:14">
      <c r="D1120" s="15" t="s">
        <v>750</v>
      </c>
      <c r="E1120" s="15" t="s">
        <v>782</v>
      </c>
      <c r="F1120" s="15" t="s">
        <v>501</v>
      </c>
      <c r="G1120" s="15" t="s">
        <v>113</v>
      </c>
      <c r="H1120" s="15" t="s">
        <v>773</v>
      </c>
      <c r="I1120" s="15" t="s">
        <v>109</v>
      </c>
      <c r="J1120" s="15" t="s">
        <v>768</v>
      </c>
      <c r="K1120" s="57">
        <v>5</v>
      </c>
      <c r="L1120" s="57">
        <v>21</v>
      </c>
      <c r="M1120" s="57">
        <v>8</v>
      </c>
      <c r="N1120" s="57" t="str">
        <f t="shared" si="17"/>
        <v>[FjSmRywOWUp]|15-19|Female|PMTCT_STAT_SUBNAT.N.New.Pos.T_1</v>
      </c>
    </row>
    <row r="1121" spans="4:14">
      <c r="D1121" s="15" t="s">
        <v>750</v>
      </c>
      <c r="E1121" s="15" t="s">
        <v>782</v>
      </c>
      <c r="F1121" s="15" t="s">
        <v>501</v>
      </c>
      <c r="G1121" s="15" t="s">
        <v>114</v>
      </c>
      <c r="H1121" s="15" t="s">
        <v>774</v>
      </c>
      <c r="I1121" s="15" t="s">
        <v>109</v>
      </c>
      <c r="J1121" s="15" t="s">
        <v>768</v>
      </c>
      <c r="K1121" s="57">
        <v>15</v>
      </c>
      <c r="L1121" s="57">
        <v>55</v>
      </c>
      <c r="M1121" s="57">
        <v>29</v>
      </c>
      <c r="N1121" s="57" t="str">
        <f t="shared" si="17"/>
        <v>[FjSmRywOWUp]|20-24|Female|PMTCT_STAT_SUBNAT.N.New.Pos.T_1</v>
      </c>
    </row>
    <row r="1122" spans="4:14">
      <c r="D1122" s="15" t="s">
        <v>750</v>
      </c>
      <c r="E1122" s="15" t="s">
        <v>782</v>
      </c>
      <c r="F1122" s="15" t="s">
        <v>501</v>
      </c>
      <c r="G1122" s="15" t="s">
        <v>115</v>
      </c>
      <c r="H1122" s="15" t="s">
        <v>775</v>
      </c>
      <c r="I1122" s="15" t="s">
        <v>109</v>
      </c>
      <c r="J1122" s="15" t="s">
        <v>768</v>
      </c>
      <c r="K1122" s="57">
        <v>29</v>
      </c>
      <c r="L1122" s="57">
        <v>5</v>
      </c>
      <c r="M1122" s="57">
        <v>48</v>
      </c>
      <c r="N1122" s="57" t="str">
        <f t="shared" si="17"/>
        <v>[FjSmRywOWUp]|25-29|Female|PMTCT_STAT_SUBNAT.N.New.Pos.T_1</v>
      </c>
    </row>
    <row r="1123" spans="4:14">
      <c r="D1123" s="15" t="s">
        <v>750</v>
      </c>
      <c r="E1123" s="15" t="s">
        <v>782</v>
      </c>
      <c r="F1123" s="15" t="s">
        <v>501</v>
      </c>
      <c r="G1123" s="15" t="s">
        <v>116</v>
      </c>
      <c r="H1123" s="15" t="s">
        <v>776</v>
      </c>
      <c r="I1123" s="15" t="s">
        <v>109</v>
      </c>
      <c r="J1123" s="15" t="s">
        <v>768</v>
      </c>
      <c r="K1123" s="57">
        <v>40</v>
      </c>
      <c r="L1123" s="57">
        <v>34</v>
      </c>
      <c r="M1123" s="57">
        <v>31</v>
      </c>
      <c r="N1123" s="57" t="str">
        <f t="shared" si="17"/>
        <v>[FjSmRywOWUp]|30-34|Female|PMTCT_STAT_SUBNAT.N.New.Pos.T_1</v>
      </c>
    </row>
    <row r="1124" spans="4:14">
      <c r="D1124" s="15" t="s">
        <v>750</v>
      </c>
      <c r="E1124" s="15" t="s">
        <v>782</v>
      </c>
      <c r="F1124" s="15" t="s">
        <v>501</v>
      </c>
      <c r="G1124" s="15" t="s">
        <v>117</v>
      </c>
      <c r="H1124" s="15" t="s">
        <v>777</v>
      </c>
      <c r="I1124" s="15" t="s">
        <v>109</v>
      </c>
      <c r="J1124" s="15" t="s">
        <v>768</v>
      </c>
      <c r="K1124" s="57">
        <v>39</v>
      </c>
      <c r="L1124" s="57">
        <v>9</v>
      </c>
      <c r="M1124" s="57">
        <v>10</v>
      </c>
      <c r="N1124" s="57" t="str">
        <f t="shared" si="17"/>
        <v>[FjSmRywOWUp]|35-39|Female|PMTCT_STAT_SUBNAT.N.New.Pos.T_1</v>
      </c>
    </row>
    <row r="1125" spans="4:14">
      <c r="D1125" s="15" t="s">
        <v>750</v>
      </c>
      <c r="E1125" s="15" t="s">
        <v>782</v>
      </c>
      <c r="F1125" s="15" t="s">
        <v>501</v>
      </c>
      <c r="G1125" s="15" t="s">
        <v>118</v>
      </c>
      <c r="H1125" s="15" t="s">
        <v>778</v>
      </c>
      <c r="I1125" s="15" t="s">
        <v>109</v>
      </c>
      <c r="J1125" s="15" t="s">
        <v>768</v>
      </c>
      <c r="K1125" s="57">
        <v>31</v>
      </c>
      <c r="L1125" s="57">
        <v>44</v>
      </c>
      <c r="M1125" s="57">
        <v>11</v>
      </c>
      <c r="N1125" s="57" t="str">
        <f t="shared" si="17"/>
        <v>[FjSmRywOWUp]|40-44|Female|PMTCT_STAT_SUBNAT.N.New.Pos.T_1</v>
      </c>
    </row>
    <row r="1126" spans="4:14">
      <c r="D1126" s="15" t="s">
        <v>750</v>
      </c>
      <c r="E1126" s="15" t="s">
        <v>782</v>
      </c>
      <c r="F1126" s="15" t="s">
        <v>501</v>
      </c>
      <c r="G1126" s="15" t="s">
        <v>119</v>
      </c>
      <c r="H1126" s="15" t="s">
        <v>779</v>
      </c>
      <c r="I1126" s="15" t="s">
        <v>109</v>
      </c>
      <c r="J1126" s="15" t="s">
        <v>768</v>
      </c>
      <c r="K1126" s="57">
        <v>23</v>
      </c>
      <c r="L1126" s="57">
        <v>44</v>
      </c>
      <c r="M1126" s="57">
        <v>35</v>
      </c>
      <c r="N1126" s="57" t="str">
        <f t="shared" si="17"/>
        <v>[FjSmRywOWUp]|45-49|Female|PMTCT_STAT_SUBNAT.N.New.Pos.T_1</v>
      </c>
    </row>
    <row r="1127" spans="4:14">
      <c r="D1127" s="15" t="s">
        <v>750</v>
      </c>
      <c r="E1127" s="15" t="s">
        <v>782</v>
      </c>
      <c r="F1127" s="15" t="s">
        <v>501</v>
      </c>
      <c r="G1127" s="15" t="s">
        <v>8</v>
      </c>
      <c r="H1127" s="15" t="s">
        <v>780</v>
      </c>
      <c r="I1127" s="15" t="s">
        <v>109</v>
      </c>
      <c r="J1127" s="15" t="s">
        <v>768</v>
      </c>
      <c r="K1127" s="57">
        <v>62</v>
      </c>
      <c r="L1127" s="57">
        <v>43</v>
      </c>
      <c r="M1127" s="57">
        <v>37</v>
      </c>
      <c r="N1127" s="57" t="str">
        <f t="shared" si="17"/>
        <v>[FjSmRywOWUp]|50+|Female|PMTCT_STAT_SUBNAT.N.New.Pos.T_1</v>
      </c>
    </row>
    <row r="1128" spans="4:14">
      <c r="D1128" s="15" t="s">
        <v>783</v>
      </c>
      <c r="E1128" s="15" t="s">
        <v>784</v>
      </c>
      <c r="F1128" s="15" t="s">
        <v>504</v>
      </c>
      <c r="G1128" s="15" t="s">
        <v>112</v>
      </c>
      <c r="H1128" s="15" t="s">
        <v>772</v>
      </c>
      <c r="I1128" s="15" t="s">
        <v>109</v>
      </c>
      <c r="J1128" s="15" t="s">
        <v>768</v>
      </c>
      <c r="K1128" s="57">
        <v>7</v>
      </c>
      <c r="L1128" s="57">
        <v>19</v>
      </c>
      <c r="M1128" s="57">
        <v>30</v>
      </c>
      <c r="N1128" s="57" t="str">
        <f t="shared" si="17"/>
        <v>[DiFv5WXIHM5]|10-14|Female|PMTCT_ART_SUBNAT.N.Already.T_1</v>
      </c>
    </row>
    <row r="1129" spans="4:14">
      <c r="D1129" s="15" t="s">
        <v>783</v>
      </c>
      <c r="E1129" s="15" t="s">
        <v>784</v>
      </c>
      <c r="F1129" s="15" t="s">
        <v>504</v>
      </c>
      <c r="G1129" s="15" t="s">
        <v>113</v>
      </c>
      <c r="H1129" s="15" t="s">
        <v>773</v>
      </c>
      <c r="I1129" s="15" t="s">
        <v>109</v>
      </c>
      <c r="J1129" s="15" t="s">
        <v>768</v>
      </c>
      <c r="K1129" s="57">
        <v>10</v>
      </c>
      <c r="L1129" s="57">
        <v>30</v>
      </c>
      <c r="M1129" s="57">
        <v>21</v>
      </c>
      <c r="N1129" s="57" t="str">
        <f t="shared" si="17"/>
        <v>[DiFv5WXIHM5]|15-19|Female|PMTCT_ART_SUBNAT.N.Already.T_1</v>
      </c>
    </row>
    <row r="1130" spans="4:14">
      <c r="D1130" s="15" t="s">
        <v>783</v>
      </c>
      <c r="E1130" s="15" t="s">
        <v>784</v>
      </c>
      <c r="F1130" s="15" t="s">
        <v>504</v>
      </c>
      <c r="G1130" s="15" t="s">
        <v>114</v>
      </c>
      <c r="H1130" s="15" t="s">
        <v>774</v>
      </c>
      <c r="I1130" s="15" t="s">
        <v>109</v>
      </c>
      <c r="J1130" s="15" t="s">
        <v>768</v>
      </c>
      <c r="K1130" s="57">
        <v>23</v>
      </c>
      <c r="L1130" s="57">
        <v>28</v>
      </c>
      <c r="M1130" s="57">
        <v>9</v>
      </c>
      <c r="N1130" s="57" t="str">
        <f t="shared" si="17"/>
        <v>[DiFv5WXIHM5]|20-24|Female|PMTCT_ART_SUBNAT.N.Already.T_1</v>
      </c>
    </row>
    <row r="1131" spans="4:14">
      <c r="D1131" s="15" t="s">
        <v>783</v>
      </c>
      <c r="E1131" s="15" t="s">
        <v>784</v>
      </c>
      <c r="F1131" s="15" t="s">
        <v>504</v>
      </c>
      <c r="G1131" s="15" t="s">
        <v>115</v>
      </c>
      <c r="H1131" s="15" t="s">
        <v>775</v>
      </c>
      <c r="I1131" s="15" t="s">
        <v>109</v>
      </c>
      <c r="J1131" s="15" t="s">
        <v>768</v>
      </c>
      <c r="K1131" s="57">
        <v>46</v>
      </c>
      <c r="L1131" s="57">
        <v>22</v>
      </c>
      <c r="M1131" s="57">
        <v>40</v>
      </c>
      <c r="N1131" s="57" t="str">
        <f t="shared" si="17"/>
        <v>[DiFv5WXIHM5]|25-29|Female|PMTCT_ART_SUBNAT.N.Already.T_1</v>
      </c>
    </row>
    <row r="1132" spans="4:14">
      <c r="D1132" s="15" t="s">
        <v>783</v>
      </c>
      <c r="E1132" s="15" t="s">
        <v>784</v>
      </c>
      <c r="F1132" s="15" t="s">
        <v>504</v>
      </c>
      <c r="G1132" s="15" t="s">
        <v>116</v>
      </c>
      <c r="H1132" s="15" t="s">
        <v>776</v>
      </c>
      <c r="I1132" s="15" t="s">
        <v>109</v>
      </c>
      <c r="J1132" s="15" t="s">
        <v>768</v>
      </c>
      <c r="K1132" s="57">
        <v>66</v>
      </c>
      <c r="L1132" s="57">
        <v>4</v>
      </c>
      <c r="M1132" s="57">
        <v>3</v>
      </c>
      <c r="N1132" s="57" t="str">
        <f t="shared" si="17"/>
        <v>[DiFv5WXIHM5]|30-34|Female|PMTCT_ART_SUBNAT.N.Already.T_1</v>
      </c>
    </row>
    <row r="1133" spans="4:14">
      <c r="D1133" s="15" t="s">
        <v>783</v>
      </c>
      <c r="E1133" s="15" t="s">
        <v>784</v>
      </c>
      <c r="F1133" s="15" t="s">
        <v>504</v>
      </c>
      <c r="G1133" s="15" t="s">
        <v>117</v>
      </c>
      <c r="H1133" s="15" t="s">
        <v>777</v>
      </c>
      <c r="I1133" s="15" t="s">
        <v>109</v>
      </c>
      <c r="J1133" s="15" t="s">
        <v>768</v>
      </c>
      <c r="K1133" s="57">
        <v>67</v>
      </c>
      <c r="L1133" s="57">
        <v>8</v>
      </c>
      <c r="M1133" s="57">
        <v>7</v>
      </c>
      <c r="N1133" s="57" t="str">
        <f t="shared" si="17"/>
        <v>[DiFv5WXIHM5]|35-39|Female|PMTCT_ART_SUBNAT.N.Already.T_1</v>
      </c>
    </row>
    <row r="1134" spans="4:14">
      <c r="D1134" s="15" t="s">
        <v>783</v>
      </c>
      <c r="E1134" s="15" t="s">
        <v>784</v>
      </c>
      <c r="F1134" s="15" t="s">
        <v>504</v>
      </c>
      <c r="G1134" s="15" t="s">
        <v>118</v>
      </c>
      <c r="H1134" s="15" t="s">
        <v>778</v>
      </c>
      <c r="I1134" s="15" t="s">
        <v>109</v>
      </c>
      <c r="J1134" s="15" t="s">
        <v>768</v>
      </c>
      <c r="K1134" s="57">
        <v>56</v>
      </c>
      <c r="L1134" s="57">
        <v>1</v>
      </c>
      <c r="M1134" s="57">
        <v>45</v>
      </c>
      <c r="N1134" s="57" t="str">
        <f t="shared" si="17"/>
        <v>[DiFv5WXIHM5]|40-44|Female|PMTCT_ART_SUBNAT.N.Already.T_1</v>
      </c>
    </row>
    <row r="1135" spans="4:14">
      <c r="D1135" s="15" t="s">
        <v>783</v>
      </c>
      <c r="E1135" s="15" t="s">
        <v>784</v>
      </c>
      <c r="F1135" s="15" t="s">
        <v>504</v>
      </c>
      <c r="G1135" s="15" t="s">
        <v>119</v>
      </c>
      <c r="H1135" s="15" t="s">
        <v>779</v>
      </c>
      <c r="I1135" s="15" t="s">
        <v>109</v>
      </c>
      <c r="J1135" s="15" t="s">
        <v>768</v>
      </c>
      <c r="K1135" s="57">
        <v>43</v>
      </c>
      <c r="L1135" s="57">
        <v>21</v>
      </c>
      <c r="M1135" s="57">
        <v>5</v>
      </c>
      <c r="N1135" s="57" t="str">
        <f t="shared" si="17"/>
        <v>[DiFv5WXIHM5]|45-49|Female|PMTCT_ART_SUBNAT.N.Already.T_1</v>
      </c>
    </row>
    <row r="1136" spans="4:14">
      <c r="D1136" s="15" t="s">
        <v>783</v>
      </c>
      <c r="E1136" s="15" t="s">
        <v>784</v>
      </c>
      <c r="F1136" s="15" t="s">
        <v>504</v>
      </c>
      <c r="G1136" s="15" t="s">
        <v>8</v>
      </c>
      <c r="H1136" s="15" t="s">
        <v>780</v>
      </c>
      <c r="I1136" s="15" t="s">
        <v>109</v>
      </c>
      <c r="J1136" s="15" t="s">
        <v>768</v>
      </c>
      <c r="K1136" s="57">
        <v>139</v>
      </c>
      <c r="L1136" s="57">
        <v>32</v>
      </c>
      <c r="M1136" s="57">
        <v>48</v>
      </c>
      <c r="N1136" s="57" t="str">
        <f t="shared" si="17"/>
        <v>[DiFv5WXIHM5]|50+|Female|PMTCT_ART_SUBNAT.N.Already.T_1</v>
      </c>
    </row>
    <row r="1137" spans="4:14">
      <c r="D1137" s="15" t="s">
        <v>783</v>
      </c>
      <c r="E1137" s="15" t="s">
        <v>784</v>
      </c>
      <c r="F1137" s="15" t="s">
        <v>499</v>
      </c>
      <c r="G1137" s="15" t="s">
        <v>112</v>
      </c>
      <c r="H1137" s="15" t="s">
        <v>772</v>
      </c>
      <c r="I1137" s="15" t="s">
        <v>109</v>
      </c>
      <c r="J1137" s="15" t="s">
        <v>768</v>
      </c>
      <c r="K1137" s="57">
        <v>286</v>
      </c>
      <c r="L1137" s="57">
        <v>31</v>
      </c>
      <c r="M1137" s="57">
        <v>34</v>
      </c>
      <c r="N1137" s="57" t="str">
        <f t="shared" si="17"/>
        <v>[DiFv5WXIHM5]|10-14|Female|PMTCT_STAT_SUBNAT.D.T_1</v>
      </c>
    </row>
    <row r="1138" spans="4:14">
      <c r="D1138" s="15" t="s">
        <v>783</v>
      </c>
      <c r="E1138" s="15" t="s">
        <v>784</v>
      </c>
      <c r="F1138" s="15" t="s">
        <v>499</v>
      </c>
      <c r="G1138" s="15" t="s">
        <v>113</v>
      </c>
      <c r="H1138" s="15" t="s">
        <v>773</v>
      </c>
      <c r="I1138" s="15" t="s">
        <v>109</v>
      </c>
      <c r="J1138" s="15" t="s">
        <v>768</v>
      </c>
      <c r="K1138" s="57">
        <v>254</v>
      </c>
      <c r="L1138" s="57">
        <v>1</v>
      </c>
      <c r="M1138" s="57">
        <v>40</v>
      </c>
      <c r="N1138" s="57" t="str">
        <f t="shared" si="17"/>
        <v>[DiFv5WXIHM5]|15-19|Female|PMTCT_STAT_SUBNAT.D.T_1</v>
      </c>
    </row>
    <row r="1139" spans="4:14">
      <c r="D1139" s="15" t="s">
        <v>783</v>
      </c>
      <c r="E1139" s="15" t="s">
        <v>784</v>
      </c>
      <c r="F1139" s="15" t="s">
        <v>499</v>
      </c>
      <c r="G1139" s="15" t="s">
        <v>114</v>
      </c>
      <c r="H1139" s="15" t="s">
        <v>774</v>
      </c>
      <c r="I1139" s="15" t="s">
        <v>109</v>
      </c>
      <c r="J1139" s="15" t="s">
        <v>768</v>
      </c>
      <c r="K1139" s="57">
        <v>220</v>
      </c>
      <c r="L1139" s="57">
        <v>48</v>
      </c>
      <c r="M1139" s="57">
        <v>12</v>
      </c>
      <c r="N1139" s="57" t="str">
        <f t="shared" si="17"/>
        <v>[DiFv5WXIHM5]|20-24|Female|PMTCT_STAT_SUBNAT.D.T_1</v>
      </c>
    </row>
    <row r="1140" spans="4:14">
      <c r="D1140" s="15" t="s">
        <v>783</v>
      </c>
      <c r="E1140" s="15" t="s">
        <v>784</v>
      </c>
      <c r="F1140" s="15" t="s">
        <v>499</v>
      </c>
      <c r="G1140" s="15" t="s">
        <v>115</v>
      </c>
      <c r="H1140" s="15" t="s">
        <v>775</v>
      </c>
      <c r="I1140" s="15" t="s">
        <v>109</v>
      </c>
      <c r="J1140" s="15" t="s">
        <v>768</v>
      </c>
      <c r="K1140" s="57">
        <v>234</v>
      </c>
      <c r="L1140" s="57">
        <v>47</v>
      </c>
      <c r="M1140" s="57">
        <v>40</v>
      </c>
      <c r="N1140" s="57" t="str">
        <f t="shared" si="17"/>
        <v>[DiFv5WXIHM5]|25-29|Female|PMTCT_STAT_SUBNAT.D.T_1</v>
      </c>
    </row>
    <row r="1141" spans="4:14">
      <c r="D1141" s="15" t="s">
        <v>783</v>
      </c>
      <c r="E1141" s="15" t="s">
        <v>784</v>
      </c>
      <c r="F1141" s="15" t="s">
        <v>499</v>
      </c>
      <c r="G1141" s="15" t="s">
        <v>116</v>
      </c>
      <c r="H1141" s="15" t="s">
        <v>776</v>
      </c>
      <c r="I1141" s="15" t="s">
        <v>109</v>
      </c>
      <c r="J1141" s="15" t="s">
        <v>768</v>
      </c>
      <c r="K1141" s="57">
        <v>225</v>
      </c>
      <c r="L1141" s="57">
        <v>46</v>
      </c>
      <c r="M1141" s="57">
        <v>5</v>
      </c>
      <c r="N1141" s="57" t="str">
        <f t="shared" si="17"/>
        <v>[DiFv5WXIHM5]|30-34|Female|PMTCT_STAT_SUBNAT.D.T_1</v>
      </c>
    </row>
    <row r="1142" spans="4:14">
      <c r="D1142" s="15" t="s">
        <v>783</v>
      </c>
      <c r="E1142" s="15" t="s">
        <v>784</v>
      </c>
      <c r="F1142" s="15" t="s">
        <v>499</v>
      </c>
      <c r="G1142" s="15" t="s">
        <v>117</v>
      </c>
      <c r="H1142" s="15" t="s">
        <v>777</v>
      </c>
      <c r="I1142" s="15" t="s">
        <v>109</v>
      </c>
      <c r="J1142" s="15" t="s">
        <v>768</v>
      </c>
      <c r="K1142" s="57">
        <v>169</v>
      </c>
      <c r="L1142" s="57">
        <v>6</v>
      </c>
      <c r="M1142" s="57">
        <v>4</v>
      </c>
      <c r="N1142" s="57" t="str">
        <f t="shared" si="17"/>
        <v>[DiFv5WXIHM5]|35-39|Female|PMTCT_STAT_SUBNAT.D.T_1</v>
      </c>
    </row>
    <row r="1143" spans="4:14">
      <c r="D1143" s="15" t="s">
        <v>783</v>
      </c>
      <c r="E1143" s="15" t="s">
        <v>784</v>
      </c>
      <c r="F1143" s="15" t="s">
        <v>499</v>
      </c>
      <c r="G1143" s="15" t="s">
        <v>118</v>
      </c>
      <c r="H1143" s="15" t="s">
        <v>778</v>
      </c>
      <c r="I1143" s="15" t="s">
        <v>109</v>
      </c>
      <c r="J1143" s="15" t="s">
        <v>768</v>
      </c>
      <c r="K1143" s="57">
        <v>125</v>
      </c>
      <c r="L1143" s="57">
        <v>30</v>
      </c>
      <c r="M1143" s="57">
        <v>46</v>
      </c>
      <c r="N1143" s="57" t="str">
        <f t="shared" si="17"/>
        <v>[DiFv5WXIHM5]|40-44|Female|PMTCT_STAT_SUBNAT.D.T_1</v>
      </c>
    </row>
    <row r="1144" spans="4:14">
      <c r="D1144" s="15" t="s">
        <v>783</v>
      </c>
      <c r="E1144" s="15" t="s">
        <v>784</v>
      </c>
      <c r="F1144" s="15" t="s">
        <v>499</v>
      </c>
      <c r="G1144" s="15" t="s">
        <v>119</v>
      </c>
      <c r="H1144" s="15" t="s">
        <v>779</v>
      </c>
      <c r="I1144" s="15" t="s">
        <v>109</v>
      </c>
      <c r="J1144" s="15" t="s">
        <v>768</v>
      </c>
      <c r="K1144" s="57">
        <v>97</v>
      </c>
      <c r="L1144" s="57">
        <v>58</v>
      </c>
      <c r="M1144" s="57">
        <v>32</v>
      </c>
      <c r="N1144" s="57" t="str">
        <f t="shared" si="17"/>
        <v>[DiFv5WXIHM5]|45-49|Female|PMTCT_STAT_SUBNAT.D.T_1</v>
      </c>
    </row>
    <row r="1145" spans="4:14">
      <c r="D1145" s="15" t="s">
        <v>783</v>
      </c>
      <c r="E1145" s="15" t="s">
        <v>784</v>
      </c>
      <c r="F1145" s="15" t="s">
        <v>499</v>
      </c>
      <c r="G1145" s="15" t="s">
        <v>8</v>
      </c>
      <c r="H1145" s="15" t="s">
        <v>780</v>
      </c>
      <c r="I1145" s="15" t="s">
        <v>109</v>
      </c>
      <c r="J1145" s="15" t="s">
        <v>768</v>
      </c>
      <c r="K1145" s="57">
        <v>605</v>
      </c>
      <c r="L1145" s="57">
        <v>32</v>
      </c>
      <c r="M1145" s="57">
        <v>31</v>
      </c>
      <c r="N1145" s="57" t="str">
        <f t="shared" si="17"/>
        <v>[DiFv5WXIHM5]|50+|Female|PMTCT_STAT_SUBNAT.D.T_1</v>
      </c>
    </row>
    <row r="1146" spans="4:14">
      <c r="D1146" s="15" t="s">
        <v>783</v>
      </c>
      <c r="E1146" s="15" t="s">
        <v>784</v>
      </c>
      <c r="F1146" s="15" t="s">
        <v>500</v>
      </c>
      <c r="G1146" s="15" t="s">
        <v>112</v>
      </c>
      <c r="H1146" s="15" t="s">
        <v>772</v>
      </c>
      <c r="I1146" s="15" t="s">
        <v>109</v>
      </c>
      <c r="J1146" s="15" t="s">
        <v>768</v>
      </c>
      <c r="K1146" s="57">
        <v>15</v>
      </c>
      <c r="L1146" s="57">
        <v>31</v>
      </c>
      <c r="M1146" s="57">
        <v>7</v>
      </c>
      <c r="N1146" s="57" t="str">
        <f t="shared" si="17"/>
        <v>[DiFv5WXIHM5]|10-14|Female|PMTCT_STAT_SUBNAT.N.Known.Pos.T_1</v>
      </c>
    </row>
    <row r="1147" spans="4:14">
      <c r="D1147" s="15" t="s">
        <v>783</v>
      </c>
      <c r="E1147" s="15" t="s">
        <v>784</v>
      </c>
      <c r="F1147" s="15" t="s">
        <v>500</v>
      </c>
      <c r="G1147" s="15" t="s">
        <v>113</v>
      </c>
      <c r="H1147" s="15" t="s">
        <v>773</v>
      </c>
      <c r="I1147" s="15" t="s">
        <v>109</v>
      </c>
      <c r="J1147" s="15" t="s">
        <v>768</v>
      </c>
      <c r="K1147" s="57">
        <v>25</v>
      </c>
      <c r="L1147" s="57">
        <v>4</v>
      </c>
      <c r="M1147" s="57">
        <v>16</v>
      </c>
      <c r="N1147" s="57" t="str">
        <f t="shared" si="17"/>
        <v>[DiFv5WXIHM5]|15-19|Female|PMTCT_STAT_SUBNAT.N.Known.Pos.T_1</v>
      </c>
    </row>
    <row r="1148" spans="4:14">
      <c r="D1148" s="15" t="s">
        <v>783</v>
      </c>
      <c r="E1148" s="15" t="s">
        <v>784</v>
      </c>
      <c r="F1148" s="15" t="s">
        <v>500</v>
      </c>
      <c r="G1148" s="15" t="s">
        <v>114</v>
      </c>
      <c r="H1148" s="15" t="s">
        <v>774</v>
      </c>
      <c r="I1148" s="15" t="s">
        <v>109</v>
      </c>
      <c r="J1148" s="15" t="s">
        <v>768</v>
      </c>
      <c r="K1148" s="57">
        <v>62</v>
      </c>
      <c r="L1148" s="57">
        <v>26</v>
      </c>
      <c r="M1148" s="57">
        <v>30</v>
      </c>
      <c r="N1148" s="57" t="str">
        <f t="shared" si="17"/>
        <v>[DiFv5WXIHM5]|20-24|Female|PMTCT_STAT_SUBNAT.N.Known.Pos.T_1</v>
      </c>
    </row>
    <row r="1149" spans="4:14">
      <c r="D1149" s="15" t="s">
        <v>783</v>
      </c>
      <c r="E1149" s="15" t="s">
        <v>784</v>
      </c>
      <c r="F1149" s="15" t="s">
        <v>500</v>
      </c>
      <c r="G1149" s="15" t="s">
        <v>115</v>
      </c>
      <c r="H1149" s="15" t="s">
        <v>775</v>
      </c>
      <c r="I1149" s="15" t="s">
        <v>109</v>
      </c>
      <c r="J1149" s="15" t="s">
        <v>768</v>
      </c>
      <c r="K1149" s="57">
        <v>113</v>
      </c>
      <c r="L1149" s="57">
        <v>21</v>
      </c>
      <c r="M1149" s="57">
        <v>42</v>
      </c>
      <c r="N1149" s="57" t="str">
        <f t="shared" si="17"/>
        <v>[DiFv5WXIHM5]|25-29|Female|PMTCT_STAT_SUBNAT.N.Known.Pos.T_1</v>
      </c>
    </row>
    <row r="1150" spans="4:14">
      <c r="D1150" s="15" t="s">
        <v>783</v>
      </c>
      <c r="E1150" s="15" t="s">
        <v>784</v>
      </c>
      <c r="F1150" s="15" t="s">
        <v>500</v>
      </c>
      <c r="G1150" s="15" t="s">
        <v>116</v>
      </c>
      <c r="H1150" s="15" t="s">
        <v>776</v>
      </c>
      <c r="I1150" s="15" t="s">
        <v>109</v>
      </c>
      <c r="J1150" s="15" t="s">
        <v>768</v>
      </c>
      <c r="K1150" s="57">
        <v>157</v>
      </c>
      <c r="L1150" s="57">
        <v>7</v>
      </c>
      <c r="M1150" s="57">
        <v>2</v>
      </c>
      <c r="N1150" s="57" t="str">
        <f t="shared" si="17"/>
        <v>[DiFv5WXIHM5]|30-34|Female|PMTCT_STAT_SUBNAT.N.Known.Pos.T_1</v>
      </c>
    </row>
    <row r="1151" spans="4:14">
      <c r="D1151" s="15" t="s">
        <v>783</v>
      </c>
      <c r="E1151" s="15" t="s">
        <v>784</v>
      </c>
      <c r="F1151" s="15" t="s">
        <v>500</v>
      </c>
      <c r="G1151" s="15" t="s">
        <v>117</v>
      </c>
      <c r="H1151" s="15" t="s">
        <v>777</v>
      </c>
      <c r="I1151" s="15" t="s">
        <v>109</v>
      </c>
      <c r="J1151" s="15" t="s">
        <v>768</v>
      </c>
      <c r="K1151" s="57">
        <v>150</v>
      </c>
      <c r="L1151" s="57">
        <v>4</v>
      </c>
      <c r="M1151" s="57">
        <v>48</v>
      </c>
      <c r="N1151" s="57" t="str">
        <f t="shared" si="17"/>
        <v>[DiFv5WXIHM5]|35-39|Female|PMTCT_STAT_SUBNAT.N.Known.Pos.T_1</v>
      </c>
    </row>
    <row r="1152" spans="4:14">
      <c r="D1152" s="15" t="s">
        <v>783</v>
      </c>
      <c r="E1152" s="15" t="s">
        <v>784</v>
      </c>
      <c r="F1152" s="15" t="s">
        <v>500</v>
      </c>
      <c r="G1152" s="15" t="s">
        <v>118</v>
      </c>
      <c r="H1152" s="15" t="s">
        <v>778</v>
      </c>
      <c r="I1152" s="15" t="s">
        <v>109</v>
      </c>
      <c r="J1152" s="15" t="s">
        <v>768</v>
      </c>
      <c r="K1152" s="57">
        <v>121</v>
      </c>
      <c r="L1152" s="57">
        <v>22</v>
      </c>
      <c r="M1152" s="57">
        <v>3</v>
      </c>
      <c r="N1152" s="57" t="str">
        <f t="shared" si="17"/>
        <v>[DiFv5WXIHM5]|40-44|Female|PMTCT_STAT_SUBNAT.N.Known.Pos.T_1</v>
      </c>
    </row>
    <row r="1153" spans="4:14">
      <c r="D1153" s="15" t="s">
        <v>783</v>
      </c>
      <c r="E1153" s="15" t="s">
        <v>784</v>
      </c>
      <c r="F1153" s="15" t="s">
        <v>500</v>
      </c>
      <c r="G1153" s="15" t="s">
        <v>119</v>
      </c>
      <c r="H1153" s="15" t="s">
        <v>779</v>
      </c>
      <c r="I1153" s="15" t="s">
        <v>109</v>
      </c>
      <c r="J1153" s="15" t="s">
        <v>768</v>
      </c>
      <c r="K1153" s="57">
        <v>93</v>
      </c>
      <c r="L1153" s="57">
        <v>13</v>
      </c>
      <c r="M1153" s="57">
        <v>10</v>
      </c>
      <c r="N1153" s="57" t="str">
        <f t="shared" si="17"/>
        <v>[DiFv5WXIHM5]|45-49|Female|PMTCT_STAT_SUBNAT.N.Known.Pos.T_1</v>
      </c>
    </row>
    <row r="1154" spans="4:14">
      <c r="D1154" s="15" t="s">
        <v>783</v>
      </c>
      <c r="E1154" s="15" t="s">
        <v>784</v>
      </c>
      <c r="F1154" s="15" t="s">
        <v>500</v>
      </c>
      <c r="G1154" s="15" t="s">
        <v>8</v>
      </c>
      <c r="H1154" s="15" t="s">
        <v>780</v>
      </c>
      <c r="I1154" s="15" t="s">
        <v>109</v>
      </c>
      <c r="J1154" s="15" t="s">
        <v>768</v>
      </c>
      <c r="K1154" s="57">
        <v>300</v>
      </c>
      <c r="L1154" s="57">
        <v>2</v>
      </c>
      <c r="M1154" s="57">
        <v>50</v>
      </c>
      <c r="N1154" s="57" t="str">
        <f t="shared" si="17"/>
        <v>[DiFv5WXIHM5]|50+|Female|PMTCT_STAT_SUBNAT.N.Known.Pos.T_1</v>
      </c>
    </row>
    <row r="1155" spans="4:14">
      <c r="D1155" s="15" t="s">
        <v>783</v>
      </c>
      <c r="E1155" s="15" t="s">
        <v>784</v>
      </c>
      <c r="F1155" s="15" t="s">
        <v>501</v>
      </c>
      <c r="G1155" s="15" t="s">
        <v>112</v>
      </c>
      <c r="H1155" s="15" t="s">
        <v>772</v>
      </c>
      <c r="I1155" s="15" t="s">
        <v>109</v>
      </c>
      <c r="J1155" s="15" t="s">
        <v>768</v>
      </c>
      <c r="K1155" s="57">
        <v>2</v>
      </c>
      <c r="L1155" s="57">
        <v>41</v>
      </c>
      <c r="M1155" s="57">
        <v>30</v>
      </c>
      <c r="N1155" s="57" t="str">
        <f t="shared" ref="N1155:N1218" si="18">IF($D1155&lt;&gt;"","["&amp;$E1155&amp;"]"&amp;"|"&amp;$G1155&amp;"|"&amp;$I1155&amp;"|"&amp;$F1155,"")</f>
        <v>[DiFv5WXIHM5]|10-14|Female|PMTCT_STAT_SUBNAT.N.New.Pos.T_1</v>
      </c>
    </row>
    <row r="1156" spans="4:14">
      <c r="D1156" s="15" t="s">
        <v>783</v>
      </c>
      <c r="E1156" s="15" t="s">
        <v>784</v>
      </c>
      <c r="F1156" s="15" t="s">
        <v>501</v>
      </c>
      <c r="G1156" s="15" t="s">
        <v>113</v>
      </c>
      <c r="H1156" s="15" t="s">
        <v>773</v>
      </c>
      <c r="I1156" s="15" t="s">
        <v>109</v>
      </c>
      <c r="J1156" s="15" t="s">
        <v>768</v>
      </c>
      <c r="K1156" s="57">
        <v>3</v>
      </c>
      <c r="L1156" s="57">
        <v>18</v>
      </c>
      <c r="M1156" s="57">
        <v>3</v>
      </c>
      <c r="N1156" s="57" t="str">
        <f t="shared" si="18"/>
        <v>[DiFv5WXIHM5]|15-19|Female|PMTCT_STAT_SUBNAT.N.New.Pos.T_1</v>
      </c>
    </row>
    <row r="1157" spans="4:14">
      <c r="D1157" s="15" t="s">
        <v>783</v>
      </c>
      <c r="E1157" s="15" t="s">
        <v>784</v>
      </c>
      <c r="F1157" s="15" t="s">
        <v>501</v>
      </c>
      <c r="G1157" s="15" t="s">
        <v>114</v>
      </c>
      <c r="H1157" s="15" t="s">
        <v>774</v>
      </c>
      <c r="I1157" s="15" t="s">
        <v>109</v>
      </c>
      <c r="J1157" s="15" t="s">
        <v>768</v>
      </c>
      <c r="K1157" s="57">
        <v>8</v>
      </c>
      <c r="L1157" s="57">
        <v>44</v>
      </c>
      <c r="M1157" s="57">
        <v>12</v>
      </c>
      <c r="N1157" s="57" t="str">
        <f t="shared" si="18"/>
        <v>[DiFv5WXIHM5]|20-24|Female|PMTCT_STAT_SUBNAT.N.New.Pos.T_1</v>
      </c>
    </row>
    <row r="1158" spans="4:14">
      <c r="D1158" s="15" t="s">
        <v>783</v>
      </c>
      <c r="E1158" s="15" t="s">
        <v>784</v>
      </c>
      <c r="F1158" s="15" t="s">
        <v>501</v>
      </c>
      <c r="G1158" s="15" t="s">
        <v>115</v>
      </c>
      <c r="H1158" s="15" t="s">
        <v>775</v>
      </c>
      <c r="I1158" s="15" t="s">
        <v>109</v>
      </c>
      <c r="J1158" s="15" t="s">
        <v>768</v>
      </c>
      <c r="K1158" s="57">
        <v>15</v>
      </c>
      <c r="L1158" s="57">
        <v>60</v>
      </c>
      <c r="M1158" s="57">
        <v>4</v>
      </c>
      <c r="N1158" s="57" t="str">
        <f t="shared" si="18"/>
        <v>[DiFv5WXIHM5]|25-29|Female|PMTCT_STAT_SUBNAT.N.New.Pos.T_1</v>
      </c>
    </row>
    <row r="1159" spans="4:14">
      <c r="D1159" s="15" t="s">
        <v>783</v>
      </c>
      <c r="E1159" s="15" t="s">
        <v>784</v>
      </c>
      <c r="F1159" s="15" t="s">
        <v>501</v>
      </c>
      <c r="G1159" s="15" t="s">
        <v>116</v>
      </c>
      <c r="H1159" s="15" t="s">
        <v>776</v>
      </c>
      <c r="I1159" s="15" t="s">
        <v>109</v>
      </c>
      <c r="J1159" s="15" t="s">
        <v>768</v>
      </c>
      <c r="K1159" s="57">
        <v>20</v>
      </c>
      <c r="L1159" s="57">
        <v>40</v>
      </c>
      <c r="M1159" s="57">
        <v>16</v>
      </c>
      <c r="N1159" s="57" t="str">
        <f t="shared" si="18"/>
        <v>[DiFv5WXIHM5]|30-34|Female|PMTCT_STAT_SUBNAT.N.New.Pos.T_1</v>
      </c>
    </row>
    <row r="1160" spans="4:14">
      <c r="D1160" s="15" t="s">
        <v>783</v>
      </c>
      <c r="E1160" s="15" t="s">
        <v>784</v>
      </c>
      <c r="F1160" s="15" t="s">
        <v>501</v>
      </c>
      <c r="G1160" s="15" t="s">
        <v>117</v>
      </c>
      <c r="H1160" s="15" t="s">
        <v>777</v>
      </c>
      <c r="I1160" s="15" t="s">
        <v>109</v>
      </c>
      <c r="J1160" s="15" t="s">
        <v>768</v>
      </c>
      <c r="K1160" s="57">
        <v>19</v>
      </c>
      <c r="L1160" s="57">
        <v>38</v>
      </c>
      <c r="M1160" s="57">
        <v>42</v>
      </c>
      <c r="N1160" s="57" t="str">
        <f t="shared" si="18"/>
        <v>[DiFv5WXIHM5]|35-39|Female|PMTCT_STAT_SUBNAT.N.New.Pos.T_1</v>
      </c>
    </row>
    <row r="1161" spans="4:14">
      <c r="D1161" s="15" t="s">
        <v>783</v>
      </c>
      <c r="E1161" s="15" t="s">
        <v>784</v>
      </c>
      <c r="F1161" s="15" t="s">
        <v>501</v>
      </c>
      <c r="G1161" s="15" t="s">
        <v>118</v>
      </c>
      <c r="H1161" s="15" t="s">
        <v>778</v>
      </c>
      <c r="I1161" s="15" t="s">
        <v>109</v>
      </c>
      <c r="J1161" s="15" t="s">
        <v>768</v>
      </c>
      <c r="K1161" s="57">
        <v>16</v>
      </c>
      <c r="L1161" s="57">
        <v>22</v>
      </c>
      <c r="M1161" s="57">
        <v>44</v>
      </c>
      <c r="N1161" s="57" t="str">
        <f t="shared" si="18"/>
        <v>[DiFv5WXIHM5]|40-44|Female|PMTCT_STAT_SUBNAT.N.New.Pos.T_1</v>
      </c>
    </row>
    <row r="1162" spans="4:14">
      <c r="D1162" s="15" t="s">
        <v>783</v>
      </c>
      <c r="E1162" s="15" t="s">
        <v>784</v>
      </c>
      <c r="F1162" s="15" t="s">
        <v>501</v>
      </c>
      <c r="G1162" s="15" t="s">
        <v>119</v>
      </c>
      <c r="H1162" s="15" t="s">
        <v>779</v>
      </c>
      <c r="I1162" s="15" t="s">
        <v>109</v>
      </c>
      <c r="J1162" s="15" t="s">
        <v>768</v>
      </c>
      <c r="K1162" s="57">
        <v>12</v>
      </c>
      <c r="L1162" s="57">
        <v>26</v>
      </c>
      <c r="M1162" s="57">
        <v>9</v>
      </c>
      <c r="N1162" s="57" t="str">
        <f t="shared" si="18"/>
        <v>[DiFv5WXIHM5]|45-49|Female|PMTCT_STAT_SUBNAT.N.New.Pos.T_1</v>
      </c>
    </row>
    <row r="1163" spans="4:14">
      <c r="D1163" s="15" t="s">
        <v>783</v>
      </c>
      <c r="E1163" s="15" t="s">
        <v>784</v>
      </c>
      <c r="F1163" s="15" t="s">
        <v>501</v>
      </c>
      <c r="G1163" s="15" t="s">
        <v>8</v>
      </c>
      <c r="H1163" s="15" t="s">
        <v>780</v>
      </c>
      <c r="I1163" s="15" t="s">
        <v>109</v>
      </c>
      <c r="J1163" s="15" t="s">
        <v>768</v>
      </c>
      <c r="K1163" s="57">
        <v>39</v>
      </c>
      <c r="L1163" s="57">
        <v>14</v>
      </c>
      <c r="M1163" s="57">
        <v>32</v>
      </c>
      <c r="N1163" s="57" t="str">
        <f t="shared" si="18"/>
        <v>[DiFv5WXIHM5]|50+|Female|PMTCT_STAT_SUBNAT.N.New.Pos.T_1</v>
      </c>
    </row>
    <row r="1164" spans="4:14">
      <c r="D1164" s="15" t="s">
        <v>785</v>
      </c>
      <c r="E1164" s="15" t="s">
        <v>786</v>
      </c>
      <c r="F1164" s="15" t="s">
        <v>504</v>
      </c>
      <c r="G1164" s="15" t="s">
        <v>112</v>
      </c>
      <c r="H1164" s="15" t="s">
        <v>772</v>
      </c>
      <c r="I1164" s="15" t="s">
        <v>109</v>
      </c>
      <c r="J1164" s="15" t="s">
        <v>768</v>
      </c>
      <c r="K1164" s="57">
        <v>26</v>
      </c>
      <c r="L1164" s="57">
        <v>35</v>
      </c>
      <c r="M1164" s="57">
        <v>9</v>
      </c>
      <c r="N1164" s="57" t="str">
        <f t="shared" si="18"/>
        <v>[tKOXiaNhAyJ]|10-14|Female|PMTCT_ART_SUBNAT.N.Already.T_1</v>
      </c>
    </row>
    <row r="1165" spans="4:14">
      <c r="D1165" s="15" t="s">
        <v>785</v>
      </c>
      <c r="E1165" s="15" t="s">
        <v>786</v>
      </c>
      <c r="F1165" s="15" t="s">
        <v>504</v>
      </c>
      <c r="G1165" s="15" t="s">
        <v>113</v>
      </c>
      <c r="H1165" s="15" t="s">
        <v>773</v>
      </c>
      <c r="I1165" s="15" t="s">
        <v>109</v>
      </c>
      <c r="J1165" s="15" t="s">
        <v>768</v>
      </c>
      <c r="K1165" s="57">
        <v>36</v>
      </c>
      <c r="L1165" s="57">
        <v>29</v>
      </c>
      <c r="M1165" s="57">
        <v>11</v>
      </c>
      <c r="N1165" s="57" t="str">
        <f t="shared" si="18"/>
        <v>[tKOXiaNhAyJ]|15-19|Female|PMTCT_ART_SUBNAT.N.Already.T_1</v>
      </c>
    </row>
    <row r="1166" spans="4:14">
      <c r="D1166" s="15" t="s">
        <v>785</v>
      </c>
      <c r="E1166" s="15" t="s">
        <v>786</v>
      </c>
      <c r="F1166" s="15" t="s">
        <v>504</v>
      </c>
      <c r="G1166" s="15" t="s">
        <v>114</v>
      </c>
      <c r="H1166" s="15" t="s">
        <v>774</v>
      </c>
      <c r="I1166" s="15" t="s">
        <v>109</v>
      </c>
      <c r="J1166" s="15" t="s">
        <v>768</v>
      </c>
      <c r="K1166" s="57">
        <v>100</v>
      </c>
      <c r="L1166" s="57">
        <v>7</v>
      </c>
      <c r="M1166" s="57">
        <v>30</v>
      </c>
      <c r="N1166" s="57" t="str">
        <f t="shared" si="18"/>
        <v>[tKOXiaNhAyJ]|20-24|Female|PMTCT_ART_SUBNAT.N.Already.T_1</v>
      </c>
    </row>
    <row r="1167" spans="4:14">
      <c r="D1167" s="15" t="s">
        <v>785</v>
      </c>
      <c r="E1167" s="15" t="s">
        <v>786</v>
      </c>
      <c r="F1167" s="15" t="s">
        <v>504</v>
      </c>
      <c r="G1167" s="15" t="s">
        <v>115</v>
      </c>
      <c r="H1167" s="15" t="s">
        <v>775</v>
      </c>
      <c r="I1167" s="15" t="s">
        <v>109</v>
      </c>
      <c r="J1167" s="15" t="s">
        <v>768</v>
      </c>
      <c r="K1167" s="57">
        <v>223</v>
      </c>
      <c r="L1167" s="57">
        <v>47</v>
      </c>
      <c r="M1167" s="57">
        <v>30</v>
      </c>
      <c r="N1167" s="57" t="str">
        <f t="shared" si="18"/>
        <v>[tKOXiaNhAyJ]|25-29|Female|PMTCT_ART_SUBNAT.N.Already.T_1</v>
      </c>
    </row>
    <row r="1168" spans="4:14">
      <c r="D1168" s="15" t="s">
        <v>785</v>
      </c>
      <c r="E1168" s="15" t="s">
        <v>786</v>
      </c>
      <c r="F1168" s="15" t="s">
        <v>504</v>
      </c>
      <c r="G1168" s="15" t="s">
        <v>116</v>
      </c>
      <c r="H1168" s="15" t="s">
        <v>776</v>
      </c>
      <c r="I1168" s="15" t="s">
        <v>109</v>
      </c>
      <c r="J1168" s="15" t="s">
        <v>768</v>
      </c>
      <c r="K1168" s="57">
        <v>315</v>
      </c>
      <c r="L1168" s="57">
        <v>1</v>
      </c>
      <c r="M1168" s="57">
        <v>34</v>
      </c>
      <c r="N1168" s="57" t="str">
        <f t="shared" si="18"/>
        <v>[tKOXiaNhAyJ]|30-34|Female|PMTCT_ART_SUBNAT.N.Already.T_1</v>
      </c>
    </row>
    <row r="1169" spans="4:14">
      <c r="D1169" s="15" t="s">
        <v>785</v>
      </c>
      <c r="E1169" s="15" t="s">
        <v>786</v>
      </c>
      <c r="F1169" s="15" t="s">
        <v>504</v>
      </c>
      <c r="G1169" s="15" t="s">
        <v>117</v>
      </c>
      <c r="H1169" s="15" t="s">
        <v>777</v>
      </c>
      <c r="I1169" s="15" t="s">
        <v>109</v>
      </c>
      <c r="J1169" s="15" t="s">
        <v>768</v>
      </c>
      <c r="K1169" s="57">
        <v>317</v>
      </c>
      <c r="L1169" s="57">
        <v>41</v>
      </c>
      <c r="M1169" s="57">
        <v>12</v>
      </c>
      <c r="N1169" s="57" t="str">
        <f t="shared" si="18"/>
        <v>[tKOXiaNhAyJ]|35-39|Female|PMTCT_ART_SUBNAT.N.Already.T_1</v>
      </c>
    </row>
    <row r="1170" spans="4:14">
      <c r="D1170" s="15" t="s">
        <v>785</v>
      </c>
      <c r="E1170" s="15" t="s">
        <v>786</v>
      </c>
      <c r="F1170" s="15" t="s">
        <v>504</v>
      </c>
      <c r="G1170" s="15" t="s">
        <v>118</v>
      </c>
      <c r="H1170" s="15" t="s">
        <v>778</v>
      </c>
      <c r="I1170" s="15" t="s">
        <v>109</v>
      </c>
      <c r="J1170" s="15" t="s">
        <v>768</v>
      </c>
      <c r="K1170" s="57">
        <v>257</v>
      </c>
      <c r="L1170" s="57">
        <v>17</v>
      </c>
      <c r="M1170" s="57">
        <v>7</v>
      </c>
      <c r="N1170" s="57" t="str">
        <f t="shared" si="18"/>
        <v>[tKOXiaNhAyJ]|40-44|Female|PMTCT_ART_SUBNAT.N.Already.T_1</v>
      </c>
    </row>
    <row r="1171" spans="4:14">
      <c r="D1171" s="15" t="s">
        <v>785</v>
      </c>
      <c r="E1171" s="15" t="s">
        <v>786</v>
      </c>
      <c r="F1171" s="15" t="s">
        <v>504</v>
      </c>
      <c r="G1171" s="15" t="s">
        <v>119</v>
      </c>
      <c r="H1171" s="15" t="s">
        <v>779</v>
      </c>
      <c r="I1171" s="15" t="s">
        <v>109</v>
      </c>
      <c r="J1171" s="15" t="s">
        <v>768</v>
      </c>
      <c r="K1171" s="57">
        <v>183</v>
      </c>
      <c r="L1171" s="57">
        <v>8</v>
      </c>
      <c r="M1171" s="57">
        <v>12</v>
      </c>
      <c r="N1171" s="57" t="str">
        <f t="shared" si="18"/>
        <v>[tKOXiaNhAyJ]|45-49|Female|PMTCT_ART_SUBNAT.N.Already.T_1</v>
      </c>
    </row>
    <row r="1172" spans="4:14">
      <c r="D1172" s="15" t="s">
        <v>785</v>
      </c>
      <c r="E1172" s="15" t="s">
        <v>786</v>
      </c>
      <c r="F1172" s="15" t="s">
        <v>504</v>
      </c>
      <c r="G1172" s="15" t="s">
        <v>8</v>
      </c>
      <c r="H1172" s="15" t="s">
        <v>780</v>
      </c>
      <c r="I1172" s="15" t="s">
        <v>109</v>
      </c>
      <c r="J1172" s="15" t="s">
        <v>768</v>
      </c>
      <c r="K1172" s="57">
        <v>443</v>
      </c>
      <c r="L1172" s="57">
        <v>4</v>
      </c>
      <c r="M1172" s="57">
        <v>39</v>
      </c>
      <c r="N1172" s="57" t="str">
        <f t="shared" si="18"/>
        <v>[tKOXiaNhAyJ]|50+|Female|PMTCT_ART_SUBNAT.N.Already.T_1</v>
      </c>
    </row>
    <row r="1173" spans="4:14">
      <c r="D1173" s="15" t="s">
        <v>785</v>
      </c>
      <c r="E1173" s="15" t="s">
        <v>786</v>
      </c>
      <c r="F1173" s="15" t="s">
        <v>499</v>
      </c>
      <c r="G1173" s="15" t="s">
        <v>112</v>
      </c>
      <c r="H1173" s="15" t="s">
        <v>772</v>
      </c>
      <c r="I1173" s="15" t="s">
        <v>109</v>
      </c>
      <c r="J1173" s="15" t="s">
        <v>768</v>
      </c>
      <c r="K1173" s="57">
        <v>1098</v>
      </c>
      <c r="L1173" s="57">
        <v>21</v>
      </c>
      <c r="M1173" s="57">
        <v>11</v>
      </c>
      <c r="N1173" s="57" t="str">
        <f t="shared" si="18"/>
        <v>[tKOXiaNhAyJ]|10-14|Female|PMTCT_STAT_SUBNAT.D.T_1</v>
      </c>
    </row>
    <row r="1174" spans="4:14">
      <c r="D1174" s="15" t="s">
        <v>785</v>
      </c>
      <c r="E1174" s="15" t="s">
        <v>786</v>
      </c>
      <c r="F1174" s="15" t="s">
        <v>499</v>
      </c>
      <c r="G1174" s="15" t="s">
        <v>113</v>
      </c>
      <c r="H1174" s="15" t="s">
        <v>773</v>
      </c>
      <c r="I1174" s="15" t="s">
        <v>109</v>
      </c>
      <c r="J1174" s="15" t="s">
        <v>768</v>
      </c>
      <c r="K1174" s="57">
        <v>1103</v>
      </c>
      <c r="L1174" s="57">
        <v>19</v>
      </c>
      <c r="M1174" s="57">
        <v>6</v>
      </c>
      <c r="N1174" s="57" t="str">
        <f t="shared" si="18"/>
        <v>[tKOXiaNhAyJ]|15-19|Female|PMTCT_STAT_SUBNAT.D.T_1</v>
      </c>
    </row>
    <row r="1175" spans="4:14">
      <c r="D1175" s="15" t="s">
        <v>785</v>
      </c>
      <c r="E1175" s="15" t="s">
        <v>786</v>
      </c>
      <c r="F1175" s="15" t="s">
        <v>499</v>
      </c>
      <c r="G1175" s="15" t="s">
        <v>114</v>
      </c>
      <c r="H1175" s="15" t="s">
        <v>774</v>
      </c>
      <c r="I1175" s="15" t="s">
        <v>109</v>
      </c>
      <c r="J1175" s="15" t="s">
        <v>768</v>
      </c>
      <c r="K1175" s="57">
        <v>1311</v>
      </c>
      <c r="L1175" s="57">
        <v>2</v>
      </c>
      <c r="M1175" s="57">
        <v>39</v>
      </c>
      <c r="N1175" s="57" t="str">
        <f t="shared" si="18"/>
        <v>[tKOXiaNhAyJ]|20-24|Female|PMTCT_STAT_SUBNAT.D.T_1</v>
      </c>
    </row>
    <row r="1176" spans="4:14">
      <c r="D1176" s="15" t="s">
        <v>785</v>
      </c>
      <c r="E1176" s="15" t="s">
        <v>786</v>
      </c>
      <c r="F1176" s="15" t="s">
        <v>499</v>
      </c>
      <c r="G1176" s="15" t="s">
        <v>115</v>
      </c>
      <c r="H1176" s="15" t="s">
        <v>775</v>
      </c>
      <c r="I1176" s="15" t="s">
        <v>109</v>
      </c>
      <c r="J1176" s="15" t="s">
        <v>768</v>
      </c>
      <c r="K1176" s="57">
        <v>1300</v>
      </c>
      <c r="L1176" s="57">
        <v>40</v>
      </c>
      <c r="M1176" s="57">
        <v>33</v>
      </c>
      <c r="N1176" s="57" t="str">
        <f t="shared" si="18"/>
        <v>[tKOXiaNhAyJ]|25-29|Female|PMTCT_STAT_SUBNAT.D.T_1</v>
      </c>
    </row>
    <row r="1177" spans="4:14">
      <c r="D1177" s="15" t="s">
        <v>785</v>
      </c>
      <c r="E1177" s="15" t="s">
        <v>786</v>
      </c>
      <c r="F1177" s="15" t="s">
        <v>499</v>
      </c>
      <c r="G1177" s="15" t="s">
        <v>116</v>
      </c>
      <c r="H1177" s="15" t="s">
        <v>776</v>
      </c>
      <c r="I1177" s="15" t="s">
        <v>109</v>
      </c>
      <c r="J1177" s="15" t="s">
        <v>768</v>
      </c>
      <c r="K1177" s="57">
        <v>1202</v>
      </c>
      <c r="L1177" s="57">
        <v>23</v>
      </c>
      <c r="M1177" s="57">
        <v>38</v>
      </c>
      <c r="N1177" s="57" t="str">
        <f t="shared" si="18"/>
        <v>[tKOXiaNhAyJ]|30-34|Female|PMTCT_STAT_SUBNAT.D.T_1</v>
      </c>
    </row>
    <row r="1178" spans="4:14">
      <c r="D1178" s="15" t="s">
        <v>785</v>
      </c>
      <c r="E1178" s="15" t="s">
        <v>786</v>
      </c>
      <c r="F1178" s="15" t="s">
        <v>499</v>
      </c>
      <c r="G1178" s="15" t="s">
        <v>117</v>
      </c>
      <c r="H1178" s="15" t="s">
        <v>777</v>
      </c>
      <c r="I1178" s="15" t="s">
        <v>109</v>
      </c>
      <c r="J1178" s="15" t="s">
        <v>768</v>
      </c>
      <c r="K1178" s="57">
        <v>938</v>
      </c>
      <c r="L1178" s="57">
        <v>19</v>
      </c>
      <c r="M1178" s="57">
        <v>3</v>
      </c>
      <c r="N1178" s="57" t="str">
        <f t="shared" si="18"/>
        <v>[tKOXiaNhAyJ]|35-39|Female|PMTCT_STAT_SUBNAT.D.T_1</v>
      </c>
    </row>
    <row r="1179" spans="4:14">
      <c r="D1179" s="15" t="s">
        <v>785</v>
      </c>
      <c r="E1179" s="15" t="s">
        <v>786</v>
      </c>
      <c r="F1179" s="15" t="s">
        <v>499</v>
      </c>
      <c r="G1179" s="15" t="s">
        <v>118</v>
      </c>
      <c r="H1179" s="15" t="s">
        <v>778</v>
      </c>
      <c r="I1179" s="15" t="s">
        <v>109</v>
      </c>
      <c r="J1179" s="15" t="s">
        <v>768</v>
      </c>
      <c r="K1179" s="57">
        <v>642</v>
      </c>
      <c r="L1179" s="57">
        <v>26</v>
      </c>
      <c r="M1179" s="57">
        <v>30</v>
      </c>
      <c r="N1179" s="57" t="str">
        <f t="shared" si="18"/>
        <v>[tKOXiaNhAyJ]|40-44|Female|PMTCT_STAT_SUBNAT.D.T_1</v>
      </c>
    </row>
    <row r="1180" spans="4:14">
      <c r="D1180" s="15" t="s">
        <v>785</v>
      </c>
      <c r="E1180" s="15" t="s">
        <v>786</v>
      </c>
      <c r="F1180" s="15" t="s">
        <v>499</v>
      </c>
      <c r="G1180" s="15" t="s">
        <v>119</v>
      </c>
      <c r="H1180" s="15" t="s">
        <v>779</v>
      </c>
      <c r="I1180" s="15" t="s">
        <v>109</v>
      </c>
      <c r="J1180" s="15" t="s">
        <v>768</v>
      </c>
      <c r="K1180" s="57">
        <v>469</v>
      </c>
      <c r="L1180" s="57">
        <v>3</v>
      </c>
      <c r="M1180" s="57">
        <v>36</v>
      </c>
      <c r="N1180" s="57" t="str">
        <f t="shared" si="18"/>
        <v>[tKOXiaNhAyJ]|45-49|Female|PMTCT_STAT_SUBNAT.D.T_1</v>
      </c>
    </row>
    <row r="1181" spans="4:14">
      <c r="D1181" s="15" t="s">
        <v>785</v>
      </c>
      <c r="E1181" s="15" t="s">
        <v>786</v>
      </c>
      <c r="F1181" s="15" t="s">
        <v>499</v>
      </c>
      <c r="G1181" s="15" t="s">
        <v>8</v>
      </c>
      <c r="H1181" s="15" t="s">
        <v>780</v>
      </c>
      <c r="I1181" s="15" t="s">
        <v>109</v>
      </c>
      <c r="J1181" s="15" t="s">
        <v>768</v>
      </c>
      <c r="K1181" s="57">
        <v>1930</v>
      </c>
      <c r="L1181" s="57">
        <v>25</v>
      </c>
      <c r="M1181" s="57">
        <v>32</v>
      </c>
      <c r="N1181" s="57" t="str">
        <f t="shared" si="18"/>
        <v>[tKOXiaNhAyJ]|50+|Female|PMTCT_STAT_SUBNAT.D.T_1</v>
      </c>
    </row>
    <row r="1182" spans="4:14">
      <c r="D1182" s="15" t="s">
        <v>785</v>
      </c>
      <c r="E1182" s="15" t="s">
        <v>786</v>
      </c>
      <c r="F1182" s="15" t="s">
        <v>500</v>
      </c>
      <c r="G1182" s="15" t="s">
        <v>112</v>
      </c>
      <c r="H1182" s="15" t="s">
        <v>772</v>
      </c>
      <c r="I1182" s="15" t="s">
        <v>109</v>
      </c>
      <c r="J1182" s="15" t="s">
        <v>768</v>
      </c>
      <c r="K1182" s="57">
        <v>51</v>
      </c>
      <c r="L1182" s="57">
        <v>40</v>
      </c>
      <c r="M1182" s="57">
        <v>7</v>
      </c>
      <c r="N1182" s="57" t="str">
        <f t="shared" si="18"/>
        <v>[tKOXiaNhAyJ]|10-14|Female|PMTCT_STAT_SUBNAT.N.Known.Pos.T_1</v>
      </c>
    </row>
    <row r="1183" spans="4:14">
      <c r="D1183" s="15" t="s">
        <v>785</v>
      </c>
      <c r="E1183" s="15" t="s">
        <v>786</v>
      </c>
      <c r="F1183" s="15" t="s">
        <v>500</v>
      </c>
      <c r="G1183" s="15" t="s">
        <v>113</v>
      </c>
      <c r="H1183" s="15" t="s">
        <v>773</v>
      </c>
      <c r="I1183" s="15" t="s">
        <v>109</v>
      </c>
      <c r="J1183" s="15" t="s">
        <v>768</v>
      </c>
      <c r="K1183" s="57">
        <v>87</v>
      </c>
      <c r="L1183" s="57">
        <v>58</v>
      </c>
      <c r="M1183" s="57">
        <v>37</v>
      </c>
      <c r="N1183" s="57" t="str">
        <f t="shared" si="18"/>
        <v>[tKOXiaNhAyJ]|15-19|Female|PMTCT_STAT_SUBNAT.N.Known.Pos.T_1</v>
      </c>
    </row>
    <row r="1184" spans="4:14">
      <c r="D1184" s="15" t="s">
        <v>785</v>
      </c>
      <c r="E1184" s="15" t="s">
        <v>786</v>
      </c>
      <c r="F1184" s="15" t="s">
        <v>500</v>
      </c>
      <c r="G1184" s="15" t="s">
        <v>114</v>
      </c>
      <c r="H1184" s="15" t="s">
        <v>774</v>
      </c>
      <c r="I1184" s="15" t="s">
        <v>109</v>
      </c>
      <c r="J1184" s="15" t="s">
        <v>768</v>
      </c>
      <c r="K1184" s="57">
        <v>266</v>
      </c>
      <c r="L1184" s="57">
        <v>6</v>
      </c>
      <c r="M1184" s="57">
        <v>46</v>
      </c>
      <c r="N1184" s="57" t="str">
        <f t="shared" si="18"/>
        <v>[tKOXiaNhAyJ]|20-24|Female|PMTCT_STAT_SUBNAT.N.Known.Pos.T_1</v>
      </c>
    </row>
    <row r="1185" spans="4:14">
      <c r="D1185" s="15" t="s">
        <v>785</v>
      </c>
      <c r="E1185" s="15" t="s">
        <v>786</v>
      </c>
      <c r="F1185" s="15" t="s">
        <v>500</v>
      </c>
      <c r="G1185" s="15" t="s">
        <v>115</v>
      </c>
      <c r="H1185" s="15" t="s">
        <v>775</v>
      </c>
      <c r="I1185" s="15" t="s">
        <v>109</v>
      </c>
      <c r="J1185" s="15" t="s">
        <v>768</v>
      </c>
      <c r="K1185" s="57">
        <v>531</v>
      </c>
      <c r="L1185" s="57">
        <v>28</v>
      </c>
      <c r="M1185" s="57">
        <v>17</v>
      </c>
      <c r="N1185" s="57" t="str">
        <f t="shared" si="18"/>
        <v>[tKOXiaNhAyJ]|25-29|Female|PMTCT_STAT_SUBNAT.N.Known.Pos.T_1</v>
      </c>
    </row>
    <row r="1186" spans="4:14">
      <c r="D1186" s="15" t="s">
        <v>785</v>
      </c>
      <c r="E1186" s="15" t="s">
        <v>786</v>
      </c>
      <c r="F1186" s="15" t="s">
        <v>500</v>
      </c>
      <c r="G1186" s="15" t="s">
        <v>116</v>
      </c>
      <c r="H1186" s="15" t="s">
        <v>776</v>
      </c>
      <c r="I1186" s="15" t="s">
        <v>109</v>
      </c>
      <c r="J1186" s="15" t="s">
        <v>768</v>
      </c>
      <c r="K1186" s="57">
        <v>729</v>
      </c>
      <c r="L1186" s="57">
        <v>54</v>
      </c>
      <c r="M1186" s="57">
        <v>46</v>
      </c>
      <c r="N1186" s="57" t="str">
        <f t="shared" si="18"/>
        <v>[tKOXiaNhAyJ]|30-34|Female|PMTCT_STAT_SUBNAT.N.Known.Pos.T_1</v>
      </c>
    </row>
    <row r="1187" spans="4:14">
      <c r="D1187" s="15" t="s">
        <v>785</v>
      </c>
      <c r="E1187" s="15" t="s">
        <v>786</v>
      </c>
      <c r="F1187" s="15" t="s">
        <v>500</v>
      </c>
      <c r="G1187" s="15" t="s">
        <v>117</v>
      </c>
      <c r="H1187" s="15" t="s">
        <v>777</v>
      </c>
      <c r="I1187" s="15" t="s">
        <v>109</v>
      </c>
      <c r="J1187" s="15" t="s">
        <v>768</v>
      </c>
      <c r="K1187" s="57">
        <v>689</v>
      </c>
      <c r="L1187" s="57">
        <v>31</v>
      </c>
      <c r="M1187" s="57">
        <v>40</v>
      </c>
      <c r="N1187" s="57" t="str">
        <f t="shared" si="18"/>
        <v>[tKOXiaNhAyJ]|35-39|Female|PMTCT_STAT_SUBNAT.N.Known.Pos.T_1</v>
      </c>
    </row>
    <row r="1188" spans="4:14">
      <c r="D1188" s="15" t="s">
        <v>785</v>
      </c>
      <c r="E1188" s="15" t="s">
        <v>786</v>
      </c>
      <c r="F1188" s="15" t="s">
        <v>500</v>
      </c>
      <c r="G1188" s="15" t="s">
        <v>118</v>
      </c>
      <c r="H1188" s="15" t="s">
        <v>778</v>
      </c>
      <c r="I1188" s="15" t="s">
        <v>109</v>
      </c>
      <c r="J1188" s="15" t="s">
        <v>768</v>
      </c>
      <c r="K1188" s="57">
        <v>544</v>
      </c>
      <c r="L1188" s="57">
        <v>49</v>
      </c>
      <c r="M1188" s="57">
        <v>13</v>
      </c>
      <c r="N1188" s="57" t="str">
        <f t="shared" si="18"/>
        <v>[tKOXiaNhAyJ]|40-44|Female|PMTCT_STAT_SUBNAT.N.Known.Pos.T_1</v>
      </c>
    </row>
    <row r="1189" spans="4:14">
      <c r="D1189" s="15" t="s">
        <v>785</v>
      </c>
      <c r="E1189" s="15" t="s">
        <v>786</v>
      </c>
      <c r="F1189" s="15" t="s">
        <v>500</v>
      </c>
      <c r="G1189" s="15" t="s">
        <v>119</v>
      </c>
      <c r="H1189" s="15" t="s">
        <v>779</v>
      </c>
      <c r="I1189" s="15" t="s">
        <v>109</v>
      </c>
      <c r="J1189" s="15" t="s">
        <v>768</v>
      </c>
      <c r="K1189" s="57">
        <v>385</v>
      </c>
      <c r="L1189" s="57">
        <v>8</v>
      </c>
      <c r="M1189" s="57">
        <v>48</v>
      </c>
      <c r="N1189" s="57" t="str">
        <f t="shared" si="18"/>
        <v>[tKOXiaNhAyJ]|45-49|Female|PMTCT_STAT_SUBNAT.N.Known.Pos.T_1</v>
      </c>
    </row>
    <row r="1190" spans="4:14">
      <c r="D1190" s="15" t="s">
        <v>785</v>
      </c>
      <c r="E1190" s="15" t="s">
        <v>786</v>
      </c>
      <c r="F1190" s="15" t="s">
        <v>500</v>
      </c>
      <c r="G1190" s="15" t="s">
        <v>8</v>
      </c>
      <c r="H1190" s="15" t="s">
        <v>780</v>
      </c>
      <c r="I1190" s="15" t="s">
        <v>109</v>
      </c>
      <c r="J1190" s="15" t="s">
        <v>768</v>
      </c>
      <c r="K1190" s="57">
        <v>926</v>
      </c>
      <c r="L1190" s="57">
        <v>46</v>
      </c>
      <c r="M1190" s="57">
        <v>50</v>
      </c>
      <c r="N1190" s="57" t="str">
        <f t="shared" si="18"/>
        <v>[tKOXiaNhAyJ]|50+|Female|PMTCT_STAT_SUBNAT.N.Known.Pos.T_1</v>
      </c>
    </row>
    <row r="1191" spans="4:14">
      <c r="D1191" s="15" t="s">
        <v>785</v>
      </c>
      <c r="E1191" s="15" t="s">
        <v>786</v>
      </c>
      <c r="F1191" s="15" t="s">
        <v>501</v>
      </c>
      <c r="G1191" s="15" t="s">
        <v>112</v>
      </c>
      <c r="H1191" s="15" t="s">
        <v>772</v>
      </c>
      <c r="I1191" s="15" t="s">
        <v>109</v>
      </c>
      <c r="J1191" s="15" t="s">
        <v>768</v>
      </c>
      <c r="K1191" s="57">
        <v>6</v>
      </c>
      <c r="L1191" s="57">
        <v>18</v>
      </c>
      <c r="M1191" s="57">
        <v>16</v>
      </c>
      <c r="N1191" s="57" t="str">
        <f t="shared" si="18"/>
        <v>[tKOXiaNhAyJ]|10-14|Female|PMTCT_STAT_SUBNAT.N.New.Pos.T_1</v>
      </c>
    </row>
    <row r="1192" spans="4:14">
      <c r="D1192" s="15" t="s">
        <v>785</v>
      </c>
      <c r="E1192" s="15" t="s">
        <v>786</v>
      </c>
      <c r="F1192" s="15" t="s">
        <v>501</v>
      </c>
      <c r="G1192" s="15" t="s">
        <v>113</v>
      </c>
      <c r="H1192" s="15" t="s">
        <v>773</v>
      </c>
      <c r="I1192" s="15" t="s">
        <v>109</v>
      </c>
      <c r="J1192" s="15" t="s">
        <v>768</v>
      </c>
      <c r="K1192" s="57">
        <v>11</v>
      </c>
      <c r="L1192" s="57">
        <v>18</v>
      </c>
      <c r="M1192" s="57">
        <v>36</v>
      </c>
      <c r="N1192" s="57" t="str">
        <f t="shared" si="18"/>
        <v>[tKOXiaNhAyJ]|15-19|Female|PMTCT_STAT_SUBNAT.N.New.Pos.T_1</v>
      </c>
    </row>
    <row r="1193" spans="4:14">
      <c r="D1193" s="15" t="s">
        <v>785</v>
      </c>
      <c r="E1193" s="15" t="s">
        <v>786</v>
      </c>
      <c r="F1193" s="15" t="s">
        <v>501</v>
      </c>
      <c r="G1193" s="15" t="s">
        <v>114</v>
      </c>
      <c r="H1193" s="15" t="s">
        <v>774</v>
      </c>
      <c r="I1193" s="15" t="s">
        <v>109</v>
      </c>
      <c r="J1193" s="15" t="s">
        <v>768</v>
      </c>
      <c r="K1193" s="57">
        <v>33</v>
      </c>
      <c r="L1193" s="57">
        <v>21</v>
      </c>
      <c r="M1193" s="57">
        <v>46</v>
      </c>
      <c r="N1193" s="57" t="str">
        <f t="shared" si="18"/>
        <v>[tKOXiaNhAyJ]|20-24|Female|PMTCT_STAT_SUBNAT.N.New.Pos.T_1</v>
      </c>
    </row>
    <row r="1194" spans="4:14">
      <c r="D1194" s="15" t="s">
        <v>785</v>
      </c>
      <c r="E1194" s="15" t="s">
        <v>786</v>
      </c>
      <c r="F1194" s="15" t="s">
        <v>501</v>
      </c>
      <c r="G1194" s="15" t="s">
        <v>115</v>
      </c>
      <c r="H1194" s="15" t="s">
        <v>775</v>
      </c>
      <c r="I1194" s="15" t="s">
        <v>109</v>
      </c>
      <c r="J1194" s="15" t="s">
        <v>768</v>
      </c>
      <c r="K1194" s="57">
        <v>66</v>
      </c>
      <c r="L1194" s="57">
        <v>11</v>
      </c>
      <c r="M1194" s="57">
        <v>43</v>
      </c>
      <c r="N1194" s="57" t="str">
        <f t="shared" si="18"/>
        <v>[tKOXiaNhAyJ]|25-29|Female|PMTCT_STAT_SUBNAT.N.New.Pos.T_1</v>
      </c>
    </row>
    <row r="1195" spans="4:14">
      <c r="D1195" s="15" t="s">
        <v>785</v>
      </c>
      <c r="E1195" s="15" t="s">
        <v>786</v>
      </c>
      <c r="F1195" s="15" t="s">
        <v>501</v>
      </c>
      <c r="G1195" s="15" t="s">
        <v>116</v>
      </c>
      <c r="H1195" s="15" t="s">
        <v>776</v>
      </c>
      <c r="I1195" s="15" t="s">
        <v>109</v>
      </c>
      <c r="J1195" s="15" t="s">
        <v>768</v>
      </c>
      <c r="K1195" s="57">
        <v>90</v>
      </c>
      <c r="L1195" s="57">
        <v>15</v>
      </c>
      <c r="M1195" s="57">
        <v>47</v>
      </c>
      <c r="N1195" s="57" t="str">
        <f t="shared" si="18"/>
        <v>[tKOXiaNhAyJ]|30-34|Female|PMTCT_STAT_SUBNAT.N.New.Pos.T_1</v>
      </c>
    </row>
    <row r="1196" spans="4:14">
      <c r="D1196" s="15" t="s">
        <v>785</v>
      </c>
      <c r="E1196" s="15" t="s">
        <v>786</v>
      </c>
      <c r="F1196" s="15" t="s">
        <v>501</v>
      </c>
      <c r="G1196" s="15" t="s">
        <v>117</v>
      </c>
      <c r="H1196" s="15" t="s">
        <v>777</v>
      </c>
      <c r="I1196" s="15" t="s">
        <v>109</v>
      </c>
      <c r="J1196" s="15" t="s">
        <v>768</v>
      </c>
      <c r="K1196" s="57">
        <v>85</v>
      </c>
      <c r="L1196" s="57">
        <v>52</v>
      </c>
      <c r="M1196" s="57">
        <v>16</v>
      </c>
      <c r="N1196" s="57" t="str">
        <f t="shared" si="18"/>
        <v>[tKOXiaNhAyJ]|35-39|Female|PMTCT_STAT_SUBNAT.N.New.Pos.T_1</v>
      </c>
    </row>
    <row r="1197" spans="4:14">
      <c r="D1197" s="15" t="s">
        <v>785</v>
      </c>
      <c r="E1197" s="15" t="s">
        <v>786</v>
      </c>
      <c r="F1197" s="15" t="s">
        <v>501</v>
      </c>
      <c r="G1197" s="15" t="s">
        <v>118</v>
      </c>
      <c r="H1197" s="15" t="s">
        <v>778</v>
      </c>
      <c r="I1197" s="15" t="s">
        <v>109</v>
      </c>
      <c r="J1197" s="15" t="s">
        <v>768</v>
      </c>
      <c r="K1197" s="57">
        <v>67</v>
      </c>
      <c r="L1197" s="57">
        <v>29</v>
      </c>
      <c r="M1197" s="57">
        <v>46</v>
      </c>
      <c r="N1197" s="57" t="str">
        <f t="shared" si="18"/>
        <v>[tKOXiaNhAyJ]|40-44|Female|PMTCT_STAT_SUBNAT.N.New.Pos.T_1</v>
      </c>
    </row>
    <row r="1198" spans="4:14">
      <c r="D1198" s="15" t="s">
        <v>785</v>
      </c>
      <c r="E1198" s="15" t="s">
        <v>786</v>
      </c>
      <c r="F1198" s="15" t="s">
        <v>501</v>
      </c>
      <c r="G1198" s="15" t="s">
        <v>119</v>
      </c>
      <c r="H1198" s="15" t="s">
        <v>779</v>
      </c>
      <c r="I1198" s="15" t="s">
        <v>109</v>
      </c>
      <c r="J1198" s="15" t="s">
        <v>768</v>
      </c>
      <c r="K1198" s="57">
        <v>48</v>
      </c>
      <c r="L1198" s="57">
        <v>59</v>
      </c>
      <c r="M1198" s="57">
        <v>34</v>
      </c>
      <c r="N1198" s="57" t="str">
        <f t="shared" si="18"/>
        <v>[tKOXiaNhAyJ]|45-49|Female|PMTCT_STAT_SUBNAT.N.New.Pos.T_1</v>
      </c>
    </row>
    <row r="1199" spans="4:14">
      <c r="D1199" s="15" t="s">
        <v>785</v>
      </c>
      <c r="E1199" s="15" t="s">
        <v>786</v>
      </c>
      <c r="F1199" s="15" t="s">
        <v>501</v>
      </c>
      <c r="G1199" s="15" t="s">
        <v>8</v>
      </c>
      <c r="H1199" s="15" t="s">
        <v>780</v>
      </c>
      <c r="I1199" s="15" t="s">
        <v>109</v>
      </c>
      <c r="J1199" s="15" t="s">
        <v>768</v>
      </c>
      <c r="K1199" s="57">
        <v>114</v>
      </c>
      <c r="L1199" s="57">
        <v>29</v>
      </c>
      <c r="M1199" s="57">
        <v>21</v>
      </c>
      <c r="N1199" s="57" t="str">
        <f t="shared" si="18"/>
        <v>[tKOXiaNhAyJ]|50+|Female|PMTCT_STAT_SUBNAT.N.New.Pos.T_1</v>
      </c>
    </row>
    <row r="1200" spans="4:14">
      <c r="D1200" s="15" t="s">
        <v>787</v>
      </c>
      <c r="E1200" s="15" t="s">
        <v>788</v>
      </c>
      <c r="F1200" s="15" t="s">
        <v>504</v>
      </c>
      <c r="G1200" s="15" t="s">
        <v>112</v>
      </c>
      <c r="H1200" s="15" t="s">
        <v>772</v>
      </c>
      <c r="I1200" s="15" t="s">
        <v>109</v>
      </c>
      <c r="J1200" s="15" t="s">
        <v>768</v>
      </c>
      <c r="K1200" s="57">
        <v>7</v>
      </c>
      <c r="L1200" s="57">
        <v>41</v>
      </c>
      <c r="M1200" s="57">
        <v>4</v>
      </c>
      <c r="N1200" s="57" t="str">
        <f t="shared" si="18"/>
        <v>[YGI7vISD2kJ]|10-14|Female|PMTCT_ART_SUBNAT.N.Already.T_1</v>
      </c>
    </row>
    <row r="1201" spans="4:14">
      <c r="D1201" s="15" t="s">
        <v>787</v>
      </c>
      <c r="E1201" s="15" t="s">
        <v>788</v>
      </c>
      <c r="F1201" s="15" t="s">
        <v>504</v>
      </c>
      <c r="G1201" s="15" t="s">
        <v>113</v>
      </c>
      <c r="H1201" s="15" t="s">
        <v>773</v>
      </c>
      <c r="I1201" s="15" t="s">
        <v>109</v>
      </c>
      <c r="J1201" s="15" t="s">
        <v>768</v>
      </c>
      <c r="K1201" s="57">
        <v>9</v>
      </c>
      <c r="L1201" s="57">
        <v>15</v>
      </c>
      <c r="M1201" s="57">
        <v>3</v>
      </c>
      <c r="N1201" s="57" t="str">
        <f t="shared" si="18"/>
        <v>[YGI7vISD2kJ]|15-19|Female|PMTCT_ART_SUBNAT.N.Already.T_1</v>
      </c>
    </row>
    <row r="1202" spans="4:14">
      <c r="D1202" s="15" t="s">
        <v>787</v>
      </c>
      <c r="E1202" s="15" t="s">
        <v>788</v>
      </c>
      <c r="F1202" s="15" t="s">
        <v>504</v>
      </c>
      <c r="G1202" s="15" t="s">
        <v>114</v>
      </c>
      <c r="H1202" s="15" t="s">
        <v>774</v>
      </c>
      <c r="I1202" s="15" t="s">
        <v>109</v>
      </c>
      <c r="J1202" s="15" t="s">
        <v>768</v>
      </c>
      <c r="K1202" s="57">
        <v>21</v>
      </c>
      <c r="L1202" s="57">
        <v>58</v>
      </c>
      <c r="M1202" s="57">
        <v>34</v>
      </c>
      <c r="N1202" s="57" t="str">
        <f t="shared" si="18"/>
        <v>[YGI7vISD2kJ]|20-24|Female|PMTCT_ART_SUBNAT.N.Already.T_1</v>
      </c>
    </row>
    <row r="1203" spans="4:14">
      <c r="D1203" s="15" t="s">
        <v>787</v>
      </c>
      <c r="E1203" s="15" t="s">
        <v>788</v>
      </c>
      <c r="F1203" s="15" t="s">
        <v>504</v>
      </c>
      <c r="G1203" s="15" t="s">
        <v>115</v>
      </c>
      <c r="H1203" s="15" t="s">
        <v>775</v>
      </c>
      <c r="I1203" s="15" t="s">
        <v>109</v>
      </c>
      <c r="J1203" s="15" t="s">
        <v>768</v>
      </c>
      <c r="K1203" s="57">
        <v>43</v>
      </c>
      <c r="L1203" s="57">
        <v>30</v>
      </c>
      <c r="M1203" s="57">
        <v>35</v>
      </c>
      <c r="N1203" s="57" t="str">
        <f t="shared" si="18"/>
        <v>[YGI7vISD2kJ]|25-29|Female|PMTCT_ART_SUBNAT.N.Already.T_1</v>
      </c>
    </row>
    <row r="1204" spans="4:14">
      <c r="D1204" s="15" t="s">
        <v>787</v>
      </c>
      <c r="E1204" s="15" t="s">
        <v>788</v>
      </c>
      <c r="F1204" s="15" t="s">
        <v>504</v>
      </c>
      <c r="G1204" s="15" t="s">
        <v>116</v>
      </c>
      <c r="H1204" s="15" t="s">
        <v>776</v>
      </c>
      <c r="I1204" s="15" t="s">
        <v>109</v>
      </c>
      <c r="J1204" s="15" t="s">
        <v>768</v>
      </c>
      <c r="K1204" s="57">
        <v>59</v>
      </c>
      <c r="L1204" s="57">
        <v>38</v>
      </c>
      <c r="M1204" s="57">
        <v>8</v>
      </c>
      <c r="N1204" s="57" t="str">
        <f t="shared" si="18"/>
        <v>[YGI7vISD2kJ]|30-34|Female|PMTCT_ART_SUBNAT.N.Already.T_1</v>
      </c>
    </row>
    <row r="1205" spans="4:14">
      <c r="D1205" s="15" t="s">
        <v>787</v>
      </c>
      <c r="E1205" s="15" t="s">
        <v>788</v>
      </c>
      <c r="F1205" s="15" t="s">
        <v>504</v>
      </c>
      <c r="G1205" s="15" t="s">
        <v>117</v>
      </c>
      <c r="H1205" s="15" t="s">
        <v>777</v>
      </c>
      <c r="I1205" s="15" t="s">
        <v>109</v>
      </c>
      <c r="J1205" s="15" t="s">
        <v>768</v>
      </c>
      <c r="K1205" s="57">
        <v>57</v>
      </c>
      <c r="L1205" s="57">
        <v>26</v>
      </c>
      <c r="M1205" s="57">
        <v>29</v>
      </c>
      <c r="N1205" s="57" t="str">
        <f t="shared" si="18"/>
        <v>[YGI7vISD2kJ]|35-39|Female|PMTCT_ART_SUBNAT.N.Already.T_1</v>
      </c>
    </row>
    <row r="1206" spans="4:14">
      <c r="D1206" s="15" t="s">
        <v>787</v>
      </c>
      <c r="E1206" s="15" t="s">
        <v>788</v>
      </c>
      <c r="F1206" s="15" t="s">
        <v>504</v>
      </c>
      <c r="G1206" s="15" t="s">
        <v>118</v>
      </c>
      <c r="H1206" s="15" t="s">
        <v>778</v>
      </c>
      <c r="I1206" s="15" t="s">
        <v>109</v>
      </c>
      <c r="J1206" s="15" t="s">
        <v>768</v>
      </c>
      <c r="K1206" s="57">
        <v>46</v>
      </c>
      <c r="L1206" s="57">
        <v>24</v>
      </c>
      <c r="M1206" s="57">
        <v>33</v>
      </c>
      <c r="N1206" s="57" t="str">
        <f t="shared" si="18"/>
        <v>[YGI7vISD2kJ]|40-44|Female|PMTCT_ART_SUBNAT.N.Already.T_1</v>
      </c>
    </row>
    <row r="1207" spans="4:14">
      <c r="D1207" s="15" t="s">
        <v>787</v>
      </c>
      <c r="E1207" s="15" t="s">
        <v>788</v>
      </c>
      <c r="F1207" s="15" t="s">
        <v>504</v>
      </c>
      <c r="G1207" s="15" t="s">
        <v>119</v>
      </c>
      <c r="H1207" s="15" t="s">
        <v>779</v>
      </c>
      <c r="I1207" s="15" t="s">
        <v>109</v>
      </c>
      <c r="J1207" s="15" t="s">
        <v>768</v>
      </c>
      <c r="K1207" s="57">
        <v>37</v>
      </c>
      <c r="L1207" s="57">
        <v>56</v>
      </c>
      <c r="M1207" s="57">
        <v>41</v>
      </c>
      <c r="N1207" s="57" t="str">
        <f t="shared" si="18"/>
        <v>[YGI7vISD2kJ]|45-49|Female|PMTCT_ART_SUBNAT.N.Already.T_1</v>
      </c>
    </row>
    <row r="1208" spans="4:14">
      <c r="D1208" s="15" t="s">
        <v>787</v>
      </c>
      <c r="E1208" s="15" t="s">
        <v>788</v>
      </c>
      <c r="F1208" s="15" t="s">
        <v>504</v>
      </c>
      <c r="G1208" s="15" t="s">
        <v>8</v>
      </c>
      <c r="H1208" s="15" t="s">
        <v>780</v>
      </c>
      <c r="I1208" s="15" t="s">
        <v>109</v>
      </c>
      <c r="J1208" s="15" t="s">
        <v>768</v>
      </c>
      <c r="K1208" s="57">
        <v>122</v>
      </c>
      <c r="L1208" s="57">
        <v>58</v>
      </c>
      <c r="M1208" s="57">
        <v>26</v>
      </c>
      <c r="N1208" s="57" t="str">
        <f t="shared" si="18"/>
        <v>[YGI7vISD2kJ]|50+|Female|PMTCT_ART_SUBNAT.N.Already.T_1</v>
      </c>
    </row>
    <row r="1209" spans="4:14">
      <c r="D1209" s="15" t="s">
        <v>787</v>
      </c>
      <c r="E1209" s="15" t="s">
        <v>788</v>
      </c>
      <c r="F1209" s="15" t="s">
        <v>499</v>
      </c>
      <c r="G1209" s="15" t="s">
        <v>112</v>
      </c>
      <c r="H1209" s="15" t="s">
        <v>772</v>
      </c>
      <c r="I1209" s="15" t="s">
        <v>109</v>
      </c>
      <c r="J1209" s="15" t="s">
        <v>768</v>
      </c>
      <c r="K1209" s="57">
        <v>292</v>
      </c>
      <c r="L1209" s="57">
        <v>43</v>
      </c>
      <c r="M1209" s="57">
        <v>43</v>
      </c>
      <c r="N1209" s="57" t="str">
        <f t="shared" si="18"/>
        <v>[YGI7vISD2kJ]|10-14|Female|PMTCT_STAT_SUBNAT.D.T_1</v>
      </c>
    </row>
    <row r="1210" spans="4:14">
      <c r="D1210" s="15" t="s">
        <v>787</v>
      </c>
      <c r="E1210" s="15" t="s">
        <v>788</v>
      </c>
      <c r="F1210" s="15" t="s">
        <v>499</v>
      </c>
      <c r="G1210" s="15" t="s">
        <v>113</v>
      </c>
      <c r="H1210" s="15" t="s">
        <v>773</v>
      </c>
      <c r="I1210" s="15" t="s">
        <v>109</v>
      </c>
      <c r="J1210" s="15" t="s">
        <v>768</v>
      </c>
      <c r="K1210" s="57">
        <v>244</v>
      </c>
      <c r="L1210" s="57">
        <v>1</v>
      </c>
      <c r="M1210" s="57">
        <v>29</v>
      </c>
      <c r="N1210" s="57" t="str">
        <f t="shared" si="18"/>
        <v>[YGI7vISD2kJ]|15-19|Female|PMTCT_STAT_SUBNAT.D.T_1</v>
      </c>
    </row>
    <row r="1211" spans="4:14">
      <c r="D1211" s="15" t="s">
        <v>787</v>
      </c>
      <c r="E1211" s="15" t="s">
        <v>788</v>
      </c>
      <c r="F1211" s="15" t="s">
        <v>499</v>
      </c>
      <c r="G1211" s="15" t="s">
        <v>114</v>
      </c>
      <c r="H1211" s="15" t="s">
        <v>774</v>
      </c>
      <c r="I1211" s="15" t="s">
        <v>109</v>
      </c>
      <c r="J1211" s="15" t="s">
        <v>768</v>
      </c>
      <c r="K1211" s="57">
        <v>232</v>
      </c>
      <c r="L1211" s="57">
        <v>56</v>
      </c>
      <c r="M1211" s="57">
        <v>37</v>
      </c>
      <c r="N1211" s="57" t="str">
        <f t="shared" si="18"/>
        <v>[YGI7vISD2kJ]|20-24|Female|PMTCT_STAT_SUBNAT.D.T_1</v>
      </c>
    </row>
    <row r="1212" spans="4:14">
      <c r="D1212" s="15" t="s">
        <v>787</v>
      </c>
      <c r="E1212" s="15" t="s">
        <v>788</v>
      </c>
      <c r="F1212" s="15" t="s">
        <v>499</v>
      </c>
      <c r="G1212" s="15" t="s">
        <v>115</v>
      </c>
      <c r="H1212" s="15" t="s">
        <v>775</v>
      </c>
      <c r="I1212" s="15" t="s">
        <v>109</v>
      </c>
      <c r="J1212" s="15" t="s">
        <v>768</v>
      </c>
      <c r="K1212" s="57">
        <v>234</v>
      </c>
      <c r="L1212" s="57">
        <v>8</v>
      </c>
      <c r="M1212" s="57">
        <v>40</v>
      </c>
      <c r="N1212" s="57" t="str">
        <f t="shared" si="18"/>
        <v>[YGI7vISD2kJ]|25-29|Female|PMTCT_STAT_SUBNAT.D.T_1</v>
      </c>
    </row>
    <row r="1213" spans="4:14">
      <c r="D1213" s="15" t="s">
        <v>787</v>
      </c>
      <c r="E1213" s="15" t="s">
        <v>788</v>
      </c>
      <c r="F1213" s="15" t="s">
        <v>499</v>
      </c>
      <c r="G1213" s="15" t="s">
        <v>116</v>
      </c>
      <c r="H1213" s="15" t="s">
        <v>776</v>
      </c>
      <c r="I1213" s="15" t="s">
        <v>109</v>
      </c>
      <c r="J1213" s="15" t="s">
        <v>768</v>
      </c>
      <c r="K1213" s="57">
        <v>215</v>
      </c>
      <c r="L1213" s="57">
        <v>57</v>
      </c>
      <c r="M1213" s="57">
        <v>11</v>
      </c>
      <c r="N1213" s="57" t="str">
        <f t="shared" si="18"/>
        <v>[YGI7vISD2kJ]|30-34|Female|PMTCT_STAT_SUBNAT.D.T_1</v>
      </c>
    </row>
    <row r="1214" spans="4:14">
      <c r="D1214" s="15" t="s">
        <v>787</v>
      </c>
      <c r="E1214" s="15" t="s">
        <v>788</v>
      </c>
      <c r="F1214" s="15" t="s">
        <v>499</v>
      </c>
      <c r="G1214" s="15" t="s">
        <v>117</v>
      </c>
      <c r="H1214" s="15" t="s">
        <v>777</v>
      </c>
      <c r="I1214" s="15" t="s">
        <v>109</v>
      </c>
      <c r="J1214" s="15" t="s">
        <v>768</v>
      </c>
      <c r="K1214" s="57">
        <v>152</v>
      </c>
      <c r="L1214" s="57">
        <v>8</v>
      </c>
      <c r="M1214" s="57">
        <v>35</v>
      </c>
      <c r="N1214" s="57" t="str">
        <f t="shared" si="18"/>
        <v>[YGI7vISD2kJ]|35-39|Female|PMTCT_STAT_SUBNAT.D.T_1</v>
      </c>
    </row>
    <row r="1215" spans="4:14">
      <c r="D1215" s="15" t="s">
        <v>787</v>
      </c>
      <c r="E1215" s="15" t="s">
        <v>788</v>
      </c>
      <c r="F1215" s="15" t="s">
        <v>499</v>
      </c>
      <c r="G1215" s="15" t="s">
        <v>118</v>
      </c>
      <c r="H1215" s="15" t="s">
        <v>778</v>
      </c>
      <c r="I1215" s="15" t="s">
        <v>109</v>
      </c>
      <c r="J1215" s="15" t="s">
        <v>768</v>
      </c>
      <c r="K1215" s="57">
        <v>115</v>
      </c>
      <c r="L1215" s="57">
        <v>60</v>
      </c>
      <c r="M1215" s="57">
        <v>41</v>
      </c>
      <c r="N1215" s="57" t="str">
        <f t="shared" si="18"/>
        <v>[YGI7vISD2kJ]|40-44|Female|PMTCT_STAT_SUBNAT.D.T_1</v>
      </c>
    </row>
    <row r="1216" spans="4:14">
      <c r="D1216" s="15" t="s">
        <v>787</v>
      </c>
      <c r="E1216" s="15" t="s">
        <v>788</v>
      </c>
      <c r="F1216" s="15" t="s">
        <v>499</v>
      </c>
      <c r="G1216" s="15" t="s">
        <v>119</v>
      </c>
      <c r="H1216" s="15" t="s">
        <v>779</v>
      </c>
      <c r="I1216" s="15" t="s">
        <v>109</v>
      </c>
      <c r="J1216" s="15" t="s">
        <v>768</v>
      </c>
      <c r="K1216" s="57">
        <v>98</v>
      </c>
      <c r="L1216" s="57">
        <v>39</v>
      </c>
      <c r="M1216" s="57">
        <v>1</v>
      </c>
      <c r="N1216" s="57" t="str">
        <f t="shared" si="18"/>
        <v>[YGI7vISD2kJ]|45-49|Female|PMTCT_STAT_SUBNAT.D.T_1</v>
      </c>
    </row>
    <row r="1217" spans="4:14">
      <c r="D1217" s="15" t="s">
        <v>787</v>
      </c>
      <c r="E1217" s="15" t="s">
        <v>788</v>
      </c>
      <c r="F1217" s="15" t="s">
        <v>499</v>
      </c>
      <c r="G1217" s="15" t="s">
        <v>8</v>
      </c>
      <c r="H1217" s="15" t="s">
        <v>780</v>
      </c>
      <c r="I1217" s="15" t="s">
        <v>109</v>
      </c>
      <c r="J1217" s="15" t="s">
        <v>768</v>
      </c>
      <c r="K1217" s="57">
        <v>586</v>
      </c>
      <c r="L1217" s="57">
        <v>47</v>
      </c>
      <c r="M1217" s="57">
        <v>31</v>
      </c>
      <c r="N1217" s="57" t="str">
        <f t="shared" si="18"/>
        <v>[YGI7vISD2kJ]|50+|Female|PMTCT_STAT_SUBNAT.D.T_1</v>
      </c>
    </row>
    <row r="1218" spans="4:14">
      <c r="D1218" s="15" t="s">
        <v>787</v>
      </c>
      <c r="E1218" s="15" t="s">
        <v>788</v>
      </c>
      <c r="F1218" s="15" t="s">
        <v>500</v>
      </c>
      <c r="G1218" s="15" t="s">
        <v>112</v>
      </c>
      <c r="H1218" s="15" t="s">
        <v>772</v>
      </c>
      <c r="I1218" s="15" t="s">
        <v>109</v>
      </c>
      <c r="J1218" s="15" t="s">
        <v>768</v>
      </c>
      <c r="K1218" s="57">
        <v>14</v>
      </c>
      <c r="L1218" s="57">
        <v>51</v>
      </c>
      <c r="M1218" s="57">
        <v>50</v>
      </c>
      <c r="N1218" s="57" t="str">
        <f t="shared" si="18"/>
        <v>[YGI7vISD2kJ]|10-14|Female|PMTCT_STAT_SUBNAT.N.Known.Pos.T_1</v>
      </c>
    </row>
    <row r="1219" spans="4:14">
      <c r="D1219" s="15" t="s">
        <v>787</v>
      </c>
      <c r="E1219" s="15" t="s">
        <v>788</v>
      </c>
      <c r="F1219" s="15" t="s">
        <v>500</v>
      </c>
      <c r="G1219" s="15" t="s">
        <v>113</v>
      </c>
      <c r="H1219" s="15" t="s">
        <v>773</v>
      </c>
      <c r="I1219" s="15" t="s">
        <v>109</v>
      </c>
      <c r="J1219" s="15" t="s">
        <v>768</v>
      </c>
      <c r="K1219" s="57">
        <v>22</v>
      </c>
      <c r="L1219" s="57">
        <v>56</v>
      </c>
      <c r="M1219" s="57">
        <v>38</v>
      </c>
      <c r="N1219" s="57" t="str">
        <f t="shared" ref="N1219:N1282" si="19">IF($D1219&lt;&gt;"","["&amp;$E1219&amp;"]"&amp;"|"&amp;$G1219&amp;"|"&amp;$I1219&amp;"|"&amp;$F1219,"")</f>
        <v>[YGI7vISD2kJ]|15-19|Female|PMTCT_STAT_SUBNAT.N.Known.Pos.T_1</v>
      </c>
    </row>
    <row r="1220" spans="4:14">
      <c r="D1220" s="15" t="s">
        <v>787</v>
      </c>
      <c r="E1220" s="15" t="s">
        <v>788</v>
      </c>
      <c r="F1220" s="15" t="s">
        <v>500</v>
      </c>
      <c r="G1220" s="15" t="s">
        <v>114</v>
      </c>
      <c r="H1220" s="15" t="s">
        <v>774</v>
      </c>
      <c r="I1220" s="15" t="s">
        <v>109</v>
      </c>
      <c r="J1220" s="15" t="s">
        <v>768</v>
      </c>
      <c r="K1220" s="57">
        <v>55</v>
      </c>
      <c r="L1220" s="57">
        <v>41</v>
      </c>
      <c r="M1220" s="57">
        <v>37</v>
      </c>
      <c r="N1220" s="57" t="str">
        <f t="shared" si="19"/>
        <v>[YGI7vISD2kJ]|20-24|Female|PMTCT_STAT_SUBNAT.N.Known.Pos.T_1</v>
      </c>
    </row>
    <row r="1221" spans="4:14">
      <c r="D1221" s="15" t="s">
        <v>787</v>
      </c>
      <c r="E1221" s="15" t="s">
        <v>788</v>
      </c>
      <c r="F1221" s="15" t="s">
        <v>500</v>
      </c>
      <c r="G1221" s="15" t="s">
        <v>115</v>
      </c>
      <c r="H1221" s="15" t="s">
        <v>775</v>
      </c>
      <c r="I1221" s="15" t="s">
        <v>109</v>
      </c>
      <c r="J1221" s="15" t="s">
        <v>768</v>
      </c>
      <c r="K1221" s="57">
        <v>100</v>
      </c>
      <c r="L1221" s="57">
        <v>50</v>
      </c>
      <c r="M1221" s="57">
        <v>37</v>
      </c>
      <c r="N1221" s="57" t="str">
        <f t="shared" si="19"/>
        <v>[YGI7vISD2kJ]|25-29|Female|PMTCT_STAT_SUBNAT.N.Known.Pos.T_1</v>
      </c>
    </row>
    <row r="1222" spans="4:14">
      <c r="D1222" s="15" t="s">
        <v>787</v>
      </c>
      <c r="E1222" s="15" t="s">
        <v>788</v>
      </c>
      <c r="F1222" s="15" t="s">
        <v>500</v>
      </c>
      <c r="G1222" s="15" t="s">
        <v>116</v>
      </c>
      <c r="H1222" s="15" t="s">
        <v>776</v>
      </c>
      <c r="I1222" s="15" t="s">
        <v>109</v>
      </c>
      <c r="J1222" s="15" t="s">
        <v>768</v>
      </c>
      <c r="K1222" s="57">
        <v>134</v>
      </c>
      <c r="L1222" s="57">
        <v>20</v>
      </c>
      <c r="M1222" s="57">
        <v>37</v>
      </c>
      <c r="N1222" s="57" t="str">
        <f t="shared" si="19"/>
        <v>[YGI7vISD2kJ]|30-34|Female|PMTCT_STAT_SUBNAT.N.Known.Pos.T_1</v>
      </c>
    </row>
    <row r="1223" spans="4:14">
      <c r="D1223" s="15" t="s">
        <v>787</v>
      </c>
      <c r="E1223" s="15" t="s">
        <v>788</v>
      </c>
      <c r="F1223" s="15" t="s">
        <v>500</v>
      </c>
      <c r="G1223" s="15" t="s">
        <v>117</v>
      </c>
      <c r="H1223" s="15" t="s">
        <v>777</v>
      </c>
      <c r="I1223" s="15" t="s">
        <v>109</v>
      </c>
      <c r="J1223" s="15" t="s">
        <v>768</v>
      </c>
      <c r="K1223" s="57">
        <v>123</v>
      </c>
      <c r="L1223" s="57">
        <v>8</v>
      </c>
      <c r="M1223" s="57">
        <v>33</v>
      </c>
      <c r="N1223" s="57" t="str">
        <f t="shared" si="19"/>
        <v>[YGI7vISD2kJ]|35-39|Female|PMTCT_STAT_SUBNAT.N.Known.Pos.T_1</v>
      </c>
    </row>
    <row r="1224" spans="4:14">
      <c r="D1224" s="15" t="s">
        <v>787</v>
      </c>
      <c r="E1224" s="15" t="s">
        <v>788</v>
      </c>
      <c r="F1224" s="15" t="s">
        <v>500</v>
      </c>
      <c r="G1224" s="15" t="s">
        <v>118</v>
      </c>
      <c r="H1224" s="15" t="s">
        <v>778</v>
      </c>
      <c r="I1224" s="15" t="s">
        <v>109</v>
      </c>
      <c r="J1224" s="15" t="s">
        <v>768</v>
      </c>
      <c r="K1224" s="57">
        <v>98</v>
      </c>
      <c r="L1224" s="57">
        <v>15</v>
      </c>
      <c r="M1224" s="57">
        <v>19</v>
      </c>
      <c r="N1224" s="57" t="str">
        <f t="shared" si="19"/>
        <v>[YGI7vISD2kJ]|40-44|Female|PMTCT_STAT_SUBNAT.N.Known.Pos.T_1</v>
      </c>
    </row>
    <row r="1225" spans="4:14">
      <c r="D1225" s="15" t="s">
        <v>787</v>
      </c>
      <c r="E1225" s="15" t="s">
        <v>788</v>
      </c>
      <c r="F1225" s="15" t="s">
        <v>500</v>
      </c>
      <c r="G1225" s="15" t="s">
        <v>119</v>
      </c>
      <c r="H1225" s="15" t="s">
        <v>779</v>
      </c>
      <c r="I1225" s="15" t="s">
        <v>109</v>
      </c>
      <c r="J1225" s="15" t="s">
        <v>768</v>
      </c>
      <c r="K1225" s="57">
        <v>78</v>
      </c>
      <c r="L1225" s="57">
        <v>12</v>
      </c>
      <c r="M1225" s="57">
        <v>35</v>
      </c>
      <c r="N1225" s="57" t="str">
        <f t="shared" si="19"/>
        <v>[YGI7vISD2kJ]|45-49|Female|PMTCT_STAT_SUBNAT.N.Known.Pos.T_1</v>
      </c>
    </row>
    <row r="1226" spans="4:14">
      <c r="D1226" s="15" t="s">
        <v>787</v>
      </c>
      <c r="E1226" s="15" t="s">
        <v>788</v>
      </c>
      <c r="F1226" s="15" t="s">
        <v>500</v>
      </c>
      <c r="G1226" s="15" t="s">
        <v>8</v>
      </c>
      <c r="H1226" s="15" t="s">
        <v>780</v>
      </c>
      <c r="I1226" s="15" t="s">
        <v>109</v>
      </c>
      <c r="J1226" s="15" t="s">
        <v>768</v>
      </c>
      <c r="K1226" s="57">
        <v>256</v>
      </c>
      <c r="L1226" s="57">
        <v>39</v>
      </c>
      <c r="M1226" s="57">
        <v>38</v>
      </c>
      <c r="N1226" s="57" t="str">
        <f t="shared" si="19"/>
        <v>[YGI7vISD2kJ]|50+|Female|PMTCT_STAT_SUBNAT.N.Known.Pos.T_1</v>
      </c>
    </row>
    <row r="1227" spans="4:14">
      <c r="D1227" s="15" t="s">
        <v>787</v>
      </c>
      <c r="E1227" s="15" t="s">
        <v>788</v>
      </c>
      <c r="F1227" s="15" t="s">
        <v>501</v>
      </c>
      <c r="G1227" s="15" t="s">
        <v>112</v>
      </c>
      <c r="H1227" s="15" t="s">
        <v>772</v>
      </c>
      <c r="I1227" s="15" t="s">
        <v>109</v>
      </c>
      <c r="J1227" s="15" t="s">
        <v>768</v>
      </c>
      <c r="K1227" s="57">
        <v>2</v>
      </c>
      <c r="L1227" s="57">
        <v>52</v>
      </c>
      <c r="M1227" s="57">
        <v>16</v>
      </c>
      <c r="N1227" s="57" t="str">
        <f t="shared" si="19"/>
        <v>[YGI7vISD2kJ]|10-14|Female|PMTCT_STAT_SUBNAT.N.New.Pos.T_1</v>
      </c>
    </row>
    <row r="1228" spans="4:14">
      <c r="D1228" s="15" t="s">
        <v>787</v>
      </c>
      <c r="E1228" s="15" t="s">
        <v>788</v>
      </c>
      <c r="F1228" s="15" t="s">
        <v>501</v>
      </c>
      <c r="G1228" s="15" t="s">
        <v>113</v>
      </c>
      <c r="H1228" s="15" t="s">
        <v>773</v>
      </c>
      <c r="I1228" s="15" t="s">
        <v>109</v>
      </c>
      <c r="J1228" s="15" t="s">
        <v>768</v>
      </c>
      <c r="K1228" s="57">
        <v>3</v>
      </c>
      <c r="L1228" s="57">
        <v>58</v>
      </c>
      <c r="M1228" s="57">
        <v>17</v>
      </c>
      <c r="N1228" s="57" t="str">
        <f t="shared" si="19"/>
        <v>[YGI7vISD2kJ]|15-19|Female|PMTCT_STAT_SUBNAT.N.New.Pos.T_1</v>
      </c>
    </row>
    <row r="1229" spans="4:14">
      <c r="D1229" s="15" t="s">
        <v>787</v>
      </c>
      <c r="E1229" s="15" t="s">
        <v>788</v>
      </c>
      <c r="F1229" s="15" t="s">
        <v>501</v>
      </c>
      <c r="G1229" s="15" t="s">
        <v>114</v>
      </c>
      <c r="H1229" s="15" t="s">
        <v>774</v>
      </c>
      <c r="I1229" s="15" t="s">
        <v>109</v>
      </c>
      <c r="J1229" s="15" t="s">
        <v>768</v>
      </c>
      <c r="K1229" s="57">
        <v>7</v>
      </c>
      <c r="L1229" s="57">
        <v>41</v>
      </c>
      <c r="M1229" s="57">
        <v>3</v>
      </c>
      <c r="N1229" s="57" t="str">
        <f t="shared" si="19"/>
        <v>[YGI7vISD2kJ]|20-24|Female|PMTCT_STAT_SUBNAT.N.New.Pos.T_1</v>
      </c>
    </row>
    <row r="1230" spans="4:14">
      <c r="D1230" s="15" t="s">
        <v>787</v>
      </c>
      <c r="E1230" s="15" t="s">
        <v>788</v>
      </c>
      <c r="F1230" s="15" t="s">
        <v>501</v>
      </c>
      <c r="G1230" s="15" t="s">
        <v>115</v>
      </c>
      <c r="H1230" s="15" t="s">
        <v>775</v>
      </c>
      <c r="I1230" s="15" t="s">
        <v>109</v>
      </c>
      <c r="J1230" s="15" t="s">
        <v>768</v>
      </c>
      <c r="K1230" s="57">
        <v>12</v>
      </c>
      <c r="L1230" s="57">
        <v>34</v>
      </c>
      <c r="M1230" s="57">
        <v>49</v>
      </c>
      <c r="N1230" s="57" t="str">
        <f t="shared" si="19"/>
        <v>[YGI7vISD2kJ]|25-29|Female|PMTCT_STAT_SUBNAT.N.New.Pos.T_1</v>
      </c>
    </row>
    <row r="1231" spans="4:14">
      <c r="D1231" s="15" t="s">
        <v>787</v>
      </c>
      <c r="E1231" s="15" t="s">
        <v>788</v>
      </c>
      <c r="F1231" s="15" t="s">
        <v>501</v>
      </c>
      <c r="G1231" s="15" t="s">
        <v>116</v>
      </c>
      <c r="H1231" s="15" t="s">
        <v>776</v>
      </c>
      <c r="I1231" s="15" t="s">
        <v>109</v>
      </c>
      <c r="J1231" s="15" t="s">
        <v>768</v>
      </c>
      <c r="K1231" s="57">
        <v>17</v>
      </c>
      <c r="L1231" s="57">
        <v>50</v>
      </c>
      <c r="M1231" s="57">
        <v>9</v>
      </c>
      <c r="N1231" s="57" t="str">
        <f t="shared" si="19"/>
        <v>[YGI7vISD2kJ]|30-34|Female|PMTCT_STAT_SUBNAT.N.New.Pos.T_1</v>
      </c>
    </row>
    <row r="1232" spans="4:14">
      <c r="D1232" s="15" t="s">
        <v>787</v>
      </c>
      <c r="E1232" s="15" t="s">
        <v>788</v>
      </c>
      <c r="F1232" s="15" t="s">
        <v>501</v>
      </c>
      <c r="G1232" s="15" t="s">
        <v>117</v>
      </c>
      <c r="H1232" s="15" t="s">
        <v>777</v>
      </c>
      <c r="I1232" s="15" t="s">
        <v>109</v>
      </c>
      <c r="J1232" s="15" t="s">
        <v>768</v>
      </c>
      <c r="K1232" s="57">
        <v>15</v>
      </c>
      <c r="L1232" s="57">
        <v>50</v>
      </c>
      <c r="M1232" s="57">
        <v>22</v>
      </c>
      <c r="N1232" s="57" t="str">
        <f t="shared" si="19"/>
        <v>[YGI7vISD2kJ]|35-39|Female|PMTCT_STAT_SUBNAT.N.New.Pos.T_1</v>
      </c>
    </row>
    <row r="1233" spans="4:14">
      <c r="D1233" s="15" t="s">
        <v>787</v>
      </c>
      <c r="E1233" s="15" t="s">
        <v>788</v>
      </c>
      <c r="F1233" s="15" t="s">
        <v>501</v>
      </c>
      <c r="G1233" s="15" t="s">
        <v>118</v>
      </c>
      <c r="H1233" s="15" t="s">
        <v>778</v>
      </c>
      <c r="I1233" s="15" t="s">
        <v>109</v>
      </c>
      <c r="J1233" s="15" t="s">
        <v>768</v>
      </c>
      <c r="K1233" s="57">
        <v>12</v>
      </c>
      <c r="L1233" s="57">
        <v>22</v>
      </c>
      <c r="M1233" s="57">
        <v>2</v>
      </c>
      <c r="N1233" s="57" t="str">
        <f t="shared" si="19"/>
        <v>[YGI7vISD2kJ]|40-44|Female|PMTCT_STAT_SUBNAT.N.New.Pos.T_1</v>
      </c>
    </row>
    <row r="1234" spans="4:14">
      <c r="D1234" s="15" t="s">
        <v>787</v>
      </c>
      <c r="E1234" s="15" t="s">
        <v>788</v>
      </c>
      <c r="F1234" s="15" t="s">
        <v>501</v>
      </c>
      <c r="G1234" s="15" t="s">
        <v>119</v>
      </c>
      <c r="H1234" s="15" t="s">
        <v>779</v>
      </c>
      <c r="I1234" s="15" t="s">
        <v>109</v>
      </c>
      <c r="J1234" s="15" t="s">
        <v>768</v>
      </c>
      <c r="K1234" s="57">
        <v>10</v>
      </c>
      <c r="L1234" s="57">
        <v>48</v>
      </c>
      <c r="M1234" s="57">
        <v>4</v>
      </c>
      <c r="N1234" s="57" t="str">
        <f t="shared" si="19"/>
        <v>[YGI7vISD2kJ]|45-49|Female|PMTCT_STAT_SUBNAT.N.New.Pos.T_1</v>
      </c>
    </row>
    <row r="1235" spans="4:14">
      <c r="D1235" s="15" t="s">
        <v>787</v>
      </c>
      <c r="E1235" s="15" t="s">
        <v>788</v>
      </c>
      <c r="F1235" s="15" t="s">
        <v>501</v>
      </c>
      <c r="G1235" s="15" t="s">
        <v>8</v>
      </c>
      <c r="H1235" s="15" t="s">
        <v>780</v>
      </c>
      <c r="I1235" s="15" t="s">
        <v>109</v>
      </c>
      <c r="J1235" s="15" t="s">
        <v>768</v>
      </c>
      <c r="K1235" s="57">
        <v>32</v>
      </c>
      <c r="L1235" s="57">
        <v>48</v>
      </c>
      <c r="M1235" s="57">
        <v>22</v>
      </c>
      <c r="N1235" s="57" t="str">
        <f t="shared" si="19"/>
        <v>[YGI7vISD2kJ]|50+|Female|PMTCT_STAT_SUBNAT.N.New.Pos.T_1</v>
      </c>
    </row>
    <row r="1236" spans="4:14">
      <c r="D1236" s="15" t="s">
        <v>789</v>
      </c>
      <c r="E1236" s="15" t="s">
        <v>790</v>
      </c>
      <c r="F1236" s="15" t="s">
        <v>504</v>
      </c>
      <c r="G1236" s="15" t="s">
        <v>112</v>
      </c>
      <c r="H1236" s="15" t="s">
        <v>772</v>
      </c>
      <c r="I1236" s="15" t="s">
        <v>109</v>
      </c>
      <c r="J1236" s="15" t="s">
        <v>768</v>
      </c>
      <c r="K1236" s="57">
        <v>4</v>
      </c>
      <c r="L1236" s="57">
        <v>2</v>
      </c>
      <c r="M1236" s="57">
        <v>26</v>
      </c>
      <c r="N1236" s="57" t="str">
        <f t="shared" si="19"/>
        <v>[tjhYqc1MlVo]|10-14|Female|PMTCT_ART_SUBNAT.N.Already.T_1</v>
      </c>
    </row>
    <row r="1237" spans="4:14">
      <c r="D1237" s="15" t="s">
        <v>789</v>
      </c>
      <c r="E1237" s="15" t="s">
        <v>790</v>
      </c>
      <c r="F1237" s="15" t="s">
        <v>504</v>
      </c>
      <c r="G1237" s="15" t="s">
        <v>113</v>
      </c>
      <c r="H1237" s="15" t="s">
        <v>773</v>
      </c>
      <c r="I1237" s="15" t="s">
        <v>109</v>
      </c>
      <c r="J1237" s="15" t="s">
        <v>768</v>
      </c>
      <c r="K1237" s="57">
        <v>5</v>
      </c>
      <c r="L1237" s="57">
        <v>2</v>
      </c>
      <c r="M1237" s="57">
        <v>36</v>
      </c>
      <c r="N1237" s="57" t="str">
        <f t="shared" si="19"/>
        <v>[tjhYqc1MlVo]|15-19|Female|PMTCT_ART_SUBNAT.N.Already.T_1</v>
      </c>
    </row>
    <row r="1238" spans="4:14">
      <c r="D1238" s="15" t="s">
        <v>789</v>
      </c>
      <c r="E1238" s="15" t="s">
        <v>790</v>
      </c>
      <c r="F1238" s="15" t="s">
        <v>504</v>
      </c>
      <c r="G1238" s="15" t="s">
        <v>114</v>
      </c>
      <c r="H1238" s="15" t="s">
        <v>774</v>
      </c>
      <c r="I1238" s="15" t="s">
        <v>109</v>
      </c>
      <c r="J1238" s="15" t="s">
        <v>768</v>
      </c>
      <c r="K1238" s="57">
        <v>12</v>
      </c>
      <c r="L1238" s="57">
        <v>19</v>
      </c>
      <c r="M1238" s="57">
        <v>47</v>
      </c>
      <c r="N1238" s="57" t="str">
        <f t="shared" si="19"/>
        <v>[tjhYqc1MlVo]|20-24|Female|PMTCT_ART_SUBNAT.N.Already.T_1</v>
      </c>
    </row>
    <row r="1239" spans="4:14">
      <c r="D1239" s="15" t="s">
        <v>789</v>
      </c>
      <c r="E1239" s="15" t="s">
        <v>790</v>
      </c>
      <c r="F1239" s="15" t="s">
        <v>504</v>
      </c>
      <c r="G1239" s="15" t="s">
        <v>115</v>
      </c>
      <c r="H1239" s="15" t="s">
        <v>775</v>
      </c>
      <c r="I1239" s="15" t="s">
        <v>109</v>
      </c>
      <c r="J1239" s="15" t="s">
        <v>768</v>
      </c>
      <c r="K1239" s="57">
        <v>21</v>
      </c>
      <c r="L1239" s="57">
        <v>8</v>
      </c>
      <c r="M1239" s="57">
        <v>17</v>
      </c>
      <c r="N1239" s="57" t="str">
        <f t="shared" si="19"/>
        <v>[tjhYqc1MlVo]|25-29|Female|PMTCT_ART_SUBNAT.N.Already.T_1</v>
      </c>
    </row>
    <row r="1240" spans="4:14">
      <c r="D1240" s="15" t="s">
        <v>789</v>
      </c>
      <c r="E1240" s="15" t="s">
        <v>790</v>
      </c>
      <c r="F1240" s="15" t="s">
        <v>504</v>
      </c>
      <c r="G1240" s="15" t="s">
        <v>116</v>
      </c>
      <c r="H1240" s="15" t="s">
        <v>776</v>
      </c>
      <c r="I1240" s="15" t="s">
        <v>109</v>
      </c>
      <c r="J1240" s="15" t="s">
        <v>768</v>
      </c>
      <c r="K1240" s="57">
        <v>28</v>
      </c>
      <c r="L1240" s="57">
        <v>47</v>
      </c>
      <c r="M1240" s="57">
        <v>37</v>
      </c>
      <c r="N1240" s="57" t="str">
        <f t="shared" si="19"/>
        <v>[tjhYqc1MlVo]|30-34|Female|PMTCT_ART_SUBNAT.N.Already.T_1</v>
      </c>
    </row>
    <row r="1241" spans="4:14">
      <c r="D1241" s="15" t="s">
        <v>789</v>
      </c>
      <c r="E1241" s="15" t="s">
        <v>790</v>
      </c>
      <c r="F1241" s="15" t="s">
        <v>504</v>
      </c>
      <c r="G1241" s="15" t="s">
        <v>117</v>
      </c>
      <c r="H1241" s="15" t="s">
        <v>777</v>
      </c>
      <c r="I1241" s="15" t="s">
        <v>109</v>
      </c>
      <c r="J1241" s="15" t="s">
        <v>768</v>
      </c>
      <c r="K1241" s="57">
        <v>28</v>
      </c>
      <c r="L1241" s="57">
        <v>18</v>
      </c>
      <c r="M1241" s="57">
        <v>41</v>
      </c>
      <c r="N1241" s="57" t="str">
        <f t="shared" si="19"/>
        <v>[tjhYqc1MlVo]|35-39|Female|PMTCT_ART_SUBNAT.N.Already.T_1</v>
      </c>
    </row>
    <row r="1242" spans="4:14">
      <c r="D1242" s="15" t="s">
        <v>789</v>
      </c>
      <c r="E1242" s="15" t="s">
        <v>790</v>
      </c>
      <c r="F1242" s="15" t="s">
        <v>504</v>
      </c>
      <c r="G1242" s="15" t="s">
        <v>118</v>
      </c>
      <c r="H1242" s="15" t="s">
        <v>778</v>
      </c>
      <c r="I1242" s="15" t="s">
        <v>109</v>
      </c>
      <c r="J1242" s="15" t="s">
        <v>768</v>
      </c>
      <c r="K1242" s="57">
        <v>24</v>
      </c>
      <c r="L1242" s="57">
        <v>39</v>
      </c>
      <c r="M1242" s="57">
        <v>29</v>
      </c>
      <c r="N1242" s="57" t="str">
        <f t="shared" si="19"/>
        <v>[tjhYqc1MlVo]|40-44|Female|PMTCT_ART_SUBNAT.N.Already.T_1</v>
      </c>
    </row>
    <row r="1243" spans="4:14">
      <c r="D1243" s="15" t="s">
        <v>789</v>
      </c>
      <c r="E1243" s="15" t="s">
        <v>790</v>
      </c>
      <c r="F1243" s="15" t="s">
        <v>504</v>
      </c>
      <c r="G1243" s="15" t="s">
        <v>119</v>
      </c>
      <c r="H1243" s="15" t="s">
        <v>779</v>
      </c>
      <c r="I1243" s="15" t="s">
        <v>109</v>
      </c>
      <c r="J1243" s="15" t="s">
        <v>768</v>
      </c>
      <c r="K1243" s="57">
        <v>18</v>
      </c>
      <c r="L1243" s="57">
        <v>46</v>
      </c>
      <c r="M1243" s="57">
        <v>4</v>
      </c>
      <c r="N1243" s="57" t="str">
        <f t="shared" si="19"/>
        <v>[tjhYqc1MlVo]|45-49|Female|PMTCT_ART_SUBNAT.N.Already.T_1</v>
      </c>
    </row>
    <row r="1244" spans="4:14">
      <c r="D1244" s="15" t="s">
        <v>789</v>
      </c>
      <c r="E1244" s="15" t="s">
        <v>790</v>
      </c>
      <c r="F1244" s="15" t="s">
        <v>504</v>
      </c>
      <c r="G1244" s="15" t="s">
        <v>8</v>
      </c>
      <c r="H1244" s="15" t="s">
        <v>780</v>
      </c>
      <c r="I1244" s="15" t="s">
        <v>109</v>
      </c>
      <c r="J1244" s="15" t="s">
        <v>768</v>
      </c>
      <c r="K1244" s="57">
        <v>52</v>
      </c>
      <c r="L1244" s="57">
        <v>45</v>
      </c>
      <c r="M1244" s="57">
        <v>49</v>
      </c>
      <c r="N1244" s="57" t="str">
        <f t="shared" si="19"/>
        <v>[tjhYqc1MlVo]|50+|Female|PMTCT_ART_SUBNAT.N.Already.T_1</v>
      </c>
    </row>
    <row r="1245" spans="4:14">
      <c r="D1245" s="15" t="s">
        <v>789</v>
      </c>
      <c r="E1245" s="15" t="s">
        <v>790</v>
      </c>
      <c r="F1245" s="15" t="s">
        <v>499</v>
      </c>
      <c r="G1245" s="15" t="s">
        <v>112</v>
      </c>
      <c r="H1245" s="15" t="s">
        <v>772</v>
      </c>
      <c r="I1245" s="15" t="s">
        <v>109</v>
      </c>
      <c r="J1245" s="15" t="s">
        <v>768</v>
      </c>
      <c r="K1245" s="57">
        <v>290</v>
      </c>
      <c r="L1245" s="57">
        <v>54</v>
      </c>
      <c r="M1245" s="57">
        <v>13</v>
      </c>
      <c r="N1245" s="57" t="str">
        <f t="shared" si="19"/>
        <v>[tjhYqc1MlVo]|10-14|Female|PMTCT_STAT_SUBNAT.D.T_1</v>
      </c>
    </row>
    <row r="1246" spans="4:14">
      <c r="D1246" s="15" t="s">
        <v>789</v>
      </c>
      <c r="E1246" s="15" t="s">
        <v>790</v>
      </c>
      <c r="F1246" s="15" t="s">
        <v>499</v>
      </c>
      <c r="G1246" s="15" t="s">
        <v>113</v>
      </c>
      <c r="H1246" s="15" t="s">
        <v>773</v>
      </c>
      <c r="I1246" s="15" t="s">
        <v>109</v>
      </c>
      <c r="J1246" s="15" t="s">
        <v>768</v>
      </c>
      <c r="K1246" s="57">
        <v>243</v>
      </c>
      <c r="L1246" s="57">
        <v>17</v>
      </c>
      <c r="M1246" s="57">
        <v>12</v>
      </c>
      <c r="N1246" s="57" t="str">
        <f t="shared" si="19"/>
        <v>[tjhYqc1MlVo]|15-19|Female|PMTCT_STAT_SUBNAT.D.T_1</v>
      </c>
    </row>
    <row r="1247" spans="4:14">
      <c r="D1247" s="15" t="s">
        <v>789</v>
      </c>
      <c r="E1247" s="15" t="s">
        <v>790</v>
      </c>
      <c r="F1247" s="15" t="s">
        <v>499</v>
      </c>
      <c r="G1247" s="15" t="s">
        <v>114</v>
      </c>
      <c r="H1247" s="15" t="s">
        <v>774</v>
      </c>
      <c r="I1247" s="15" t="s">
        <v>109</v>
      </c>
      <c r="J1247" s="15" t="s">
        <v>768</v>
      </c>
      <c r="K1247" s="57">
        <v>190</v>
      </c>
      <c r="L1247" s="57">
        <v>8</v>
      </c>
      <c r="M1247" s="57">
        <v>9</v>
      </c>
      <c r="N1247" s="57" t="str">
        <f t="shared" si="19"/>
        <v>[tjhYqc1MlVo]|20-24|Female|PMTCT_STAT_SUBNAT.D.T_1</v>
      </c>
    </row>
    <row r="1248" spans="4:14">
      <c r="D1248" s="15" t="s">
        <v>789</v>
      </c>
      <c r="E1248" s="15" t="s">
        <v>790</v>
      </c>
      <c r="F1248" s="15" t="s">
        <v>499</v>
      </c>
      <c r="G1248" s="15" t="s">
        <v>115</v>
      </c>
      <c r="H1248" s="15" t="s">
        <v>775</v>
      </c>
      <c r="I1248" s="15" t="s">
        <v>109</v>
      </c>
      <c r="J1248" s="15" t="s">
        <v>768</v>
      </c>
      <c r="K1248" s="57">
        <v>168</v>
      </c>
      <c r="L1248" s="57">
        <v>29</v>
      </c>
      <c r="M1248" s="57">
        <v>7</v>
      </c>
      <c r="N1248" s="57" t="str">
        <f t="shared" si="19"/>
        <v>[tjhYqc1MlVo]|25-29|Female|PMTCT_STAT_SUBNAT.D.T_1</v>
      </c>
    </row>
    <row r="1249" spans="4:14">
      <c r="D1249" s="15" t="s">
        <v>789</v>
      </c>
      <c r="E1249" s="15" t="s">
        <v>790</v>
      </c>
      <c r="F1249" s="15" t="s">
        <v>499</v>
      </c>
      <c r="G1249" s="15" t="s">
        <v>116</v>
      </c>
      <c r="H1249" s="15" t="s">
        <v>776</v>
      </c>
      <c r="I1249" s="15" t="s">
        <v>109</v>
      </c>
      <c r="J1249" s="15" t="s">
        <v>768</v>
      </c>
      <c r="K1249" s="57">
        <v>158</v>
      </c>
      <c r="L1249" s="57">
        <v>33</v>
      </c>
      <c r="M1249" s="57">
        <v>49</v>
      </c>
      <c r="N1249" s="57" t="str">
        <f t="shared" si="19"/>
        <v>[tjhYqc1MlVo]|30-34|Female|PMTCT_STAT_SUBNAT.D.T_1</v>
      </c>
    </row>
    <row r="1250" spans="4:14">
      <c r="D1250" s="15" t="s">
        <v>789</v>
      </c>
      <c r="E1250" s="15" t="s">
        <v>790</v>
      </c>
      <c r="F1250" s="15" t="s">
        <v>499</v>
      </c>
      <c r="G1250" s="15" t="s">
        <v>117</v>
      </c>
      <c r="H1250" s="15" t="s">
        <v>777</v>
      </c>
      <c r="I1250" s="15" t="s">
        <v>109</v>
      </c>
      <c r="J1250" s="15" t="s">
        <v>768</v>
      </c>
      <c r="K1250" s="57">
        <v>124</v>
      </c>
      <c r="L1250" s="57">
        <v>22</v>
      </c>
      <c r="M1250" s="57">
        <v>35</v>
      </c>
      <c r="N1250" s="57" t="str">
        <f t="shared" si="19"/>
        <v>[tjhYqc1MlVo]|35-39|Female|PMTCT_STAT_SUBNAT.D.T_1</v>
      </c>
    </row>
    <row r="1251" spans="4:14">
      <c r="D1251" s="15" t="s">
        <v>789</v>
      </c>
      <c r="E1251" s="15" t="s">
        <v>790</v>
      </c>
      <c r="F1251" s="15" t="s">
        <v>499</v>
      </c>
      <c r="G1251" s="15" t="s">
        <v>118</v>
      </c>
      <c r="H1251" s="15" t="s">
        <v>778</v>
      </c>
      <c r="I1251" s="15" t="s">
        <v>109</v>
      </c>
      <c r="J1251" s="15" t="s">
        <v>768</v>
      </c>
      <c r="K1251" s="57">
        <v>94</v>
      </c>
      <c r="L1251" s="57">
        <v>50</v>
      </c>
      <c r="M1251" s="57">
        <v>11</v>
      </c>
      <c r="N1251" s="57" t="str">
        <f t="shared" si="19"/>
        <v>[tjhYqc1MlVo]|40-44|Female|PMTCT_STAT_SUBNAT.D.T_1</v>
      </c>
    </row>
    <row r="1252" spans="4:14">
      <c r="D1252" s="15" t="s">
        <v>789</v>
      </c>
      <c r="E1252" s="15" t="s">
        <v>790</v>
      </c>
      <c r="F1252" s="15" t="s">
        <v>499</v>
      </c>
      <c r="G1252" s="15" t="s">
        <v>119</v>
      </c>
      <c r="H1252" s="15" t="s">
        <v>779</v>
      </c>
      <c r="I1252" s="15" t="s">
        <v>109</v>
      </c>
      <c r="J1252" s="15" t="s">
        <v>768</v>
      </c>
      <c r="K1252" s="57">
        <v>66</v>
      </c>
      <c r="L1252" s="57">
        <v>26</v>
      </c>
      <c r="M1252" s="57">
        <v>44</v>
      </c>
      <c r="N1252" s="57" t="str">
        <f t="shared" si="19"/>
        <v>[tjhYqc1MlVo]|45-49|Female|PMTCT_STAT_SUBNAT.D.T_1</v>
      </c>
    </row>
    <row r="1253" spans="4:14">
      <c r="D1253" s="15" t="s">
        <v>789</v>
      </c>
      <c r="E1253" s="15" t="s">
        <v>790</v>
      </c>
      <c r="F1253" s="15" t="s">
        <v>499</v>
      </c>
      <c r="G1253" s="15" t="s">
        <v>8</v>
      </c>
      <c r="H1253" s="15" t="s">
        <v>780</v>
      </c>
      <c r="I1253" s="15" t="s">
        <v>109</v>
      </c>
      <c r="J1253" s="15" t="s">
        <v>768</v>
      </c>
      <c r="K1253" s="57">
        <v>380</v>
      </c>
      <c r="L1253" s="57">
        <v>23</v>
      </c>
      <c r="M1253" s="57">
        <v>2</v>
      </c>
      <c r="N1253" s="57" t="str">
        <f t="shared" si="19"/>
        <v>[tjhYqc1MlVo]|50+|Female|PMTCT_STAT_SUBNAT.D.T_1</v>
      </c>
    </row>
    <row r="1254" spans="4:14">
      <c r="D1254" s="15" t="s">
        <v>789</v>
      </c>
      <c r="E1254" s="15" t="s">
        <v>790</v>
      </c>
      <c r="F1254" s="15" t="s">
        <v>500</v>
      </c>
      <c r="G1254" s="15" t="s">
        <v>112</v>
      </c>
      <c r="H1254" s="15" t="s">
        <v>772</v>
      </c>
      <c r="I1254" s="15" t="s">
        <v>109</v>
      </c>
      <c r="J1254" s="15" t="s">
        <v>768</v>
      </c>
      <c r="K1254" s="57">
        <v>9</v>
      </c>
      <c r="L1254" s="57">
        <v>39</v>
      </c>
      <c r="M1254" s="57">
        <v>32</v>
      </c>
      <c r="N1254" s="57" t="str">
        <f t="shared" si="19"/>
        <v>[tjhYqc1MlVo]|10-14|Female|PMTCT_STAT_SUBNAT.N.Known.Pos.T_1</v>
      </c>
    </row>
    <row r="1255" spans="4:14">
      <c r="D1255" s="15" t="s">
        <v>789</v>
      </c>
      <c r="E1255" s="15" t="s">
        <v>790</v>
      </c>
      <c r="F1255" s="15" t="s">
        <v>500</v>
      </c>
      <c r="G1255" s="15" t="s">
        <v>113</v>
      </c>
      <c r="H1255" s="15" t="s">
        <v>773</v>
      </c>
      <c r="I1255" s="15" t="s">
        <v>109</v>
      </c>
      <c r="J1255" s="15" t="s">
        <v>768</v>
      </c>
      <c r="K1255" s="57">
        <v>15</v>
      </c>
      <c r="L1255" s="57">
        <v>45</v>
      </c>
      <c r="M1255" s="57">
        <v>11</v>
      </c>
      <c r="N1255" s="57" t="str">
        <f t="shared" si="19"/>
        <v>[tjhYqc1MlVo]|15-19|Female|PMTCT_STAT_SUBNAT.N.Known.Pos.T_1</v>
      </c>
    </row>
    <row r="1256" spans="4:14">
      <c r="D1256" s="15" t="s">
        <v>789</v>
      </c>
      <c r="E1256" s="15" t="s">
        <v>790</v>
      </c>
      <c r="F1256" s="15" t="s">
        <v>500</v>
      </c>
      <c r="G1256" s="15" t="s">
        <v>114</v>
      </c>
      <c r="H1256" s="15" t="s">
        <v>774</v>
      </c>
      <c r="I1256" s="15" t="s">
        <v>109</v>
      </c>
      <c r="J1256" s="15" t="s">
        <v>768</v>
      </c>
      <c r="K1256" s="57">
        <v>36</v>
      </c>
      <c r="L1256" s="57">
        <v>3</v>
      </c>
      <c r="M1256" s="57">
        <v>17</v>
      </c>
      <c r="N1256" s="57" t="str">
        <f t="shared" si="19"/>
        <v>[tjhYqc1MlVo]|20-24|Female|PMTCT_STAT_SUBNAT.N.Known.Pos.T_1</v>
      </c>
    </row>
    <row r="1257" spans="4:14">
      <c r="D1257" s="15" t="s">
        <v>789</v>
      </c>
      <c r="E1257" s="15" t="s">
        <v>790</v>
      </c>
      <c r="F1257" s="15" t="s">
        <v>500</v>
      </c>
      <c r="G1257" s="15" t="s">
        <v>115</v>
      </c>
      <c r="H1257" s="15" t="s">
        <v>775</v>
      </c>
      <c r="I1257" s="15" t="s">
        <v>109</v>
      </c>
      <c r="J1257" s="15" t="s">
        <v>768</v>
      </c>
      <c r="K1257" s="57">
        <v>59</v>
      </c>
      <c r="L1257" s="57">
        <v>16</v>
      </c>
      <c r="M1257" s="57">
        <v>35</v>
      </c>
      <c r="N1257" s="57" t="str">
        <f t="shared" si="19"/>
        <v>[tjhYqc1MlVo]|25-29|Female|PMTCT_STAT_SUBNAT.N.Known.Pos.T_1</v>
      </c>
    </row>
    <row r="1258" spans="4:14">
      <c r="D1258" s="15" t="s">
        <v>789</v>
      </c>
      <c r="E1258" s="15" t="s">
        <v>790</v>
      </c>
      <c r="F1258" s="15" t="s">
        <v>500</v>
      </c>
      <c r="G1258" s="15" t="s">
        <v>116</v>
      </c>
      <c r="H1258" s="15" t="s">
        <v>776</v>
      </c>
      <c r="I1258" s="15" t="s">
        <v>109</v>
      </c>
      <c r="J1258" s="15" t="s">
        <v>768</v>
      </c>
      <c r="K1258" s="57">
        <v>76</v>
      </c>
      <c r="L1258" s="57">
        <v>26</v>
      </c>
      <c r="M1258" s="57">
        <v>12</v>
      </c>
      <c r="N1258" s="57" t="str">
        <f t="shared" si="19"/>
        <v>[tjhYqc1MlVo]|30-34|Female|PMTCT_STAT_SUBNAT.N.Known.Pos.T_1</v>
      </c>
    </row>
    <row r="1259" spans="4:14">
      <c r="D1259" s="15" t="s">
        <v>789</v>
      </c>
      <c r="E1259" s="15" t="s">
        <v>790</v>
      </c>
      <c r="F1259" s="15" t="s">
        <v>500</v>
      </c>
      <c r="G1259" s="15" t="s">
        <v>117</v>
      </c>
      <c r="H1259" s="15" t="s">
        <v>777</v>
      </c>
      <c r="I1259" s="15" t="s">
        <v>109</v>
      </c>
      <c r="J1259" s="15" t="s">
        <v>768</v>
      </c>
      <c r="K1259" s="57">
        <v>72</v>
      </c>
      <c r="L1259" s="57">
        <v>15</v>
      </c>
      <c r="M1259" s="57">
        <v>26</v>
      </c>
      <c r="N1259" s="57" t="str">
        <f t="shared" si="19"/>
        <v>[tjhYqc1MlVo]|35-39|Female|PMTCT_STAT_SUBNAT.N.Known.Pos.T_1</v>
      </c>
    </row>
    <row r="1260" spans="4:14">
      <c r="D1260" s="15" t="s">
        <v>789</v>
      </c>
      <c r="E1260" s="15" t="s">
        <v>790</v>
      </c>
      <c r="F1260" s="15" t="s">
        <v>500</v>
      </c>
      <c r="G1260" s="15" t="s">
        <v>118</v>
      </c>
      <c r="H1260" s="15" t="s">
        <v>778</v>
      </c>
      <c r="I1260" s="15" t="s">
        <v>109</v>
      </c>
      <c r="J1260" s="15" t="s">
        <v>768</v>
      </c>
      <c r="K1260" s="57">
        <v>60</v>
      </c>
      <c r="L1260" s="57">
        <v>29</v>
      </c>
      <c r="M1260" s="57">
        <v>22</v>
      </c>
      <c r="N1260" s="57" t="str">
        <f t="shared" si="19"/>
        <v>[tjhYqc1MlVo]|40-44|Female|PMTCT_STAT_SUBNAT.N.Known.Pos.T_1</v>
      </c>
    </row>
    <row r="1261" spans="4:14">
      <c r="D1261" s="15" t="s">
        <v>789</v>
      </c>
      <c r="E1261" s="15" t="s">
        <v>790</v>
      </c>
      <c r="F1261" s="15" t="s">
        <v>500</v>
      </c>
      <c r="G1261" s="15" t="s">
        <v>119</v>
      </c>
      <c r="H1261" s="15" t="s">
        <v>779</v>
      </c>
      <c r="I1261" s="15" t="s">
        <v>109</v>
      </c>
      <c r="J1261" s="15" t="s">
        <v>768</v>
      </c>
      <c r="K1261" s="57">
        <v>45</v>
      </c>
      <c r="L1261" s="57">
        <v>12</v>
      </c>
      <c r="M1261" s="57">
        <v>3</v>
      </c>
      <c r="N1261" s="57" t="str">
        <f t="shared" si="19"/>
        <v>[tjhYqc1MlVo]|45-49|Female|PMTCT_STAT_SUBNAT.N.Known.Pos.T_1</v>
      </c>
    </row>
    <row r="1262" spans="4:14">
      <c r="D1262" s="15" t="s">
        <v>789</v>
      </c>
      <c r="E1262" s="15" t="s">
        <v>790</v>
      </c>
      <c r="F1262" s="15" t="s">
        <v>500</v>
      </c>
      <c r="G1262" s="15" t="s">
        <v>8</v>
      </c>
      <c r="H1262" s="15" t="s">
        <v>780</v>
      </c>
      <c r="I1262" s="15" t="s">
        <v>109</v>
      </c>
      <c r="J1262" s="15" t="s">
        <v>768</v>
      </c>
      <c r="K1262" s="57">
        <v>127</v>
      </c>
      <c r="L1262" s="57">
        <v>50</v>
      </c>
      <c r="M1262" s="57">
        <v>22</v>
      </c>
      <c r="N1262" s="57" t="str">
        <f t="shared" si="19"/>
        <v>[tjhYqc1MlVo]|50+|Female|PMTCT_STAT_SUBNAT.N.Known.Pos.T_1</v>
      </c>
    </row>
    <row r="1263" spans="4:14">
      <c r="D1263" s="15" t="s">
        <v>789</v>
      </c>
      <c r="E1263" s="15" t="s">
        <v>790</v>
      </c>
      <c r="F1263" s="15" t="s">
        <v>501</v>
      </c>
      <c r="G1263" s="15" t="s">
        <v>112</v>
      </c>
      <c r="H1263" s="15" t="s">
        <v>772</v>
      </c>
      <c r="I1263" s="15" t="s">
        <v>109</v>
      </c>
      <c r="J1263" s="15" t="s">
        <v>768</v>
      </c>
      <c r="K1263" s="57">
        <v>1</v>
      </c>
      <c r="L1263" s="57">
        <v>52</v>
      </c>
      <c r="M1263" s="57">
        <v>21</v>
      </c>
      <c r="N1263" s="57" t="str">
        <f t="shared" si="19"/>
        <v>[tjhYqc1MlVo]|10-14|Female|PMTCT_STAT_SUBNAT.N.New.Pos.T_1</v>
      </c>
    </row>
    <row r="1264" spans="4:14">
      <c r="D1264" s="15" t="s">
        <v>789</v>
      </c>
      <c r="E1264" s="15" t="s">
        <v>790</v>
      </c>
      <c r="F1264" s="15" t="s">
        <v>501</v>
      </c>
      <c r="G1264" s="15" t="s">
        <v>113</v>
      </c>
      <c r="H1264" s="15" t="s">
        <v>773</v>
      </c>
      <c r="I1264" s="15" t="s">
        <v>109</v>
      </c>
      <c r="J1264" s="15" t="s">
        <v>768</v>
      </c>
      <c r="K1264" s="57">
        <v>2</v>
      </c>
      <c r="L1264" s="57">
        <v>48</v>
      </c>
      <c r="M1264" s="57">
        <v>12</v>
      </c>
      <c r="N1264" s="57" t="str">
        <f t="shared" si="19"/>
        <v>[tjhYqc1MlVo]|15-19|Female|PMTCT_STAT_SUBNAT.N.New.Pos.T_1</v>
      </c>
    </row>
    <row r="1265" spans="4:14">
      <c r="D1265" s="15" t="s">
        <v>789</v>
      </c>
      <c r="E1265" s="15" t="s">
        <v>790</v>
      </c>
      <c r="F1265" s="15" t="s">
        <v>501</v>
      </c>
      <c r="G1265" s="15" t="s">
        <v>114</v>
      </c>
      <c r="H1265" s="15" t="s">
        <v>774</v>
      </c>
      <c r="I1265" s="15" t="s">
        <v>109</v>
      </c>
      <c r="J1265" s="15" t="s">
        <v>768</v>
      </c>
      <c r="K1265" s="57">
        <v>4</v>
      </c>
      <c r="L1265" s="57">
        <v>24</v>
      </c>
      <c r="M1265" s="57">
        <v>37</v>
      </c>
      <c r="N1265" s="57" t="str">
        <f t="shared" si="19"/>
        <v>[tjhYqc1MlVo]|20-24|Female|PMTCT_STAT_SUBNAT.N.New.Pos.T_1</v>
      </c>
    </row>
    <row r="1266" spans="4:14">
      <c r="D1266" s="15" t="s">
        <v>789</v>
      </c>
      <c r="E1266" s="15" t="s">
        <v>790</v>
      </c>
      <c r="F1266" s="15" t="s">
        <v>501</v>
      </c>
      <c r="G1266" s="15" t="s">
        <v>115</v>
      </c>
      <c r="H1266" s="15" t="s">
        <v>775</v>
      </c>
      <c r="I1266" s="15" t="s">
        <v>109</v>
      </c>
      <c r="J1266" s="15" t="s">
        <v>768</v>
      </c>
      <c r="K1266" s="57">
        <v>7</v>
      </c>
      <c r="L1266" s="57">
        <v>39</v>
      </c>
      <c r="M1266" s="57">
        <v>5</v>
      </c>
      <c r="N1266" s="57" t="str">
        <f t="shared" si="19"/>
        <v>[tjhYqc1MlVo]|25-29|Female|PMTCT_STAT_SUBNAT.N.New.Pos.T_1</v>
      </c>
    </row>
    <row r="1267" spans="4:14">
      <c r="D1267" s="15" t="s">
        <v>789</v>
      </c>
      <c r="E1267" s="15" t="s">
        <v>790</v>
      </c>
      <c r="F1267" s="15" t="s">
        <v>501</v>
      </c>
      <c r="G1267" s="15" t="s">
        <v>116</v>
      </c>
      <c r="H1267" s="15" t="s">
        <v>776</v>
      </c>
      <c r="I1267" s="15" t="s">
        <v>109</v>
      </c>
      <c r="J1267" s="15" t="s">
        <v>768</v>
      </c>
      <c r="K1267" s="57">
        <v>9</v>
      </c>
      <c r="L1267" s="57">
        <v>3</v>
      </c>
      <c r="M1267" s="57">
        <v>7</v>
      </c>
      <c r="N1267" s="57" t="str">
        <f t="shared" si="19"/>
        <v>[tjhYqc1MlVo]|30-34|Female|PMTCT_STAT_SUBNAT.N.New.Pos.T_1</v>
      </c>
    </row>
    <row r="1268" spans="4:14">
      <c r="D1268" s="15" t="s">
        <v>789</v>
      </c>
      <c r="E1268" s="15" t="s">
        <v>790</v>
      </c>
      <c r="F1268" s="15" t="s">
        <v>501</v>
      </c>
      <c r="G1268" s="15" t="s">
        <v>117</v>
      </c>
      <c r="H1268" s="15" t="s">
        <v>777</v>
      </c>
      <c r="I1268" s="15" t="s">
        <v>109</v>
      </c>
      <c r="J1268" s="15" t="s">
        <v>768</v>
      </c>
      <c r="K1268" s="57">
        <v>9</v>
      </c>
      <c r="L1268" s="57">
        <v>11</v>
      </c>
      <c r="M1268" s="57">
        <v>5</v>
      </c>
      <c r="N1268" s="57" t="str">
        <f t="shared" si="19"/>
        <v>[tjhYqc1MlVo]|35-39|Female|PMTCT_STAT_SUBNAT.N.New.Pos.T_1</v>
      </c>
    </row>
    <row r="1269" spans="4:14">
      <c r="D1269" s="15" t="s">
        <v>789</v>
      </c>
      <c r="E1269" s="15" t="s">
        <v>790</v>
      </c>
      <c r="F1269" s="15" t="s">
        <v>501</v>
      </c>
      <c r="G1269" s="15" t="s">
        <v>118</v>
      </c>
      <c r="H1269" s="15" t="s">
        <v>778</v>
      </c>
      <c r="I1269" s="15" t="s">
        <v>109</v>
      </c>
      <c r="J1269" s="15" t="s">
        <v>768</v>
      </c>
      <c r="K1269" s="57">
        <v>7</v>
      </c>
      <c r="L1269" s="57">
        <v>7</v>
      </c>
      <c r="M1269" s="57">
        <v>50</v>
      </c>
      <c r="N1269" s="57" t="str">
        <f t="shared" si="19"/>
        <v>[tjhYqc1MlVo]|40-44|Female|PMTCT_STAT_SUBNAT.N.New.Pos.T_1</v>
      </c>
    </row>
    <row r="1270" spans="4:14">
      <c r="D1270" s="15" t="s">
        <v>789</v>
      </c>
      <c r="E1270" s="15" t="s">
        <v>790</v>
      </c>
      <c r="F1270" s="15" t="s">
        <v>501</v>
      </c>
      <c r="G1270" s="15" t="s">
        <v>119</v>
      </c>
      <c r="H1270" s="15" t="s">
        <v>779</v>
      </c>
      <c r="I1270" s="15" t="s">
        <v>109</v>
      </c>
      <c r="J1270" s="15" t="s">
        <v>768</v>
      </c>
      <c r="K1270" s="57">
        <v>5</v>
      </c>
      <c r="L1270" s="57">
        <v>6</v>
      </c>
      <c r="M1270" s="57">
        <v>33</v>
      </c>
      <c r="N1270" s="57" t="str">
        <f t="shared" si="19"/>
        <v>[tjhYqc1MlVo]|45-49|Female|PMTCT_STAT_SUBNAT.N.New.Pos.T_1</v>
      </c>
    </row>
    <row r="1271" spans="4:14">
      <c r="D1271" s="15" t="s">
        <v>789</v>
      </c>
      <c r="E1271" s="15" t="s">
        <v>790</v>
      </c>
      <c r="F1271" s="15" t="s">
        <v>501</v>
      </c>
      <c r="G1271" s="15" t="s">
        <v>8</v>
      </c>
      <c r="H1271" s="15" t="s">
        <v>780</v>
      </c>
      <c r="I1271" s="15" t="s">
        <v>109</v>
      </c>
      <c r="J1271" s="15" t="s">
        <v>768</v>
      </c>
      <c r="K1271" s="57">
        <v>16</v>
      </c>
      <c r="L1271" s="57">
        <v>16</v>
      </c>
      <c r="M1271" s="57">
        <v>21</v>
      </c>
      <c r="N1271" s="57" t="str">
        <f t="shared" si="19"/>
        <v>[tjhYqc1MlVo]|50+|Female|PMTCT_STAT_SUBNAT.N.New.Pos.T_1</v>
      </c>
    </row>
    <row r="1272" spans="4:14">
      <c r="D1272" s="15" t="s">
        <v>791</v>
      </c>
      <c r="E1272" s="15" t="s">
        <v>792</v>
      </c>
      <c r="F1272" s="15" t="s">
        <v>504</v>
      </c>
      <c r="G1272" s="15" t="s">
        <v>112</v>
      </c>
      <c r="H1272" s="15" t="s">
        <v>772</v>
      </c>
      <c r="I1272" s="15" t="s">
        <v>109</v>
      </c>
      <c r="J1272" s="15" t="s">
        <v>768</v>
      </c>
      <c r="K1272" s="57">
        <v>3</v>
      </c>
      <c r="L1272" s="57">
        <v>56</v>
      </c>
      <c r="M1272" s="57">
        <v>32</v>
      </c>
      <c r="N1272" s="57" t="str">
        <f t="shared" si="19"/>
        <v>[zTaMbxvQtJ6]|10-14|Female|PMTCT_ART_SUBNAT.N.Already.T_1</v>
      </c>
    </row>
    <row r="1273" spans="4:14">
      <c r="D1273" s="15" t="s">
        <v>791</v>
      </c>
      <c r="E1273" s="15" t="s">
        <v>792</v>
      </c>
      <c r="F1273" s="15" t="s">
        <v>504</v>
      </c>
      <c r="G1273" s="15" t="s">
        <v>113</v>
      </c>
      <c r="H1273" s="15" t="s">
        <v>773</v>
      </c>
      <c r="I1273" s="15" t="s">
        <v>109</v>
      </c>
      <c r="J1273" s="15" t="s">
        <v>768</v>
      </c>
      <c r="K1273" s="57">
        <v>4</v>
      </c>
      <c r="L1273" s="57">
        <v>49</v>
      </c>
      <c r="M1273" s="57">
        <v>10</v>
      </c>
      <c r="N1273" s="57" t="str">
        <f t="shared" si="19"/>
        <v>[zTaMbxvQtJ6]|15-19|Female|PMTCT_ART_SUBNAT.N.Already.T_1</v>
      </c>
    </row>
    <row r="1274" spans="4:14">
      <c r="D1274" s="15" t="s">
        <v>791</v>
      </c>
      <c r="E1274" s="15" t="s">
        <v>792</v>
      </c>
      <c r="F1274" s="15" t="s">
        <v>504</v>
      </c>
      <c r="G1274" s="15" t="s">
        <v>114</v>
      </c>
      <c r="H1274" s="15" t="s">
        <v>774</v>
      </c>
      <c r="I1274" s="15" t="s">
        <v>109</v>
      </c>
      <c r="J1274" s="15" t="s">
        <v>768</v>
      </c>
      <c r="K1274" s="57">
        <v>8</v>
      </c>
      <c r="L1274" s="57">
        <v>10</v>
      </c>
      <c r="M1274" s="57">
        <v>1</v>
      </c>
      <c r="N1274" s="57" t="str">
        <f t="shared" si="19"/>
        <v>[zTaMbxvQtJ6]|20-24|Female|PMTCT_ART_SUBNAT.N.Already.T_1</v>
      </c>
    </row>
    <row r="1275" spans="4:14">
      <c r="D1275" s="15" t="s">
        <v>791</v>
      </c>
      <c r="E1275" s="15" t="s">
        <v>792</v>
      </c>
      <c r="F1275" s="15" t="s">
        <v>504</v>
      </c>
      <c r="G1275" s="15" t="s">
        <v>115</v>
      </c>
      <c r="H1275" s="15" t="s">
        <v>775</v>
      </c>
      <c r="I1275" s="15" t="s">
        <v>109</v>
      </c>
      <c r="J1275" s="15" t="s">
        <v>768</v>
      </c>
      <c r="K1275" s="57">
        <v>16</v>
      </c>
      <c r="L1275" s="57">
        <v>43</v>
      </c>
      <c r="M1275" s="57">
        <v>37</v>
      </c>
      <c r="N1275" s="57" t="str">
        <f t="shared" si="19"/>
        <v>[zTaMbxvQtJ6]|25-29|Female|PMTCT_ART_SUBNAT.N.Already.T_1</v>
      </c>
    </row>
    <row r="1276" spans="4:14">
      <c r="D1276" s="15" t="s">
        <v>791</v>
      </c>
      <c r="E1276" s="15" t="s">
        <v>792</v>
      </c>
      <c r="F1276" s="15" t="s">
        <v>504</v>
      </c>
      <c r="G1276" s="15" t="s">
        <v>116</v>
      </c>
      <c r="H1276" s="15" t="s">
        <v>776</v>
      </c>
      <c r="I1276" s="15" t="s">
        <v>109</v>
      </c>
      <c r="J1276" s="15" t="s">
        <v>768</v>
      </c>
      <c r="K1276" s="57">
        <v>23</v>
      </c>
      <c r="L1276" s="57">
        <v>9</v>
      </c>
      <c r="M1276" s="57">
        <v>38</v>
      </c>
      <c r="N1276" s="57" t="str">
        <f t="shared" si="19"/>
        <v>[zTaMbxvQtJ6]|30-34|Female|PMTCT_ART_SUBNAT.N.Already.T_1</v>
      </c>
    </row>
    <row r="1277" spans="4:14">
      <c r="D1277" s="15" t="s">
        <v>791</v>
      </c>
      <c r="E1277" s="15" t="s">
        <v>792</v>
      </c>
      <c r="F1277" s="15" t="s">
        <v>504</v>
      </c>
      <c r="G1277" s="15" t="s">
        <v>117</v>
      </c>
      <c r="H1277" s="15" t="s">
        <v>777</v>
      </c>
      <c r="I1277" s="15" t="s">
        <v>109</v>
      </c>
      <c r="J1277" s="15" t="s">
        <v>768</v>
      </c>
      <c r="K1277" s="57">
        <v>23</v>
      </c>
      <c r="L1277" s="57">
        <v>25</v>
      </c>
      <c r="M1277" s="57">
        <v>1</v>
      </c>
      <c r="N1277" s="57" t="str">
        <f t="shared" si="19"/>
        <v>[zTaMbxvQtJ6]|35-39|Female|PMTCT_ART_SUBNAT.N.Already.T_1</v>
      </c>
    </row>
    <row r="1278" spans="4:14">
      <c r="D1278" s="15" t="s">
        <v>791</v>
      </c>
      <c r="E1278" s="15" t="s">
        <v>792</v>
      </c>
      <c r="F1278" s="15" t="s">
        <v>504</v>
      </c>
      <c r="G1278" s="15" t="s">
        <v>118</v>
      </c>
      <c r="H1278" s="15" t="s">
        <v>778</v>
      </c>
      <c r="I1278" s="15" t="s">
        <v>109</v>
      </c>
      <c r="J1278" s="15" t="s">
        <v>768</v>
      </c>
      <c r="K1278" s="57">
        <v>18</v>
      </c>
      <c r="L1278" s="57">
        <v>8</v>
      </c>
      <c r="M1278" s="57">
        <v>28</v>
      </c>
      <c r="N1278" s="57" t="str">
        <f t="shared" si="19"/>
        <v>[zTaMbxvQtJ6]|40-44|Female|PMTCT_ART_SUBNAT.N.Already.T_1</v>
      </c>
    </row>
    <row r="1279" spans="4:14">
      <c r="D1279" s="15" t="s">
        <v>791</v>
      </c>
      <c r="E1279" s="15" t="s">
        <v>792</v>
      </c>
      <c r="F1279" s="15" t="s">
        <v>504</v>
      </c>
      <c r="G1279" s="15" t="s">
        <v>119</v>
      </c>
      <c r="H1279" s="15" t="s">
        <v>779</v>
      </c>
      <c r="I1279" s="15" t="s">
        <v>109</v>
      </c>
      <c r="J1279" s="15" t="s">
        <v>768</v>
      </c>
      <c r="K1279" s="57">
        <v>14</v>
      </c>
      <c r="L1279" s="57">
        <v>12</v>
      </c>
      <c r="M1279" s="57">
        <v>32</v>
      </c>
      <c r="N1279" s="57" t="str">
        <f t="shared" si="19"/>
        <v>[zTaMbxvQtJ6]|45-49|Female|PMTCT_ART_SUBNAT.N.Already.T_1</v>
      </c>
    </row>
    <row r="1280" spans="4:14">
      <c r="D1280" s="15" t="s">
        <v>791</v>
      </c>
      <c r="E1280" s="15" t="s">
        <v>792</v>
      </c>
      <c r="F1280" s="15" t="s">
        <v>504</v>
      </c>
      <c r="G1280" s="15" t="s">
        <v>8</v>
      </c>
      <c r="H1280" s="15" t="s">
        <v>780</v>
      </c>
      <c r="I1280" s="15" t="s">
        <v>109</v>
      </c>
      <c r="J1280" s="15" t="s">
        <v>768</v>
      </c>
      <c r="K1280" s="57">
        <v>41</v>
      </c>
      <c r="L1280" s="57">
        <v>4</v>
      </c>
      <c r="M1280" s="57">
        <v>16</v>
      </c>
      <c r="N1280" s="57" t="str">
        <f t="shared" si="19"/>
        <v>[zTaMbxvQtJ6]|50+|Female|PMTCT_ART_SUBNAT.N.Already.T_1</v>
      </c>
    </row>
    <row r="1281" spans="4:14">
      <c r="D1281" s="15" t="s">
        <v>791</v>
      </c>
      <c r="E1281" s="15" t="s">
        <v>792</v>
      </c>
      <c r="F1281" s="15" t="s">
        <v>499</v>
      </c>
      <c r="G1281" s="15" t="s">
        <v>112</v>
      </c>
      <c r="H1281" s="15" t="s">
        <v>772</v>
      </c>
      <c r="I1281" s="15" t="s">
        <v>109</v>
      </c>
      <c r="J1281" s="15" t="s">
        <v>768</v>
      </c>
      <c r="K1281" s="57">
        <v>182</v>
      </c>
      <c r="L1281" s="57">
        <v>8</v>
      </c>
      <c r="M1281" s="57">
        <v>40</v>
      </c>
      <c r="N1281" s="57" t="str">
        <f t="shared" si="19"/>
        <v>[zTaMbxvQtJ6]|10-14|Female|PMTCT_STAT_SUBNAT.D.T_1</v>
      </c>
    </row>
    <row r="1282" spans="4:14">
      <c r="D1282" s="15" t="s">
        <v>791</v>
      </c>
      <c r="E1282" s="15" t="s">
        <v>792</v>
      </c>
      <c r="F1282" s="15" t="s">
        <v>499</v>
      </c>
      <c r="G1282" s="15" t="s">
        <v>113</v>
      </c>
      <c r="H1282" s="15" t="s">
        <v>773</v>
      </c>
      <c r="I1282" s="15" t="s">
        <v>109</v>
      </c>
      <c r="J1282" s="15" t="s">
        <v>768</v>
      </c>
      <c r="K1282" s="57">
        <v>158</v>
      </c>
      <c r="L1282" s="57">
        <v>7</v>
      </c>
      <c r="M1282" s="57">
        <v>25</v>
      </c>
      <c r="N1282" s="57" t="str">
        <f t="shared" si="19"/>
        <v>[zTaMbxvQtJ6]|15-19|Female|PMTCT_STAT_SUBNAT.D.T_1</v>
      </c>
    </row>
    <row r="1283" spans="4:14">
      <c r="D1283" s="15" t="s">
        <v>791</v>
      </c>
      <c r="E1283" s="15" t="s">
        <v>792</v>
      </c>
      <c r="F1283" s="15" t="s">
        <v>499</v>
      </c>
      <c r="G1283" s="15" t="s">
        <v>114</v>
      </c>
      <c r="H1283" s="15" t="s">
        <v>774</v>
      </c>
      <c r="I1283" s="15" t="s">
        <v>109</v>
      </c>
      <c r="J1283" s="15" t="s">
        <v>768</v>
      </c>
      <c r="K1283" s="57">
        <v>134</v>
      </c>
      <c r="L1283" s="57">
        <v>35</v>
      </c>
      <c r="M1283" s="57">
        <v>36</v>
      </c>
      <c r="N1283" s="57" t="str">
        <f t="shared" ref="N1283:N1346" si="20">IF($D1283&lt;&gt;"","["&amp;$E1283&amp;"]"&amp;"|"&amp;$G1283&amp;"|"&amp;$I1283&amp;"|"&amp;$F1283,"")</f>
        <v>[zTaMbxvQtJ6]|20-24|Female|PMTCT_STAT_SUBNAT.D.T_1</v>
      </c>
    </row>
    <row r="1284" spans="4:14">
      <c r="D1284" s="15" t="s">
        <v>791</v>
      </c>
      <c r="E1284" s="15" t="s">
        <v>792</v>
      </c>
      <c r="F1284" s="15" t="s">
        <v>499</v>
      </c>
      <c r="G1284" s="15" t="s">
        <v>115</v>
      </c>
      <c r="H1284" s="15" t="s">
        <v>775</v>
      </c>
      <c r="I1284" s="15" t="s">
        <v>109</v>
      </c>
      <c r="J1284" s="15" t="s">
        <v>768</v>
      </c>
      <c r="K1284" s="57">
        <v>138</v>
      </c>
      <c r="L1284" s="57">
        <v>17</v>
      </c>
      <c r="M1284" s="57">
        <v>26</v>
      </c>
      <c r="N1284" s="57" t="str">
        <f t="shared" si="20"/>
        <v>[zTaMbxvQtJ6]|25-29|Female|PMTCT_STAT_SUBNAT.D.T_1</v>
      </c>
    </row>
    <row r="1285" spans="4:14">
      <c r="D1285" s="15" t="s">
        <v>791</v>
      </c>
      <c r="E1285" s="15" t="s">
        <v>792</v>
      </c>
      <c r="F1285" s="15" t="s">
        <v>499</v>
      </c>
      <c r="G1285" s="15" t="s">
        <v>116</v>
      </c>
      <c r="H1285" s="15" t="s">
        <v>776</v>
      </c>
      <c r="I1285" s="15" t="s">
        <v>109</v>
      </c>
      <c r="J1285" s="15" t="s">
        <v>768</v>
      </c>
      <c r="K1285" s="57">
        <v>130</v>
      </c>
      <c r="L1285" s="57">
        <v>60</v>
      </c>
      <c r="M1285" s="57">
        <v>37</v>
      </c>
      <c r="N1285" s="57" t="str">
        <f t="shared" si="20"/>
        <v>[zTaMbxvQtJ6]|30-34|Female|PMTCT_STAT_SUBNAT.D.T_1</v>
      </c>
    </row>
    <row r="1286" spans="4:14">
      <c r="D1286" s="15" t="s">
        <v>791</v>
      </c>
      <c r="E1286" s="15" t="s">
        <v>792</v>
      </c>
      <c r="F1286" s="15" t="s">
        <v>499</v>
      </c>
      <c r="G1286" s="15" t="s">
        <v>117</v>
      </c>
      <c r="H1286" s="15" t="s">
        <v>777</v>
      </c>
      <c r="I1286" s="15" t="s">
        <v>109</v>
      </c>
      <c r="J1286" s="15" t="s">
        <v>768</v>
      </c>
      <c r="K1286" s="57">
        <v>91</v>
      </c>
      <c r="L1286" s="57">
        <v>19</v>
      </c>
      <c r="M1286" s="57">
        <v>42</v>
      </c>
      <c r="N1286" s="57" t="str">
        <f t="shared" si="20"/>
        <v>[zTaMbxvQtJ6]|35-39|Female|PMTCT_STAT_SUBNAT.D.T_1</v>
      </c>
    </row>
    <row r="1287" spans="4:14">
      <c r="D1287" s="15" t="s">
        <v>791</v>
      </c>
      <c r="E1287" s="15" t="s">
        <v>792</v>
      </c>
      <c r="F1287" s="15" t="s">
        <v>499</v>
      </c>
      <c r="G1287" s="15" t="s">
        <v>118</v>
      </c>
      <c r="H1287" s="15" t="s">
        <v>778</v>
      </c>
      <c r="I1287" s="15" t="s">
        <v>109</v>
      </c>
      <c r="J1287" s="15" t="s">
        <v>768</v>
      </c>
      <c r="K1287" s="57">
        <v>65</v>
      </c>
      <c r="L1287" s="57">
        <v>52</v>
      </c>
      <c r="M1287" s="57">
        <v>8</v>
      </c>
      <c r="N1287" s="57" t="str">
        <f t="shared" si="20"/>
        <v>[zTaMbxvQtJ6]|40-44|Female|PMTCT_STAT_SUBNAT.D.T_1</v>
      </c>
    </row>
    <row r="1288" spans="4:14">
      <c r="D1288" s="15" t="s">
        <v>791</v>
      </c>
      <c r="E1288" s="15" t="s">
        <v>792</v>
      </c>
      <c r="F1288" s="15" t="s">
        <v>499</v>
      </c>
      <c r="G1288" s="15" t="s">
        <v>119</v>
      </c>
      <c r="H1288" s="15" t="s">
        <v>779</v>
      </c>
      <c r="I1288" s="15" t="s">
        <v>109</v>
      </c>
      <c r="J1288" s="15" t="s">
        <v>768</v>
      </c>
      <c r="K1288" s="57">
        <v>52</v>
      </c>
      <c r="L1288" s="57">
        <v>54</v>
      </c>
      <c r="M1288" s="57">
        <v>23</v>
      </c>
      <c r="N1288" s="57" t="str">
        <f t="shared" si="20"/>
        <v>[zTaMbxvQtJ6]|45-49|Female|PMTCT_STAT_SUBNAT.D.T_1</v>
      </c>
    </row>
    <row r="1289" spans="4:14">
      <c r="D1289" s="15" t="s">
        <v>791</v>
      </c>
      <c r="E1289" s="15" t="s">
        <v>792</v>
      </c>
      <c r="F1289" s="15" t="s">
        <v>499</v>
      </c>
      <c r="G1289" s="15" t="s">
        <v>8</v>
      </c>
      <c r="H1289" s="15" t="s">
        <v>780</v>
      </c>
      <c r="I1289" s="15" t="s">
        <v>109</v>
      </c>
      <c r="J1289" s="15" t="s">
        <v>768</v>
      </c>
      <c r="K1289" s="57">
        <v>301</v>
      </c>
      <c r="L1289" s="57">
        <v>48</v>
      </c>
      <c r="M1289" s="57">
        <v>42</v>
      </c>
      <c r="N1289" s="57" t="str">
        <f t="shared" si="20"/>
        <v>[zTaMbxvQtJ6]|50+|Female|PMTCT_STAT_SUBNAT.D.T_1</v>
      </c>
    </row>
    <row r="1290" spans="4:14">
      <c r="D1290" s="15" t="s">
        <v>791</v>
      </c>
      <c r="E1290" s="15" t="s">
        <v>792</v>
      </c>
      <c r="F1290" s="15" t="s">
        <v>500</v>
      </c>
      <c r="G1290" s="15" t="s">
        <v>112</v>
      </c>
      <c r="H1290" s="15" t="s">
        <v>772</v>
      </c>
      <c r="I1290" s="15" t="s">
        <v>109</v>
      </c>
      <c r="J1290" s="15" t="s">
        <v>768</v>
      </c>
      <c r="K1290" s="57">
        <v>8</v>
      </c>
      <c r="L1290" s="57">
        <v>43</v>
      </c>
      <c r="M1290" s="57">
        <v>5</v>
      </c>
      <c r="N1290" s="57" t="str">
        <f t="shared" si="20"/>
        <v>[zTaMbxvQtJ6]|10-14|Female|PMTCT_STAT_SUBNAT.N.Known.Pos.T_1</v>
      </c>
    </row>
    <row r="1291" spans="4:14">
      <c r="D1291" s="15" t="s">
        <v>791</v>
      </c>
      <c r="E1291" s="15" t="s">
        <v>792</v>
      </c>
      <c r="F1291" s="15" t="s">
        <v>500</v>
      </c>
      <c r="G1291" s="15" t="s">
        <v>113</v>
      </c>
      <c r="H1291" s="15" t="s">
        <v>773</v>
      </c>
      <c r="I1291" s="15" t="s">
        <v>109</v>
      </c>
      <c r="J1291" s="15" t="s">
        <v>768</v>
      </c>
      <c r="K1291" s="57">
        <v>13</v>
      </c>
      <c r="L1291" s="57">
        <v>59</v>
      </c>
      <c r="M1291" s="57">
        <v>11</v>
      </c>
      <c r="N1291" s="57" t="str">
        <f t="shared" si="20"/>
        <v>[zTaMbxvQtJ6]|15-19|Female|PMTCT_STAT_SUBNAT.N.Known.Pos.T_1</v>
      </c>
    </row>
    <row r="1292" spans="4:14">
      <c r="D1292" s="15" t="s">
        <v>791</v>
      </c>
      <c r="E1292" s="15" t="s">
        <v>792</v>
      </c>
      <c r="F1292" s="15" t="s">
        <v>500</v>
      </c>
      <c r="G1292" s="15" t="s">
        <v>114</v>
      </c>
      <c r="H1292" s="15" t="s">
        <v>774</v>
      </c>
      <c r="I1292" s="15" t="s">
        <v>109</v>
      </c>
      <c r="J1292" s="15" t="s">
        <v>768</v>
      </c>
      <c r="K1292" s="57">
        <v>31</v>
      </c>
      <c r="L1292" s="57">
        <v>46</v>
      </c>
      <c r="M1292" s="57">
        <v>33</v>
      </c>
      <c r="N1292" s="57" t="str">
        <f t="shared" si="20"/>
        <v>[zTaMbxvQtJ6]|20-24|Female|PMTCT_STAT_SUBNAT.N.Known.Pos.T_1</v>
      </c>
    </row>
    <row r="1293" spans="4:14">
      <c r="D1293" s="15" t="s">
        <v>791</v>
      </c>
      <c r="E1293" s="15" t="s">
        <v>792</v>
      </c>
      <c r="F1293" s="15" t="s">
        <v>500</v>
      </c>
      <c r="G1293" s="15" t="s">
        <v>115</v>
      </c>
      <c r="H1293" s="15" t="s">
        <v>775</v>
      </c>
      <c r="I1293" s="15" t="s">
        <v>109</v>
      </c>
      <c r="J1293" s="15" t="s">
        <v>768</v>
      </c>
      <c r="K1293" s="57">
        <v>56</v>
      </c>
      <c r="L1293" s="57">
        <v>59</v>
      </c>
      <c r="M1293" s="57">
        <v>44</v>
      </c>
      <c r="N1293" s="57" t="str">
        <f t="shared" si="20"/>
        <v>[zTaMbxvQtJ6]|25-29|Female|PMTCT_STAT_SUBNAT.N.Known.Pos.T_1</v>
      </c>
    </row>
    <row r="1294" spans="4:14">
      <c r="D1294" s="15" t="s">
        <v>791</v>
      </c>
      <c r="E1294" s="15" t="s">
        <v>792</v>
      </c>
      <c r="F1294" s="15" t="s">
        <v>500</v>
      </c>
      <c r="G1294" s="15" t="s">
        <v>116</v>
      </c>
      <c r="H1294" s="15" t="s">
        <v>776</v>
      </c>
      <c r="I1294" s="15" t="s">
        <v>109</v>
      </c>
      <c r="J1294" s="15" t="s">
        <v>768</v>
      </c>
      <c r="K1294" s="57">
        <v>78</v>
      </c>
      <c r="L1294" s="57">
        <v>7</v>
      </c>
      <c r="M1294" s="57">
        <v>16</v>
      </c>
      <c r="N1294" s="57" t="str">
        <f t="shared" si="20"/>
        <v>[zTaMbxvQtJ6]|30-34|Female|PMTCT_STAT_SUBNAT.N.Known.Pos.T_1</v>
      </c>
    </row>
    <row r="1295" spans="4:14">
      <c r="D1295" s="15" t="s">
        <v>791</v>
      </c>
      <c r="E1295" s="15" t="s">
        <v>792</v>
      </c>
      <c r="F1295" s="15" t="s">
        <v>500</v>
      </c>
      <c r="G1295" s="15" t="s">
        <v>117</v>
      </c>
      <c r="H1295" s="15" t="s">
        <v>777</v>
      </c>
      <c r="I1295" s="15" t="s">
        <v>109</v>
      </c>
      <c r="J1295" s="15" t="s">
        <v>768</v>
      </c>
      <c r="K1295" s="57">
        <v>73</v>
      </c>
      <c r="L1295" s="57">
        <v>45</v>
      </c>
      <c r="M1295" s="57">
        <v>50</v>
      </c>
      <c r="N1295" s="57" t="str">
        <f t="shared" si="20"/>
        <v>[zTaMbxvQtJ6]|35-39|Female|PMTCT_STAT_SUBNAT.N.Known.Pos.T_1</v>
      </c>
    </row>
    <row r="1296" spans="4:14">
      <c r="D1296" s="15" t="s">
        <v>791</v>
      </c>
      <c r="E1296" s="15" t="s">
        <v>792</v>
      </c>
      <c r="F1296" s="15" t="s">
        <v>500</v>
      </c>
      <c r="G1296" s="15" t="s">
        <v>118</v>
      </c>
      <c r="H1296" s="15" t="s">
        <v>778</v>
      </c>
      <c r="I1296" s="15" t="s">
        <v>109</v>
      </c>
      <c r="J1296" s="15" t="s">
        <v>768</v>
      </c>
      <c r="K1296" s="57">
        <v>57</v>
      </c>
      <c r="L1296" s="57">
        <v>43</v>
      </c>
      <c r="M1296" s="57">
        <v>44</v>
      </c>
      <c r="N1296" s="57" t="str">
        <f t="shared" si="20"/>
        <v>[zTaMbxvQtJ6]|40-44|Female|PMTCT_STAT_SUBNAT.N.Known.Pos.T_1</v>
      </c>
    </row>
    <row r="1297" spans="4:14">
      <c r="D1297" s="15" t="s">
        <v>791</v>
      </c>
      <c r="E1297" s="15" t="s">
        <v>792</v>
      </c>
      <c r="F1297" s="15" t="s">
        <v>500</v>
      </c>
      <c r="G1297" s="15" t="s">
        <v>119</v>
      </c>
      <c r="H1297" s="15" t="s">
        <v>779</v>
      </c>
      <c r="I1297" s="15" t="s">
        <v>109</v>
      </c>
      <c r="J1297" s="15" t="s">
        <v>768</v>
      </c>
      <c r="K1297" s="57">
        <v>43</v>
      </c>
      <c r="L1297" s="57">
        <v>40</v>
      </c>
      <c r="M1297" s="57">
        <v>47</v>
      </c>
      <c r="N1297" s="57" t="str">
        <f t="shared" si="20"/>
        <v>[zTaMbxvQtJ6]|45-49|Female|PMTCT_STAT_SUBNAT.N.Known.Pos.T_1</v>
      </c>
    </row>
    <row r="1298" spans="4:14">
      <c r="D1298" s="15" t="s">
        <v>791</v>
      </c>
      <c r="E1298" s="15" t="s">
        <v>792</v>
      </c>
      <c r="F1298" s="15" t="s">
        <v>500</v>
      </c>
      <c r="G1298" s="15" t="s">
        <v>8</v>
      </c>
      <c r="H1298" s="15" t="s">
        <v>780</v>
      </c>
      <c r="I1298" s="15" t="s">
        <v>109</v>
      </c>
      <c r="J1298" s="15" t="s">
        <v>768</v>
      </c>
      <c r="K1298" s="57">
        <v>128</v>
      </c>
      <c r="L1298" s="57">
        <v>8</v>
      </c>
      <c r="M1298" s="57">
        <v>46</v>
      </c>
      <c r="N1298" s="57" t="str">
        <f t="shared" si="20"/>
        <v>[zTaMbxvQtJ6]|50+|Female|PMTCT_STAT_SUBNAT.N.Known.Pos.T_1</v>
      </c>
    </row>
    <row r="1299" spans="4:14">
      <c r="D1299" s="15" t="s">
        <v>791</v>
      </c>
      <c r="E1299" s="15" t="s">
        <v>792</v>
      </c>
      <c r="F1299" s="15" t="s">
        <v>501</v>
      </c>
      <c r="G1299" s="15" t="s">
        <v>112</v>
      </c>
      <c r="H1299" s="15" t="s">
        <v>772</v>
      </c>
      <c r="I1299" s="15" t="s">
        <v>109</v>
      </c>
      <c r="J1299" s="15" t="s">
        <v>768</v>
      </c>
      <c r="K1299" s="57">
        <v>1</v>
      </c>
      <c r="L1299" s="57">
        <v>20</v>
      </c>
      <c r="M1299" s="57">
        <v>13</v>
      </c>
      <c r="N1299" s="57" t="str">
        <f t="shared" si="20"/>
        <v>[zTaMbxvQtJ6]|10-14|Female|PMTCT_STAT_SUBNAT.N.New.Pos.T_1</v>
      </c>
    </row>
    <row r="1300" spans="4:14">
      <c r="D1300" s="15" t="s">
        <v>791</v>
      </c>
      <c r="E1300" s="15" t="s">
        <v>792</v>
      </c>
      <c r="F1300" s="15" t="s">
        <v>501</v>
      </c>
      <c r="G1300" s="15" t="s">
        <v>113</v>
      </c>
      <c r="H1300" s="15" t="s">
        <v>773</v>
      </c>
      <c r="I1300" s="15" t="s">
        <v>109</v>
      </c>
      <c r="J1300" s="15" t="s">
        <v>768</v>
      </c>
      <c r="K1300" s="57">
        <v>1</v>
      </c>
      <c r="L1300" s="57">
        <v>15</v>
      </c>
      <c r="M1300" s="57">
        <v>29</v>
      </c>
      <c r="N1300" s="57" t="str">
        <f t="shared" si="20"/>
        <v>[zTaMbxvQtJ6]|15-19|Female|PMTCT_STAT_SUBNAT.N.New.Pos.T_1</v>
      </c>
    </row>
    <row r="1301" spans="4:14">
      <c r="D1301" s="15" t="s">
        <v>791</v>
      </c>
      <c r="E1301" s="15" t="s">
        <v>792</v>
      </c>
      <c r="F1301" s="15" t="s">
        <v>501</v>
      </c>
      <c r="G1301" s="15" t="s">
        <v>114</v>
      </c>
      <c r="H1301" s="15" t="s">
        <v>774</v>
      </c>
      <c r="I1301" s="15" t="s">
        <v>109</v>
      </c>
      <c r="J1301" s="15" t="s">
        <v>768</v>
      </c>
      <c r="K1301" s="57">
        <v>2</v>
      </c>
      <c r="L1301" s="57">
        <v>60</v>
      </c>
      <c r="M1301" s="57">
        <v>16</v>
      </c>
      <c r="N1301" s="57" t="str">
        <f t="shared" si="20"/>
        <v>[zTaMbxvQtJ6]|20-24|Female|PMTCT_STAT_SUBNAT.N.New.Pos.T_1</v>
      </c>
    </row>
    <row r="1302" spans="4:14">
      <c r="D1302" s="15" t="s">
        <v>791</v>
      </c>
      <c r="E1302" s="15" t="s">
        <v>792</v>
      </c>
      <c r="F1302" s="15" t="s">
        <v>501</v>
      </c>
      <c r="G1302" s="15" t="s">
        <v>115</v>
      </c>
      <c r="H1302" s="15" t="s">
        <v>775</v>
      </c>
      <c r="I1302" s="15" t="s">
        <v>109</v>
      </c>
      <c r="J1302" s="15" t="s">
        <v>768</v>
      </c>
      <c r="K1302" s="57">
        <v>4</v>
      </c>
      <c r="L1302" s="57">
        <v>1</v>
      </c>
      <c r="M1302" s="57">
        <v>34</v>
      </c>
      <c r="N1302" s="57" t="str">
        <f t="shared" si="20"/>
        <v>[zTaMbxvQtJ6]|25-29|Female|PMTCT_STAT_SUBNAT.N.New.Pos.T_1</v>
      </c>
    </row>
    <row r="1303" spans="4:14">
      <c r="D1303" s="15" t="s">
        <v>791</v>
      </c>
      <c r="E1303" s="15" t="s">
        <v>792</v>
      </c>
      <c r="F1303" s="15" t="s">
        <v>501</v>
      </c>
      <c r="G1303" s="15" t="s">
        <v>116</v>
      </c>
      <c r="H1303" s="15" t="s">
        <v>776</v>
      </c>
      <c r="I1303" s="15" t="s">
        <v>109</v>
      </c>
      <c r="J1303" s="15" t="s">
        <v>768</v>
      </c>
      <c r="K1303" s="57">
        <v>6</v>
      </c>
      <c r="L1303" s="57">
        <v>27</v>
      </c>
      <c r="M1303" s="57">
        <v>36</v>
      </c>
      <c r="N1303" s="57" t="str">
        <f t="shared" si="20"/>
        <v>[zTaMbxvQtJ6]|30-34|Female|PMTCT_STAT_SUBNAT.N.New.Pos.T_1</v>
      </c>
    </row>
    <row r="1304" spans="4:14">
      <c r="D1304" s="15" t="s">
        <v>791</v>
      </c>
      <c r="E1304" s="15" t="s">
        <v>792</v>
      </c>
      <c r="F1304" s="15" t="s">
        <v>501</v>
      </c>
      <c r="G1304" s="15" t="s">
        <v>117</v>
      </c>
      <c r="H1304" s="15" t="s">
        <v>777</v>
      </c>
      <c r="I1304" s="15" t="s">
        <v>109</v>
      </c>
      <c r="J1304" s="15" t="s">
        <v>768</v>
      </c>
      <c r="K1304" s="57">
        <v>6</v>
      </c>
      <c r="L1304" s="57">
        <v>27</v>
      </c>
      <c r="M1304" s="57">
        <v>6</v>
      </c>
      <c r="N1304" s="57" t="str">
        <f t="shared" si="20"/>
        <v>[zTaMbxvQtJ6]|35-39|Female|PMTCT_STAT_SUBNAT.N.New.Pos.T_1</v>
      </c>
    </row>
    <row r="1305" spans="4:14">
      <c r="D1305" s="15" t="s">
        <v>791</v>
      </c>
      <c r="E1305" s="15" t="s">
        <v>792</v>
      </c>
      <c r="F1305" s="15" t="s">
        <v>501</v>
      </c>
      <c r="G1305" s="15" t="s">
        <v>118</v>
      </c>
      <c r="H1305" s="15" t="s">
        <v>778</v>
      </c>
      <c r="I1305" s="15" t="s">
        <v>109</v>
      </c>
      <c r="J1305" s="15" t="s">
        <v>768</v>
      </c>
      <c r="K1305" s="57">
        <v>4</v>
      </c>
      <c r="L1305" s="57">
        <v>56</v>
      </c>
      <c r="M1305" s="57">
        <v>21</v>
      </c>
      <c r="N1305" s="57" t="str">
        <f t="shared" si="20"/>
        <v>[zTaMbxvQtJ6]|40-44|Female|PMTCT_STAT_SUBNAT.N.New.Pos.T_1</v>
      </c>
    </row>
    <row r="1306" spans="4:14">
      <c r="D1306" s="15" t="s">
        <v>791</v>
      </c>
      <c r="E1306" s="15" t="s">
        <v>792</v>
      </c>
      <c r="F1306" s="15" t="s">
        <v>501</v>
      </c>
      <c r="G1306" s="15" t="s">
        <v>119</v>
      </c>
      <c r="H1306" s="15" t="s">
        <v>779</v>
      </c>
      <c r="I1306" s="15" t="s">
        <v>109</v>
      </c>
      <c r="J1306" s="15" t="s">
        <v>768</v>
      </c>
      <c r="K1306" s="57">
        <v>3</v>
      </c>
      <c r="L1306" s="57">
        <v>22</v>
      </c>
      <c r="M1306" s="57">
        <v>2</v>
      </c>
      <c r="N1306" s="57" t="str">
        <f t="shared" si="20"/>
        <v>[zTaMbxvQtJ6]|45-49|Female|PMTCT_STAT_SUBNAT.N.New.Pos.T_1</v>
      </c>
    </row>
    <row r="1307" spans="4:14">
      <c r="D1307" s="15" t="s">
        <v>791</v>
      </c>
      <c r="E1307" s="15" t="s">
        <v>792</v>
      </c>
      <c r="F1307" s="15" t="s">
        <v>501</v>
      </c>
      <c r="G1307" s="15" t="s">
        <v>8</v>
      </c>
      <c r="H1307" s="15" t="s">
        <v>780</v>
      </c>
      <c r="I1307" s="15" t="s">
        <v>109</v>
      </c>
      <c r="J1307" s="15" t="s">
        <v>768</v>
      </c>
      <c r="K1307" s="57">
        <v>10</v>
      </c>
      <c r="L1307" s="57">
        <v>10</v>
      </c>
      <c r="M1307" s="57">
        <v>20</v>
      </c>
      <c r="N1307" s="57" t="str">
        <f t="shared" si="20"/>
        <v>[zTaMbxvQtJ6]|50+|Female|PMTCT_STAT_SUBNAT.N.New.Pos.T_1</v>
      </c>
    </row>
    <row r="1308" spans="4:14">
      <c r="D1308" s="15" t="s">
        <v>793</v>
      </c>
      <c r="E1308" s="15" t="s">
        <v>794</v>
      </c>
      <c r="F1308" s="15" t="s">
        <v>504</v>
      </c>
      <c r="G1308" s="15" t="s">
        <v>112</v>
      </c>
      <c r="H1308" s="15" t="s">
        <v>772</v>
      </c>
      <c r="I1308" s="15" t="s">
        <v>109</v>
      </c>
      <c r="J1308" s="15" t="s">
        <v>768</v>
      </c>
      <c r="K1308" s="57">
        <v>4</v>
      </c>
      <c r="L1308" s="57">
        <v>24</v>
      </c>
      <c r="M1308" s="57">
        <v>35</v>
      </c>
      <c r="N1308" s="57" t="str">
        <f t="shared" si="20"/>
        <v>[HuwCoDZG0FY]|10-14|Female|PMTCT_ART_SUBNAT.N.Already.T_1</v>
      </c>
    </row>
    <row r="1309" spans="4:14">
      <c r="D1309" s="15" t="s">
        <v>793</v>
      </c>
      <c r="E1309" s="15" t="s">
        <v>794</v>
      </c>
      <c r="F1309" s="15" t="s">
        <v>504</v>
      </c>
      <c r="G1309" s="15" t="s">
        <v>113</v>
      </c>
      <c r="H1309" s="15" t="s">
        <v>773</v>
      </c>
      <c r="I1309" s="15" t="s">
        <v>109</v>
      </c>
      <c r="J1309" s="15" t="s">
        <v>768</v>
      </c>
      <c r="K1309" s="57">
        <v>6</v>
      </c>
      <c r="L1309" s="57">
        <v>12</v>
      </c>
      <c r="M1309" s="57">
        <v>38</v>
      </c>
      <c r="N1309" s="57" t="str">
        <f t="shared" si="20"/>
        <v>[HuwCoDZG0FY]|15-19|Female|PMTCT_ART_SUBNAT.N.Already.T_1</v>
      </c>
    </row>
    <row r="1310" spans="4:14">
      <c r="D1310" s="15" t="s">
        <v>793</v>
      </c>
      <c r="E1310" s="15" t="s">
        <v>794</v>
      </c>
      <c r="F1310" s="15" t="s">
        <v>504</v>
      </c>
      <c r="G1310" s="15" t="s">
        <v>114</v>
      </c>
      <c r="H1310" s="15" t="s">
        <v>774</v>
      </c>
      <c r="I1310" s="15" t="s">
        <v>109</v>
      </c>
      <c r="J1310" s="15" t="s">
        <v>768</v>
      </c>
      <c r="K1310" s="57">
        <v>14</v>
      </c>
      <c r="L1310" s="57">
        <v>14</v>
      </c>
      <c r="M1310" s="57">
        <v>18</v>
      </c>
      <c r="N1310" s="57" t="str">
        <f t="shared" si="20"/>
        <v>[HuwCoDZG0FY]|20-24|Female|PMTCT_ART_SUBNAT.N.Already.T_1</v>
      </c>
    </row>
    <row r="1311" spans="4:14">
      <c r="D1311" s="15" t="s">
        <v>793</v>
      </c>
      <c r="E1311" s="15" t="s">
        <v>794</v>
      </c>
      <c r="F1311" s="15" t="s">
        <v>504</v>
      </c>
      <c r="G1311" s="15" t="s">
        <v>115</v>
      </c>
      <c r="H1311" s="15" t="s">
        <v>775</v>
      </c>
      <c r="I1311" s="15" t="s">
        <v>109</v>
      </c>
      <c r="J1311" s="15" t="s">
        <v>768</v>
      </c>
      <c r="K1311" s="57">
        <v>27</v>
      </c>
      <c r="L1311" s="57">
        <v>4</v>
      </c>
      <c r="M1311" s="57">
        <v>5</v>
      </c>
      <c r="N1311" s="57" t="str">
        <f t="shared" si="20"/>
        <v>[HuwCoDZG0FY]|25-29|Female|PMTCT_ART_SUBNAT.N.Already.T_1</v>
      </c>
    </row>
    <row r="1312" spans="4:14">
      <c r="D1312" s="15" t="s">
        <v>793</v>
      </c>
      <c r="E1312" s="15" t="s">
        <v>794</v>
      </c>
      <c r="F1312" s="15" t="s">
        <v>504</v>
      </c>
      <c r="G1312" s="15" t="s">
        <v>116</v>
      </c>
      <c r="H1312" s="15" t="s">
        <v>776</v>
      </c>
      <c r="I1312" s="15" t="s">
        <v>109</v>
      </c>
      <c r="J1312" s="15" t="s">
        <v>768</v>
      </c>
      <c r="K1312" s="57">
        <v>37</v>
      </c>
      <c r="L1312" s="57">
        <v>7</v>
      </c>
      <c r="M1312" s="57">
        <v>39</v>
      </c>
      <c r="N1312" s="57" t="str">
        <f t="shared" si="20"/>
        <v>[HuwCoDZG0FY]|30-34|Female|PMTCT_ART_SUBNAT.N.Already.T_1</v>
      </c>
    </row>
    <row r="1313" spans="4:14">
      <c r="D1313" s="15" t="s">
        <v>793</v>
      </c>
      <c r="E1313" s="15" t="s">
        <v>794</v>
      </c>
      <c r="F1313" s="15" t="s">
        <v>504</v>
      </c>
      <c r="G1313" s="15" t="s">
        <v>117</v>
      </c>
      <c r="H1313" s="15" t="s">
        <v>777</v>
      </c>
      <c r="I1313" s="15" t="s">
        <v>109</v>
      </c>
      <c r="J1313" s="15" t="s">
        <v>768</v>
      </c>
      <c r="K1313" s="57">
        <v>35</v>
      </c>
      <c r="L1313" s="57">
        <v>34</v>
      </c>
      <c r="M1313" s="57">
        <v>20</v>
      </c>
      <c r="N1313" s="57" t="str">
        <f t="shared" si="20"/>
        <v>[HuwCoDZG0FY]|35-39|Female|PMTCT_ART_SUBNAT.N.Already.T_1</v>
      </c>
    </row>
    <row r="1314" spans="4:14">
      <c r="D1314" s="15" t="s">
        <v>793</v>
      </c>
      <c r="E1314" s="15" t="s">
        <v>794</v>
      </c>
      <c r="F1314" s="15" t="s">
        <v>504</v>
      </c>
      <c r="G1314" s="15" t="s">
        <v>118</v>
      </c>
      <c r="H1314" s="15" t="s">
        <v>778</v>
      </c>
      <c r="I1314" s="15" t="s">
        <v>109</v>
      </c>
      <c r="J1314" s="15" t="s">
        <v>768</v>
      </c>
      <c r="K1314" s="57">
        <v>28</v>
      </c>
      <c r="L1314" s="57">
        <v>43</v>
      </c>
      <c r="M1314" s="57">
        <v>5</v>
      </c>
      <c r="N1314" s="57" t="str">
        <f t="shared" si="20"/>
        <v>[HuwCoDZG0FY]|40-44|Female|PMTCT_ART_SUBNAT.N.Already.T_1</v>
      </c>
    </row>
    <row r="1315" spans="4:14">
      <c r="D1315" s="15" t="s">
        <v>793</v>
      </c>
      <c r="E1315" s="15" t="s">
        <v>794</v>
      </c>
      <c r="F1315" s="15" t="s">
        <v>504</v>
      </c>
      <c r="G1315" s="15" t="s">
        <v>119</v>
      </c>
      <c r="H1315" s="15" t="s">
        <v>779</v>
      </c>
      <c r="I1315" s="15" t="s">
        <v>109</v>
      </c>
      <c r="J1315" s="15" t="s">
        <v>768</v>
      </c>
      <c r="K1315" s="57">
        <v>21</v>
      </c>
      <c r="L1315" s="57">
        <v>59</v>
      </c>
      <c r="M1315" s="57">
        <v>46</v>
      </c>
      <c r="N1315" s="57" t="str">
        <f t="shared" si="20"/>
        <v>[HuwCoDZG0FY]|45-49|Female|PMTCT_ART_SUBNAT.N.Already.T_1</v>
      </c>
    </row>
    <row r="1316" spans="4:14">
      <c r="D1316" s="15" t="s">
        <v>793</v>
      </c>
      <c r="E1316" s="15" t="s">
        <v>794</v>
      </c>
      <c r="F1316" s="15" t="s">
        <v>504</v>
      </c>
      <c r="G1316" s="15" t="s">
        <v>8</v>
      </c>
      <c r="H1316" s="15" t="s">
        <v>780</v>
      </c>
      <c r="I1316" s="15" t="s">
        <v>109</v>
      </c>
      <c r="J1316" s="15" t="s">
        <v>768</v>
      </c>
      <c r="K1316" s="57">
        <v>71</v>
      </c>
      <c r="L1316" s="57">
        <v>5</v>
      </c>
      <c r="M1316" s="57">
        <v>18</v>
      </c>
      <c r="N1316" s="57" t="str">
        <f t="shared" si="20"/>
        <v>[HuwCoDZG0FY]|50+|Female|PMTCT_ART_SUBNAT.N.Already.T_1</v>
      </c>
    </row>
    <row r="1317" spans="4:14">
      <c r="D1317" s="15" t="s">
        <v>793</v>
      </c>
      <c r="E1317" s="15" t="s">
        <v>794</v>
      </c>
      <c r="F1317" s="15" t="s">
        <v>499</v>
      </c>
      <c r="G1317" s="15" t="s">
        <v>112</v>
      </c>
      <c r="H1317" s="15" t="s">
        <v>772</v>
      </c>
      <c r="I1317" s="15" t="s">
        <v>109</v>
      </c>
      <c r="J1317" s="15" t="s">
        <v>768</v>
      </c>
      <c r="K1317" s="57">
        <v>204</v>
      </c>
      <c r="L1317" s="57">
        <v>29</v>
      </c>
      <c r="M1317" s="57">
        <v>1</v>
      </c>
      <c r="N1317" s="57" t="str">
        <f t="shared" si="20"/>
        <v>[HuwCoDZG0FY]|10-14|Female|PMTCT_STAT_SUBNAT.D.T_1</v>
      </c>
    </row>
    <row r="1318" spans="4:14">
      <c r="D1318" s="15" t="s">
        <v>793</v>
      </c>
      <c r="E1318" s="15" t="s">
        <v>794</v>
      </c>
      <c r="F1318" s="15" t="s">
        <v>499</v>
      </c>
      <c r="G1318" s="15" t="s">
        <v>113</v>
      </c>
      <c r="H1318" s="15" t="s">
        <v>773</v>
      </c>
      <c r="I1318" s="15" t="s">
        <v>109</v>
      </c>
      <c r="J1318" s="15" t="s">
        <v>768</v>
      </c>
      <c r="K1318" s="57">
        <v>183</v>
      </c>
      <c r="L1318" s="57">
        <v>43</v>
      </c>
      <c r="M1318" s="57">
        <v>31</v>
      </c>
      <c r="N1318" s="57" t="str">
        <f t="shared" si="20"/>
        <v>[HuwCoDZG0FY]|15-19|Female|PMTCT_STAT_SUBNAT.D.T_1</v>
      </c>
    </row>
    <row r="1319" spans="4:14">
      <c r="D1319" s="15" t="s">
        <v>793</v>
      </c>
      <c r="E1319" s="15" t="s">
        <v>794</v>
      </c>
      <c r="F1319" s="15" t="s">
        <v>499</v>
      </c>
      <c r="G1319" s="15" t="s">
        <v>114</v>
      </c>
      <c r="H1319" s="15" t="s">
        <v>774</v>
      </c>
      <c r="I1319" s="15" t="s">
        <v>109</v>
      </c>
      <c r="J1319" s="15" t="s">
        <v>768</v>
      </c>
      <c r="K1319" s="57">
        <v>178</v>
      </c>
      <c r="L1319" s="57">
        <v>33</v>
      </c>
      <c r="M1319" s="57">
        <v>11</v>
      </c>
      <c r="N1319" s="57" t="str">
        <f t="shared" si="20"/>
        <v>[HuwCoDZG0FY]|20-24|Female|PMTCT_STAT_SUBNAT.D.T_1</v>
      </c>
    </row>
    <row r="1320" spans="4:14">
      <c r="D1320" s="15" t="s">
        <v>793</v>
      </c>
      <c r="E1320" s="15" t="s">
        <v>794</v>
      </c>
      <c r="F1320" s="15" t="s">
        <v>499</v>
      </c>
      <c r="G1320" s="15" t="s">
        <v>115</v>
      </c>
      <c r="H1320" s="15" t="s">
        <v>775</v>
      </c>
      <c r="I1320" s="15" t="s">
        <v>109</v>
      </c>
      <c r="J1320" s="15" t="s">
        <v>768</v>
      </c>
      <c r="K1320" s="57">
        <v>172</v>
      </c>
      <c r="L1320" s="57">
        <v>51</v>
      </c>
      <c r="M1320" s="57">
        <v>26</v>
      </c>
      <c r="N1320" s="57" t="str">
        <f t="shared" si="20"/>
        <v>[HuwCoDZG0FY]|25-29|Female|PMTCT_STAT_SUBNAT.D.T_1</v>
      </c>
    </row>
    <row r="1321" spans="4:14">
      <c r="D1321" s="15" t="s">
        <v>793</v>
      </c>
      <c r="E1321" s="15" t="s">
        <v>794</v>
      </c>
      <c r="F1321" s="15" t="s">
        <v>499</v>
      </c>
      <c r="G1321" s="15" t="s">
        <v>116</v>
      </c>
      <c r="H1321" s="15" t="s">
        <v>776</v>
      </c>
      <c r="I1321" s="15" t="s">
        <v>109</v>
      </c>
      <c r="J1321" s="15" t="s">
        <v>768</v>
      </c>
      <c r="K1321" s="57">
        <v>150</v>
      </c>
      <c r="L1321" s="57">
        <v>22</v>
      </c>
      <c r="M1321" s="57">
        <v>22</v>
      </c>
      <c r="N1321" s="57" t="str">
        <f t="shared" si="20"/>
        <v>[HuwCoDZG0FY]|30-34|Female|PMTCT_STAT_SUBNAT.D.T_1</v>
      </c>
    </row>
    <row r="1322" spans="4:14">
      <c r="D1322" s="15" t="s">
        <v>793</v>
      </c>
      <c r="E1322" s="15" t="s">
        <v>794</v>
      </c>
      <c r="F1322" s="15" t="s">
        <v>499</v>
      </c>
      <c r="G1322" s="15" t="s">
        <v>117</v>
      </c>
      <c r="H1322" s="15" t="s">
        <v>777</v>
      </c>
      <c r="I1322" s="15" t="s">
        <v>109</v>
      </c>
      <c r="J1322" s="15" t="s">
        <v>768</v>
      </c>
      <c r="K1322" s="57">
        <v>102</v>
      </c>
      <c r="L1322" s="57">
        <v>41</v>
      </c>
      <c r="M1322" s="57">
        <v>17</v>
      </c>
      <c r="N1322" s="57" t="str">
        <f t="shared" si="20"/>
        <v>[HuwCoDZG0FY]|35-39|Female|PMTCT_STAT_SUBNAT.D.T_1</v>
      </c>
    </row>
    <row r="1323" spans="4:14">
      <c r="D1323" s="15" t="s">
        <v>793</v>
      </c>
      <c r="E1323" s="15" t="s">
        <v>794</v>
      </c>
      <c r="F1323" s="15" t="s">
        <v>499</v>
      </c>
      <c r="G1323" s="15" t="s">
        <v>118</v>
      </c>
      <c r="H1323" s="15" t="s">
        <v>778</v>
      </c>
      <c r="I1323" s="15" t="s">
        <v>109</v>
      </c>
      <c r="J1323" s="15" t="s">
        <v>768</v>
      </c>
      <c r="K1323" s="57">
        <v>74</v>
      </c>
      <c r="L1323" s="57">
        <v>60</v>
      </c>
      <c r="M1323" s="57">
        <v>30</v>
      </c>
      <c r="N1323" s="57" t="str">
        <f t="shared" si="20"/>
        <v>[HuwCoDZG0FY]|40-44|Female|PMTCT_STAT_SUBNAT.D.T_1</v>
      </c>
    </row>
    <row r="1324" spans="4:14">
      <c r="D1324" s="15" t="s">
        <v>793</v>
      </c>
      <c r="E1324" s="15" t="s">
        <v>794</v>
      </c>
      <c r="F1324" s="15" t="s">
        <v>499</v>
      </c>
      <c r="G1324" s="15" t="s">
        <v>119</v>
      </c>
      <c r="H1324" s="15" t="s">
        <v>779</v>
      </c>
      <c r="I1324" s="15" t="s">
        <v>109</v>
      </c>
      <c r="J1324" s="15" t="s">
        <v>768</v>
      </c>
      <c r="K1324" s="57">
        <v>61</v>
      </c>
      <c r="L1324" s="57">
        <v>23</v>
      </c>
      <c r="M1324" s="57">
        <v>5</v>
      </c>
      <c r="N1324" s="57" t="str">
        <f t="shared" si="20"/>
        <v>[HuwCoDZG0FY]|45-49|Female|PMTCT_STAT_SUBNAT.D.T_1</v>
      </c>
    </row>
    <row r="1325" spans="4:14">
      <c r="D1325" s="15" t="s">
        <v>793</v>
      </c>
      <c r="E1325" s="15" t="s">
        <v>794</v>
      </c>
      <c r="F1325" s="15" t="s">
        <v>499</v>
      </c>
      <c r="G1325" s="15" t="s">
        <v>8</v>
      </c>
      <c r="H1325" s="15" t="s">
        <v>780</v>
      </c>
      <c r="I1325" s="15" t="s">
        <v>109</v>
      </c>
      <c r="J1325" s="15" t="s">
        <v>768</v>
      </c>
      <c r="K1325" s="57">
        <v>389</v>
      </c>
      <c r="L1325" s="57">
        <v>35</v>
      </c>
      <c r="M1325" s="57">
        <v>50</v>
      </c>
      <c r="N1325" s="57" t="str">
        <f t="shared" si="20"/>
        <v>[HuwCoDZG0FY]|50+|Female|PMTCT_STAT_SUBNAT.D.T_1</v>
      </c>
    </row>
    <row r="1326" spans="4:14">
      <c r="D1326" s="15" t="s">
        <v>793</v>
      </c>
      <c r="E1326" s="15" t="s">
        <v>794</v>
      </c>
      <c r="F1326" s="15" t="s">
        <v>500</v>
      </c>
      <c r="G1326" s="15" t="s">
        <v>112</v>
      </c>
      <c r="H1326" s="15" t="s">
        <v>772</v>
      </c>
      <c r="I1326" s="15" t="s">
        <v>109</v>
      </c>
      <c r="J1326" s="15" t="s">
        <v>768</v>
      </c>
      <c r="K1326" s="57">
        <v>8</v>
      </c>
      <c r="L1326" s="57">
        <v>28</v>
      </c>
      <c r="M1326" s="57">
        <v>35</v>
      </c>
      <c r="N1326" s="57" t="str">
        <f t="shared" si="20"/>
        <v>[HuwCoDZG0FY]|10-14|Female|PMTCT_STAT_SUBNAT.N.Known.Pos.T_1</v>
      </c>
    </row>
    <row r="1327" spans="4:14">
      <c r="D1327" s="15" t="s">
        <v>793</v>
      </c>
      <c r="E1327" s="15" t="s">
        <v>794</v>
      </c>
      <c r="F1327" s="15" t="s">
        <v>500</v>
      </c>
      <c r="G1327" s="15" t="s">
        <v>113</v>
      </c>
      <c r="H1327" s="15" t="s">
        <v>773</v>
      </c>
      <c r="I1327" s="15" t="s">
        <v>109</v>
      </c>
      <c r="J1327" s="15" t="s">
        <v>768</v>
      </c>
      <c r="K1327" s="57">
        <v>13</v>
      </c>
      <c r="L1327" s="57">
        <v>44</v>
      </c>
      <c r="M1327" s="57">
        <v>40</v>
      </c>
      <c r="N1327" s="57" t="str">
        <f t="shared" si="20"/>
        <v>[HuwCoDZG0FY]|15-19|Female|PMTCT_STAT_SUBNAT.N.Known.Pos.T_1</v>
      </c>
    </row>
    <row r="1328" spans="4:14">
      <c r="D1328" s="15" t="s">
        <v>793</v>
      </c>
      <c r="E1328" s="15" t="s">
        <v>794</v>
      </c>
      <c r="F1328" s="15" t="s">
        <v>500</v>
      </c>
      <c r="G1328" s="15" t="s">
        <v>114</v>
      </c>
      <c r="H1328" s="15" t="s">
        <v>774</v>
      </c>
      <c r="I1328" s="15" t="s">
        <v>109</v>
      </c>
      <c r="J1328" s="15" t="s">
        <v>768</v>
      </c>
      <c r="K1328" s="57">
        <v>34</v>
      </c>
      <c r="L1328" s="57">
        <v>19</v>
      </c>
      <c r="M1328" s="57">
        <v>39</v>
      </c>
      <c r="N1328" s="57" t="str">
        <f t="shared" si="20"/>
        <v>[HuwCoDZG0FY]|20-24|Female|PMTCT_STAT_SUBNAT.N.Known.Pos.T_1</v>
      </c>
    </row>
    <row r="1329" spans="4:14">
      <c r="D1329" s="15" t="s">
        <v>793</v>
      </c>
      <c r="E1329" s="15" t="s">
        <v>794</v>
      </c>
      <c r="F1329" s="15" t="s">
        <v>500</v>
      </c>
      <c r="G1329" s="15" t="s">
        <v>115</v>
      </c>
      <c r="H1329" s="15" t="s">
        <v>775</v>
      </c>
      <c r="I1329" s="15" t="s">
        <v>109</v>
      </c>
      <c r="J1329" s="15" t="s">
        <v>768</v>
      </c>
      <c r="K1329" s="57">
        <v>62</v>
      </c>
      <c r="L1329" s="57">
        <v>11</v>
      </c>
      <c r="M1329" s="57">
        <v>19</v>
      </c>
      <c r="N1329" s="57" t="str">
        <f t="shared" si="20"/>
        <v>[HuwCoDZG0FY]|25-29|Female|PMTCT_STAT_SUBNAT.N.Known.Pos.T_1</v>
      </c>
    </row>
    <row r="1330" spans="4:14">
      <c r="D1330" s="15" t="s">
        <v>793</v>
      </c>
      <c r="E1330" s="15" t="s">
        <v>794</v>
      </c>
      <c r="F1330" s="15" t="s">
        <v>500</v>
      </c>
      <c r="G1330" s="15" t="s">
        <v>116</v>
      </c>
      <c r="H1330" s="15" t="s">
        <v>776</v>
      </c>
      <c r="I1330" s="15" t="s">
        <v>109</v>
      </c>
      <c r="J1330" s="15" t="s">
        <v>768</v>
      </c>
      <c r="K1330" s="57">
        <v>82</v>
      </c>
      <c r="L1330" s="57">
        <v>46</v>
      </c>
      <c r="M1330" s="57">
        <v>49</v>
      </c>
      <c r="N1330" s="57" t="str">
        <f t="shared" si="20"/>
        <v>[HuwCoDZG0FY]|30-34|Female|PMTCT_STAT_SUBNAT.N.Known.Pos.T_1</v>
      </c>
    </row>
    <row r="1331" spans="4:14">
      <c r="D1331" s="15" t="s">
        <v>793</v>
      </c>
      <c r="E1331" s="15" t="s">
        <v>794</v>
      </c>
      <c r="F1331" s="15" t="s">
        <v>500</v>
      </c>
      <c r="G1331" s="15" t="s">
        <v>117</v>
      </c>
      <c r="H1331" s="15" t="s">
        <v>777</v>
      </c>
      <c r="I1331" s="15" t="s">
        <v>109</v>
      </c>
      <c r="J1331" s="15" t="s">
        <v>768</v>
      </c>
      <c r="K1331" s="57">
        <v>73</v>
      </c>
      <c r="L1331" s="57">
        <v>37</v>
      </c>
      <c r="M1331" s="57">
        <v>2</v>
      </c>
      <c r="N1331" s="57" t="str">
        <f t="shared" si="20"/>
        <v>[HuwCoDZG0FY]|35-39|Female|PMTCT_STAT_SUBNAT.N.Known.Pos.T_1</v>
      </c>
    </row>
    <row r="1332" spans="4:14">
      <c r="D1332" s="15" t="s">
        <v>793</v>
      </c>
      <c r="E1332" s="15" t="s">
        <v>794</v>
      </c>
      <c r="F1332" s="15" t="s">
        <v>500</v>
      </c>
      <c r="G1332" s="15" t="s">
        <v>118</v>
      </c>
      <c r="H1332" s="15" t="s">
        <v>778</v>
      </c>
      <c r="I1332" s="15" t="s">
        <v>109</v>
      </c>
      <c r="J1332" s="15" t="s">
        <v>768</v>
      </c>
      <c r="K1332" s="57">
        <v>56</v>
      </c>
      <c r="L1332" s="57">
        <v>4</v>
      </c>
      <c r="M1332" s="57">
        <v>28</v>
      </c>
      <c r="N1332" s="57" t="str">
        <f t="shared" si="20"/>
        <v>[HuwCoDZG0FY]|40-44|Female|PMTCT_STAT_SUBNAT.N.Known.Pos.T_1</v>
      </c>
    </row>
    <row r="1333" spans="4:14">
      <c r="D1333" s="15" t="s">
        <v>793</v>
      </c>
      <c r="E1333" s="15" t="s">
        <v>794</v>
      </c>
      <c r="F1333" s="15" t="s">
        <v>500</v>
      </c>
      <c r="G1333" s="15" t="s">
        <v>119</v>
      </c>
      <c r="H1333" s="15" t="s">
        <v>779</v>
      </c>
      <c r="I1333" s="15" t="s">
        <v>109</v>
      </c>
      <c r="J1333" s="15" t="s">
        <v>768</v>
      </c>
      <c r="K1333" s="57">
        <v>43</v>
      </c>
      <c r="L1333" s="57">
        <v>48</v>
      </c>
      <c r="M1333" s="57">
        <v>20</v>
      </c>
      <c r="N1333" s="57" t="str">
        <f t="shared" si="20"/>
        <v>[HuwCoDZG0FY]|45-49|Female|PMTCT_STAT_SUBNAT.N.Known.Pos.T_1</v>
      </c>
    </row>
    <row r="1334" spans="4:14">
      <c r="D1334" s="15" t="s">
        <v>793</v>
      </c>
      <c r="E1334" s="15" t="s">
        <v>794</v>
      </c>
      <c r="F1334" s="15" t="s">
        <v>500</v>
      </c>
      <c r="G1334" s="15" t="s">
        <v>8</v>
      </c>
      <c r="H1334" s="15" t="s">
        <v>780</v>
      </c>
      <c r="I1334" s="15" t="s">
        <v>109</v>
      </c>
      <c r="J1334" s="15" t="s">
        <v>768</v>
      </c>
      <c r="K1334" s="57">
        <v>142</v>
      </c>
      <c r="L1334" s="57">
        <v>21</v>
      </c>
      <c r="M1334" s="57">
        <v>23</v>
      </c>
      <c r="N1334" s="57" t="str">
        <f t="shared" si="20"/>
        <v>[HuwCoDZG0FY]|50+|Female|PMTCT_STAT_SUBNAT.N.Known.Pos.T_1</v>
      </c>
    </row>
    <row r="1335" spans="4:14">
      <c r="D1335" s="15" t="s">
        <v>793</v>
      </c>
      <c r="E1335" s="15" t="s">
        <v>794</v>
      </c>
      <c r="F1335" s="15" t="s">
        <v>501</v>
      </c>
      <c r="G1335" s="15" t="s">
        <v>112</v>
      </c>
      <c r="H1335" s="15" t="s">
        <v>772</v>
      </c>
      <c r="I1335" s="15" t="s">
        <v>109</v>
      </c>
      <c r="J1335" s="15" t="s">
        <v>768</v>
      </c>
      <c r="K1335" s="57">
        <v>1</v>
      </c>
      <c r="L1335" s="57">
        <v>27</v>
      </c>
      <c r="M1335" s="57">
        <v>9</v>
      </c>
      <c r="N1335" s="57" t="str">
        <f t="shared" si="20"/>
        <v>[HuwCoDZG0FY]|10-14|Female|PMTCT_STAT_SUBNAT.N.New.Pos.T_1</v>
      </c>
    </row>
    <row r="1336" spans="4:14">
      <c r="D1336" s="15" t="s">
        <v>793</v>
      </c>
      <c r="E1336" s="15" t="s">
        <v>794</v>
      </c>
      <c r="F1336" s="15" t="s">
        <v>501</v>
      </c>
      <c r="G1336" s="15" t="s">
        <v>113</v>
      </c>
      <c r="H1336" s="15" t="s">
        <v>773</v>
      </c>
      <c r="I1336" s="15" t="s">
        <v>109</v>
      </c>
      <c r="J1336" s="15" t="s">
        <v>768</v>
      </c>
      <c r="K1336" s="57">
        <v>2</v>
      </c>
      <c r="L1336" s="57">
        <v>27</v>
      </c>
      <c r="M1336" s="57">
        <v>23</v>
      </c>
      <c r="N1336" s="57" t="str">
        <f t="shared" si="20"/>
        <v>[HuwCoDZG0FY]|15-19|Female|PMTCT_STAT_SUBNAT.N.New.Pos.T_1</v>
      </c>
    </row>
    <row r="1337" spans="4:14">
      <c r="D1337" s="15" t="s">
        <v>793</v>
      </c>
      <c r="E1337" s="15" t="s">
        <v>794</v>
      </c>
      <c r="F1337" s="15" t="s">
        <v>501</v>
      </c>
      <c r="G1337" s="15" t="s">
        <v>114</v>
      </c>
      <c r="H1337" s="15" t="s">
        <v>774</v>
      </c>
      <c r="I1337" s="15" t="s">
        <v>109</v>
      </c>
      <c r="J1337" s="15" t="s">
        <v>768</v>
      </c>
      <c r="K1337" s="57">
        <v>6</v>
      </c>
      <c r="L1337" s="57">
        <v>30</v>
      </c>
      <c r="M1337" s="57">
        <v>27</v>
      </c>
      <c r="N1337" s="57" t="str">
        <f t="shared" si="20"/>
        <v>[HuwCoDZG0FY]|20-24|Female|PMTCT_STAT_SUBNAT.N.New.Pos.T_1</v>
      </c>
    </row>
    <row r="1338" spans="4:14">
      <c r="D1338" s="15" t="s">
        <v>793</v>
      </c>
      <c r="E1338" s="15" t="s">
        <v>794</v>
      </c>
      <c r="F1338" s="15" t="s">
        <v>501</v>
      </c>
      <c r="G1338" s="15" t="s">
        <v>115</v>
      </c>
      <c r="H1338" s="15" t="s">
        <v>775</v>
      </c>
      <c r="I1338" s="15" t="s">
        <v>109</v>
      </c>
      <c r="J1338" s="15" t="s">
        <v>768</v>
      </c>
      <c r="K1338" s="57">
        <v>11</v>
      </c>
      <c r="L1338" s="57">
        <v>48</v>
      </c>
      <c r="M1338" s="57">
        <v>30</v>
      </c>
      <c r="N1338" s="57" t="str">
        <f t="shared" si="20"/>
        <v>[HuwCoDZG0FY]|25-29|Female|PMTCT_STAT_SUBNAT.N.New.Pos.T_1</v>
      </c>
    </row>
    <row r="1339" spans="4:14">
      <c r="D1339" s="15" t="s">
        <v>793</v>
      </c>
      <c r="E1339" s="15" t="s">
        <v>794</v>
      </c>
      <c r="F1339" s="15" t="s">
        <v>501</v>
      </c>
      <c r="G1339" s="15" t="s">
        <v>116</v>
      </c>
      <c r="H1339" s="15" t="s">
        <v>776</v>
      </c>
      <c r="I1339" s="15" t="s">
        <v>109</v>
      </c>
      <c r="J1339" s="15" t="s">
        <v>768</v>
      </c>
      <c r="K1339" s="57">
        <v>15</v>
      </c>
      <c r="L1339" s="57">
        <v>41</v>
      </c>
      <c r="M1339" s="57">
        <v>29</v>
      </c>
      <c r="N1339" s="57" t="str">
        <f t="shared" si="20"/>
        <v>[HuwCoDZG0FY]|30-34|Female|PMTCT_STAT_SUBNAT.N.New.Pos.T_1</v>
      </c>
    </row>
    <row r="1340" spans="4:14">
      <c r="D1340" s="15" t="s">
        <v>793</v>
      </c>
      <c r="E1340" s="15" t="s">
        <v>794</v>
      </c>
      <c r="F1340" s="15" t="s">
        <v>501</v>
      </c>
      <c r="G1340" s="15" t="s">
        <v>117</v>
      </c>
      <c r="H1340" s="15" t="s">
        <v>777</v>
      </c>
      <c r="I1340" s="15" t="s">
        <v>109</v>
      </c>
      <c r="J1340" s="15" t="s">
        <v>768</v>
      </c>
      <c r="K1340" s="57">
        <v>13</v>
      </c>
      <c r="L1340" s="57">
        <v>33</v>
      </c>
      <c r="M1340" s="57">
        <v>36</v>
      </c>
      <c r="N1340" s="57" t="str">
        <f t="shared" si="20"/>
        <v>[HuwCoDZG0FY]|35-39|Female|PMTCT_STAT_SUBNAT.N.New.Pos.T_1</v>
      </c>
    </row>
    <row r="1341" spans="4:14">
      <c r="D1341" s="15" t="s">
        <v>793</v>
      </c>
      <c r="E1341" s="15" t="s">
        <v>794</v>
      </c>
      <c r="F1341" s="15" t="s">
        <v>501</v>
      </c>
      <c r="G1341" s="15" t="s">
        <v>118</v>
      </c>
      <c r="H1341" s="15" t="s">
        <v>778</v>
      </c>
      <c r="I1341" s="15" t="s">
        <v>109</v>
      </c>
      <c r="J1341" s="15" t="s">
        <v>768</v>
      </c>
      <c r="K1341" s="57">
        <v>10</v>
      </c>
      <c r="L1341" s="57">
        <v>22</v>
      </c>
      <c r="M1341" s="57">
        <v>46</v>
      </c>
      <c r="N1341" s="57" t="str">
        <f t="shared" si="20"/>
        <v>[HuwCoDZG0FY]|40-44|Female|PMTCT_STAT_SUBNAT.N.New.Pos.T_1</v>
      </c>
    </row>
    <row r="1342" spans="4:14">
      <c r="D1342" s="15" t="s">
        <v>793</v>
      </c>
      <c r="E1342" s="15" t="s">
        <v>794</v>
      </c>
      <c r="F1342" s="15" t="s">
        <v>501</v>
      </c>
      <c r="G1342" s="15" t="s">
        <v>119</v>
      </c>
      <c r="H1342" s="15" t="s">
        <v>779</v>
      </c>
      <c r="I1342" s="15" t="s">
        <v>109</v>
      </c>
      <c r="J1342" s="15" t="s">
        <v>768</v>
      </c>
      <c r="K1342" s="57">
        <v>8</v>
      </c>
      <c r="L1342" s="57">
        <v>8</v>
      </c>
      <c r="M1342" s="57">
        <v>43</v>
      </c>
      <c r="N1342" s="57" t="str">
        <f t="shared" si="20"/>
        <v>[HuwCoDZG0FY]|45-49|Female|PMTCT_STAT_SUBNAT.N.New.Pos.T_1</v>
      </c>
    </row>
    <row r="1343" spans="4:14">
      <c r="D1343" s="15" t="s">
        <v>793</v>
      </c>
      <c r="E1343" s="15" t="s">
        <v>794</v>
      </c>
      <c r="F1343" s="15" t="s">
        <v>501</v>
      </c>
      <c r="G1343" s="15" t="s">
        <v>8</v>
      </c>
      <c r="H1343" s="15" t="s">
        <v>780</v>
      </c>
      <c r="I1343" s="15" t="s">
        <v>109</v>
      </c>
      <c r="J1343" s="15" t="s">
        <v>768</v>
      </c>
      <c r="K1343" s="57">
        <v>26</v>
      </c>
      <c r="L1343" s="57">
        <v>55</v>
      </c>
      <c r="M1343" s="57">
        <v>49</v>
      </c>
      <c r="N1343" s="57" t="str">
        <f t="shared" si="20"/>
        <v>[HuwCoDZG0FY]|50+|Female|PMTCT_STAT_SUBNAT.N.New.Pos.T_1</v>
      </c>
    </row>
    <row r="1344" spans="4:14">
      <c r="D1344" s="15" t="s">
        <v>795</v>
      </c>
      <c r="E1344" s="15" t="s">
        <v>796</v>
      </c>
      <c r="F1344" s="15" t="s">
        <v>504</v>
      </c>
      <c r="G1344" s="15" t="s">
        <v>112</v>
      </c>
      <c r="H1344" s="15" t="s">
        <v>772</v>
      </c>
      <c r="I1344" s="15" t="s">
        <v>109</v>
      </c>
      <c r="J1344" s="15" t="s">
        <v>768</v>
      </c>
      <c r="K1344" s="57">
        <v>6</v>
      </c>
      <c r="L1344" s="57">
        <v>54</v>
      </c>
      <c r="M1344" s="57">
        <v>11</v>
      </c>
      <c r="N1344" s="57" t="str">
        <f t="shared" si="20"/>
        <v>[jyhIrCoB31x]|10-14|Female|PMTCT_ART_SUBNAT.N.Already.T_1</v>
      </c>
    </row>
    <row r="1345" spans="4:14">
      <c r="D1345" s="15" t="s">
        <v>795</v>
      </c>
      <c r="E1345" s="15" t="s">
        <v>796</v>
      </c>
      <c r="F1345" s="15" t="s">
        <v>504</v>
      </c>
      <c r="G1345" s="15" t="s">
        <v>113</v>
      </c>
      <c r="H1345" s="15" t="s">
        <v>773</v>
      </c>
      <c r="I1345" s="15" t="s">
        <v>109</v>
      </c>
      <c r="J1345" s="15" t="s">
        <v>768</v>
      </c>
      <c r="K1345" s="57">
        <v>8</v>
      </c>
      <c r="L1345" s="57">
        <v>51</v>
      </c>
      <c r="M1345" s="57">
        <v>12</v>
      </c>
      <c r="N1345" s="57" t="str">
        <f t="shared" si="20"/>
        <v>[jyhIrCoB31x]|15-19|Female|PMTCT_ART_SUBNAT.N.Already.T_1</v>
      </c>
    </row>
    <row r="1346" spans="4:14">
      <c r="D1346" s="15" t="s">
        <v>795</v>
      </c>
      <c r="E1346" s="15" t="s">
        <v>796</v>
      </c>
      <c r="F1346" s="15" t="s">
        <v>504</v>
      </c>
      <c r="G1346" s="15" t="s">
        <v>114</v>
      </c>
      <c r="H1346" s="15" t="s">
        <v>774</v>
      </c>
      <c r="I1346" s="15" t="s">
        <v>109</v>
      </c>
      <c r="J1346" s="15" t="s">
        <v>768</v>
      </c>
      <c r="K1346" s="57">
        <v>17</v>
      </c>
      <c r="L1346" s="57">
        <v>50</v>
      </c>
      <c r="M1346" s="57">
        <v>19</v>
      </c>
      <c r="N1346" s="57" t="str">
        <f t="shared" si="20"/>
        <v>[jyhIrCoB31x]|20-24|Female|PMTCT_ART_SUBNAT.N.Already.T_1</v>
      </c>
    </row>
    <row r="1347" spans="4:14">
      <c r="D1347" s="15" t="s">
        <v>795</v>
      </c>
      <c r="E1347" s="15" t="s">
        <v>796</v>
      </c>
      <c r="F1347" s="15" t="s">
        <v>504</v>
      </c>
      <c r="G1347" s="15" t="s">
        <v>115</v>
      </c>
      <c r="H1347" s="15" t="s">
        <v>775</v>
      </c>
      <c r="I1347" s="15" t="s">
        <v>109</v>
      </c>
      <c r="J1347" s="15" t="s">
        <v>768</v>
      </c>
      <c r="K1347" s="57">
        <v>32</v>
      </c>
      <c r="L1347" s="57">
        <v>57</v>
      </c>
      <c r="M1347" s="57">
        <v>36</v>
      </c>
      <c r="N1347" s="57" t="str">
        <f t="shared" ref="N1347:N1379" si="21">IF($D1347&lt;&gt;"","["&amp;$E1347&amp;"]"&amp;"|"&amp;$G1347&amp;"|"&amp;$I1347&amp;"|"&amp;$F1347,"")</f>
        <v>[jyhIrCoB31x]|25-29|Female|PMTCT_ART_SUBNAT.N.Already.T_1</v>
      </c>
    </row>
    <row r="1348" spans="4:14">
      <c r="D1348" s="15" t="s">
        <v>795</v>
      </c>
      <c r="E1348" s="15" t="s">
        <v>796</v>
      </c>
      <c r="F1348" s="15" t="s">
        <v>504</v>
      </c>
      <c r="G1348" s="15" t="s">
        <v>116</v>
      </c>
      <c r="H1348" s="15" t="s">
        <v>776</v>
      </c>
      <c r="I1348" s="15" t="s">
        <v>109</v>
      </c>
      <c r="J1348" s="15" t="s">
        <v>768</v>
      </c>
      <c r="K1348" s="57">
        <v>44</v>
      </c>
      <c r="L1348" s="57">
        <v>46</v>
      </c>
      <c r="M1348" s="57">
        <v>25</v>
      </c>
      <c r="N1348" s="57" t="str">
        <f t="shared" si="21"/>
        <v>[jyhIrCoB31x]|30-34|Female|PMTCT_ART_SUBNAT.N.Already.T_1</v>
      </c>
    </row>
    <row r="1349" spans="4:14">
      <c r="D1349" s="15" t="s">
        <v>795</v>
      </c>
      <c r="E1349" s="15" t="s">
        <v>796</v>
      </c>
      <c r="F1349" s="15" t="s">
        <v>504</v>
      </c>
      <c r="G1349" s="15" t="s">
        <v>117</v>
      </c>
      <c r="H1349" s="15" t="s">
        <v>777</v>
      </c>
      <c r="I1349" s="15" t="s">
        <v>109</v>
      </c>
      <c r="J1349" s="15" t="s">
        <v>768</v>
      </c>
      <c r="K1349" s="57">
        <v>44</v>
      </c>
      <c r="L1349" s="57">
        <v>6</v>
      </c>
      <c r="M1349" s="57">
        <v>7</v>
      </c>
      <c r="N1349" s="57" t="str">
        <f t="shared" si="21"/>
        <v>[jyhIrCoB31x]|35-39|Female|PMTCT_ART_SUBNAT.N.Already.T_1</v>
      </c>
    </row>
    <row r="1350" spans="4:14">
      <c r="D1350" s="15" t="s">
        <v>795</v>
      </c>
      <c r="E1350" s="15" t="s">
        <v>796</v>
      </c>
      <c r="F1350" s="15" t="s">
        <v>504</v>
      </c>
      <c r="G1350" s="15" t="s">
        <v>118</v>
      </c>
      <c r="H1350" s="15" t="s">
        <v>778</v>
      </c>
      <c r="I1350" s="15" t="s">
        <v>109</v>
      </c>
      <c r="J1350" s="15" t="s">
        <v>768</v>
      </c>
      <c r="K1350" s="57">
        <v>38</v>
      </c>
      <c r="L1350" s="57">
        <v>33</v>
      </c>
      <c r="M1350" s="57">
        <v>4</v>
      </c>
      <c r="N1350" s="57" t="str">
        <f t="shared" si="21"/>
        <v>[jyhIrCoB31x]|40-44|Female|PMTCT_ART_SUBNAT.N.Already.T_1</v>
      </c>
    </row>
    <row r="1351" spans="4:14">
      <c r="D1351" s="15" t="s">
        <v>795</v>
      </c>
      <c r="E1351" s="15" t="s">
        <v>796</v>
      </c>
      <c r="F1351" s="15" t="s">
        <v>504</v>
      </c>
      <c r="G1351" s="15" t="s">
        <v>119</v>
      </c>
      <c r="H1351" s="15" t="s">
        <v>779</v>
      </c>
      <c r="I1351" s="15" t="s">
        <v>109</v>
      </c>
      <c r="J1351" s="15" t="s">
        <v>768</v>
      </c>
      <c r="K1351" s="57">
        <v>29</v>
      </c>
      <c r="L1351" s="57">
        <v>23</v>
      </c>
      <c r="M1351" s="57">
        <v>22</v>
      </c>
      <c r="N1351" s="57" t="str">
        <f t="shared" si="21"/>
        <v>[jyhIrCoB31x]|45-49|Female|PMTCT_ART_SUBNAT.N.Already.T_1</v>
      </c>
    </row>
    <row r="1352" spans="4:14">
      <c r="D1352" s="15" t="s">
        <v>795</v>
      </c>
      <c r="E1352" s="15" t="s">
        <v>796</v>
      </c>
      <c r="F1352" s="15" t="s">
        <v>504</v>
      </c>
      <c r="G1352" s="15" t="s">
        <v>8</v>
      </c>
      <c r="H1352" s="15" t="s">
        <v>780</v>
      </c>
      <c r="I1352" s="15" t="s">
        <v>109</v>
      </c>
      <c r="J1352" s="15" t="s">
        <v>768</v>
      </c>
      <c r="K1352" s="57">
        <v>83</v>
      </c>
      <c r="L1352" s="57">
        <v>34</v>
      </c>
      <c r="M1352" s="57">
        <v>49</v>
      </c>
      <c r="N1352" s="57" t="str">
        <f t="shared" si="21"/>
        <v>[jyhIrCoB31x]|50+|Female|PMTCT_ART_SUBNAT.N.Already.T_1</v>
      </c>
    </row>
    <row r="1353" spans="4:14">
      <c r="D1353" s="15" t="s">
        <v>795</v>
      </c>
      <c r="E1353" s="15" t="s">
        <v>796</v>
      </c>
      <c r="F1353" s="15" t="s">
        <v>499</v>
      </c>
      <c r="G1353" s="15" t="s">
        <v>112</v>
      </c>
      <c r="H1353" s="15" t="s">
        <v>772</v>
      </c>
      <c r="I1353" s="15" t="s">
        <v>109</v>
      </c>
      <c r="J1353" s="15" t="s">
        <v>768</v>
      </c>
      <c r="K1353" s="57">
        <v>357</v>
      </c>
      <c r="L1353" s="57">
        <v>24</v>
      </c>
      <c r="M1353" s="57">
        <v>5</v>
      </c>
      <c r="N1353" s="57" t="str">
        <f t="shared" si="21"/>
        <v>[jyhIrCoB31x]|10-14|Female|PMTCT_STAT_SUBNAT.D.T_1</v>
      </c>
    </row>
    <row r="1354" spans="4:14">
      <c r="D1354" s="15" t="s">
        <v>795</v>
      </c>
      <c r="E1354" s="15" t="s">
        <v>796</v>
      </c>
      <c r="F1354" s="15" t="s">
        <v>499</v>
      </c>
      <c r="G1354" s="15" t="s">
        <v>113</v>
      </c>
      <c r="H1354" s="15" t="s">
        <v>773</v>
      </c>
      <c r="I1354" s="15" t="s">
        <v>109</v>
      </c>
      <c r="J1354" s="15" t="s">
        <v>768</v>
      </c>
      <c r="K1354" s="57">
        <v>296</v>
      </c>
      <c r="L1354" s="57">
        <v>50</v>
      </c>
      <c r="M1354" s="57">
        <v>5</v>
      </c>
      <c r="N1354" s="57" t="str">
        <f t="shared" si="21"/>
        <v>[jyhIrCoB31x]|15-19|Female|PMTCT_STAT_SUBNAT.D.T_1</v>
      </c>
    </row>
    <row r="1355" spans="4:14">
      <c r="D1355" s="15" t="s">
        <v>795</v>
      </c>
      <c r="E1355" s="15" t="s">
        <v>796</v>
      </c>
      <c r="F1355" s="15" t="s">
        <v>499</v>
      </c>
      <c r="G1355" s="15" t="s">
        <v>114</v>
      </c>
      <c r="H1355" s="15" t="s">
        <v>774</v>
      </c>
      <c r="I1355" s="15" t="s">
        <v>109</v>
      </c>
      <c r="J1355" s="15" t="s">
        <v>768</v>
      </c>
      <c r="K1355" s="57">
        <v>235</v>
      </c>
      <c r="L1355" s="57">
        <v>56</v>
      </c>
      <c r="M1355" s="57">
        <v>8</v>
      </c>
      <c r="N1355" s="57" t="str">
        <f t="shared" si="21"/>
        <v>[jyhIrCoB31x]|20-24|Female|PMTCT_STAT_SUBNAT.D.T_1</v>
      </c>
    </row>
    <row r="1356" spans="4:14">
      <c r="D1356" s="15" t="s">
        <v>795</v>
      </c>
      <c r="E1356" s="15" t="s">
        <v>796</v>
      </c>
      <c r="F1356" s="15" t="s">
        <v>499</v>
      </c>
      <c r="G1356" s="15" t="s">
        <v>115</v>
      </c>
      <c r="H1356" s="15" t="s">
        <v>775</v>
      </c>
      <c r="I1356" s="15" t="s">
        <v>109</v>
      </c>
      <c r="J1356" s="15" t="s">
        <v>768</v>
      </c>
      <c r="K1356" s="57">
        <v>227</v>
      </c>
      <c r="L1356" s="57">
        <v>54</v>
      </c>
      <c r="M1356" s="57">
        <v>34</v>
      </c>
      <c r="N1356" s="57" t="str">
        <f t="shared" si="21"/>
        <v>[jyhIrCoB31x]|25-29|Female|PMTCT_STAT_SUBNAT.D.T_1</v>
      </c>
    </row>
    <row r="1357" spans="4:14">
      <c r="D1357" s="15" t="s">
        <v>795</v>
      </c>
      <c r="E1357" s="15" t="s">
        <v>796</v>
      </c>
      <c r="F1357" s="15" t="s">
        <v>499</v>
      </c>
      <c r="G1357" s="15" t="s">
        <v>116</v>
      </c>
      <c r="H1357" s="15" t="s">
        <v>776</v>
      </c>
      <c r="I1357" s="15" t="s">
        <v>109</v>
      </c>
      <c r="J1357" s="15" t="s">
        <v>768</v>
      </c>
      <c r="K1357" s="57">
        <v>204</v>
      </c>
      <c r="L1357" s="57">
        <v>22</v>
      </c>
      <c r="M1357" s="57">
        <v>48</v>
      </c>
      <c r="N1357" s="57" t="str">
        <f t="shared" si="21"/>
        <v>[jyhIrCoB31x]|30-34|Female|PMTCT_STAT_SUBNAT.D.T_1</v>
      </c>
    </row>
    <row r="1358" spans="4:14">
      <c r="D1358" s="15" t="s">
        <v>795</v>
      </c>
      <c r="E1358" s="15" t="s">
        <v>796</v>
      </c>
      <c r="F1358" s="15" t="s">
        <v>499</v>
      </c>
      <c r="G1358" s="15" t="s">
        <v>117</v>
      </c>
      <c r="H1358" s="15" t="s">
        <v>777</v>
      </c>
      <c r="I1358" s="15" t="s">
        <v>109</v>
      </c>
      <c r="J1358" s="15" t="s">
        <v>768</v>
      </c>
      <c r="K1358" s="57">
        <v>162</v>
      </c>
      <c r="L1358" s="57">
        <v>26</v>
      </c>
      <c r="M1358" s="57">
        <v>43</v>
      </c>
      <c r="N1358" s="57" t="str">
        <f t="shared" si="21"/>
        <v>[jyhIrCoB31x]|35-39|Female|PMTCT_STAT_SUBNAT.D.T_1</v>
      </c>
    </row>
    <row r="1359" spans="4:14">
      <c r="D1359" s="15" t="s">
        <v>795</v>
      </c>
      <c r="E1359" s="15" t="s">
        <v>796</v>
      </c>
      <c r="F1359" s="15" t="s">
        <v>499</v>
      </c>
      <c r="G1359" s="15" t="s">
        <v>118</v>
      </c>
      <c r="H1359" s="15" t="s">
        <v>778</v>
      </c>
      <c r="I1359" s="15" t="s">
        <v>109</v>
      </c>
      <c r="J1359" s="15" t="s">
        <v>768</v>
      </c>
      <c r="K1359" s="57">
        <v>126</v>
      </c>
      <c r="L1359" s="57">
        <v>38</v>
      </c>
      <c r="M1359" s="57">
        <v>20</v>
      </c>
      <c r="N1359" s="57" t="str">
        <f t="shared" si="21"/>
        <v>[jyhIrCoB31x]|40-44|Female|PMTCT_STAT_SUBNAT.D.T_1</v>
      </c>
    </row>
    <row r="1360" spans="4:14">
      <c r="D1360" s="15" t="s">
        <v>795</v>
      </c>
      <c r="E1360" s="15" t="s">
        <v>796</v>
      </c>
      <c r="F1360" s="15" t="s">
        <v>499</v>
      </c>
      <c r="G1360" s="15" t="s">
        <v>119</v>
      </c>
      <c r="H1360" s="15" t="s">
        <v>779</v>
      </c>
      <c r="I1360" s="15" t="s">
        <v>109</v>
      </c>
      <c r="J1360" s="15" t="s">
        <v>768</v>
      </c>
      <c r="K1360" s="57">
        <v>92</v>
      </c>
      <c r="L1360" s="57">
        <v>26</v>
      </c>
      <c r="M1360" s="57">
        <v>17</v>
      </c>
      <c r="N1360" s="57" t="str">
        <f t="shared" si="21"/>
        <v>[jyhIrCoB31x]|45-49|Female|PMTCT_STAT_SUBNAT.D.T_1</v>
      </c>
    </row>
    <row r="1361" spans="4:14">
      <c r="D1361" s="15" t="s">
        <v>795</v>
      </c>
      <c r="E1361" s="15" t="s">
        <v>796</v>
      </c>
      <c r="F1361" s="15" t="s">
        <v>499</v>
      </c>
      <c r="G1361" s="15" t="s">
        <v>8</v>
      </c>
      <c r="H1361" s="15" t="s">
        <v>780</v>
      </c>
      <c r="I1361" s="15" t="s">
        <v>109</v>
      </c>
      <c r="J1361" s="15" t="s">
        <v>768</v>
      </c>
      <c r="K1361" s="57">
        <v>546</v>
      </c>
      <c r="L1361" s="57">
        <v>42</v>
      </c>
      <c r="M1361" s="57">
        <v>29</v>
      </c>
      <c r="N1361" s="57" t="str">
        <f t="shared" si="21"/>
        <v>[jyhIrCoB31x]|50+|Female|PMTCT_STAT_SUBNAT.D.T_1</v>
      </c>
    </row>
    <row r="1362" spans="4:14">
      <c r="D1362" s="15" t="s">
        <v>795</v>
      </c>
      <c r="E1362" s="15" t="s">
        <v>796</v>
      </c>
      <c r="F1362" s="15" t="s">
        <v>500</v>
      </c>
      <c r="G1362" s="15" t="s">
        <v>112</v>
      </c>
      <c r="H1362" s="15" t="s">
        <v>772</v>
      </c>
      <c r="I1362" s="15" t="s">
        <v>109</v>
      </c>
      <c r="J1362" s="15" t="s">
        <v>768</v>
      </c>
      <c r="K1362" s="57">
        <v>17</v>
      </c>
      <c r="L1362" s="57">
        <v>15</v>
      </c>
      <c r="M1362" s="57">
        <v>48</v>
      </c>
      <c r="N1362" s="57" t="str">
        <f t="shared" si="21"/>
        <v>[jyhIrCoB31x]|10-14|Female|PMTCT_STAT_SUBNAT.N.Known.Pos.T_1</v>
      </c>
    </row>
    <row r="1363" spans="4:14">
      <c r="D1363" s="15" t="s">
        <v>795</v>
      </c>
      <c r="E1363" s="15" t="s">
        <v>796</v>
      </c>
      <c r="F1363" s="15" t="s">
        <v>500</v>
      </c>
      <c r="G1363" s="15" t="s">
        <v>113</v>
      </c>
      <c r="H1363" s="15" t="s">
        <v>773</v>
      </c>
      <c r="I1363" s="15" t="s">
        <v>109</v>
      </c>
      <c r="J1363" s="15" t="s">
        <v>768</v>
      </c>
      <c r="K1363" s="57">
        <v>27</v>
      </c>
      <c r="L1363" s="57">
        <v>48</v>
      </c>
      <c r="M1363" s="57">
        <v>3</v>
      </c>
      <c r="N1363" s="57" t="str">
        <f t="shared" si="21"/>
        <v>[jyhIrCoB31x]|15-19|Female|PMTCT_STAT_SUBNAT.N.Known.Pos.T_1</v>
      </c>
    </row>
    <row r="1364" spans="4:14">
      <c r="D1364" s="15" t="s">
        <v>795</v>
      </c>
      <c r="E1364" s="15" t="s">
        <v>796</v>
      </c>
      <c r="F1364" s="15" t="s">
        <v>500</v>
      </c>
      <c r="G1364" s="15" t="s">
        <v>114</v>
      </c>
      <c r="H1364" s="15" t="s">
        <v>774</v>
      </c>
      <c r="I1364" s="15" t="s">
        <v>109</v>
      </c>
      <c r="J1364" s="15" t="s">
        <v>768</v>
      </c>
      <c r="K1364" s="57">
        <v>63</v>
      </c>
      <c r="L1364" s="57">
        <v>32</v>
      </c>
      <c r="M1364" s="57">
        <v>46</v>
      </c>
      <c r="N1364" s="57" t="str">
        <f t="shared" si="21"/>
        <v>[jyhIrCoB31x]|20-24|Female|PMTCT_STAT_SUBNAT.N.Known.Pos.T_1</v>
      </c>
    </row>
    <row r="1365" spans="4:14">
      <c r="D1365" s="15" t="s">
        <v>795</v>
      </c>
      <c r="E1365" s="15" t="s">
        <v>796</v>
      </c>
      <c r="F1365" s="15" t="s">
        <v>500</v>
      </c>
      <c r="G1365" s="15" t="s">
        <v>115</v>
      </c>
      <c r="H1365" s="15" t="s">
        <v>775</v>
      </c>
      <c r="I1365" s="15" t="s">
        <v>109</v>
      </c>
      <c r="J1365" s="15" t="s">
        <v>768</v>
      </c>
      <c r="K1365" s="57">
        <v>109</v>
      </c>
      <c r="L1365" s="57">
        <v>59</v>
      </c>
      <c r="M1365" s="57">
        <v>46</v>
      </c>
      <c r="N1365" s="57" t="str">
        <f t="shared" si="21"/>
        <v>[jyhIrCoB31x]|25-29|Female|PMTCT_STAT_SUBNAT.N.Known.Pos.T_1</v>
      </c>
    </row>
    <row r="1366" spans="4:14">
      <c r="D1366" s="15" t="s">
        <v>795</v>
      </c>
      <c r="E1366" s="15" t="s">
        <v>796</v>
      </c>
      <c r="F1366" s="15" t="s">
        <v>500</v>
      </c>
      <c r="G1366" s="15" t="s">
        <v>116</v>
      </c>
      <c r="H1366" s="15" t="s">
        <v>776</v>
      </c>
      <c r="I1366" s="15" t="s">
        <v>109</v>
      </c>
      <c r="J1366" s="15" t="s">
        <v>768</v>
      </c>
      <c r="K1366" s="57">
        <v>147</v>
      </c>
      <c r="L1366" s="57">
        <v>18</v>
      </c>
      <c r="M1366" s="57">
        <v>21</v>
      </c>
      <c r="N1366" s="57" t="str">
        <f t="shared" si="21"/>
        <v>[jyhIrCoB31x]|30-34|Female|PMTCT_STAT_SUBNAT.N.Known.Pos.T_1</v>
      </c>
    </row>
    <row r="1367" spans="4:14">
      <c r="D1367" s="15" t="s">
        <v>795</v>
      </c>
      <c r="E1367" s="15" t="s">
        <v>796</v>
      </c>
      <c r="F1367" s="15" t="s">
        <v>500</v>
      </c>
      <c r="G1367" s="15" t="s">
        <v>117</v>
      </c>
      <c r="H1367" s="15" t="s">
        <v>777</v>
      </c>
      <c r="I1367" s="15" t="s">
        <v>109</v>
      </c>
      <c r="J1367" s="15" t="s">
        <v>768</v>
      </c>
      <c r="K1367" s="57">
        <v>140</v>
      </c>
      <c r="L1367" s="57">
        <v>45</v>
      </c>
      <c r="M1367" s="57">
        <v>15</v>
      </c>
      <c r="N1367" s="57" t="str">
        <f t="shared" si="21"/>
        <v>[jyhIrCoB31x]|35-39|Female|PMTCT_STAT_SUBNAT.N.Known.Pos.T_1</v>
      </c>
    </row>
    <row r="1368" spans="4:14">
      <c r="D1368" s="15" t="s">
        <v>795</v>
      </c>
      <c r="E1368" s="15" t="s">
        <v>796</v>
      </c>
      <c r="F1368" s="15" t="s">
        <v>500</v>
      </c>
      <c r="G1368" s="15" t="s">
        <v>118</v>
      </c>
      <c r="H1368" s="15" t="s">
        <v>778</v>
      </c>
      <c r="I1368" s="15" t="s">
        <v>109</v>
      </c>
      <c r="J1368" s="15" t="s">
        <v>768</v>
      </c>
      <c r="K1368" s="57">
        <v>117</v>
      </c>
      <c r="L1368" s="57">
        <v>12</v>
      </c>
      <c r="M1368" s="57">
        <v>13</v>
      </c>
      <c r="N1368" s="57" t="str">
        <f t="shared" si="21"/>
        <v>[jyhIrCoB31x]|40-44|Female|PMTCT_STAT_SUBNAT.N.Known.Pos.T_1</v>
      </c>
    </row>
    <row r="1369" spans="4:14">
      <c r="D1369" s="15" t="s">
        <v>795</v>
      </c>
      <c r="E1369" s="15" t="s">
        <v>796</v>
      </c>
      <c r="F1369" s="15" t="s">
        <v>500</v>
      </c>
      <c r="G1369" s="15" t="s">
        <v>119</v>
      </c>
      <c r="H1369" s="15" t="s">
        <v>779</v>
      </c>
      <c r="I1369" s="15" t="s">
        <v>109</v>
      </c>
      <c r="J1369" s="15" t="s">
        <v>768</v>
      </c>
      <c r="K1369" s="57">
        <v>89</v>
      </c>
      <c r="L1369" s="57">
        <v>43</v>
      </c>
      <c r="M1369" s="57">
        <v>28</v>
      </c>
      <c r="N1369" s="57" t="str">
        <f t="shared" si="21"/>
        <v>[jyhIrCoB31x]|45-49|Female|PMTCT_STAT_SUBNAT.N.Known.Pos.T_1</v>
      </c>
    </row>
    <row r="1370" spans="4:14">
      <c r="D1370" s="15" t="s">
        <v>795</v>
      </c>
      <c r="E1370" s="15" t="s">
        <v>796</v>
      </c>
      <c r="F1370" s="15" t="s">
        <v>500</v>
      </c>
      <c r="G1370" s="15" t="s">
        <v>8</v>
      </c>
      <c r="H1370" s="15" t="s">
        <v>780</v>
      </c>
      <c r="I1370" s="15" t="s">
        <v>109</v>
      </c>
      <c r="J1370" s="15" t="s">
        <v>768</v>
      </c>
      <c r="K1370" s="57">
        <v>258</v>
      </c>
      <c r="L1370" s="57">
        <v>21</v>
      </c>
      <c r="M1370" s="57">
        <v>12</v>
      </c>
      <c r="N1370" s="57" t="str">
        <f t="shared" si="21"/>
        <v>[jyhIrCoB31x]|50+|Female|PMTCT_STAT_SUBNAT.N.Known.Pos.T_1</v>
      </c>
    </row>
    <row r="1371" spans="4:14">
      <c r="D1371" s="15" t="s">
        <v>795</v>
      </c>
      <c r="E1371" s="15" t="s">
        <v>796</v>
      </c>
      <c r="F1371" s="15" t="s">
        <v>501</v>
      </c>
      <c r="G1371" s="15" t="s">
        <v>112</v>
      </c>
      <c r="H1371" s="15" t="s">
        <v>772</v>
      </c>
      <c r="I1371" s="15" t="s">
        <v>109</v>
      </c>
      <c r="J1371" s="15" t="s">
        <v>768</v>
      </c>
      <c r="K1371" s="57">
        <v>1</v>
      </c>
      <c r="L1371" s="57">
        <v>45</v>
      </c>
      <c r="M1371" s="57">
        <v>33</v>
      </c>
      <c r="N1371" s="57" t="str">
        <f t="shared" si="21"/>
        <v>[jyhIrCoB31x]|10-14|Female|PMTCT_STAT_SUBNAT.N.New.Pos.T_1</v>
      </c>
    </row>
    <row r="1372" spans="4:14">
      <c r="D1372" s="15" t="s">
        <v>795</v>
      </c>
      <c r="E1372" s="15" t="s">
        <v>796</v>
      </c>
      <c r="F1372" s="15" t="s">
        <v>501</v>
      </c>
      <c r="G1372" s="15" t="s">
        <v>113</v>
      </c>
      <c r="H1372" s="15" t="s">
        <v>773</v>
      </c>
      <c r="I1372" s="15" t="s">
        <v>109</v>
      </c>
      <c r="J1372" s="15" t="s">
        <v>768</v>
      </c>
      <c r="K1372" s="57">
        <v>2</v>
      </c>
      <c r="L1372" s="57">
        <v>40</v>
      </c>
      <c r="M1372" s="57">
        <v>29</v>
      </c>
      <c r="N1372" s="57" t="str">
        <f t="shared" si="21"/>
        <v>[jyhIrCoB31x]|15-19|Female|PMTCT_STAT_SUBNAT.N.New.Pos.T_1</v>
      </c>
    </row>
    <row r="1373" spans="4:14">
      <c r="D1373" s="15" t="s">
        <v>795</v>
      </c>
      <c r="E1373" s="15" t="s">
        <v>796</v>
      </c>
      <c r="F1373" s="15" t="s">
        <v>501</v>
      </c>
      <c r="G1373" s="15" t="s">
        <v>114</v>
      </c>
      <c r="H1373" s="15" t="s">
        <v>774</v>
      </c>
      <c r="I1373" s="15" t="s">
        <v>109</v>
      </c>
      <c r="J1373" s="15" t="s">
        <v>768</v>
      </c>
      <c r="K1373" s="57">
        <v>5</v>
      </c>
      <c r="L1373" s="57">
        <v>37</v>
      </c>
      <c r="M1373" s="57">
        <v>43</v>
      </c>
      <c r="N1373" s="57" t="str">
        <f t="shared" si="21"/>
        <v>[jyhIrCoB31x]|20-24|Female|PMTCT_STAT_SUBNAT.N.New.Pos.T_1</v>
      </c>
    </row>
    <row r="1374" spans="4:14">
      <c r="D1374" s="15" t="s">
        <v>795</v>
      </c>
      <c r="E1374" s="15" t="s">
        <v>796</v>
      </c>
      <c r="F1374" s="15" t="s">
        <v>501</v>
      </c>
      <c r="G1374" s="15" t="s">
        <v>115</v>
      </c>
      <c r="H1374" s="15" t="s">
        <v>775</v>
      </c>
      <c r="I1374" s="15" t="s">
        <v>109</v>
      </c>
      <c r="J1374" s="15" t="s">
        <v>768</v>
      </c>
      <c r="K1374" s="57">
        <v>8</v>
      </c>
      <c r="L1374" s="57">
        <v>15</v>
      </c>
      <c r="M1374" s="57">
        <v>26</v>
      </c>
      <c r="N1374" s="57" t="str">
        <f t="shared" si="21"/>
        <v>[jyhIrCoB31x]|25-29|Female|PMTCT_STAT_SUBNAT.N.New.Pos.T_1</v>
      </c>
    </row>
    <row r="1375" spans="4:14">
      <c r="D1375" s="15" t="s">
        <v>795</v>
      </c>
      <c r="E1375" s="15" t="s">
        <v>796</v>
      </c>
      <c r="F1375" s="15" t="s">
        <v>501</v>
      </c>
      <c r="G1375" s="15" t="s">
        <v>116</v>
      </c>
      <c r="H1375" s="15" t="s">
        <v>776</v>
      </c>
      <c r="I1375" s="15" t="s">
        <v>109</v>
      </c>
      <c r="J1375" s="15" t="s">
        <v>768</v>
      </c>
      <c r="K1375" s="57">
        <v>11</v>
      </c>
      <c r="L1375" s="57">
        <v>12</v>
      </c>
      <c r="M1375" s="57">
        <v>46</v>
      </c>
      <c r="N1375" s="57" t="str">
        <f t="shared" si="21"/>
        <v>[jyhIrCoB31x]|30-34|Female|PMTCT_STAT_SUBNAT.N.New.Pos.T_1</v>
      </c>
    </row>
    <row r="1376" spans="4:14">
      <c r="D1376" s="15" t="s">
        <v>795</v>
      </c>
      <c r="E1376" s="15" t="s">
        <v>796</v>
      </c>
      <c r="F1376" s="15" t="s">
        <v>501</v>
      </c>
      <c r="G1376" s="15" t="s">
        <v>117</v>
      </c>
      <c r="H1376" s="15" t="s">
        <v>777</v>
      </c>
      <c r="I1376" s="15" t="s">
        <v>109</v>
      </c>
      <c r="J1376" s="15" t="s">
        <v>768</v>
      </c>
      <c r="K1376" s="57">
        <v>11</v>
      </c>
      <c r="L1376" s="57">
        <v>38</v>
      </c>
      <c r="M1376" s="57">
        <v>43</v>
      </c>
      <c r="N1376" s="57" t="str">
        <f t="shared" si="21"/>
        <v>[jyhIrCoB31x]|35-39|Female|PMTCT_STAT_SUBNAT.N.New.Pos.T_1</v>
      </c>
    </row>
    <row r="1377" spans="4:14">
      <c r="D1377" s="15" t="s">
        <v>795</v>
      </c>
      <c r="E1377" s="15" t="s">
        <v>796</v>
      </c>
      <c r="F1377" s="15" t="s">
        <v>501</v>
      </c>
      <c r="G1377" s="15" t="s">
        <v>118</v>
      </c>
      <c r="H1377" s="15" t="s">
        <v>778</v>
      </c>
      <c r="I1377" s="15" t="s">
        <v>109</v>
      </c>
      <c r="J1377" s="15" t="s">
        <v>768</v>
      </c>
      <c r="K1377" s="57">
        <v>9</v>
      </c>
      <c r="L1377" s="57">
        <v>12</v>
      </c>
      <c r="M1377" s="57">
        <v>1</v>
      </c>
      <c r="N1377" s="57" t="str">
        <f t="shared" si="21"/>
        <v>[jyhIrCoB31x]|40-44|Female|PMTCT_STAT_SUBNAT.N.New.Pos.T_1</v>
      </c>
    </row>
    <row r="1378" spans="4:14">
      <c r="D1378" s="15" t="s">
        <v>795</v>
      </c>
      <c r="E1378" s="15" t="s">
        <v>796</v>
      </c>
      <c r="F1378" s="15" t="s">
        <v>501</v>
      </c>
      <c r="G1378" s="15" t="s">
        <v>119</v>
      </c>
      <c r="H1378" s="15" t="s">
        <v>779</v>
      </c>
      <c r="I1378" s="15" t="s">
        <v>109</v>
      </c>
      <c r="J1378" s="15" t="s">
        <v>768</v>
      </c>
      <c r="K1378" s="57">
        <v>7</v>
      </c>
      <c r="L1378" s="57">
        <v>59</v>
      </c>
      <c r="M1378" s="57">
        <v>45</v>
      </c>
      <c r="N1378" s="57" t="str">
        <f t="shared" si="21"/>
        <v>[jyhIrCoB31x]|45-49|Female|PMTCT_STAT_SUBNAT.N.New.Pos.T_1</v>
      </c>
    </row>
    <row r="1379" spans="4:14">
      <c r="D1379" s="15" t="s">
        <v>795</v>
      </c>
      <c r="E1379" s="15" t="s">
        <v>796</v>
      </c>
      <c r="F1379" s="15" t="s">
        <v>501</v>
      </c>
      <c r="G1379" s="15" t="s">
        <v>8</v>
      </c>
      <c r="H1379" s="15" t="s">
        <v>780</v>
      </c>
      <c r="I1379" s="15" t="s">
        <v>109</v>
      </c>
      <c r="J1379" s="15" t="s">
        <v>768</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 workbookViewId="1"/>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940</v>
      </c>
      <c r="D3" s="294" t="s">
        <v>941</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899</v>
      </c>
      <c r="C14" s="420" t="s">
        <v>900</v>
      </c>
      <c r="D14" s="394" t="s">
        <v>901</v>
      </c>
    </row>
    <row r="15" spans="1:4">
      <c r="A15" s="15" t="s">
        <v>748</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749</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750</v>
      </c>
      <c r="B17" s="421">
        <v>1</v>
      </c>
      <c r="C17" s="415">
        <f t="shared" ref="C17" si="1">IF(SUM($B17)=0,"",$B17)</f>
        <v>1</v>
      </c>
      <c r="D17" s="416" t="str">
        <f t="shared" si="0"/>
        <v>Scale-up: Saturation</v>
      </c>
    </row>
    <row r="18" spans="1:4">
      <c r="A18" s="129"/>
      <c r="D18" s="416"/>
    </row>
  </sheetData>
  <conditionalFormatting sqref="D4">
    <cfRule type="containsText" dxfId="221" priority="3" operator="containsText" text="BLANK PRIORITIZATIONS">
      <formula>NOT(ISERROR(SEARCH("BLANK PRIORITIZATIONS",D4)))</formula>
    </cfRule>
  </conditionalFormatting>
  <conditionalFormatting sqref="B1:C1048576">
    <cfRule type="expression" dxfId="220" priority="2">
      <formula>AND(ROW(B1)&gt;14,$A1&lt;&gt;"",B1&lt;&gt;1,B1&lt;&gt;2,B1&lt;&gt;4,B1&lt;&gt;5,B1&lt;&gt;6,B1&lt;&gt;7,B1&lt;&gt;8,B1&lt;&gt;"M",B1&lt;&gt;"NA")</formula>
    </cfRule>
  </conditionalFormatting>
  <conditionalFormatting sqref="C1:C1048576">
    <cfRule type="expression" dxfId="219" priority="728">
      <formula>AND(ROW($C1)&gt;14,$C1="",$A1&lt;&gt;"")</formula>
    </cfRule>
    <cfRule type="expression" dxfId="218"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 workbookViewId="1"/>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872</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2" t="s">
        <v>883</v>
      </c>
      <c r="B3" s="553"/>
      <c r="C3" s="123"/>
      <c r="D3" s="123"/>
      <c r="E3" s="369" t="s">
        <v>873</v>
      </c>
      <c r="F3" s="317" t="s">
        <v>413</v>
      </c>
      <c r="G3" s="369" t="s">
        <v>886</v>
      </c>
      <c r="H3" s="317" t="s">
        <v>413</v>
      </c>
      <c r="I3" s="369" t="s">
        <v>884</v>
      </c>
      <c r="J3" s="320" t="s">
        <v>887</v>
      </c>
      <c r="K3" s="320" t="s">
        <v>413</v>
      </c>
      <c r="L3" s="369" t="s">
        <v>888</v>
      </c>
      <c r="M3" s="317" t="s">
        <v>413</v>
      </c>
      <c r="N3" s="130" t="s">
        <v>889</v>
      </c>
      <c r="O3" s="369" t="s">
        <v>885</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450</v>
      </c>
      <c r="H8" s="199" t="s">
        <v>450</v>
      </c>
      <c r="I8" s="188" t="s">
        <v>183</v>
      </c>
      <c r="J8" s="373" t="s">
        <v>181</v>
      </c>
      <c r="K8" s="199" t="s">
        <v>181</v>
      </c>
      <c r="L8" s="188" t="s">
        <v>461</v>
      </c>
      <c r="M8" s="199" t="s">
        <v>461</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488</v>
      </c>
      <c r="F14" s="209" t="s">
        <v>489</v>
      </c>
      <c r="G14" s="209" t="s">
        <v>490</v>
      </c>
      <c r="H14" s="209" t="s">
        <v>491</v>
      </c>
      <c r="I14" s="209" t="s">
        <v>492</v>
      </c>
      <c r="J14" s="374" t="s">
        <v>493</v>
      </c>
      <c r="K14" s="209" t="s">
        <v>494</v>
      </c>
      <c r="L14" s="209" t="s">
        <v>495</v>
      </c>
      <c r="M14" s="209" t="s">
        <v>496</v>
      </c>
      <c r="N14" s="209" t="s">
        <v>758</v>
      </c>
      <c r="O14" s="209" t="s">
        <v>498</v>
      </c>
    </row>
    <row r="15" spans="1:15">
      <c r="A15" s="96" t="s">
        <v>748</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748</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748</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748</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748</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748</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748</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748</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748</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748</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748</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748</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748</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748</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748</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748</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748</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748</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748</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748</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748</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748</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748</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748</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749</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749</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749</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749</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749</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749</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749</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749</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749</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749</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749</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749</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749</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749</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749</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749</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749</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749</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749</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749</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749</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749</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749</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749</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750</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750</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750</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750</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750</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750</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750</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750</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750</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750</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750</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750</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750</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750</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750</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750</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750</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750</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750</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750</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750</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750</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750</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750</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217" priority="1">
      <formula>LEFT($A1,4)="_Mil"</formula>
    </cfRule>
  </conditionalFormatting>
  <conditionalFormatting sqref="F1:F1048576 H1:H1048576 K1:K1048576 M1:M1048576">
    <cfRule type="expression" dxfId="216" priority="3">
      <formula>AND(ISNUMBER(F1),F1&gt;=20,F1&lt;40)</formula>
    </cfRule>
    <cfRule type="expression" dxfId="215" priority="4">
      <formula>AND(ISNUMBER(F1),F1&lt;20)</formula>
    </cfRule>
  </conditionalFormatting>
  <conditionalFormatting sqref="E1:E1048576 G1:G1048576 J1:J1048576 L1:L1048576">
    <cfRule type="expression" dxfId="214"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AY15" activePane="bottomRight" state="frozen"/>
      <selection pane="topRight" activeCell="E1" sqref="E1"/>
      <selection pane="bottomLeft" activeCell="A15" sqref="A15"/>
      <selection pane="bottomRight" activeCell="BF1" sqref="BF1:BF1048576"/>
    </sheetView>
    <sheetView topLeftCell="AS1" workbookViewId="1"/>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7"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9" customWidth="1"/>
    <col min="76" max="16384" width="10.83203125" style="84"/>
  </cols>
  <sheetData>
    <row r="1" spans="1:69" s="135" customFormat="1" ht="31" customHeight="1">
      <c r="A1" s="8" t="s">
        <v>484</v>
      </c>
      <c r="B1" s="8"/>
      <c r="C1" s="8"/>
      <c r="D1" s="8"/>
      <c r="E1" s="8"/>
      <c r="F1" s="193" t="s">
        <v>131</v>
      </c>
      <c r="G1" s="193"/>
      <c r="H1" s="179"/>
      <c r="I1" s="190"/>
      <c r="J1" s="198"/>
      <c r="K1" s="77"/>
      <c r="L1" s="179"/>
      <c r="M1" s="77"/>
      <c r="N1" s="179"/>
      <c r="O1" s="179"/>
      <c r="P1" s="190"/>
      <c r="Q1" s="193"/>
      <c r="R1" s="79"/>
      <c r="S1" s="493" t="s">
        <v>485</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710</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94"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8"/>
    </row>
    <row r="3" spans="1:69" ht="117" customHeight="1">
      <c r="A3" s="123"/>
      <c r="B3" s="123"/>
      <c r="C3" s="123"/>
      <c r="D3" s="123"/>
      <c r="E3" s="123"/>
      <c r="F3" s="429" t="s">
        <v>1035</v>
      </c>
      <c r="G3" s="426" t="s">
        <v>911</v>
      </c>
      <c r="H3" s="277" t="s">
        <v>1036</v>
      </c>
      <c r="I3" s="426" t="s">
        <v>912</v>
      </c>
      <c r="J3" s="431" t="s">
        <v>1037</v>
      </c>
      <c r="K3" s="427" t="s">
        <v>913</v>
      </c>
      <c r="L3" s="277" t="s">
        <v>1038</v>
      </c>
      <c r="M3" s="428" t="s">
        <v>1041</v>
      </c>
      <c r="N3" s="277" t="s">
        <v>1051</v>
      </c>
      <c r="O3" s="277" t="s">
        <v>1039</v>
      </c>
      <c r="P3" s="426" t="s">
        <v>914</v>
      </c>
      <c r="Q3" s="277" t="s">
        <v>1040</v>
      </c>
      <c r="R3" s="428" t="s">
        <v>1042</v>
      </c>
      <c r="S3" s="495" t="s">
        <v>956</v>
      </c>
      <c r="T3" s="459" t="s">
        <v>957</v>
      </c>
      <c r="U3" s="219" t="s">
        <v>960</v>
      </c>
      <c r="V3" s="219" t="s">
        <v>1043</v>
      </c>
      <c r="W3" s="437" t="s">
        <v>1044</v>
      </c>
      <c r="X3" s="428" t="s">
        <v>1045</v>
      </c>
      <c r="Y3" s="500" t="s">
        <v>874</v>
      </c>
      <c r="Z3" s="234" t="s">
        <v>1046</v>
      </c>
      <c r="AA3" s="404" t="s">
        <v>1047</v>
      </c>
      <c r="AB3" s="386" t="s">
        <v>915</v>
      </c>
      <c r="AC3" s="234" t="s">
        <v>486</v>
      </c>
      <c r="AD3" s="227" t="s">
        <v>714</v>
      </c>
      <c r="AE3" s="341" t="s">
        <v>890</v>
      </c>
      <c r="AF3" s="391" t="s">
        <v>715</v>
      </c>
      <c r="AG3" s="167" t="s">
        <v>759</v>
      </c>
      <c r="AH3" s="167" t="s">
        <v>760</v>
      </c>
      <c r="AI3" s="391" t="s">
        <v>891</v>
      </c>
      <c r="AJ3" s="391" t="s">
        <v>892</v>
      </c>
      <c r="AK3" s="234" t="s">
        <v>716</v>
      </c>
      <c r="AL3" s="140" t="s">
        <v>143</v>
      </c>
      <c r="AM3" s="138" t="s">
        <v>144</v>
      </c>
      <c r="AN3" s="227" t="s">
        <v>763</v>
      </c>
      <c r="AO3" s="218" t="s">
        <v>718</v>
      </c>
      <c r="AP3" s="350" t="s">
        <v>895</v>
      </c>
      <c r="AQ3" s="350" t="s">
        <v>951</v>
      </c>
      <c r="AR3" s="227" t="s">
        <v>763</v>
      </c>
      <c r="AS3" s="227" t="s">
        <v>1050</v>
      </c>
      <c r="AT3" s="140" t="s">
        <v>717</v>
      </c>
      <c r="AU3" s="210" t="s">
        <v>893</v>
      </c>
      <c r="AV3" s="210" t="s">
        <v>894</v>
      </c>
      <c r="AW3" s="210" t="s">
        <v>719</v>
      </c>
      <c r="AX3" s="350" t="s">
        <v>761</v>
      </c>
      <c r="AY3" s="439" t="s">
        <v>910</v>
      </c>
      <c r="AZ3" s="350" t="s">
        <v>917</v>
      </c>
      <c r="BA3" s="227" t="s">
        <v>762</v>
      </c>
      <c r="BB3" s="227" t="s">
        <v>902</v>
      </c>
      <c r="BC3" s="227" t="s">
        <v>903</v>
      </c>
      <c r="BD3" s="227" t="s">
        <v>904</v>
      </c>
      <c r="BE3" s="227" t="s">
        <v>905</v>
      </c>
      <c r="BF3" s="227" t="s">
        <v>906</v>
      </c>
      <c r="BG3" s="227" t="s">
        <v>907</v>
      </c>
      <c r="BH3" s="227" t="s">
        <v>908</v>
      </c>
      <c r="BI3" s="332" t="s">
        <v>931</v>
      </c>
      <c r="BJ3" s="210" t="s">
        <v>923</v>
      </c>
      <c r="BK3" s="210" t="s">
        <v>924</v>
      </c>
      <c r="BL3" s="210" t="s">
        <v>925</v>
      </c>
      <c r="BM3" s="210" t="s">
        <v>926</v>
      </c>
      <c r="BN3" s="210" t="s">
        <v>927</v>
      </c>
      <c r="BO3" s="210" t="s">
        <v>928</v>
      </c>
      <c r="BP3" s="341" t="s">
        <v>1049</v>
      </c>
      <c r="BQ3" s="227" t="s">
        <v>1048</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6">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104073</v>
      </c>
      <c r="AO4" s="141"/>
      <c r="AP4" s="357">
        <f>IF(SUM($AN$4)=0,"",$AR$4/$AN$4)</f>
        <v>0.9500158542561471</v>
      </c>
      <c r="AQ4" s="357">
        <v>0.95001924927815207</v>
      </c>
      <c r="AR4" s="228">
        <f>SUBTOTAL(109,AR$15:INDEX(AR:AR,COUNTA($B:$B)+14-COUNTA($B$1:$B$14)))</f>
        <v>98871</v>
      </c>
      <c r="AS4" s="228">
        <f>SUBTOTAL(109,AS$15:INDEX(AS:AS,COUNTA($B:$B)+14-COUNTA($B$1:$B$14)))</f>
        <v>99626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7"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9"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7"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9"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7"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9" t="s">
        <v>178</v>
      </c>
    </row>
    <row r="8" spans="1:69" hidden="1">
      <c r="F8" s="184" t="s">
        <v>180</v>
      </c>
      <c r="G8" s="199"/>
      <c r="H8" s="184" t="s">
        <v>450</v>
      </c>
      <c r="I8" s="199"/>
      <c r="J8" s="433" t="s">
        <v>181</v>
      </c>
      <c r="K8" s="199"/>
      <c r="L8" s="184" t="s">
        <v>183</v>
      </c>
      <c r="O8" s="184" t="s">
        <v>461</v>
      </c>
      <c r="P8" s="199"/>
      <c r="Q8" s="184" t="s">
        <v>184</v>
      </c>
      <c r="S8" s="497" t="s">
        <v>408</v>
      </c>
      <c r="T8" s="382" t="s">
        <v>223</v>
      </c>
      <c r="Z8" s="255" t="s">
        <v>461</v>
      </c>
      <c r="AA8" s="492"/>
      <c r="AD8" s="184" t="s">
        <v>223</v>
      </c>
      <c r="AI8" s="191" t="s">
        <v>408</v>
      </c>
      <c r="AJ8" s="191" t="s">
        <v>225</v>
      </c>
      <c r="AK8" s="197" t="s">
        <v>225</v>
      </c>
      <c r="AN8" s="184" t="s">
        <v>227</v>
      </c>
      <c r="AR8" s="184" t="s">
        <v>382</v>
      </c>
      <c r="AS8" s="184" t="s">
        <v>184</v>
      </c>
      <c r="BC8" s="184"/>
      <c r="BE8" s="184"/>
      <c r="BF8" s="184"/>
      <c r="BG8" s="184"/>
      <c r="BQ8" s="501" t="s">
        <v>183</v>
      </c>
    </row>
    <row r="9" spans="1:69" hidden="1">
      <c r="G9" s="199"/>
      <c r="I9" s="199"/>
      <c r="K9" s="199"/>
      <c r="P9" s="199"/>
      <c r="S9" s="497" t="s">
        <v>410</v>
      </c>
      <c r="T9" s="382" t="s">
        <v>224</v>
      </c>
      <c r="Z9" s="255"/>
      <c r="AA9" s="492"/>
      <c r="AD9" s="184" t="s">
        <v>224</v>
      </c>
      <c r="AI9" s="191" t="s">
        <v>409</v>
      </c>
      <c r="AJ9" s="191" t="s">
        <v>226</v>
      </c>
      <c r="AK9" s="197" t="s">
        <v>226</v>
      </c>
      <c r="AN9" s="184" t="s">
        <v>228</v>
      </c>
      <c r="AR9" s="184" t="s">
        <v>383</v>
      </c>
      <c r="BC9" s="184"/>
      <c r="BE9" s="184"/>
      <c r="BF9" s="184"/>
      <c r="BG9" s="184"/>
      <c r="BQ9" s="501"/>
    </row>
    <row r="10" spans="1:69" hidden="1">
      <c r="G10" s="199"/>
      <c r="H10" s="184" t="s">
        <v>188</v>
      </c>
      <c r="I10" s="199"/>
      <c r="J10" s="433" t="s">
        <v>188</v>
      </c>
      <c r="K10" s="199"/>
      <c r="L10" s="184" t="s">
        <v>188</v>
      </c>
      <c r="O10" s="184" t="s">
        <v>188</v>
      </c>
      <c r="P10" s="199"/>
      <c r="Q10" s="184" t="s">
        <v>188</v>
      </c>
      <c r="S10" s="497" t="s">
        <v>188</v>
      </c>
      <c r="T10" s="382" t="s">
        <v>188</v>
      </c>
      <c r="Z10" s="255" t="s">
        <v>188</v>
      </c>
      <c r="AA10" s="492"/>
      <c r="AD10" s="184" t="s">
        <v>188</v>
      </c>
      <c r="AI10" s="191" t="s">
        <v>188</v>
      </c>
      <c r="AJ10" s="191" t="s">
        <v>188</v>
      </c>
      <c r="AK10" s="197" t="s">
        <v>188</v>
      </c>
      <c r="AN10" s="184" t="s">
        <v>229</v>
      </c>
      <c r="AR10" s="184" t="s">
        <v>229</v>
      </c>
      <c r="AS10" s="184" t="s">
        <v>188</v>
      </c>
      <c r="BC10" s="184"/>
      <c r="BE10" s="184"/>
      <c r="BF10" s="184"/>
      <c r="BG10" s="184"/>
      <c r="BQ10" s="501"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7"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916</v>
      </c>
      <c r="BN11" s="95" t="s">
        <v>43</v>
      </c>
      <c r="BO11" s="95" t="s">
        <v>300</v>
      </c>
      <c r="BP11" s="94" t="s">
        <v>296</v>
      </c>
      <c r="BQ11" s="489"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7"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9" t="s">
        <v>294</v>
      </c>
    </row>
    <row r="13" spans="1:69" hidden="1">
      <c r="G13" s="199"/>
      <c r="I13" s="199"/>
      <c r="K13" s="199"/>
      <c r="P13" s="199"/>
      <c r="BC13" s="184"/>
      <c r="BE13" s="184"/>
      <c r="BF13" s="184"/>
      <c r="BG13" s="184"/>
    </row>
    <row r="14" spans="1:69" s="146" customFormat="1">
      <c r="A14" s="143" t="s">
        <v>955</v>
      </c>
      <c r="B14" s="143" t="s">
        <v>6</v>
      </c>
      <c r="C14" s="132" t="s">
        <v>40</v>
      </c>
      <c r="D14" s="132" t="s">
        <v>7</v>
      </c>
      <c r="E14" s="132" t="s">
        <v>122</v>
      </c>
      <c r="F14" s="359" t="s">
        <v>488</v>
      </c>
      <c r="G14" s="209" t="s">
        <v>489</v>
      </c>
      <c r="H14" s="359" t="s">
        <v>490</v>
      </c>
      <c r="I14" s="209" t="s">
        <v>491</v>
      </c>
      <c r="J14" s="434" t="s">
        <v>493</v>
      </c>
      <c r="K14" s="209" t="s">
        <v>494</v>
      </c>
      <c r="L14" s="359" t="s">
        <v>492</v>
      </c>
      <c r="M14" s="209" t="s">
        <v>805</v>
      </c>
      <c r="N14" s="359"/>
      <c r="O14" s="359" t="s">
        <v>495</v>
      </c>
      <c r="P14" s="209" t="s">
        <v>496</v>
      </c>
      <c r="Q14" s="359" t="s">
        <v>498</v>
      </c>
      <c r="R14" s="209" t="s">
        <v>797</v>
      </c>
      <c r="S14" s="498" t="s">
        <v>506</v>
      </c>
      <c r="T14" s="383" t="s">
        <v>507</v>
      </c>
      <c r="U14" s="383" t="s">
        <v>407</v>
      </c>
      <c r="V14" s="356" t="s">
        <v>875</v>
      </c>
      <c r="W14" s="356" t="s">
        <v>806</v>
      </c>
      <c r="X14" s="209" t="s">
        <v>758</v>
      </c>
      <c r="Y14" s="356" t="s">
        <v>512</v>
      </c>
      <c r="Z14" s="230" t="s">
        <v>511</v>
      </c>
      <c r="AA14" s="405" t="s">
        <v>707</v>
      </c>
      <c r="AB14" s="231" t="s">
        <v>826</v>
      </c>
      <c r="AC14" s="224" t="s">
        <v>406</v>
      </c>
      <c r="AD14" s="230" t="s">
        <v>510</v>
      </c>
      <c r="AE14" s="337" t="s">
        <v>798</v>
      </c>
      <c r="AF14" s="393" t="s">
        <v>487</v>
      </c>
      <c r="AG14" s="173" t="s">
        <v>708</v>
      </c>
      <c r="AH14" s="173" t="s">
        <v>709</v>
      </c>
      <c r="AI14" s="392" t="s">
        <v>515</v>
      </c>
      <c r="AJ14" s="392" t="s">
        <v>516</v>
      </c>
      <c r="AK14" s="393" t="s">
        <v>518</v>
      </c>
      <c r="AL14" s="145" t="s">
        <v>803</v>
      </c>
      <c r="AM14" s="144" t="s">
        <v>804</v>
      </c>
      <c r="AN14" s="230" t="s">
        <v>529</v>
      </c>
      <c r="AO14" s="145" t="s">
        <v>712</v>
      </c>
      <c r="AP14" s="356" t="s">
        <v>713</v>
      </c>
      <c r="AQ14" s="356" t="s">
        <v>952</v>
      </c>
      <c r="AR14" s="230" t="s">
        <v>531</v>
      </c>
      <c r="AS14" s="230" t="s">
        <v>950</v>
      </c>
      <c r="AT14" s="345" t="s">
        <v>799</v>
      </c>
      <c r="AU14" s="239" t="s">
        <v>711</v>
      </c>
      <c r="AV14" s="239" t="s">
        <v>800</v>
      </c>
      <c r="AW14" s="239" t="s">
        <v>801</v>
      </c>
      <c r="AX14" s="353" t="s">
        <v>802</v>
      </c>
      <c r="AY14" s="353" t="s">
        <v>919</v>
      </c>
      <c r="AZ14" s="353" t="s">
        <v>918</v>
      </c>
      <c r="BA14" s="224" t="s">
        <v>876</v>
      </c>
      <c r="BB14" s="224" t="s">
        <v>920</v>
      </c>
      <c r="BC14" s="398" t="s">
        <v>590</v>
      </c>
      <c r="BD14" s="398" t="s">
        <v>593</v>
      </c>
      <c r="BE14" s="209" t="s">
        <v>588</v>
      </c>
      <c r="BF14" s="209" t="s">
        <v>596</v>
      </c>
      <c r="BG14" s="359" t="s">
        <v>825</v>
      </c>
      <c r="BH14" s="224" t="s">
        <v>909</v>
      </c>
      <c r="BI14" s="424" t="s">
        <v>918</v>
      </c>
      <c r="BJ14" s="424" t="s">
        <v>818</v>
      </c>
      <c r="BK14" s="424" t="s">
        <v>817</v>
      </c>
      <c r="BL14" s="424" t="s">
        <v>921</v>
      </c>
      <c r="BM14" s="424" t="s">
        <v>922</v>
      </c>
      <c r="BN14" s="424" t="s">
        <v>929</v>
      </c>
      <c r="BO14" s="424" t="s">
        <v>930</v>
      </c>
      <c r="BP14" s="455" t="s">
        <v>954</v>
      </c>
      <c r="BQ14" s="490" t="s">
        <v>953</v>
      </c>
    </row>
    <row r="15" spans="1:69">
      <c r="B15" s="96" t="s">
        <v>748</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9">
        <v>4</v>
      </c>
      <c r="T15" s="384">
        <v>44</v>
      </c>
      <c r="U15" s="384">
        <f>$T15-$S15</f>
        <v>40</v>
      </c>
      <c r="V15" s="133" t="str">
        <f t="shared" ref="V15:V46" si="1">IF(LEFT($B15,4)="_Mil","",IFERROR(MIN(SUM($T15)/SUM($O15),1),"SUBNAT not reported"))</f>
        <v>SUBNAT not reported</v>
      </c>
      <c r="W15" s="133" t="str">
        <f>IF(SUM($V15)&lt;=0,"",$V15)</f>
        <v/>
      </c>
      <c r="X15" s="80" t="str">
        <f t="shared" ref="X15:X46" si="2">IF(OR(SUM($H15)&lt;=0,SUM($O15)&lt;=0),"",MAX(SUM($O15),SUM($T15))/$H15)</f>
        <v/>
      </c>
      <c r="Y15" s="378">
        <f>MAX(SUM($X15),90%)</f>
        <v>0.9</v>
      </c>
      <c r="Z15" s="376">
        <f t="shared" ref="Z15:Z46" si="3">ROUND(SUM($Y15)*SUM($H15),0)</f>
        <v>14</v>
      </c>
      <c r="AA15" s="406">
        <f t="shared" ref="AA15:AA46" si="4">ROUND(MAX(SUM($Z15)-MAX(SUM($O15),IF(SUM($V15)&lt;=0,0,SUM($T15)/SUM($V15))),0),0)</f>
        <v>14</v>
      </c>
      <c r="AB15" s="389">
        <f>IF($C15="&lt;01",_xlfn.IFNA(ROUND(INDEX(EID!$L:$L,MATCH($B15,EID!$B:$B,0))/2,0),""),"")</f>
        <v>38</v>
      </c>
      <c r="AC15" s="237">
        <f t="shared" ref="AC15:AC46" si="5">IF($C15="&lt;01",SUM($AB15),ROUND(IF(SUM($W15)&lt;=0,100%,$W15)*$AA15,0))</f>
        <v>38</v>
      </c>
      <c r="AD15" s="203">
        <f t="shared" ref="AD15:AD46" si="6">ROUND(IF($C15="&lt;01",0,SUM($T15))+SUM($AC15),0)</f>
        <v>38</v>
      </c>
      <c r="AE15" s="338" t="str">
        <f>IF($C15="&lt;01","",100%)</f>
        <v/>
      </c>
      <c r="AF15" s="471"/>
      <c r="AG15" s="159">
        <v>0.98</v>
      </c>
      <c r="AH15" s="159">
        <v>0.98</v>
      </c>
      <c r="AI15" s="211">
        <v>4</v>
      </c>
      <c r="AJ15" s="211">
        <v>26</v>
      </c>
      <c r="AK15" s="376">
        <f t="shared" ref="AK15:AK46" si="7">IF($C15="&lt;01",$AC15,ROUND((($AC15+($T15*(1-$AH15)))*$AE15)/$AG15,0))</f>
        <v>38</v>
      </c>
      <c r="AL15" s="159">
        <v>0.7</v>
      </c>
      <c r="AM15" s="147">
        <v>1</v>
      </c>
      <c r="AN15" s="203">
        <f t="shared" ref="AN15:AN46" si="8">ROUND(($AK15*$AL15+$T15)*$AM15,0)</f>
        <v>71</v>
      </c>
      <c r="AO15" s="148"/>
      <c r="AP15" s="354">
        <v>0.95</v>
      </c>
      <c r="AQ15" s="354">
        <f>$AP15</f>
        <v>0.95</v>
      </c>
      <c r="AR15" s="203">
        <f t="shared" ref="AR15:AR46" si="9">ROUND($AN15*$AP15,0)</f>
        <v>67</v>
      </c>
      <c r="AS15" s="203">
        <f>ROUND($AQ15*$Z15,0)</f>
        <v>13</v>
      </c>
      <c r="AT15" s="346">
        <v>0</v>
      </c>
      <c r="AU15" s="206">
        <f>ROUND(SUM($AK15)*SUM($AT15),0)</f>
        <v>0</v>
      </c>
      <c r="AV15" s="206">
        <f>SUM($AK15)-SUM($AU15)</f>
        <v>38</v>
      </c>
      <c r="AW15" s="206"/>
      <c r="AX15" s="354">
        <v>0.95</v>
      </c>
      <c r="AY15" s="354"/>
      <c r="AZ15" s="354" t="str">
        <f t="shared" ref="AZ15:AZ22" si="10">IF(OR(SUM($AK15)&lt;=0,$C15="&lt;01"),"",MAX(IF(OR(SUM($X15)&lt;70%,LEFT($B15,4)="_Mil"),30%,IF(SUM($X15)&gt;=80%,75%,50%)),SUM($AY15)))</f>
        <v/>
      </c>
      <c r="BA15" s="237">
        <f>IF($C15="&lt;01",_xlfn.IFNA(ROUND(INDEX(EID!$K:$K,MATCH($B15,EID!$B:$B,0)),0)/2,""),ROUND(SUM($AV15)/SUM($AX15),0))</f>
        <v>40</v>
      </c>
      <c r="BB15" s="237" t="str">
        <f t="shared" ref="BB15:BB46" si="11">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IF($C15="&lt;01",_xlfn.IFNA(ROUND(INDEX(EID!$K:$K,MATCH($B15,EID!$B:$B,0))/2,0),""),"")</f>
        <v>40</v>
      </c>
      <c r="BH15" s="237">
        <f t="shared" ref="BH15:BH46" si="12">IF($C15="&lt;01",0,$BA15-SUM($BB15:$BG15))</f>
        <v>0</v>
      </c>
      <c r="BI15" s="160" t="str">
        <f>IF(OR(SUM($BA15)=0,SUM(BB15)=0),"",SUM(BB15)/$BA15)</f>
        <v/>
      </c>
      <c r="BJ15" s="160" t="str">
        <f t="shared" ref="BJ15:BO15" si="13">IF(OR(SUM($BA15)=0,SUM(BC15)=0),"",SUM(BC15)/$BA15)</f>
        <v/>
      </c>
      <c r="BK15" s="160" t="str">
        <f t="shared" si="13"/>
        <v/>
      </c>
      <c r="BL15" s="160" t="str">
        <f t="shared" si="13"/>
        <v/>
      </c>
      <c r="BM15" s="160" t="str">
        <f t="shared" si="13"/>
        <v/>
      </c>
      <c r="BN15" s="160">
        <f>IF(AND($C15="&lt;01",SUM($BG15)&lt;&gt;0),ROUND(_xlfn.IFNA(INDEX(EID!$K:$K,MATCH($B15,EID!$B:$B,0)),"")/2,0)/SUM($BG15),"")</f>
        <v>1</v>
      </c>
      <c r="BO15" s="160" t="str">
        <f t="shared" si="13"/>
        <v/>
      </c>
      <c r="BP15" s="338" t="str">
        <f>$W15</f>
        <v/>
      </c>
      <c r="BQ15" s="491">
        <f t="shared" ref="BQ15:BQ46" si="14">ROUND(L$17+(SUM($BP15)*SUM($BA15)),0)</f>
        <v>0</v>
      </c>
    </row>
    <row r="16" spans="1:69">
      <c r="B16" s="96" t="s">
        <v>748</v>
      </c>
      <c r="C16" s="96" t="s">
        <v>43</v>
      </c>
      <c r="D16" s="96" t="s">
        <v>120</v>
      </c>
      <c r="E16" s="96" t="str">
        <f t="shared" ref="E16:E79" si="1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6">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9">
        <v>5</v>
      </c>
      <c r="T16" s="384">
        <v>44</v>
      </c>
      <c r="U16" s="384">
        <f t="shared" ref="U16:U79" si="17">$T16-$S16</f>
        <v>39</v>
      </c>
      <c r="V16" s="133" t="str">
        <f t="shared" si="1"/>
        <v>SUBNAT not reported</v>
      </c>
      <c r="W16" s="133" t="str">
        <f>IF(SUM($V16)&lt;=0,"",$V16)</f>
        <v/>
      </c>
      <c r="X16" s="80" t="str">
        <f t="shared" si="2"/>
        <v/>
      </c>
      <c r="Y16" s="378">
        <f>MAX(SUM($X16),90%)</f>
        <v>0.9</v>
      </c>
      <c r="Z16" s="376">
        <f t="shared" si="3"/>
        <v>14</v>
      </c>
      <c r="AA16" s="406">
        <f t="shared" si="4"/>
        <v>14</v>
      </c>
      <c r="AB16" s="389">
        <f>IF($C16="&lt;01",_xlfn.IFNA(ROUND(INDEX(EID!$L:$L,MATCH($B16,EID!$B:$B,0))/2,0),""),"")</f>
        <v>38</v>
      </c>
      <c r="AC16" s="237">
        <f t="shared" si="5"/>
        <v>38</v>
      </c>
      <c r="AD16" s="203">
        <f t="shared" si="6"/>
        <v>38</v>
      </c>
      <c r="AE16" s="338" t="str">
        <f>IF($C16="&lt;01","",100%)</f>
        <v/>
      </c>
      <c r="AF16" s="376"/>
      <c r="AG16" s="159">
        <v>0.98</v>
      </c>
      <c r="AH16" s="159">
        <v>0.98</v>
      </c>
      <c r="AI16" s="211">
        <v>5</v>
      </c>
      <c r="AJ16" s="211">
        <v>26</v>
      </c>
      <c r="AK16" s="376">
        <f t="shared" si="7"/>
        <v>38</v>
      </c>
      <c r="AL16" s="148">
        <v>0.7</v>
      </c>
      <c r="AM16" s="147">
        <v>1</v>
      </c>
      <c r="AN16" s="203">
        <f t="shared" si="8"/>
        <v>71</v>
      </c>
      <c r="AO16" s="148"/>
      <c r="AP16" s="354">
        <v>0.95</v>
      </c>
      <c r="AQ16" s="354">
        <f t="shared" ref="AQ16:AQ79" si="18">$AP16</f>
        <v>0.95</v>
      </c>
      <c r="AR16" s="203">
        <f t="shared" si="9"/>
        <v>67</v>
      </c>
      <c r="AS16" s="203">
        <f t="shared" ref="AS16:AS79" si="19">ROUND($AQ16*$Z16,0)</f>
        <v>13</v>
      </c>
      <c r="AT16" s="346">
        <v>0</v>
      </c>
      <c r="AU16" s="206">
        <f t="shared" ref="AU16:AU79" si="20">ROUND(SUM($AK16)*SUM($AT16),0)</f>
        <v>0</v>
      </c>
      <c r="AV16" s="206">
        <f t="shared" ref="AV16:AV79" si="21">SUM($AK16)-SUM($AU16)</f>
        <v>38</v>
      </c>
      <c r="AW16" s="206"/>
      <c r="AX16" s="354">
        <v>0.95</v>
      </c>
      <c r="AY16" s="354"/>
      <c r="AZ16" s="354" t="str">
        <f t="shared" si="10"/>
        <v/>
      </c>
      <c r="BA16" s="237">
        <f>IF($C16="&lt;01",_xlfn.IFNA(ROUND(INDEX(EID!$K:$K,MATCH($B16,EID!$B:$B,0)),0)/2,""),ROUND(SUM($AV16)/SUM($AX16),0))</f>
        <v>40</v>
      </c>
      <c r="BB16" s="237" t="str">
        <f t="shared" si="11"/>
        <v/>
      </c>
      <c r="BC16" s="237" t="str">
        <f>_xlfn.IFNA(INDEX(PMTCT!$AB:$AB,MATCH($E16,PMTCT!$E:$E,0)),"")</f>
        <v/>
      </c>
      <c r="BD16" s="237" t="str">
        <f>_xlfn.IFNA(INDEX(PMTCT!$AJ:$AJ,MATCH($E16,PMTCT!$E:$E,0)),"")</f>
        <v/>
      </c>
      <c r="BE16" s="237" t="str">
        <f>_xlfn.IFNA(INDEX(TB!$O:$O,MATCH($E16,TB!$E:$E,0)),"")</f>
        <v/>
      </c>
      <c r="BF16" s="237" t="str">
        <f>_xlfn.IFNA(INDEX(VMMC!$Z:$Z,MATCH($E16,VMMC!$E:$E,0)),"")</f>
        <v/>
      </c>
      <c r="BG16" s="237">
        <f>IF($C16="&lt;01",_xlfn.IFNA(ROUND(INDEX(EID!$K:$K,MATCH($B16,EID!$B:$B,0))/2,0),""),"")</f>
        <v>40</v>
      </c>
      <c r="BH16" s="237">
        <f t="shared" si="12"/>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IF(AND($C16="&lt;01",SUM($BG16)&lt;&gt;0),ROUND(_xlfn.IFNA(INDEX(EID!$K:$K,MATCH($B16,EID!$B:$B,0)),"")/2,0)/SUM($BG16),"")</f>
        <v>1</v>
      </c>
      <c r="BO16" s="160" t="str">
        <f t="shared" ref="BO16:BO79" si="27">IF(OR(SUM($BA16)=0,SUM(BH16)=0),"",SUM(BH16)/$BA16)</f>
        <v/>
      </c>
      <c r="BP16" s="338" t="str">
        <f t="shared" ref="BP16:BP79" si="28">$W16</f>
        <v/>
      </c>
      <c r="BQ16" s="491">
        <f t="shared" si="14"/>
        <v>0</v>
      </c>
    </row>
    <row r="17" spans="2:69">
      <c r="B17" s="96" t="s">
        <v>748</v>
      </c>
      <c r="C17" s="96" t="s">
        <v>110</v>
      </c>
      <c r="D17" s="96" t="s">
        <v>109</v>
      </c>
      <c r="E17" s="96" t="str">
        <f t="shared" si="1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6"/>
        <v/>
      </c>
      <c r="O17" s="184">
        <f>_xlfn.IFNA(ROUND(INDEX(Spectrum!$K:$K,MATCH(RIGHT($B17,13)&amp;"|"&amp;$C17&amp;"|"&amp;$D17&amp;"|"&amp;O$14,Spectrum!$N:$N,0)),0),"")</f>
        <v>32</v>
      </c>
      <c r="P17" s="372">
        <f>_xlfn.IFNA(INDEX(Spectrum!$M:$M,MATCH(RIGHT($B17,13)&amp;"|"&amp;$C17&amp;"|"&amp;$D17&amp;"|"&amp;O$14,Spectrum!$N:$N,0)),"")</f>
        <v>9</v>
      </c>
      <c r="Q17" s="197"/>
      <c r="R17" s="80" t="str">
        <f t="shared" si="0"/>
        <v/>
      </c>
      <c r="S17" s="499">
        <v>0</v>
      </c>
      <c r="T17" s="384">
        <v>0</v>
      </c>
      <c r="U17" s="384">
        <f t="shared" si="17"/>
        <v>0</v>
      </c>
      <c r="V17" s="133">
        <f t="shared" si="1"/>
        <v>0</v>
      </c>
      <c r="W17" s="133">
        <v>0.9</v>
      </c>
      <c r="X17" s="80">
        <f t="shared" si="2"/>
        <v>0.42105263157894735</v>
      </c>
      <c r="Y17" s="378">
        <v>1.2</v>
      </c>
      <c r="Z17" s="376">
        <f t="shared" si="3"/>
        <v>91</v>
      </c>
      <c r="AA17" s="406">
        <f t="shared" si="4"/>
        <v>59</v>
      </c>
      <c r="AB17" s="389" t="str">
        <f>IF($C17="&lt;01",_xlfn.IFNA(ROUND(INDEX(EID!$L:$L,MATCH($B17,EID!$B:$B,0))/2,0),""),"")</f>
        <v/>
      </c>
      <c r="AC17" s="237">
        <f t="shared" si="5"/>
        <v>53</v>
      </c>
      <c r="AD17" s="203">
        <f t="shared" si="6"/>
        <v>53</v>
      </c>
      <c r="AE17" s="338">
        <v>1</v>
      </c>
      <c r="AF17" s="376"/>
      <c r="AG17" s="159">
        <v>0.98</v>
      </c>
      <c r="AH17" s="133">
        <v>0.98</v>
      </c>
      <c r="AI17" s="211">
        <v>5</v>
      </c>
      <c r="AJ17" s="211">
        <v>4</v>
      </c>
      <c r="AK17" s="376">
        <f t="shared" si="7"/>
        <v>54</v>
      </c>
      <c r="AL17" s="148">
        <v>0.7</v>
      </c>
      <c r="AM17" s="147">
        <v>1</v>
      </c>
      <c r="AN17" s="203">
        <f t="shared" si="8"/>
        <v>38</v>
      </c>
      <c r="AO17" s="148"/>
      <c r="AP17" s="354">
        <v>0.95</v>
      </c>
      <c r="AQ17" s="354">
        <f t="shared" si="18"/>
        <v>0.95</v>
      </c>
      <c r="AR17" s="203">
        <f t="shared" si="9"/>
        <v>36</v>
      </c>
      <c r="AS17" s="203">
        <f t="shared" si="19"/>
        <v>86</v>
      </c>
      <c r="AT17" s="346">
        <v>0</v>
      </c>
      <c r="AU17" s="206">
        <f t="shared" si="20"/>
        <v>0</v>
      </c>
      <c r="AV17" s="206">
        <f t="shared" si="21"/>
        <v>54</v>
      </c>
      <c r="AW17" s="206"/>
      <c r="AX17" s="354">
        <v>0.95</v>
      </c>
      <c r="AY17" s="354"/>
      <c r="AZ17" s="354">
        <f t="shared" si="10"/>
        <v>0.3</v>
      </c>
      <c r="BA17" s="237">
        <f>IF($C17="&lt;01",_xlfn.IFNA(ROUND(INDEX(EID!$K:$K,MATCH($B17,EID!$B:$B,0)),0)/2,""),ROUND(SUM($AV17)/SUM($AX17),0))</f>
        <v>57</v>
      </c>
      <c r="BB17" s="237">
        <f t="shared" si="11"/>
        <v>17</v>
      </c>
      <c r="BC17" s="237" t="str">
        <f>_xlfn.IFNA(INDEX(PMTCT!$AB:$AB,MATCH($E17,PMTCT!$E:$E,0)),"")</f>
        <v/>
      </c>
      <c r="BD17" s="237" t="str">
        <f>_xlfn.IFNA(INDEX(PMTCT!$AJ:$AJ,MATCH($E17,PMTCT!$E:$E,0)),"")</f>
        <v/>
      </c>
      <c r="BE17" s="237">
        <f>_xlfn.IFNA(INDEX(TB!$O:$O,MATCH($E17,TB!$E:$E,0)),"")</f>
        <v>0</v>
      </c>
      <c r="BF17" s="237" t="str">
        <f>_xlfn.IFNA(INDEX(VMMC!$Z:$Z,MATCH($E17,VMMC!$E:$E,0)),"")</f>
        <v/>
      </c>
      <c r="BG17" s="237" t="str">
        <f>IF($C17="&lt;01",_xlfn.IFNA(ROUND(INDEX(EID!$K:$K,MATCH($B17,EID!$B:$B,0))/2,0),""),"")</f>
        <v/>
      </c>
      <c r="BH17" s="237">
        <f t="shared" si="12"/>
        <v>40</v>
      </c>
      <c r="BI17" s="160">
        <f t="shared" si="22"/>
        <v>0.2982456140350877</v>
      </c>
      <c r="BJ17" s="160" t="str">
        <f t="shared" si="23"/>
        <v/>
      </c>
      <c r="BK17" s="160" t="str">
        <f t="shared" si="24"/>
        <v/>
      </c>
      <c r="BL17" s="160" t="str">
        <f t="shared" si="25"/>
        <v/>
      </c>
      <c r="BM17" s="160" t="str">
        <f t="shared" si="26"/>
        <v/>
      </c>
      <c r="BN17" s="160" t="str">
        <f>IF(AND($C17="&lt;01",SUM($BG17)&lt;&gt;0),ROUND(_xlfn.IFNA(INDEX(EID!$K:$K,MATCH($B17,EID!$B:$B,0)),"")/2,0)/SUM($BG17),"")</f>
        <v/>
      </c>
      <c r="BO17" s="160">
        <f t="shared" si="27"/>
        <v>0.70175438596491224</v>
      </c>
      <c r="BP17" s="338">
        <f t="shared" si="28"/>
        <v>0.9</v>
      </c>
      <c r="BQ17" s="491">
        <f t="shared" si="14"/>
        <v>51</v>
      </c>
    </row>
    <row r="18" spans="2:69">
      <c r="B18" s="96" t="s">
        <v>748</v>
      </c>
      <c r="C18" s="96" t="s">
        <v>110</v>
      </c>
      <c r="D18" s="96" t="s">
        <v>120</v>
      </c>
      <c r="E18" s="96" t="str">
        <f t="shared" si="1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6"/>
        <v/>
      </c>
      <c r="O18" s="184">
        <f>_xlfn.IFNA(ROUND(INDEX(Spectrum!$K:$K,MATCH(RIGHT($B18,13)&amp;"|"&amp;$C18&amp;"|"&amp;$D18&amp;"|"&amp;O$14,Spectrum!$N:$N,0)),0),"")</f>
        <v>32</v>
      </c>
      <c r="P18" s="372">
        <f>_xlfn.IFNA(INDEX(Spectrum!$M:$M,MATCH(RIGHT($B18,13)&amp;"|"&amp;$C18&amp;"|"&amp;$D18&amp;"|"&amp;O$14,Spectrum!$N:$N,0)),"")</f>
        <v>8</v>
      </c>
      <c r="Q18" s="376"/>
      <c r="R18" s="80" t="str">
        <f t="shared" si="0"/>
        <v/>
      </c>
      <c r="S18" s="499">
        <v>41</v>
      </c>
      <c r="T18" s="384">
        <v>79</v>
      </c>
      <c r="U18" s="384">
        <f t="shared" si="17"/>
        <v>38</v>
      </c>
      <c r="V18" s="133">
        <f t="shared" si="1"/>
        <v>1</v>
      </c>
      <c r="W18" s="133">
        <f>IF(SUM($V18)&lt;=0,"",$V18)</f>
        <v>1</v>
      </c>
      <c r="X18" s="80">
        <f t="shared" si="2"/>
        <v>1.0128205128205128</v>
      </c>
      <c r="Y18" s="378">
        <f t="shared" ref="Y18:Y36" si="29">MAX(SUM($X18),90%)</f>
        <v>1.0128205128205128</v>
      </c>
      <c r="Z18" s="376">
        <f t="shared" si="3"/>
        <v>79</v>
      </c>
      <c r="AA18" s="406">
        <f t="shared" si="4"/>
        <v>0</v>
      </c>
      <c r="AB18" s="389" t="str">
        <f>IF($C18="&lt;01",_xlfn.IFNA(ROUND(INDEX(EID!$L:$L,MATCH($B18,EID!$B:$B,0))/2,0),""),"")</f>
        <v/>
      </c>
      <c r="AC18" s="237">
        <f t="shared" si="5"/>
        <v>0</v>
      </c>
      <c r="AD18" s="203">
        <f t="shared" si="6"/>
        <v>79</v>
      </c>
      <c r="AE18" s="338">
        <f t="shared" ref="AE18:AE49" si="30">IF($C18="&lt;01","",100%)</f>
        <v>1</v>
      </c>
      <c r="AF18" s="376"/>
      <c r="AG18" s="159">
        <v>0.98</v>
      </c>
      <c r="AH18" s="159">
        <v>0.98</v>
      </c>
      <c r="AI18" s="211">
        <v>6</v>
      </c>
      <c r="AJ18" s="211">
        <v>4</v>
      </c>
      <c r="AK18" s="376">
        <f t="shared" si="7"/>
        <v>2</v>
      </c>
      <c r="AL18" s="148">
        <v>0.7</v>
      </c>
      <c r="AM18" s="147">
        <v>1</v>
      </c>
      <c r="AN18" s="203">
        <f t="shared" si="8"/>
        <v>80</v>
      </c>
      <c r="AO18" s="148"/>
      <c r="AP18" s="354">
        <v>0.95</v>
      </c>
      <c r="AQ18" s="354">
        <f t="shared" si="18"/>
        <v>0.95</v>
      </c>
      <c r="AR18" s="203">
        <f t="shared" si="9"/>
        <v>76</v>
      </c>
      <c r="AS18" s="203">
        <f t="shared" si="19"/>
        <v>75</v>
      </c>
      <c r="AT18" s="346">
        <v>0</v>
      </c>
      <c r="AU18" s="206">
        <f t="shared" si="20"/>
        <v>0</v>
      </c>
      <c r="AV18" s="206">
        <f t="shared" si="21"/>
        <v>2</v>
      </c>
      <c r="AW18" s="206"/>
      <c r="AX18" s="354">
        <v>0.95</v>
      </c>
      <c r="AY18" s="354"/>
      <c r="AZ18" s="354">
        <f t="shared" si="10"/>
        <v>0.75</v>
      </c>
      <c r="BA18" s="237">
        <f>IF($C18="&lt;01",_xlfn.IFNA(ROUND(INDEX(EID!$K:$K,MATCH($B18,EID!$B:$B,0)),0)/2,""),ROUND(SUM($AV18)/SUM($AX18),0))</f>
        <v>2</v>
      </c>
      <c r="BB18" s="237">
        <f t="shared" si="11"/>
        <v>2</v>
      </c>
      <c r="BC18" s="237" t="str">
        <f>_xlfn.IFNA(INDEX(PMTCT!$AB:$AB,MATCH($E18,PMTCT!$E:$E,0)),"")</f>
        <v/>
      </c>
      <c r="BD18" s="237" t="str">
        <f>_xlfn.IFNA(INDEX(PMTCT!$AJ:$AJ,MATCH($E18,PMTCT!$E:$E,0)),"")</f>
        <v/>
      </c>
      <c r="BE18" s="237">
        <f>_xlfn.IFNA(INDEX(TB!$O:$O,MATCH($E18,TB!$E:$E,0)),"")</f>
        <v>0</v>
      </c>
      <c r="BF18" s="237" t="str">
        <f>_xlfn.IFNA(INDEX(VMMC!$Z:$Z,MATCH($E18,VMMC!$E:$E,0)),"")</f>
        <v/>
      </c>
      <c r="BG18" s="237" t="str">
        <f>IF($C18="&lt;01",_xlfn.IFNA(ROUND(INDEX(EID!$K:$K,MATCH($B18,EID!$B:$B,0))/2,0),""),"")</f>
        <v/>
      </c>
      <c r="BH18" s="237">
        <f t="shared" si="12"/>
        <v>0</v>
      </c>
      <c r="BI18" s="160">
        <f t="shared" si="22"/>
        <v>1</v>
      </c>
      <c r="BJ18" s="160" t="str">
        <f t="shared" si="23"/>
        <v/>
      </c>
      <c r="BK18" s="160" t="str">
        <f t="shared" si="24"/>
        <v/>
      </c>
      <c r="BL18" s="160" t="str">
        <f t="shared" si="25"/>
        <v/>
      </c>
      <c r="BM18" s="160" t="str">
        <f t="shared" si="26"/>
        <v/>
      </c>
      <c r="BN18" s="160" t="str">
        <f>IF(AND($C18="&lt;01",SUM($BG18)&lt;&gt;0),ROUND(_xlfn.IFNA(INDEX(EID!$K:$K,MATCH($B18,EID!$B:$B,0)),"")/2,0)/SUM($BG18),"")</f>
        <v/>
      </c>
      <c r="BO18" s="160" t="str">
        <f t="shared" si="27"/>
        <v/>
      </c>
      <c r="BP18" s="338">
        <f t="shared" si="28"/>
        <v>1</v>
      </c>
      <c r="BQ18" s="491">
        <f t="shared" si="14"/>
        <v>2</v>
      </c>
    </row>
    <row r="19" spans="2:69">
      <c r="B19" s="96" t="s">
        <v>748</v>
      </c>
      <c r="C19" s="96" t="s">
        <v>111</v>
      </c>
      <c r="D19" s="96" t="s">
        <v>109</v>
      </c>
      <c r="E19" s="96" t="str">
        <f t="shared" si="1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6"/>
        <v/>
      </c>
      <c r="O19" s="184">
        <f>_xlfn.IFNA(ROUND(INDEX(Spectrum!$K:$K,MATCH(RIGHT($B19,13)&amp;"|"&amp;$C19&amp;"|"&amp;$D19&amp;"|"&amp;O$14,Spectrum!$N:$N,0)),0),"")</f>
        <v>160</v>
      </c>
      <c r="P19" s="372">
        <f>_xlfn.IFNA(INDEX(Spectrum!$M:$M,MATCH(RIGHT($B19,13)&amp;"|"&amp;$C19&amp;"|"&amp;$D19&amp;"|"&amp;O$14,Spectrum!$N:$N,0)),"")</f>
        <v>46</v>
      </c>
      <c r="Q19" s="376"/>
      <c r="R19" s="80" t="str">
        <f t="shared" si="0"/>
        <v/>
      </c>
      <c r="S19" s="499">
        <v>134</v>
      </c>
      <c r="T19" s="384">
        <v>189</v>
      </c>
      <c r="U19" s="384">
        <f t="shared" si="17"/>
        <v>55</v>
      </c>
      <c r="V19" s="133">
        <f t="shared" si="1"/>
        <v>1</v>
      </c>
      <c r="W19" s="133">
        <v>1</v>
      </c>
      <c r="X19" s="80">
        <f t="shared" si="2"/>
        <v>0.97422680412371132</v>
      </c>
      <c r="Y19" s="378">
        <f t="shared" si="29"/>
        <v>0.97422680412371132</v>
      </c>
      <c r="Z19" s="376">
        <f t="shared" si="3"/>
        <v>189</v>
      </c>
      <c r="AA19" s="406">
        <f t="shared" si="4"/>
        <v>0</v>
      </c>
      <c r="AB19" s="389" t="str">
        <f>IF($C19="&lt;01",_xlfn.IFNA(ROUND(INDEX(EID!$L:$L,MATCH($B19,EID!$B:$B,0))/2,0),""),"")</f>
        <v/>
      </c>
      <c r="AC19" s="237">
        <f t="shared" si="5"/>
        <v>0</v>
      </c>
      <c r="AD19" s="203">
        <f t="shared" si="6"/>
        <v>189</v>
      </c>
      <c r="AE19" s="338">
        <f t="shared" si="30"/>
        <v>1</v>
      </c>
      <c r="AF19" s="376"/>
      <c r="AG19" s="159">
        <v>0.98</v>
      </c>
      <c r="AH19" s="159">
        <v>0.98</v>
      </c>
      <c r="AI19" s="211">
        <v>2</v>
      </c>
      <c r="AJ19" s="211">
        <v>10</v>
      </c>
      <c r="AK19" s="376">
        <f t="shared" si="7"/>
        <v>4</v>
      </c>
      <c r="AL19" s="148">
        <v>0.7</v>
      </c>
      <c r="AM19" s="147">
        <v>1</v>
      </c>
      <c r="AN19" s="203">
        <f t="shared" si="8"/>
        <v>192</v>
      </c>
      <c r="AO19" s="148"/>
      <c r="AP19" s="354">
        <v>0.95</v>
      </c>
      <c r="AQ19" s="354">
        <f t="shared" si="18"/>
        <v>0.95</v>
      </c>
      <c r="AR19" s="203">
        <f t="shared" si="9"/>
        <v>182</v>
      </c>
      <c r="AS19" s="203">
        <f t="shared" si="19"/>
        <v>180</v>
      </c>
      <c r="AT19" s="346">
        <v>0</v>
      </c>
      <c r="AU19" s="206">
        <f t="shared" si="20"/>
        <v>0</v>
      </c>
      <c r="AV19" s="206">
        <f t="shared" si="21"/>
        <v>4</v>
      </c>
      <c r="AW19" s="206"/>
      <c r="AX19" s="354">
        <v>0.95</v>
      </c>
      <c r="AY19" s="354"/>
      <c r="AZ19" s="354">
        <f t="shared" si="10"/>
        <v>0.75</v>
      </c>
      <c r="BA19" s="237">
        <f>IF($C19="&lt;01",_xlfn.IFNA(ROUND(INDEX(EID!$K:$K,MATCH($B19,EID!$B:$B,0)),0)/2,""),ROUND(SUM($AV19)/SUM($AX19),0))</f>
        <v>4</v>
      </c>
      <c r="BB19" s="237">
        <f t="shared" si="11"/>
        <v>3</v>
      </c>
      <c r="BC19" s="237" t="str">
        <f>_xlfn.IFNA(INDEX(PMTCT!$AB:$AB,MATCH($E19,PMTCT!$E:$E,0)),"")</f>
        <v/>
      </c>
      <c r="BD19" s="237" t="str">
        <f>_xlfn.IFNA(INDEX(PMTCT!$AJ:$AJ,MATCH($E19,PMTCT!$E:$E,0)),"")</f>
        <v/>
      </c>
      <c r="BE19" s="237">
        <f>_xlfn.IFNA(INDEX(TB!$O:$O,MATCH($E19,TB!$E:$E,0)),"")</f>
        <v>1</v>
      </c>
      <c r="BF19" s="237" t="str">
        <f>_xlfn.IFNA(INDEX(VMMC!$Z:$Z,MATCH($E19,VMMC!$E:$E,0)),"")</f>
        <v/>
      </c>
      <c r="BG19" s="237" t="str">
        <f>IF($C19="&lt;01",_xlfn.IFNA(ROUND(INDEX(EID!$K:$K,MATCH($B19,EID!$B:$B,0))/2,0),""),"")</f>
        <v/>
      </c>
      <c r="BH19" s="237">
        <f t="shared" si="12"/>
        <v>0</v>
      </c>
      <c r="BI19" s="160">
        <f t="shared" si="22"/>
        <v>0.75</v>
      </c>
      <c r="BJ19" s="160" t="str">
        <f t="shared" si="23"/>
        <v/>
      </c>
      <c r="BK19" s="160" t="str">
        <f t="shared" si="24"/>
        <v/>
      </c>
      <c r="BL19" s="160">
        <f t="shared" si="25"/>
        <v>0.25</v>
      </c>
      <c r="BM19" s="160" t="str">
        <f t="shared" si="26"/>
        <v/>
      </c>
      <c r="BN19" s="160" t="str">
        <f>IF(AND($C19="&lt;01",SUM($BG19)&lt;&gt;0),ROUND(_xlfn.IFNA(INDEX(EID!$K:$K,MATCH($B19,EID!$B:$B,0)),"")/2,0)/SUM($BG19),"")</f>
        <v/>
      </c>
      <c r="BO19" s="160" t="str">
        <f t="shared" si="27"/>
        <v/>
      </c>
      <c r="BP19" s="338">
        <f t="shared" si="28"/>
        <v>1</v>
      </c>
      <c r="BQ19" s="491">
        <f t="shared" si="14"/>
        <v>4</v>
      </c>
    </row>
    <row r="20" spans="2:69">
      <c r="B20" s="96" t="s">
        <v>748</v>
      </c>
      <c r="C20" s="96" t="s">
        <v>111</v>
      </c>
      <c r="D20" s="96" t="s">
        <v>120</v>
      </c>
      <c r="E20" s="96" t="str">
        <f t="shared" si="1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6"/>
        <v/>
      </c>
      <c r="O20" s="184">
        <f>_xlfn.IFNA(ROUND(INDEX(Spectrum!$K:$K,MATCH(RIGHT($B20,13)&amp;"|"&amp;$C20&amp;"|"&amp;$D20&amp;"|"&amp;O$14,Spectrum!$N:$N,0)),0),"")</f>
        <v>154</v>
      </c>
      <c r="P20" s="372">
        <f>_xlfn.IFNA(INDEX(Spectrum!$M:$M,MATCH(RIGHT($B20,13)&amp;"|"&amp;$C20&amp;"|"&amp;$D20&amp;"|"&amp;O$14,Spectrum!$N:$N,0)),"")</f>
        <v>44</v>
      </c>
      <c r="Q20" s="376"/>
      <c r="R20" s="80" t="str">
        <f t="shared" si="0"/>
        <v/>
      </c>
      <c r="S20" s="499">
        <v>125</v>
      </c>
      <c r="T20" s="384">
        <v>186</v>
      </c>
      <c r="U20" s="384">
        <f t="shared" si="17"/>
        <v>61</v>
      </c>
      <c r="V20" s="133">
        <f t="shared" si="1"/>
        <v>1</v>
      </c>
      <c r="W20" s="133">
        <f t="shared" ref="W20:W49" si="31">IF(SUM($V20)&lt;=0,"",$V20)</f>
        <v>1</v>
      </c>
      <c r="X20" s="80">
        <f t="shared" si="2"/>
        <v>0.98936170212765961</v>
      </c>
      <c r="Y20" s="378">
        <f t="shared" si="29"/>
        <v>0.98936170212765961</v>
      </c>
      <c r="Z20" s="376">
        <f t="shared" si="3"/>
        <v>186</v>
      </c>
      <c r="AA20" s="406">
        <f t="shared" si="4"/>
        <v>0</v>
      </c>
      <c r="AB20" s="389" t="str">
        <f>IF($C20="&lt;01",_xlfn.IFNA(ROUND(INDEX(EID!$L:$L,MATCH($B20,EID!$B:$B,0))/2,0),""),"")</f>
        <v/>
      </c>
      <c r="AC20" s="237">
        <f t="shared" si="5"/>
        <v>0</v>
      </c>
      <c r="AD20" s="203">
        <f t="shared" si="6"/>
        <v>186</v>
      </c>
      <c r="AE20" s="338">
        <f t="shared" si="30"/>
        <v>1</v>
      </c>
      <c r="AF20" s="376"/>
      <c r="AG20" s="159">
        <v>0.98</v>
      </c>
      <c r="AH20" s="159">
        <v>0.98</v>
      </c>
      <c r="AI20" s="211">
        <v>9</v>
      </c>
      <c r="AJ20" s="211">
        <v>10</v>
      </c>
      <c r="AK20" s="376">
        <f t="shared" si="7"/>
        <v>4</v>
      </c>
      <c r="AL20" s="148">
        <v>0.7</v>
      </c>
      <c r="AM20" s="147">
        <v>1</v>
      </c>
      <c r="AN20" s="203">
        <f t="shared" si="8"/>
        <v>189</v>
      </c>
      <c r="AO20" s="148"/>
      <c r="AP20" s="354">
        <v>0.95</v>
      </c>
      <c r="AQ20" s="354">
        <f t="shared" si="18"/>
        <v>0.95</v>
      </c>
      <c r="AR20" s="203">
        <f t="shared" si="9"/>
        <v>180</v>
      </c>
      <c r="AS20" s="203">
        <f t="shared" si="19"/>
        <v>177</v>
      </c>
      <c r="AT20" s="346">
        <v>0</v>
      </c>
      <c r="AU20" s="206">
        <f t="shared" si="20"/>
        <v>0</v>
      </c>
      <c r="AV20" s="206">
        <f t="shared" si="21"/>
        <v>4</v>
      </c>
      <c r="AW20" s="206"/>
      <c r="AX20" s="354">
        <v>0.95</v>
      </c>
      <c r="AY20" s="354"/>
      <c r="AZ20" s="354">
        <f t="shared" si="10"/>
        <v>0.75</v>
      </c>
      <c r="BA20" s="237">
        <f>IF($C20="&lt;01",_xlfn.IFNA(ROUND(INDEX(EID!$K:$K,MATCH($B20,EID!$B:$B,0)),0)/2,""),ROUND(SUM($AV20)/SUM($AX20),0))</f>
        <v>4</v>
      </c>
      <c r="BB20" s="237">
        <f t="shared" si="11"/>
        <v>3</v>
      </c>
      <c r="BC20" s="237" t="str">
        <f>_xlfn.IFNA(INDEX(PMTCT!$AB:$AB,MATCH($E20,PMTCT!$E:$E,0)),"")</f>
        <v/>
      </c>
      <c r="BD20" s="237" t="str">
        <f>_xlfn.IFNA(INDEX(PMTCT!$AJ:$AJ,MATCH($E20,PMTCT!$E:$E,0)),"")</f>
        <v/>
      </c>
      <c r="BE20" s="237">
        <f>_xlfn.IFNA(INDEX(TB!$O:$O,MATCH($E20,TB!$E:$E,0)),"")</f>
        <v>0</v>
      </c>
      <c r="BF20" s="237" t="str">
        <f>_xlfn.IFNA(INDEX(VMMC!$Z:$Z,MATCH($E20,VMMC!$E:$E,0)),"")</f>
        <v/>
      </c>
      <c r="BG20" s="237" t="str">
        <f>IF($C20="&lt;01",_xlfn.IFNA(ROUND(INDEX(EID!$K:$K,MATCH($B20,EID!$B:$B,0))/2,0),""),"")</f>
        <v/>
      </c>
      <c r="BH20" s="237">
        <f t="shared" si="12"/>
        <v>1</v>
      </c>
      <c r="BI20" s="160">
        <f t="shared" si="22"/>
        <v>0.75</v>
      </c>
      <c r="BJ20" s="160" t="str">
        <f t="shared" si="23"/>
        <v/>
      </c>
      <c r="BK20" s="160" t="str">
        <f t="shared" si="24"/>
        <v/>
      </c>
      <c r="BL20" s="160" t="str">
        <f t="shared" si="25"/>
        <v/>
      </c>
      <c r="BM20" s="160" t="str">
        <f t="shared" si="26"/>
        <v/>
      </c>
      <c r="BN20" s="160" t="str">
        <f>IF(AND($C20="&lt;01",SUM($BG20)&lt;&gt;0),ROUND(_xlfn.IFNA(INDEX(EID!$K:$K,MATCH($B20,EID!$B:$B,0)),"")/2,0)/SUM($BG20),"")</f>
        <v/>
      </c>
      <c r="BO20" s="160">
        <f t="shared" si="27"/>
        <v>0.25</v>
      </c>
      <c r="BP20" s="338">
        <f t="shared" si="28"/>
        <v>1</v>
      </c>
      <c r="BQ20" s="491">
        <f t="shared" si="14"/>
        <v>4</v>
      </c>
    </row>
    <row r="21" spans="2:69">
      <c r="B21" s="96" t="s">
        <v>748</v>
      </c>
      <c r="C21" s="96" t="s">
        <v>112</v>
      </c>
      <c r="D21" s="96" t="s">
        <v>109</v>
      </c>
      <c r="E21" s="96" t="str">
        <f t="shared" si="1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6"/>
        <v/>
      </c>
      <c r="O21" s="184">
        <f>_xlfn.IFNA(ROUND(INDEX(Spectrum!$K:$K,MATCH(RIGHT($B21,13)&amp;"|"&amp;$C21&amp;"|"&amp;$D21&amp;"|"&amp;O$14,Spectrum!$N:$N,0)),0),"")</f>
        <v>259</v>
      </c>
      <c r="P21" s="372">
        <f>_xlfn.IFNA(INDEX(Spectrum!$M:$M,MATCH(RIGHT($B21,13)&amp;"|"&amp;$C21&amp;"|"&amp;$D21&amp;"|"&amp;O$14,Spectrum!$N:$N,0)),"")</f>
        <v>15</v>
      </c>
      <c r="Q21" s="376"/>
      <c r="R21" s="80" t="str">
        <f t="shared" si="0"/>
        <v/>
      </c>
      <c r="S21" s="499">
        <v>237</v>
      </c>
      <c r="T21" s="384">
        <v>294</v>
      </c>
      <c r="U21" s="384">
        <f t="shared" si="17"/>
        <v>57</v>
      </c>
      <c r="V21" s="133">
        <f t="shared" si="1"/>
        <v>1</v>
      </c>
      <c r="W21" s="133">
        <f t="shared" si="31"/>
        <v>1</v>
      </c>
      <c r="X21" s="80">
        <f t="shared" si="2"/>
        <v>0.98657718120805371</v>
      </c>
      <c r="Y21" s="378">
        <f t="shared" si="29"/>
        <v>0.98657718120805371</v>
      </c>
      <c r="Z21" s="376">
        <f t="shared" si="3"/>
        <v>294</v>
      </c>
      <c r="AA21" s="406">
        <f t="shared" si="4"/>
        <v>0</v>
      </c>
      <c r="AB21" s="389" t="str">
        <f>IF($C21="&lt;01",_xlfn.IFNA(ROUND(INDEX(EID!$L:$L,MATCH($B21,EID!$B:$B,0))/2,0),""),"")</f>
        <v/>
      </c>
      <c r="AC21" s="237">
        <f t="shared" si="5"/>
        <v>0</v>
      </c>
      <c r="AD21" s="203">
        <f t="shared" si="6"/>
        <v>294</v>
      </c>
      <c r="AE21" s="338">
        <f t="shared" si="30"/>
        <v>1</v>
      </c>
      <c r="AF21" s="376"/>
      <c r="AG21" s="159">
        <v>0.98</v>
      </c>
      <c r="AH21" s="159">
        <v>0.98</v>
      </c>
      <c r="AI21" s="211">
        <v>15</v>
      </c>
      <c r="AJ21" s="211">
        <v>15</v>
      </c>
      <c r="AK21" s="376">
        <f t="shared" si="7"/>
        <v>6</v>
      </c>
      <c r="AL21" s="148">
        <v>0.7</v>
      </c>
      <c r="AM21" s="147">
        <v>1</v>
      </c>
      <c r="AN21" s="203">
        <f t="shared" si="8"/>
        <v>298</v>
      </c>
      <c r="AO21" s="148"/>
      <c r="AP21" s="354">
        <v>0.95</v>
      </c>
      <c r="AQ21" s="354">
        <f t="shared" si="18"/>
        <v>0.95</v>
      </c>
      <c r="AR21" s="203">
        <f t="shared" si="9"/>
        <v>283</v>
      </c>
      <c r="AS21" s="203">
        <f t="shared" si="19"/>
        <v>279</v>
      </c>
      <c r="AT21" s="346">
        <v>0</v>
      </c>
      <c r="AU21" s="206">
        <f t="shared" si="20"/>
        <v>0</v>
      </c>
      <c r="AV21" s="206">
        <f t="shared" si="21"/>
        <v>6</v>
      </c>
      <c r="AW21" s="206"/>
      <c r="AX21" s="354">
        <v>0.95</v>
      </c>
      <c r="AY21" s="354"/>
      <c r="AZ21" s="354">
        <f t="shared" si="10"/>
        <v>0.75</v>
      </c>
      <c r="BA21" s="237">
        <f>IF($C21="&lt;01",_xlfn.IFNA(ROUND(INDEX(EID!$K:$K,MATCH($B21,EID!$B:$B,0)),0)/2,""),ROUND(SUM($AV21)/SUM($AX21),0))</f>
        <v>6</v>
      </c>
      <c r="BB21" s="237">
        <f t="shared" si="11"/>
        <v>5</v>
      </c>
      <c r="BC21" s="237">
        <f>_xlfn.IFNA(INDEX(PMTCT!$AB:$AB,MATCH($E21,PMTCT!$E:$E,0)),"")</f>
        <v>0</v>
      </c>
      <c r="BD21" s="237">
        <f>_xlfn.IFNA(INDEX(PMTCT!$AJ:$AJ,MATCH($E21,PMTCT!$E:$E,0)),"")</f>
        <v>0</v>
      </c>
      <c r="BE21" s="237">
        <f>_xlfn.IFNA(INDEX(TB!$O:$O,MATCH($E21,TB!$E:$E,0)),"")</f>
        <v>0</v>
      </c>
      <c r="BF21" s="237" t="str">
        <f>_xlfn.IFNA(INDEX(VMMC!$Z:$Z,MATCH($E21,VMMC!$E:$E,0)),"")</f>
        <v/>
      </c>
      <c r="BG21" s="237" t="str">
        <f>IF($C21="&lt;01",_xlfn.IFNA(ROUND(INDEX(EID!$K:$K,MATCH($B21,EID!$B:$B,0))/2,0),""),"")</f>
        <v/>
      </c>
      <c r="BH21" s="237">
        <f t="shared" si="12"/>
        <v>1</v>
      </c>
      <c r="BI21" s="160">
        <f t="shared" si="22"/>
        <v>0.83333333333333337</v>
      </c>
      <c r="BJ21" s="160" t="str">
        <f t="shared" si="23"/>
        <v/>
      </c>
      <c r="BK21" s="160" t="str">
        <f t="shared" si="24"/>
        <v/>
      </c>
      <c r="BL21" s="160" t="str">
        <f t="shared" si="25"/>
        <v/>
      </c>
      <c r="BM21" s="160" t="str">
        <f t="shared" si="26"/>
        <v/>
      </c>
      <c r="BN21" s="160" t="str">
        <f>IF(AND($C21="&lt;01",SUM($BG21)&lt;&gt;0),ROUND(_xlfn.IFNA(INDEX(EID!$K:$K,MATCH($B21,EID!$B:$B,0)),"")/2,0)/SUM($BG21),"")</f>
        <v/>
      </c>
      <c r="BO21" s="160">
        <f t="shared" si="27"/>
        <v>0.16666666666666666</v>
      </c>
      <c r="BP21" s="338">
        <f t="shared" si="28"/>
        <v>1</v>
      </c>
      <c r="BQ21" s="491">
        <f t="shared" si="14"/>
        <v>6</v>
      </c>
    </row>
    <row r="22" spans="2:69">
      <c r="B22" s="96" t="s">
        <v>748</v>
      </c>
      <c r="C22" s="96" t="s">
        <v>112</v>
      </c>
      <c r="D22" s="96" t="s">
        <v>120</v>
      </c>
      <c r="E22" s="96" t="str">
        <f t="shared" si="1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6"/>
        <v/>
      </c>
      <c r="O22" s="184">
        <f>_xlfn.IFNA(ROUND(INDEX(Spectrum!$K:$K,MATCH(RIGHT($B22,13)&amp;"|"&amp;$C22&amp;"|"&amp;$D22&amp;"|"&amp;O$14,Spectrum!$N:$N,0)),0),"")</f>
        <v>263</v>
      </c>
      <c r="P22" s="372">
        <f>_xlfn.IFNA(INDEX(Spectrum!$M:$M,MATCH(RIGHT($B22,13)&amp;"|"&amp;$C22&amp;"|"&amp;$D22&amp;"|"&amp;O$14,Spectrum!$N:$N,0)),"")</f>
        <v>15</v>
      </c>
      <c r="Q22" s="376"/>
      <c r="R22" s="80" t="str">
        <f t="shared" si="0"/>
        <v/>
      </c>
      <c r="S22" s="499">
        <v>204</v>
      </c>
      <c r="T22" s="384">
        <v>287</v>
      </c>
      <c r="U22" s="384">
        <f t="shared" si="17"/>
        <v>83</v>
      </c>
      <c r="V22" s="133">
        <f t="shared" si="1"/>
        <v>1</v>
      </c>
      <c r="W22" s="133">
        <f t="shared" si="31"/>
        <v>1</v>
      </c>
      <c r="X22" s="80">
        <f t="shared" si="2"/>
        <v>0.95033112582781454</v>
      </c>
      <c r="Y22" s="378">
        <f t="shared" si="29"/>
        <v>0.95033112582781454</v>
      </c>
      <c r="Z22" s="376">
        <f t="shared" si="3"/>
        <v>287</v>
      </c>
      <c r="AA22" s="406">
        <f t="shared" si="4"/>
        <v>0</v>
      </c>
      <c r="AB22" s="389" t="str">
        <f>IF($C22="&lt;01",_xlfn.IFNA(ROUND(INDEX(EID!$L:$L,MATCH($B22,EID!$B:$B,0))/2,0),""),"")</f>
        <v/>
      </c>
      <c r="AC22" s="237">
        <f t="shared" si="5"/>
        <v>0</v>
      </c>
      <c r="AD22" s="203">
        <f t="shared" si="6"/>
        <v>287</v>
      </c>
      <c r="AE22" s="338">
        <f t="shared" si="30"/>
        <v>1</v>
      </c>
      <c r="AF22" s="376"/>
      <c r="AG22" s="159">
        <v>0.98</v>
      </c>
      <c r="AH22" s="159">
        <v>0.98</v>
      </c>
      <c r="AI22" s="211">
        <v>5</v>
      </c>
      <c r="AJ22" s="211">
        <v>9</v>
      </c>
      <c r="AK22" s="376">
        <f t="shared" si="7"/>
        <v>6</v>
      </c>
      <c r="AL22" s="148">
        <v>0.7</v>
      </c>
      <c r="AM22" s="147">
        <v>1</v>
      </c>
      <c r="AN22" s="203">
        <f t="shared" si="8"/>
        <v>291</v>
      </c>
      <c r="AO22" s="148"/>
      <c r="AP22" s="354">
        <v>0.95</v>
      </c>
      <c r="AQ22" s="354">
        <f t="shared" si="18"/>
        <v>0.95</v>
      </c>
      <c r="AR22" s="203">
        <f t="shared" si="9"/>
        <v>276</v>
      </c>
      <c r="AS22" s="203">
        <f t="shared" si="19"/>
        <v>273</v>
      </c>
      <c r="AT22" s="346">
        <v>0</v>
      </c>
      <c r="AU22" s="206">
        <f t="shared" si="20"/>
        <v>0</v>
      </c>
      <c r="AV22" s="206">
        <f t="shared" si="21"/>
        <v>6</v>
      </c>
      <c r="AW22" s="206"/>
      <c r="AX22" s="354">
        <v>0.95</v>
      </c>
      <c r="AY22" s="354"/>
      <c r="AZ22" s="354">
        <f t="shared" si="10"/>
        <v>0.75</v>
      </c>
      <c r="BA22" s="237">
        <f>IF($C22="&lt;01",_xlfn.IFNA(ROUND(INDEX(EID!$K:$K,MATCH($B22,EID!$B:$B,0)),0)/2,""),ROUND(SUM($AV22)/SUM($AX22),0))</f>
        <v>6</v>
      </c>
      <c r="BB22" s="237">
        <f t="shared" si="11"/>
        <v>5</v>
      </c>
      <c r="BC22" s="237" t="str">
        <f>_xlfn.IFNA(INDEX(PMTCT!$AB:$AB,MATCH($E22,PMTCT!$E:$E,0)),"")</f>
        <v/>
      </c>
      <c r="BD22" s="237" t="str">
        <f>_xlfn.IFNA(INDEX(PMTCT!$AJ:$AJ,MATCH($E22,PMTCT!$E:$E,0)),"")</f>
        <v/>
      </c>
      <c r="BE22" s="237">
        <f>_xlfn.IFNA(INDEX(TB!$O:$O,MATCH($E22,TB!$E:$E,0)),"")</f>
        <v>0</v>
      </c>
      <c r="BF22" s="237" t="str">
        <f>_xlfn.IFNA(INDEX(VMMC!$Z:$Z,MATCH($E22,VMMC!$E:$E,0)),"")</f>
        <v/>
      </c>
      <c r="BG22" s="237" t="str">
        <f>IF($C22="&lt;01",_xlfn.IFNA(ROUND(INDEX(EID!$K:$K,MATCH($B22,EID!$B:$B,0))/2,0),""),"")</f>
        <v/>
      </c>
      <c r="BH22" s="237">
        <f t="shared" si="12"/>
        <v>1</v>
      </c>
      <c r="BI22" s="160">
        <f t="shared" si="22"/>
        <v>0.83333333333333337</v>
      </c>
      <c r="BJ22" s="160" t="str">
        <f t="shared" si="23"/>
        <v/>
      </c>
      <c r="BK22" s="160" t="str">
        <f t="shared" si="24"/>
        <v/>
      </c>
      <c r="BL22" s="160" t="str">
        <f t="shared" si="25"/>
        <v/>
      </c>
      <c r="BM22" s="160" t="str">
        <f t="shared" si="26"/>
        <v/>
      </c>
      <c r="BN22" s="160" t="str">
        <f>IF(AND($C22="&lt;01",SUM($BG22)&lt;&gt;0),ROUND(_xlfn.IFNA(INDEX(EID!$K:$K,MATCH($B22,EID!$B:$B,0)),"")/2,0)/SUM($BG22),"")</f>
        <v/>
      </c>
      <c r="BO22" s="160">
        <f t="shared" si="27"/>
        <v>0.16666666666666666</v>
      </c>
      <c r="BP22" s="338">
        <f t="shared" si="28"/>
        <v>1</v>
      </c>
      <c r="BQ22" s="491">
        <f t="shared" si="14"/>
        <v>6</v>
      </c>
    </row>
    <row r="23" spans="2:69">
      <c r="B23" s="96" t="s">
        <v>748</v>
      </c>
      <c r="C23" s="96" t="s">
        <v>113</v>
      </c>
      <c r="D23" s="96" t="s">
        <v>109</v>
      </c>
      <c r="E23" s="96" t="str">
        <f t="shared" si="1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6"/>
        <v/>
      </c>
      <c r="O23" s="184">
        <f>_xlfn.IFNA(ROUND(INDEX(Spectrum!$K:$K,MATCH(RIGHT($B23,13)&amp;"|"&amp;$C23&amp;"|"&amp;$D23&amp;"|"&amp;O$14,Spectrum!$N:$N,0)),0),"")</f>
        <v>364</v>
      </c>
      <c r="P23" s="372">
        <f>_xlfn.IFNA(INDEX(Spectrum!$M:$M,MATCH(RIGHT($B23,13)&amp;"|"&amp;$C23&amp;"|"&amp;$D23&amp;"|"&amp;O$14,Spectrum!$N:$N,0)),"")</f>
        <v>12</v>
      </c>
      <c r="Q23" s="376"/>
      <c r="R23" s="80" t="str">
        <f t="shared" si="0"/>
        <v/>
      </c>
      <c r="S23" s="499">
        <v>372</v>
      </c>
      <c r="T23" s="384">
        <v>627</v>
      </c>
      <c r="U23" s="384">
        <f t="shared" si="17"/>
        <v>255</v>
      </c>
      <c r="V23" s="133">
        <f t="shared" si="1"/>
        <v>1</v>
      </c>
      <c r="W23" s="133">
        <f t="shared" si="31"/>
        <v>1</v>
      </c>
      <c r="X23" s="80">
        <f t="shared" si="2"/>
        <v>1.2011494252873562</v>
      </c>
      <c r="Y23" s="378">
        <f t="shared" si="29"/>
        <v>1.2011494252873562</v>
      </c>
      <c r="Z23" s="376">
        <f t="shared" si="3"/>
        <v>627</v>
      </c>
      <c r="AA23" s="406">
        <f t="shared" si="4"/>
        <v>0</v>
      </c>
      <c r="AB23" s="389" t="str">
        <f>IF($C23="&lt;01",_xlfn.IFNA(ROUND(INDEX(EID!$L:$L,MATCH($B23,EID!$B:$B,0))/2,0),""),"")</f>
        <v/>
      </c>
      <c r="AC23" s="237">
        <f t="shared" si="5"/>
        <v>0</v>
      </c>
      <c r="AD23" s="203">
        <f t="shared" si="6"/>
        <v>627</v>
      </c>
      <c r="AE23" s="338">
        <v>1</v>
      </c>
      <c r="AF23" s="376"/>
      <c r="AG23" s="159">
        <v>0.98</v>
      </c>
      <c r="AH23" s="159">
        <v>0.98</v>
      </c>
      <c r="AI23" s="211">
        <v>53</v>
      </c>
      <c r="AJ23" s="211">
        <v>33</v>
      </c>
      <c r="AK23" s="376">
        <f t="shared" si="7"/>
        <v>13</v>
      </c>
      <c r="AL23" s="148">
        <v>0.7</v>
      </c>
      <c r="AM23" s="147">
        <v>1</v>
      </c>
      <c r="AN23" s="203">
        <f t="shared" si="8"/>
        <v>636</v>
      </c>
      <c r="AO23" s="148"/>
      <c r="AP23" s="354">
        <v>0.95</v>
      </c>
      <c r="AQ23" s="354">
        <f t="shared" si="18"/>
        <v>0.95</v>
      </c>
      <c r="AR23" s="203">
        <f t="shared" si="9"/>
        <v>604</v>
      </c>
      <c r="AS23" s="203">
        <f t="shared" si="19"/>
        <v>596</v>
      </c>
      <c r="AT23" s="346">
        <v>0</v>
      </c>
      <c r="AU23" s="206">
        <f t="shared" si="20"/>
        <v>0</v>
      </c>
      <c r="AV23" s="206">
        <f t="shared" si="21"/>
        <v>13</v>
      </c>
      <c r="AW23" s="206"/>
      <c r="AX23" s="354">
        <v>0.95</v>
      </c>
      <c r="AY23" s="354"/>
      <c r="AZ23" s="354">
        <v>0.24</v>
      </c>
      <c r="BA23" s="237">
        <f>IF($C23="&lt;01",_xlfn.IFNA(ROUND(INDEX(EID!$K:$K,MATCH($B23,EID!$B:$B,0)),0)/2,""),ROUND(SUM($AV23)/SUM($AX23),0))</f>
        <v>14</v>
      </c>
      <c r="BB23" s="237">
        <f t="shared" si="11"/>
        <v>3</v>
      </c>
      <c r="BC23" s="237">
        <f>_xlfn.IFNA(INDEX(PMTCT!$AB:$AB,MATCH($E23,PMTCT!$E:$E,0)),"")</f>
        <v>5</v>
      </c>
      <c r="BD23" s="237">
        <f>_xlfn.IFNA(INDEX(PMTCT!$AJ:$AJ,MATCH($E23,PMTCT!$E:$E,0)),"")</f>
        <v>5</v>
      </c>
      <c r="BE23" s="237">
        <f>_xlfn.IFNA(INDEX(TB!$O:$O,MATCH($E23,TB!$E:$E,0)),"")</f>
        <v>1</v>
      </c>
      <c r="BF23" s="237" t="str">
        <f>_xlfn.IFNA(INDEX(VMMC!$Z:$Z,MATCH($E23,VMMC!$E:$E,0)),"")</f>
        <v/>
      </c>
      <c r="BG23" s="237" t="str">
        <f>IF($C23="&lt;01",_xlfn.IFNA(ROUND(INDEX(EID!$K:$K,MATCH($B23,EID!$B:$B,0))/2,0),""),"")</f>
        <v/>
      </c>
      <c r="BH23" s="237">
        <f t="shared" si="12"/>
        <v>0</v>
      </c>
      <c r="BI23" s="160">
        <f t="shared" si="22"/>
        <v>0.21428571428571427</v>
      </c>
      <c r="BJ23" s="160">
        <f t="shared" si="23"/>
        <v>0.35714285714285715</v>
      </c>
      <c r="BK23" s="160">
        <f t="shared" si="24"/>
        <v>0.35714285714285715</v>
      </c>
      <c r="BL23" s="160">
        <f t="shared" si="25"/>
        <v>7.1428571428571425E-2</v>
      </c>
      <c r="BM23" s="160" t="str">
        <f t="shared" si="26"/>
        <v/>
      </c>
      <c r="BN23" s="160" t="str">
        <f>IF(AND($C23="&lt;01",SUM($BG23)&lt;&gt;0),ROUND(_xlfn.IFNA(INDEX(EID!$K:$K,MATCH($B23,EID!$B:$B,0)),"")/2,0)/SUM($BG23),"")</f>
        <v/>
      </c>
      <c r="BO23" s="160" t="str">
        <f t="shared" si="27"/>
        <v/>
      </c>
      <c r="BP23" s="338">
        <f t="shared" si="28"/>
        <v>1</v>
      </c>
      <c r="BQ23" s="491">
        <f t="shared" si="14"/>
        <v>14</v>
      </c>
    </row>
    <row r="24" spans="2:69">
      <c r="B24" s="96" t="s">
        <v>748</v>
      </c>
      <c r="C24" s="96" t="s">
        <v>113</v>
      </c>
      <c r="D24" s="96" t="s">
        <v>120</v>
      </c>
      <c r="E24" s="96" t="str">
        <f t="shared" si="1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6"/>
        <v/>
      </c>
      <c r="O24" s="184">
        <f>_xlfn.IFNA(ROUND(INDEX(Spectrum!$K:$K,MATCH(RIGHT($B24,13)&amp;"|"&amp;$C24&amp;"|"&amp;$D24&amp;"|"&amp;O$14,Spectrum!$N:$N,0)),0),"")</f>
        <v>219</v>
      </c>
      <c r="P24" s="372">
        <f>_xlfn.IFNA(INDEX(Spectrum!$M:$M,MATCH(RIGHT($B24,13)&amp;"|"&amp;$C24&amp;"|"&amp;$D24&amp;"|"&amp;O$14,Spectrum!$N:$N,0)),"")</f>
        <v>2</v>
      </c>
      <c r="Q24" s="376"/>
      <c r="R24" s="80" t="str">
        <f t="shared" si="0"/>
        <v/>
      </c>
      <c r="S24" s="499">
        <v>253</v>
      </c>
      <c r="T24" s="384">
        <v>344</v>
      </c>
      <c r="U24" s="384">
        <f t="shared" si="17"/>
        <v>91</v>
      </c>
      <c r="V24" s="133">
        <f t="shared" si="1"/>
        <v>1</v>
      </c>
      <c r="W24" s="133">
        <f t="shared" si="31"/>
        <v>1</v>
      </c>
      <c r="X24" s="80">
        <f t="shared" si="2"/>
        <v>1.1205211726384365</v>
      </c>
      <c r="Y24" s="378">
        <f t="shared" si="29"/>
        <v>1.1205211726384365</v>
      </c>
      <c r="Z24" s="376">
        <f t="shared" si="3"/>
        <v>344</v>
      </c>
      <c r="AA24" s="406">
        <f t="shared" si="4"/>
        <v>0</v>
      </c>
      <c r="AB24" s="389" t="str">
        <f>IF($C24="&lt;01",_xlfn.IFNA(ROUND(INDEX(EID!$L:$L,MATCH($B24,EID!$B:$B,0))/2,0),""),"")</f>
        <v/>
      </c>
      <c r="AC24" s="237">
        <f t="shared" si="5"/>
        <v>0</v>
      </c>
      <c r="AD24" s="203">
        <f t="shared" si="6"/>
        <v>344</v>
      </c>
      <c r="AE24" s="338">
        <f t="shared" si="30"/>
        <v>1</v>
      </c>
      <c r="AF24" s="376"/>
      <c r="AG24" s="159">
        <v>0.98</v>
      </c>
      <c r="AH24" s="159">
        <v>0.98</v>
      </c>
      <c r="AI24" s="211">
        <v>8</v>
      </c>
      <c r="AJ24" s="211">
        <v>18</v>
      </c>
      <c r="AK24" s="376">
        <f t="shared" si="7"/>
        <v>7</v>
      </c>
      <c r="AL24" s="148">
        <v>0.7</v>
      </c>
      <c r="AM24" s="147">
        <v>1</v>
      </c>
      <c r="AN24" s="203">
        <f t="shared" si="8"/>
        <v>349</v>
      </c>
      <c r="AO24" s="148"/>
      <c r="AP24" s="354">
        <v>0.95</v>
      </c>
      <c r="AQ24" s="354">
        <f t="shared" si="18"/>
        <v>0.95</v>
      </c>
      <c r="AR24" s="203">
        <f t="shared" si="9"/>
        <v>332</v>
      </c>
      <c r="AS24" s="203">
        <f t="shared" si="19"/>
        <v>327</v>
      </c>
      <c r="AT24" s="346">
        <v>0</v>
      </c>
      <c r="AU24" s="206">
        <f t="shared" si="20"/>
        <v>0</v>
      </c>
      <c r="AV24" s="206">
        <f t="shared" si="21"/>
        <v>7</v>
      </c>
      <c r="AW24" s="206"/>
      <c r="AX24" s="354">
        <v>0.95</v>
      </c>
      <c r="AY24" s="354"/>
      <c r="AZ24" s="354">
        <f>IF(OR(SUM($AK24)&lt;=0,$C24="&lt;01"),"",MAX(IF(OR(SUM($X24)&lt;70%,LEFT($B24,4)="_Mil"),30%,IF(SUM($X24)&gt;=80%,75%,50%)),SUM($AY24)))</f>
        <v>0.75</v>
      </c>
      <c r="BA24" s="237">
        <f>IF($C24="&lt;01",_xlfn.IFNA(ROUND(INDEX(EID!$K:$K,MATCH($B24,EID!$B:$B,0)),0)/2,""),ROUND(SUM($AV24)/SUM($AX24),0))</f>
        <v>7</v>
      </c>
      <c r="BB24" s="237">
        <f t="shared" si="11"/>
        <v>5</v>
      </c>
      <c r="BC24" s="237" t="str">
        <f>_xlfn.IFNA(INDEX(PMTCT!$AB:$AB,MATCH($E24,PMTCT!$E:$E,0)),"")</f>
        <v/>
      </c>
      <c r="BD24" s="237" t="str">
        <f>_xlfn.IFNA(INDEX(PMTCT!$AJ:$AJ,MATCH($E24,PMTCT!$E:$E,0)),"")</f>
        <v/>
      </c>
      <c r="BE24" s="237">
        <f>_xlfn.IFNA(INDEX(TB!$O:$O,MATCH($E24,TB!$E:$E,0)),"")</f>
        <v>3</v>
      </c>
      <c r="BF24" s="237">
        <f>_xlfn.IFNA(INDEX(VMMC!$Z:$Z,MATCH($E24,VMMC!$E:$E,0)),"")</f>
        <v>0</v>
      </c>
      <c r="BG24" s="237" t="str">
        <f>IF($C24="&lt;01",_xlfn.IFNA(ROUND(INDEX(EID!$K:$K,MATCH($B24,EID!$B:$B,0))/2,0),""),"")</f>
        <v/>
      </c>
      <c r="BH24" s="237">
        <f t="shared" si="12"/>
        <v>-1</v>
      </c>
      <c r="BI24" s="160">
        <f t="shared" si="22"/>
        <v>0.7142857142857143</v>
      </c>
      <c r="BJ24" s="160" t="str">
        <f t="shared" si="23"/>
        <v/>
      </c>
      <c r="BK24" s="160" t="str">
        <f t="shared" si="24"/>
        <v/>
      </c>
      <c r="BL24" s="160">
        <f t="shared" si="25"/>
        <v>0.42857142857142855</v>
      </c>
      <c r="BM24" s="160" t="str">
        <f t="shared" si="26"/>
        <v/>
      </c>
      <c r="BN24" s="160" t="str">
        <f>IF(AND($C24="&lt;01",SUM($BG24)&lt;&gt;0),ROUND(_xlfn.IFNA(INDEX(EID!$K:$K,MATCH($B24,EID!$B:$B,0)),"")/2,0)/SUM($BG24),"")</f>
        <v/>
      </c>
      <c r="BO24" s="160">
        <f t="shared" si="27"/>
        <v>-0.14285714285714285</v>
      </c>
      <c r="BP24" s="338">
        <f t="shared" si="28"/>
        <v>1</v>
      </c>
      <c r="BQ24" s="491">
        <f t="shared" si="14"/>
        <v>7</v>
      </c>
    </row>
    <row r="25" spans="2:69">
      <c r="B25" s="96" t="s">
        <v>748</v>
      </c>
      <c r="C25" s="96" t="s">
        <v>114</v>
      </c>
      <c r="D25" s="96" t="s">
        <v>109</v>
      </c>
      <c r="E25" s="96" t="str">
        <f t="shared" si="1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6"/>
        <v/>
      </c>
      <c r="O25" s="184">
        <f>_xlfn.IFNA(ROUND(INDEX(Spectrum!$K:$K,MATCH(RIGHT($B25,13)&amp;"|"&amp;$C25&amp;"|"&amp;$D25&amp;"|"&amp;O$14,Spectrum!$N:$N,0)),0),"")</f>
        <v>922</v>
      </c>
      <c r="P25" s="372">
        <f>_xlfn.IFNA(INDEX(Spectrum!$M:$M,MATCH(RIGHT($B25,13)&amp;"|"&amp;$C25&amp;"|"&amp;$D25&amp;"|"&amp;O$14,Spectrum!$N:$N,0)),"")</f>
        <v>7</v>
      </c>
      <c r="Q25" s="376"/>
      <c r="R25" s="80" t="str">
        <f t="shared" si="0"/>
        <v/>
      </c>
      <c r="S25" s="499">
        <v>1077</v>
      </c>
      <c r="T25" s="384">
        <v>1538</v>
      </c>
      <c r="U25" s="384">
        <f t="shared" si="17"/>
        <v>461</v>
      </c>
      <c r="V25" s="133">
        <f t="shared" si="1"/>
        <v>1</v>
      </c>
      <c r="W25" s="133">
        <f t="shared" si="31"/>
        <v>1</v>
      </c>
      <c r="X25" s="80">
        <f t="shared" si="2"/>
        <v>1.079298245614035</v>
      </c>
      <c r="Y25" s="378">
        <f t="shared" si="29"/>
        <v>1.079298245614035</v>
      </c>
      <c r="Z25" s="376">
        <f t="shared" si="3"/>
        <v>1538</v>
      </c>
      <c r="AA25" s="406">
        <f t="shared" si="4"/>
        <v>0</v>
      </c>
      <c r="AB25" s="389" t="str">
        <f>IF($C25="&lt;01",_xlfn.IFNA(ROUND(INDEX(EID!$L:$L,MATCH($B25,EID!$B:$B,0))/2,0),""),"")</f>
        <v/>
      </c>
      <c r="AC25" s="237">
        <f t="shared" si="5"/>
        <v>0</v>
      </c>
      <c r="AD25" s="203">
        <f t="shared" si="6"/>
        <v>1538</v>
      </c>
      <c r="AE25" s="338">
        <f t="shared" si="30"/>
        <v>1</v>
      </c>
      <c r="AF25" s="376"/>
      <c r="AG25" s="159">
        <v>0.98</v>
      </c>
      <c r="AH25" s="159">
        <v>0.98</v>
      </c>
      <c r="AI25" s="211">
        <v>215</v>
      </c>
      <c r="AJ25" s="211">
        <v>81</v>
      </c>
      <c r="AK25" s="376">
        <f t="shared" si="7"/>
        <v>31</v>
      </c>
      <c r="AL25" s="148">
        <v>0.7</v>
      </c>
      <c r="AM25" s="147">
        <v>1</v>
      </c>
      <c r="AN25" s="203">
        <f t="shared" si="8"/>
        <v>1560</v>
      </c>
      <c r="AO25" s="148"/>
      <c r="AP25" s="354">
        <v>0.95</v>
      </c>
      <c r="AQ25" s="354">
        <f t="shared" si="18"/>
        <v>0.95</v>
      </c>
      <c r="AR25" s="203">
        <f t="shared" si="9"/>
        <v>1482</v>
      </c>
      <c r="AS25" s="203">
        <f t="shared" si="19"/>
        <v>1461</v>
      </c>
      <c r="AT25" s="346">
        <v>0</v>
      </c>
      <c r="AU25" s="206">
        <f t="shared" si="20"/>
        <v>0</v>
      </c>
      <c r="AV25" s="206">
        <f t="shared" si="21"/>
        <v>31</v>
      </c>
      <c r="AW25" s="206"/>
      <c r="AX25" s="354">
        <v>0.95</v>
      </c>
      <c r="AY25" s="354"/>
      <c r="AZ25" s="354">
        <v>0.22</v>
      </c>
      <c r="BA25" s="237">
        <f>IF($C25="&lt;01",_xlfn.IFNA(ROUND(INDEX(EID!$K:$K,MATCH($B25,EID!$B:$B,0)),0)/2,""),ROUND(SUM($AV25)/SUM($AX25),0))</f>
        <v>33</v>
      </c>
      <c r="BB25" s="237">
        <f t="shared" si="11"/>
        <v>7</v>
      </c>
      <c r="BC25" s="237">
        <f>_xlfn.IFNA(INDEX(PMTCT!$AB:$AB,MATCH($E25,PMTCT!$E:$E,0)),"")</f>
        <v>12</v>
      </c>
      <c r="BD25" s="237">
        <f>_xlfn.IFNA(INDEX(PMTCT!$AJ:$AJ,MATCH($E25,PMTCT!$E:$E,0)),"")</f>
        <v>12</v>
      </c>
      <c r="BE25" s="237">
        <f>_xlfn.IFNA(INDEX(TB!$O:$O,MATCH($E25,TB!$E:$E,0)),"")</f>
        <v>2</v>
      </c>
      <c r="BF25" s="237" t="str">
        <f>_xlfn.IFNA(INDEX(VMMC!$Z:$Z,MATCH($E25,VMMC!$E:$E,0)),"")</f>
        <v/>
      </c>
      <c r="BG25" s="237" t="str">
        <f>IF($C25="&lt;01",_xlfn.IFNA(ROUND(INDEX(EID!$K:$K,MATCH($B25,EID!$B:$B,0))/2,0),""),"")</f>
        <v/>
      </c>
      <c r="BH25" s="237">
        <f t="shared" si="12"/>
        <v>0</v>
      </c>
      <c r="BI25" s="160">
        <f t="shared" si="22"/>
        <v>0.21212121212121213</v>
      </c>
      <c r="BJ25" s="160">
        <f t="shared" si="23"/>
        <v>0.36363636363636365</v>
      </c>
      <c r="BK25" s="160">
        <f t="shared" si="24"/>
        <v>0.36363636363636365</v>
      </c>
      <c r="BL25" s="160">
        <f t="shared" si="25"/>
        <v>6.0606060606060608E-2</v>
      </c>
      <c r="BM25" s="160" t="str">
        <f t="shared" si="26"/>
        <v/>
      </c>
      <c r="BN25" s="160" t="str">
        <f>IF(AND($C25="&lt;01",SUM($BG25)&lt;&gt;0),ROUND(_xlfn.IFNA(INDEX(EID!$K:$K,MATCH($B25,EID!$B:$B,0)),"")/2,0)/SUM($BG25),"")</f>
        <v/>
      </c>
      <c r="BO25" s="160" t="str">
        <f t="shared" si="27"/>
        <v/>
      </c>
      <c r="BP25" s="338">
        <f t="shared" si="28"/>
        <v>1</v>
      </c>
      <c r="BQ25" s="491">
        <f t="shared" si="14"/>
        <v>33</v>
      </c>
    </row>
    <row r="26" spans="2:69">
      <c r="B26" s="96" t="s">
        <v>748</v>
      </c>
      <c r="C26" s="96" t="s">
        <v>114</v>
      </c>
      <c r="D26" s="96" t="s">
        <v>120</v>
      </c>
      <c r="E26" s="96" t="str">
        <f t="shared" si="1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6"/>
        <v/>
      </c>
      <c r="O26" s="184">
        <f>_xlfn.IFNA(ROUND(INDEX(Spectrum!$K:$K,MATCH(RIGHT($B26,13)&amp;"|"&amp;$C26&amp;"|"&amp;$D26&amp;"|"&amp;O$14,Spectrum!$N:$N,0)),0),"")</f>
        <v>314</v>
      </c>
      <c r="P26" s="372">
        <f>_xlfn.IFNA(INDEX(Spectrum!$M:$M,MATCH(RIGHT($B26,13)&amp;"|"&amp;$C26&amp;"|"&amp;$D26&amp;"|"&amp;O$14,Spectrum!$N:$N,0)),"")</f>
        <v>6</v>
      </c>
      <c r="Q26" s="376"/>
      <c r="R26" s="80" t="str">
        <f t="shared" si="0"/>
        <v/>
      </c>
      <c r="S26" s="499">
        <v>192</v>
      </c>
      <c r="T26" s="384">
        <v>621</v>
      </c>
      <c r="U26" s="384">
        <f t="shared" si="17"/>
        <v>429</v>
      </c>
      <c r="V26" s="133">
        <f t="shared" si="1"/>
        <v>1</v>
      </c>
      <c r="W26" s="133">
        <f t="shared" si="31"/>
        <v>1</v>
      </c>
      <c r="X26" s="80">
        <f t="shared" si="2"/>
        <v>1.1761363636363635</v>
      </c>
      <c r="Y26" s="378">
        <f t="shared" si="29"/>
        <v>1.1761363636363635</v>
      </c>
      <c r="Z26" s="376">
        <f t="shared" si="3"/>
        <v>621</v>
      </c>
      <c r="AA26" s="406">
        <f t="shared" si="4"/>
        <v>0</v>
      </c>
      <c r="AB26" s="389" t="str">
        <f>IF($C26="&lt;01",_xlfn.IFNA(ROUND(INDEX(EID!$L:$L,MATCH($B26,EID!$B:$B,0))/2,0),""),"")</f>
        <v/>
      </c>
      <c r="AC26" s="237">
        <f t="shared" si="5"/>
        <v>0</v>
      </c>
      <c r="AD26" s="203">
        <f t="shared" si="6"/>
        <v>621</v>
      </c>
      <c r="AE26" s="338">
        <f t="shared" si="30"/>
        <v>1</v>
      </c>
      <c r="AF26" s="376"/>
      <c r="AG26" s="159">
        <v>0.98</v>
      </c>
      <c r="AH26" s="159">
        <v>0.98</v>
      </c>
      <c r="AI26" s="211">
        <v>30</v>
      </c>
      <c r="AJ26" s="211">
        <v>33</v>
      </c>
      <c r="AK26" s="376">
        <f t="shared" si="7"/>
        <v>13</v>
      </c>
      <c r="AL26" s="148">
        <v>0.7</v>
      </c>
      <c r="AM26" s="147">
        <v>1</v>
      </c>
      <c r="AN26" s="203">
        <f t="shared" si="8"/>
        <v>630</v>
      </c>
      <c r="AO26" s="148"/>
      <c r="AP26" s="354">
        <v>0.95</v>
      </c>
      <c r="AQ26" s="354">
        <f t="shared" si="18"/>
        <v>0.95</v>
      </c>
      <c r="AR26" s="203">
        <f t="shared" si="9"/>
        <v>599</v>
      </c>
      <c r="AS26" s="203">
        <f t="shared" si="19"/>
        <v>590</v>
      </c>
      <c r="AT26" s="346">
        <v>0</v>
      </c>
      <c r="AU26" s="206">
        <f t="shared" si="20"/>
        <v>0</v>
      </c>
      <c r="AV26" s="206">
        <f t="shared" si="21"/>
        <v>13</v>
      </c>
      <c r="AW26" s="206"/>
      <c r="AX26" s="354">
        <v>0.95</v>
      </c>
      <c r="AY26" s="354"/>
      <c r="AZ26" s="354">
        <f t="shared" ref="AZ26:AZ57" si="32">IF(OR(SUM($AK26)&lt;=0,$C26="&lt;01"),"",MAX(IF(OR(SUM($X26)&lt;70%,LEFT($B26,4)="_Mil"),30%,IF(SUM($X26)&gt;=80%,75%,50%)),SUM($AY26)))</f>
        <v>0.75</v>
      </c>
      <c r="BA26" s="237">
        <f>IF($C26="&lt;01",_xlfn.IFNA(ROUND(INDEX(EID!$K:$K,MATCH($B26,EID!$B:$B,0)),0)/2,""),ROUND(SUM($AV26)/SUM($AX26),0))</f>
        <v>14</v>
      </c>
      <c r="BB26" s="237">
        <f t="shared" si="11"/>
        <v>11</v>
      </c>
      <c r="BC26" s="237" t="str">
        <f>_xlfn.IFNA(INDEX(PMTCT!$AB:$AB,MATCH($E26,PMTCT!$E:$E,0)),"")</f>
        <v/>
      </c>
      <c r="BD26" s="237" t="str">
        <f>_xlfn.IFNA(INDEX(PMTCT!$AJ:$AJ,MATCH($E26,PMTCT!$E:$E,0)),"")</f>
        <v/>
      </c>
      <c r="BE26" s="237">
        <f>_xlfn.IFNA(INDEX(TB!$O:$O,MATCH($E26,TB!$E:$E,0)),"")</f>
        <v>4</v>
      </c>
      <c r="BF26" s="237">
        <f>_xlfn.IFNA(INDEX(VMMC!$Z:$Z,MATCH($E26,VMMC!$E:$E,0)),"")</f>
        <v>65</v>
      </c>
      <c r="BG26" s="237" t="str">
        <f>IF($C26="&lt;01",_xlfn.IFNA(ROUND(INDEX(EID!$K:$K,MATCH($B26,EID!$B:$B,0))/2,0),""),"")</f>
        <v/>
      </c>
      <c r="BH26" s="237">
        <f t="shared" si="12"/>
        <v>-66</v>
      </c>
      <c r="BI26" s="160">
        <f t="shared" si="22"/>
        <v>0.7857142857142857</v>
      </c>
      <c r="BJ26" s="160" t="str">
        <f t="shared" si="23"/>
        <v/>
      </c>
      <c r="BK26" s="160" t="str">
        <f t="shared" si="24"/>
        <v/>
      </c>
      <c r="BL26" s="160">
        <f t="shared" si="25"/>
        <v>0.2857142857142857</v>
      </c>
      <c r="BM26" s="160">
        <f t="shared" si="26"/>
        <v>4.6428571428571432</v>
      </c>
      <c r="BN26" s="160" t="str">
        <f>IF(AND($C26="&lt;01",SUM($BG26)&lt;&gt;0),ROUND(_xlfn.IFNA(INDEX(EID!$K:$K,MATCH($B26,EID!$B:$B,0)),"")/2,0)/SUM($BG26),"")</f>
        <v/>
      </c>
      <c r="BO26" s="160">
        <f t="shared" si="27"/>
        <v>-4.7142857142857144</v>
      </c>
      <c r="BP26" s="338">
        <f t="shared" si="28"/>
        <v>1</v>
      </c>
      <c r="BQ26" s="491">
        <f t="shared" si="14"/>
        <v>14</v>
      </c>
    </row>
    <row r="27" spans="2:69">
      <c r="B27" s="96" t="s">
        <v>748</v>
      </c>
      <c r="C27" s="96" t="s">
        <v>115</v>
      </c>
      <c r="D27" s="96" t="s">
        <v>109</v>
      </c>
      <c r="E27" s="96" t="str">
        <f t="shared" si="1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6"/>
        <v/>
      </c>
      <c r="O27" s="184">
        <f>_xlfn.IFNA(ROUND(INDEX(Spectrum!$K:$K,MATCH(RIGHT($B27,13)&amp;"|"&amp;$C27&amp;"|"&amp;$D27&amp;"|"&amp;O$14,Spectrum!$N:$N,0)),0),"")</f>
        <v>1944</v>
      </c>
      <c r="P27" s="372">
        <f>_xlfn.IFNA(INDEX(Spectrum!$M:$M,MATCH(RIGHT($B27,13)&amp;"|"&amp;$C27&amp;"|"&amp;$D27&amp;"|"&amp;O$14,Spectrum!$N:$N,0)),"")</f>
        <v>47</v>
      </c>
      <c r="Q27" s="376"/>
      <c r="R27" s="80" t="str">
        <f t="shared" si="0"/>
        <v/>
      </c>
      <c r="S27" s="499">
        <v>1978</v>
      </c>
      <c r="T27" s="384">
        <v>2509</v>
      </c>
      <c r="U27" s="384">
        <f t="shared" si="17"/>
        <v>531</v>
      </c>
      <c r="V27" s="133">
        <f t="shared" si="1"/>
        <v>1</v>
      </c>
      <c r="W27" s="133">
        <f t="shared" si="31"/>
        <v>1</v>
      </c>
      <c r="X27" s="80">
        <f t="shared" si="2"/>
        <v>0.92480648728345005</v>
      </c>
      <c r="Y27" s="378">
        <f t="shared" si="29"/>
        <v>0.92480648728345005</v>
      </c>
      <c r="Z27" s="376">
        <f t="shared" si="3"/>
        <v>2509</v>
      </c>
      <c r="AA27" s="406">
        <f t="shared" si="4"/>
        <v>0</v>
      </c>
      <c r="AB27" s="389" t="str">
        <f>IF($C27="&lt;01",_xlfn.IFNA(ROUND(INDEX(EID!$L:$L,MATCH($B27,EID!$B:$B,0))/2,0),""),"")</f>
        <v/>
      </c>
      <c r="AC27" s="237">
        <f t="shared" si="5"/>
        <v>0</v>
      </c>
      <c r="AD27" s="203">
        <f t="shared" si="6"/>
        <v>2509</v>
      </c>
      <c r="AE27" s="338">
        <f t="shared" si="30"/>
        <v>1</v>
      </c>
      <c r="AF27" s="376"/>
      <c r="AG27" s="159">
        <v>0.98</v>
      </c>
      <c r="AH27" s="159">
        <v>0.98</v>
      </c>
      <c r="AI27" s="211">
        <v>292</v>
      </c>
      <c r="AJ27" s="211">
        <v>64</v>
      </c>
      <c r="AK27" s="376">
        <f t="shared" si="7"/>
        <v>51</v>
      </c>
      <c r="AL27" s="148">
        <v>0.7</v>
      </c>
      <c r="AM27" s="147">
        <v>1</v>
      </c>
      <c r="AN27" s="203">
        <f t="shared" si="8"/>
        <v>2545</v>
      </c>
      <c r="AO27" s="148"/>
      <c r="AP27" s="354">
        <v>0.95</v>
      </c>
      <c r="AQ27" s="354">
        <f t="shared" si="18"/>
        <v>0.95</v>
      </c>
      <c r="AR27" s="203">
        <f t="shared" si="9"/>
        <v>2418</v>
      </c>
      <c r="AS27" s="203">
        <f t="shared" si="19"/>
        <v>2384</v>
      </c>
      <c r="AT27" s="346">
        <v>0</v>
      </c>
      <c r="AU27" s="206">
        <f t="shared" si="20"/>
        <v>0</v>
      </c>
      <c r="AV27" s="206">
        <f t="shared" si="21"/>
        <v>51</v>
      </c>
      <c r="AW27" s="206"/>
      <c r="AX27" s="354">
        <v>0.95</v>
      </c>
      <c r="AY27" s="354"/>
      <c r="AZ27" s="354">
        <f t="shared" si="32"/>
        <v>0.75</v>
      </c>
      <c r="BA27" s="237">
        <f>IF($C27="&lt;01",_xlfn.IFNA(ROUND(INDEX(EID!$K:$K,MATCH($B27,EID!$B:$B,0)),0)/2,""),ROUND(SUM($AV27)/SUM($AX27),0))</f>
        <v>54</v>
      </c>
      <c r="BB27" s="237">
        <f t="shared" si="11"/>
        <v>41</v>
      </c>
      <c r="BC27" s="237">
        <f>_xlfn.IFNA(INDEX(PMTCT!$AB:$AB,MATCH($E27,PMTCT!$E:$E,0)),"")</f>
        <v>3</v>
      </c>
      <c r="BD27" s="237">
        <f>_xlfn.IFNA(INDEX(PMTCT!$AJ:$AJ,MATCH($E27,PMTCT!$E:$E,0)),"")</f>
        <v>3</v>
      </c>
      <c r="BE27" s="237">
        <f>_xlfn.IFNA(INDEX(TB!$O:$O,MATCH($E27,TB!$E:$E,0)),"")</f>
        <v>3</v>
      </c>
      <c r="BF27" s="237" t="str">
        <f>_xlfn.IFNA(INDEX(VMMC!$Z:$Z,MATCH($E27,VMMC!$E:$E,0)),"")</f>
        <v/>
      </c>
      <c r="BG27" s="237" t="str">
        <f>IF($C27="&lt;01",_xlfn.IFNA(ROUND(INDEX(EID!$K:$K,MATCH($B27,EID!$B:$B,0))/2,0),""),"")</f>
        <v/>
      </c>
      <c r="BH27" s="237">
        <f t="shared" si="12"/>
        <v>4</v>
      </c>
      <c r="BI27" s="160">
        <f t="shared" si="22"/>
        <v>0.7592592592592593</v>
      </c>
      <c r="BJ27" s="160">
        <f t="shared" si="23"/>
        <v>5.5555555555555552E-2</v>
      </c>
      <c r="BK27" s="160">
        <f t="shared" si="24"/>
        <v>5.5555555555555552E-2</v>
      </c>
      <c r="BL27" s="160">
        <f t="shared" si="25"/>
        <v>5.5555555555555552E-2</v>
      </c>
      <c r="BM27" s="160" t="str">
        <f t="shared" si="26"/>
        <v/>
      </c>
      <c r="BN27" s="160" t="str">
        <f>IF(AND($C27="&lt;01",SUM($BG27)&lt;&gt;0),ROUND(_xlfn.IFNA(INDEX(EID!$K:$K,MATCH($B27,EID!$B:$B,0)),"")/2,0)/SUM($BG27),"")</f>
        <v/>
      </c>
      <c r="BO27" s="160">
        <f t="shared" si="27"/>
        <v>7.407407407407407E-2</v>
      </c>
      <c r="BP27" s="338">
        <f t="shared" si="28"/>
        <v>1</v>
      </c>
      <c r="BQ27" s="491">
        <f t="shared" si="14"/>
        <v>54</v>
      </c>
    </row>
    <row r="28" spans="2:69">
      <c r="B28" s="96" t="s">
        <v>748</v>
      </c>
      <c r="C28" s="96" t="s">
        <v>115</v>
      </c>
      <c r="D28" s="96" t="s">
        <v>120</v>
      </c>
      <c r="E28" s="96" t="str">
        <f t="shared" si="1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6"/>
        <v/>
      </c>
      <c r="O28" s="184">
        <f>_xlfn.IFNA(ROUND(INDEX(Spectrum!$K:$K,MATCH(RIGHT($B28,13)&amp;"|"&amp;$C28&amp;"|"&amp;$D28&amp;"|"&amp;O$14,Spectrum!$N:$N,0)),0),"")</f>
        <v>705</v>
      </c>
      <c r="P28" s="372">
        <f>_xlfn.IFNA(INDEX(Spectrum!$M:$M,MATCH(RIGHT($B28,13)&amp;"|"&amp;$C28&amp;"|"&amp;$D28&amp;"|"&amp;O$14,Spectrum!$N:$N,0)),"")</f>
        <v>44</v>
      </c>
      <c r="Q28" s="376"/>
      <c r="R28" s="80" t="str">
        <f t="shared" si="0"/>
        <v/>
      </c>
      <c r="S28" s="499">
        <v>498</v>
      </c>
      <c r="T28" s="384">
        <v>1314</v>
      </c>
      <c r="U28" s="384">
        <f t="shared" si="17"/>
        <v>816</v>
      </c>
      <c r="V28" s="133">
        <f t="shared" si="1"/>
        <v>1</v>
      </c>
      <c r="W28" s="133">
        <f t="shared" si="31"/>
        <v>1</v>
      </c>
      <c r="X28" s="80">
        <f t="shared" si="2"/>
        <v>1.106060606060606</v>
      </c>
      <c r="Y28" s="378">
        <f t="shared" si="29"/>
        <v>1.106060606060606</v>
      </c>
      <c r="Z28" s="376">
        <f t="shared" si="3"/>
        <v>1314</v>
      </c>
      <c r="AA28" s="406">
        <f t="shared" si="4"/>
        <v>0</v>
      </c>
      <c r="AB28" s="389" t="str">
        <f>IF($C28="&lt;01",_xlfn.IFNA(ROUND(INDEX(EID!$L:$L,MATCH($B28,EID!$B:$B,0))/2,0),""),"")</f>
        <v/>
      </c>
      <c r="AC28" s="237">
        <f t="shared" si="5"/>
        <v>0</v>
      </c>
      <c r="AD28" s="203">
        <f t="shared" si="6"/>
        <v>1314</v>
      </c>
      <c r="AE28" s="338">
        <f t="shared" si="30"/>
        <v>1</v>
      </c>
      <c r="AF28" s="376"/>
      <c r="AG28" s="159">
        <v>0.98</v>
      </c>
      <c r="AH28" s="159">
        <v>0.98</v>
      </c>
      <c r="AI28" s="211">
        <v>88</v>
      </c>
      <c r="AJ28" s="211">
        <v>69</v>
      </c>
      <c r="AK28" s="376">
        <f t="shared" si="7"/>
        <v>27</v>
      </c>
      <c r="AL28" s="148">
        <v>0.7</v>
      </c>
      <c r="AM28" s="147">
        <v>1</v>
      </c>
      <c r="AN28" s="203">
        <f t="shared" si="8"/>
        <v>1333</v>
      </c>
      <c r="AO28" s="148"/>
      <c r="AP28" s="354">
        <v>0.95</v>
      </c>
      <c r="AQ28" s="354">
        <f t="shared" si="18"/>
        <v>0.95</v>
      </c>
      <c r="AR28" s="203">
        <f t="shared" si="9"/>
        <v>1266</v>
      </c>
      <c r="AS28" s="203">
        <f t="shared" si="19"/>
        <v>1248</v>
      </c>
      <c r="AT28" s="346">
        <v>0</v>
      </c>
      <c r="AU28" s="206">
        <f t="shared" si="20"/>
        <v>0</v>
      </c>
      <c r="AV28" s="206">
        <f t="shared" si="21"/>
        <v>27</v>
      </c>
      <c r="AW28" s="206"/>
      <c r="AX28" s="354">
        <v>0.95</v>
      </c>
      <c r="AY28" s="354"/>
      <c r="AZ28" s="354">
        <f t="shared" si="32"/>
        <v>0.75</v>
      </c>
      <c r="BA28" s="237">
        <f>IF($C28="&lt;01",_xlfn.IFNA(ROUND(INDEX(EID!$K:$K,MATCH($B28,EID!$B:$B,0)),0)/2,""),ROUND(SUM($AV28)/SUM($AX28),0))</f>
        <v>28</v>
      </c>
      <c r="BB28" s="237">
        <f t="shared" si="11"/>
        <v>21</v>
      </c>
      <c r="BC28" s="237" t="str">
        <f>_xlfn.IFNA(INDEX(PMTCT!$AB:$AB,MATCH($E28,PMTCT!$E:$E,0)),"")</f>
        <v/>
      </c>
      <c r="BD28" s="237" t="str">
        <f>_xlfn.IFNA(INDEX(PMTCT!$AJ:$AJ,MATCH($E28,PMTCT!$E:$E,0)),"")</f>
        <v/>
      </c>
      <c r="BE28" s="237">
        <f>_xlfn.IFNA(INDEX(TB!$O:$O,MATCH($E28,TB!$E:$E,0)),"")</f>
        <v>4</v>
      </c>
      <c r="BF28" s="237">
        <f>_xlfn.IFNA(INDEX(VMMC!$Z:$Z,MATCH($E28,VMMC!$E:$E,0)),"")</f>
        <v>172</v>
      </c>
      <c r="BG28" s="237" t="str">
        <f>IF($C28="&lt;01",_xlfn.IFNA(ROUND(INDEX(EID!$K:$K,MATCH($B28,EID!$B:$B,0))/2,0),""),"")</f>
        <v/>
      </c>
      <c r="BH28" s="237">
        <f t="shared" si="12"/>
        <v>-169</v>
      </c>
      <c r="BI28" s="160">
        <f t="shared" si="22"/>
        <v>0.75</v>
      </c>
      <c r="BJ28" s="160" t="str">
        <f t="shared" si="23"/>
        <v/>
      </c>
      <c r="BK28" s="160" t="str">
        <f t="shared" si="24"/>
        <v/>
      </c>
      <c r="BL28" s="160">
        <f t="shared" si="25"/>
        <v>0.14285714285714285</v>
      </c>
      <c r="BM28" s="160">
        <f t="shared" si="26"/>
        <v>6.1428571428571432</v>
      </c>
      <c r="BN28" s="160" t="str">
        <f>IF(AND($C28="&lt;01",SUM($BG28)&lt;&gt;0),ROUND(_xlfn.IFNA(INDEX(EID!$K:$K,MATCH($B28,EID!$B:$B,0)),"")/2,0)/SUM($BG28),"")</f>
        <v/>
      </c>
      <c r="BO28" s="160">
        <f t="shared" si="27"/>
        <v>-6.0357142857142856</v>
      </c>
      <c r="BP28" s="338">
        <f t="shared" si="28"/>
        <v>1</v>
      </c>
      <c r="BQ28" s="491">
        <f t="shared" si="14"/>
        <v>28</v>
      </c>
    </row>
    <row r="29" spans="2:69">
      <c r="B29" s="96" t="s">
        <v>748</v>
      </c>
      <c r="C29" s="96" t="s">
        <v>116</v>
      </c>
      <c r="D29" s="96" t="s">
        <v>109</v>
      </c>
      <c r="E29" s="96" t="str">
        <f t="shared" si="1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6"/>
        <v/>
      </c>
      <c r="O29" s="184">
        <f>_xlfn.IFNA(ROUND(INDEX(Spectrum!$K:$K,MATCH(RIGHT($B29,13)&amp;"|"&amp;$C29&amp;"|"&amp;$D29&amp;"|"&amp;O$14,Spectrum!$N:$N,0)),0),"")</f>
        <v>2851</v>
      </c>
      <c r="P29" s="372">
        <f>_xlfn.IFNA(INDEX(Spectrum!$M:$M,MATCH(RIGHT($B29,13)&amp;"|"&amp;$C29&amp;"|"&amp;$D29&amp;"|"&amp;O$14,Spectrum!$N:$N,0)),"")</f>
        <v>38</v>
      </c>
      <c r="Q29" s="376"/>
      <c r="R29" s="80" t="str">
        <f t="shared" si="0"/>
        <v/>
      </c>
      <c r="S29" s="499">
        <v>2760</v>
      </c>
      <c r="T29" s="384">
        <v>3329</v>
      </c>
      <c r="U29" s="384">
        <f t="shared" si="17"/>
        <v>569</v>
      </c>
      <c r="V29" s="133">
        <f t="shared" si="1"/>
        <v>1</v>
      </c>
      <c r="W29" s="133">
        <f t="shared" si="31"/>
        <v>1</v>
      </c>
      <c r="X29" s="80">
        <f t="shared" si="2"/>
        <v>0.85843218153687473</v>
      </c>
      <c r="Y29" s="378">
        <f t="shared" si="29"/>
        <v>0.9</v>
      </c>
      <c r="Z29" s="376">
        <f t="shared" si="3"/>
        <v>3490</v>
      </c>
      <c r="AA29" s="406">
        <f t="shared" si="4"/>
        <v>161</v>
      </c>
      <c r="AB29" s="389" t="str">
        <f>IF($C29="&lt;01",_xlfn.IFNA(ROUND(INDEX(EID!$L:$L,MATCH($B29,EID!$B:$B,0))/2,0),""),"")</f>
        <v/>
      </c>
      <c r="AC29" s="237">
        <f t="shared" si="5"/>
        <v>161</v>
      </c>
      <c r="AD29" s="203">
        <f t="shared" si="6"/>
        <v>3490</v>
      </c>
      <c r="AE29" s="338">
        <f t="shared" si="30"/>
        <v>1</v>
      </c>
      <c r="AF29" s="376"/>
      <c r="AG29" s="159">
        <v>0.98</v>
      </c>
      <c r="AH29" s="159">
        <v>0.98</v>
      </c>
      <c r="AI29" s="211">
        <v>277</v>
      </c>
      <c r="AJ29" s="211">
        <v>175</v>
      </c>
      <c r="AK29" s="376">
        <f t="shared" si="7"/>
        <v>232</v>
      </c>
      <c r="AL29" s="148">
        <v>0.7</v>
      </c>
      <c r="AM29" s="147">
        <v>1</v>
      </c>
      <c r="AN29" s="203">
        <f t="shared" si="8"/>
        <v>3491</v>
      </c>
      <c r="AO29" s="148"/>
      <c r="AP29" s="354">
        <v>0.95</v>
      </c>
      <c r="AQ29" s="354">
        <f t="shared" si="18"/>
        <v>0.95</v>
      </c>
      <c r="AR29" s="203">
        <f t="shared" si="9"/>
        <v>3316</v>
      </c>
      <c r="AS29" s="203">
        <f t="shared" si="19"/>
        <v>3316</v>
      </c>
      <c r="AT29" s="346">
        <v>0</v>
      </c>
      <c r="AU29" s="206">
        <f t="shared" si="20"/>
        <v>0</v>
      </c>
      <c r="AV29" s="206">
        <f t="shared" si="21"/>
        <v>232</v>
      </c>
      <c r="AW29" s="206"/>
      <c r="AX29" s="354">
        <v>0.95</v>
      </c>
      <c r="AY29" s="354"/>
      <c r="AZ29" s="354">
        <f t="shared" si="32"/>
        <v>0.75</v>
      </c>
      <c r="BA29" s="237">
        <f>IF($C29="&lt;01",_xlfn.IFNA(ROUND(INDEX(EID!$K:$K,MATCH($B29,EID!$B:$B,0)),0)/2,""),ROUND(SUM($AV29)/SUM($AX29),0))</f>
        <v>244</v>
      </c>
      <c r="BB29" s="237">
        <f t="shared" si="11"/>
        <v>183</v>
      </c>
      <c r="BC29" s="237">
        <f>_xlfn.IFNA(INDEX(PMTCT!$AB:$AB,MATCH($E29,PMTCT!$E:$E,0)),"")</f>
        <v>34</v>
      </c>
      <c r="BD29" s="237">
        <f>_xlfn.IFNA(INDEX(PMTCT!$AJ:$AJ,MATCH($E29,PMTCT!$E:$E,0)),"")</f>
        <v>27</v>
      </c>
      <c r="BE29" s="237">
        <f>_xlfn.IFNA(INDEX(TB!$O:$O,MATCH($E29,TB!$E:$E,0)),"")</f>
        <v>0</v>
      </c>
      <c r="BF29" s="237" t="str">
        <f>_xlfn.IFNA(INDEX(VMMC!$Z:$Z,MATCH($E29,VMMC!$E:$E,0)),"")</f>
        <v/>
      </c>
      <c r="BG29" s="237" t="str">
        <f>IF($C29="&lt;01",_xlfn.IFNA(ROUND(INDEX(EID!$K:$K,MATCH($B29,EID!$B:$B,0))/2,0),""),"")</f>
        <v/>
      </c>
      <c r="BH29" s="237">
        <f t="shared" si="12"/>
        <v>0</v>
      </c>
      <c r="BI29" s="160">
        <f t="shared" si="22"/>
        <v>0.75</v>
      </c>
      <c r="BJ29" s="160">
        <f t="shared" si="23"/>
        <v>0.13934426229508196</v>
      </c>
      <c r="BK29" s="160">
        <f t="shared" si="24"/>
        <v>0.11065573770491803</v>
      </c>
      <c r="BL29" s="160" t="str">
        <f t="shared" si="25"/>
        <v/>
      </c>
      <c r="BM29" s="160" t="str">
        <f t="shared" si="26"/>
        <v/>
      </c>
      <c r="BN29" s="160" t="str">
        <f>IF(AND($C29="&lt;01",SUM($BG29)&lt;&gt;0),ROUND(_xlfn.IFNA(INDEX(EID!$K:$K,MATCH($B29,EID!$B:$B,0)),"")/2,0)/SUM($BG29),"")</f>
        <v/>
      </c>
      <c r="BO29" s="160" t="str">
        <f t="shared" si="27"/>
        <v/>
      </c>
      <c r="BP29" s="338">
        <f t="shared" si="28"/>
        <v>1</v>
      </c>
      <c r="BQ29" s="491">
        <f t="shared" si="14"/>
        <v>244</v>
      </c>
    </row>
    <row r="30" spans="2:69">
      <c r="B30" s="96" t="s">
        <v>748</v>
      </c>
      <c r="C30" s="96" t="s">
        <v>116</v>
      </c>
      <c r="D30" s="96" t="s">
        <v>120</v>
      </c>
      <c r="E30" s="96" t="str">
        <f t="shared" si="1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6"/>
        <v/>
      </c>
      <c r="O30" s="184">
        <f>_xlfn.IFNA(ROUND(INDEX(Spectrum!$K:$K,MATCH(RIGHT($B30,13)&amp;"|"&amp;$C30&amp;"|"&amp;$D30&amp;"|"&amp;O$14,Spectrum!$N:$N,0)),0),"")</f>
        <v>1333</v>
      </c>
      <c r="P30" s="372">
        <f>_xlfn.IFNA(INDEX(Spectrum!$M:$M,MATCH(RIGHT($B30,13)&amp;"|"&amp;$C30&amp;"|"&amp;$D30&amp;"|"&amp;O$14,Spectrum!$N:$N,0)),"")</f>
        <v>48</v>
      </c>
      <c r="Q30" s="376"/>
      <c r="R30" s="80" t="str">
        <f t="shared" si="0"/>
        <v/>
      </c>
      <c r="S30" s="499">
        <v>1091</v>
      </c>
      <c r="T30" s="384">
        <v>2137</v>
      </c>
      <c r="U30" s="384">
        <f t="shared" si="17"/>
        <v>1046</v>
      </c>
      <c r="V30" s="133">
        <f t="shared" si="1"/>
        <v>1</v>
      </c>
      <c r="W30" s="133">
        <f t="shared" si="31"/>
        <v>1</v>
      </c>
      <c r="X30" s="80">
        <f t="shared" si="2"/>
        <v>0.98615597600369176</v>
      </c>
      <c r="Y30" s="378">
        <f t="shared" si="29"/>
        <v>0.98615597600369176</v>
      </c>
      <c r="Z30" s="376">
        <f t="shared" si="3"/>
        <v>2137</v>
      </c>
      <c r="AA30" s="406">
        <f t="shared" si="4"/>
        <v>0</v>
      </c>
      <c r="AB30" s="389" t="str">
        <f>IF($C30="&lt;01",_xlfn.IFNA(ROUND(INDEX(EID!$L:$L,MATCH($B30,EID!$B:$B,0))/2,0),""),"")</f>
        <v/>
      </c>
      <c r="AC30" s="237">
        <f t="shared" si="5"/>
        <v>0</v>
      </c>
      <c r="AD30" s="203">
        <f t="shared" si="6"/>
        <v>2137</v>
      </c>
      <c r="AE30" s="338">
        <f t="shared" si="30"/>
        <v>1</v>
      </c>
      <c r="AF30" s="376"/>
      <c r="AG30" s="159">
        <v>0.98</v>
      </c>
      <c r="AH30" s="159">
        <v>0.98</v>
      </c>
      <c r="AI30" s="211">
        <v>151</v>
      </c>
      <c r="AJ30" s="211">
        <v>112</v>
      </c>
      <c r="AK30" s="376">
        <f t="shared" si="7"/>
        <v>44</v>
      </c>
      <c r="AL30" s="148">
        <v>0.7</v>
      </c>
      <c r="AM30" s="147">
        <v>1</v>
      </c>
      <c r="AN30" s="203">
        <f t="shared" si="8"/>
        <v>2168</v>
      </c>
      <c r="AO30" s="148"/>
      <c r="AP30" s="354">
        <v>0.95</v>
      </c>
      <c r="AQ30" s="354">
        <f t="shared" si="18"/>
        <v>0.95</v>
      </c>
      <c r="AR30" s="203">
        <f t="shared" si="9"/>
        <v>2060</v>
      </c>
      <c r="AS30" s="203">
        <f t="shared" si="19"/>
        <v>2030</v>
      </c>
      <c r="AT30" s="346">
        <v>0</v>
      </c>
      <c r="AU30" s="206">
        <f t="shared" si="20"/>
        <v>0</v>
      </c>
      <c r="AV30" s="206">
        <f t="shared" si="21"/>
        <v>44</v>
      </c>
      <c r="AW30" s="206"/>
      <c r="AX30" s="354">
        <v>0.95</v>
      </c>
      <c r="AY30" s="354"/>
      <c r="AZ30" s="354">
        <f t="shared" si="32"/>
        <v>0.75</v>
      </c>
      <c r="BA30" s="237">
        <f>IF($C30="&lt;01",_xlfn.IFNA(ROUND(INDEX(EID!$K:$K,MATCH($B30,EID!$B:$B,0)),0)/2,""),ROUND(SUM($AV30)/SUM($AX30),0))</f>
        <v>46</v>
      </c>
      <c r="BB30" s="237">
        <f t="shared" si="11"/>
        <v>35</v>
      </c>
      <c r="BC30" s="237" t="str">
        <f>_xlfn.IFNA(INDEX(PMTCT!$AB:$AB,MATCH($E30,PMTCT!$E:$E,0)),"")</f>
        <v/>
      </c>
      <c r="BD30" s="237" t="str">
        <f>_xlfn.IFNA(INDEX(PMTCT!$AJ:$AJ,MATCH($E30,PMTCT!$E:$E,0)),"")</f>
        <v/>
      </c>
      <c r="BE30" s="237">
        <f>_xlfn.IFNA(INDEX(TB!$O:$O,MATCH($E30,TB!$E:$E,0)),"")</f>
        <v>4</v>
      </c>
      <c r="BF30" s="237">
        <f>_xlfn.IFNA(INDEX(VMMC!$Z:$Z,MATCH($E30,VMMC!$E:$E,0)),"")</f>
        <v>107</v>
      </c>
      <c r="BG30" s="237" t="str">
        <f>IF($C30="&lt;01",_xlfn.IFNA(ROUND(INDEX(EID!$K:$K,MATCH($B30,EID!$B:$B,0))/2,0),""),"")</f>
        <v/>
      </c>
      <c r="BH30" s="237">
        <f t="shared" si="12"/>
        <v>-100</v>
      </c>
      <c r="BI30" s="160">
        <f t="shared" si="22"/>
        <v>0.76086956521739135</v>
      </c>
      <c r="BJ30" s="160" t="str">
        <f t="shared" si="23"/>
        <v/>
      </c>
      <c r="BK30" s="160" t="str">
        <f t="shared" si="24"/>
        <v/>
      </c>
      <c r="BL30" s="160">
        <f t="shared" si="25"/>
        <v>8.6956521739130432E-2</v>
      </c>
      <c r="BM30" s="160">
        <f t="shared" si="26"/>
        <v>2.3260869565217392</v>
      </c>
      <c r="BN30" s="160" t="str">
        <f>IF(AND($C30="&lt;01",SUM($BG30)&lt;&gt;0),ROUND(_xlfn.IFNA(INDEX(EID!$K:$K,MATCH($B30,EID!$B:$B,0)),"")/2,0)/SUM($BG30),"")</f>
        <v/>
      </c>
      <c r="BO30" s="160">
        <f t="shared" si="27"/>
        <v>-2.1739130434782608</v>
      </c>
      <c r="BP30" s="338">
        <f t="shared" si="28"/>
        <v>1</v>
      </c>
      <c r="BQ30" s="491">
        <f t="shared" si="14"/>
        <v>46</v>
      </c>
    </row>
    <row r="31" spans="2:69">
      <c r="B31" s="96" t="s">
        <v>748</v>
      </c>
      <c r="C31" s="96" t="s">
        <v>117</v>
      </c>
      <c r="D31" s="96" t="s">
        <v>109</v>
      </c>
      <c r="E31" s="96" t="str">
        <f t="shared" si="1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6"/>
        <v/>
      </c>
      <c r="O31" s="184">
        <f>_xlfn.IFNA(ROUND(INDEX(Spectrum!$K:$K,MATCH(RIGHT($B31,13)&amp;"|"&amp;$C31&amp;"|"&amp;$D31&amp;"|"&amp;O$14,Spectrum!$N:$N,0)),0),"")</f>
        <v>2950</v>
      </c>
      <c r="P31" s="372">
        <f>_xlfn.IFNA(INDEX(Spectrum!$M:$M,MATCH(RIGHT($B31,13)&amp;"|"&amp;$C31&amp;"|"&amp;$D31&amp;"|"&amp;O$14,Spectrum!$N:$N,0)),"")</f>
        <v>23</v>
      </c>
      <c r="Q31" s="376"/>
      <c r="R31" s="80" t="str">
        <f t="shared" si="0"/>
        <v/>
      </c>
      <c r="S31" s="499">
        <v>3052</v>
      </c>
      <c r="T31" s="384">
        <v>3314</v>
      </c>
      <c r="U31" s="384">
        <f t="shared" si="17"/>
        <v>262</v>
      </c>
      <c r="V31" s="133">
        <f t="shared" si="1"/>
        <v>1</v>
      </c>
      <c r="W31" s="133">
        <f t="shared" si="31"/>
        <v>1</v>
      </c>
      <c r="X31" s="80">
        <f t="shared" si="2"/>
        <v>0.87440633245382582</v>
      </c>
      <c r="Y31" s="378">
        <f t="shared" si="29"/>
        <v>0.9</v>
      </c>
      <c r="Z31" s="376">
        <f t="shared" si="3"/>
        <v>3411</v>
      </c>
      <c r="AA31" s="406">
        <f t="shared" si="4"/>
        <v>97</v>
      </c>
      <c r="AB31" s="389" t="str">
        <f>IF($C31="&lt;01",_xlfn.IFNA(ROUND(INDEX(EID!$L:$L,MATCH($B31,EID!$B:$B,0))/2,0),""),"")</f>
        <v/>
      </c>
      <c r="AC31" s="237">
        <f t="shared" si="5"/>
        <v>97</v>
      </c>
      <c r="AD31" s="203">
        <f t="shared" si="6"/>
        <v>3411</v>
      </c>
      <c r="AE31" s="338">
        <f t="shared" si="30"/>
        <v>1</v>
      </c>
      <c r="AF31" s="376"/>
      <c r="AG31" s="159">
        <v>0.98</v>
      </c>
      <c r="AH31" s="159">
        <v>0.98</v>
      </c>
      <c r="AI31" s="211">
        <v>182</v>
      </c>
      <c r="AJ31" s="211">
        <v>174</v>
      </c>
      <c r="AK31" s="376">
        <f t="shared" si="7"/>
        <v>167</v>
      </c>
      <c r="AL31" s="148">
        <v>0.7</v>
      </c>
      <c r="AM31" s="147">
        <v>1</v>
      </c>
      <c r="AN31" s="203">
        <f t="shared" si="8"/>
        <v>3431</v>
      </c>
      <c r="AO31" s="148"/>
      <c r="AP31" s="354">
        <v>0.95</v>
      </c>
      <c r="AQ31" s="354">
        <f t="shared" si="18"/>
        <v>0.95</v>
      </c>
      <c r="AR31" s="203">
        <f t="shared" si="9"/>
        <v>3259</v>
      </c>
      <c r="AS31" s="203">
        <f t="shared" si="19"/>
        <v>3240</v>
      </c>
      <c r="AT31" s="346">
        <v>0</v>
      </c>
      <c r="AU31" s="206">
        <f t="shared" si="20"/>
        <v>0</v>
      </c>
      <c r="AV31" s="206">
        <f t="shared" si="21"/>
        <v>167</v>
      </c>
      <c r="AW31" s="206"/>
      <c r="AX31" s="354">
        <v>0.95</v>
      </c>
      <c r="AY31" s="354"/>
      <c r="AZ31" s="354">
        <f t="shared" si="32"/>
        <v>0.75</v>
      </c>
      <c r="BA31" s="237">
        <f>IF($C31="&lt;01",_xlfn.IFNA(ROUND(INDEX(EID!$K:$K,MATCH($B31,EID!$B:$B,0)),0)/2,""),ROUND(SUM($AV31)/SUM($AX31),0))</f>
        <v>176</v>
      </c>
      <c r="BB31" s="237">
        <f t="shared" si="11"/>
        <v>132</v>
      </c>
      <c r="BC31" s="237">
        <f>_xlfn.IFNA(INDEX(PMTCT!$AB:$AB,MATCH($E31,PMTCT!$E:$E,0)),"")</f>
        <v>28</v>
      </c>
      <c r="BD31" s="237">
        <f>_xlfn.IFNA(INDEX(PMTCT!$AJ:$AJ,MATCH($E31,PMTCT!$E:$E,0)),"")</f>
        <v>16</v>
      </c>
      <c r="BE31" s="237">
        <f>_xlfn.IFNA(INDEX(TB!$O:$O,MATCH($E31,TB!$E:$E,0)),"")</f>
        <v>2</v>
      </c>
      <c r="BF31" s="237" t="str">
        <f>_xlfn.IFNA(INDEX(VMMC!$Z:$Z,MATCH($E31,VMMC!$E:$E,0)),"")</f>
        <v/>
      </c>
      <c r="BG31" s="237" t="str">
        <f>IF($C31="&lt;01",_xlfn.IFNA(ROUND(INDEX(EID!$K:$K,MATCH($B31,EID!$B:$B,0))/2,0),""),"")</f>
        <v/>
      </c>
      <c r="BH31" s="237">
        <f t="shared" si="12"/>
        <v>-2</v>
      </c>
      <c r="BI31" s="160">
        <f t="shared" si="22"/>
        <v>0.75</v>
      </c>
      <c r="BJ31" s="160">
        <f t="shared" si="23"/>
        <v>0.15909090909090909</v>
      </c>
      <c r="BK31" s="160">
        <f t="shared" si="24"/>
        <v>9.0909090909090912E-2</v>
      </c>
      <c r="BL31" s="160">
        <f t="shared" si="25"/>
        <v>1.1363636363636364E-2</v>
      </c>
      <c r="BM31" s="160" t="str">
        <f t="shared" si="26"/>
        <v/>
      </c>
      <c r="BN31" s="160" t="str">
        <f>IF(AND($C31="&lt;01",SUM($BG31)&lt;&gt;0),ROUND(_xlfn.IFNA(INDEX(EID!$K:$K,MATCH($B31,EID!$B:$B,0)),"")/2,0)/SUM($BG31),"")</f>
        <v/>
      </c>
      <c r="BO31" s="160">
        <f t="shared" si="27"/>
        <v>-1.1363636363636364E-2</v>
      </c>
      <c r="BP31" s="338">
        <f t="shared" si="28"/>
        <v>1</v>
      </c>
      <c r="BQ31" s="491">
        <f t="shared" si="14"/>
        <v>176</v>
      </c>
    </row>
    <row r="32" spans="2:69">
      <c r="B32" s="96" t="s">
        <v>748</v>
      </c>
      <c r="C32" s="96" t="s">
        <v>117</v>
      </c>
      <c r="D32" s="96" t="s">
        <v>120</v>
      </c>
      <c r="E32" s="96" t="str">
        <f t="shared" si="1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6"/>
        <v/>
      </c>
      <c r="O32" s="184">
        <f>_xlfn.IFNA(ROUND(INDEX(Spectrum!$K:$K,MATCH(RIGHT($B32,13)&amp;"|"&amp;$C32&amp;"|"&amp;$D32&amp;"|"&amp;O$14,Spectrum!$N:$N,0)),0),"")</f>
        <v>1817</v>
      </c>
      <c r="P32" s="372">
        <f>_xlfn.IFNA(INDEX(Spectrum!$M:$M,MATCH(RIGHT($B32,13)&amp;"|"&amp;$C32&amp;"|"&amp;$D32&amp;"|"&amp;O$14,Spectrum!$N:$N,0)),"")</f>
        <v>39</v>
      </c>
      <c r="Q32" s="376"/>
      <c r="R32" s="80" t="str">
        <f t="shared" si="0"/>
        <v/>
      </c>
      <c r="S32" s="499">
        <v>1621</v>
      </c>
      <c r="T32" s="384">
        <v>2448</v>
      </c>
      <c r="U32" s="384">
        <f t="shared" si="17"/>
        <v>827</v>
      </c>
      <c r="V32" s="133">
        <f t="shared" si="1"/>
        <v>1</v>
      </c>
      <c r="W32" s="133">
        <f t="shared" si="31"/>
        <v>1</v>
      </c>
      <c r="X32" s="80">
        <f t="shared" si="2"/>
        <v>0.91582491582491588</v>
      </c>
      <c r="Y32" s="378">
        <f t="shared" si="29"/>
        <v>0.91582491582491588</v>
      </c>
      <c r="Z32" s="376">
        <f t="shared" si="3"/>
        <v>2448</v>
      </c>
      <c r="AA32" s="406">
        <f t="shared" si="4"/>
        <v>0</v>
      </c>
      <c r="AB32" s="389" t="str">
        <f>IF($C32="&lt;01",_xlfn.IFNA(ROUND(INDEX(EID!$L:$L,MATCH($B32,EID!$B:$B,0))/2,0),""),"")</f>
        <v/>
      </c>
      <c r="AC32" s="237">
        <f t="shared" si="5"/>
        <v>0</v>
      </c>
      <c r="AD32" s="203">
        <f t="shared" si="6"/>
        <v>2448</v>
      </c>
      <c r="AE32" s="338">
        <f t="shared" si="30"/>
        <v>1</v>
      </c>
      <c r="AF32" s="376"/>
      <c r="AG32" s="159">
        <v>0.98</v>
      </c>
      <c r="AH32" s="159">
        <v>0.98</v>
      </c>
      <c r="AI32" s="211">
        <v>153</v>
      </c>
      <c r="AJ32" s="211">
        <v>129</v>
      </c>
      <c r="AK32" s="376">
        <f t="shared" si="7"/>
        <v>50</v>
      </c>
      <c r="AL32" s="148">
        <v>0.7</v>
      </c>
      <c r="AM32" s="147">
        <v>1</v>
      </c>
      <c r="AN32" s="203">
        <f t="shared" si="8"/>
        <v>2483</v>
      </c>
      <c r="AO32" s="148"/>
      <c r="AP32" s="354">
        <v>0.95</v>
      </c>
      <c r="AQ32" s="354">
        <f t="shared" si="18"/>
        <v>0.95</v>
      </c>
      <c r="AR32" s="203">
        <f t="shared" si="9"/>
        <v>2359</v>
      </c>
      <c r="AS32" s="203">
        <f t="shared" si="19"/>
        <v>2326</v>
      </c>
      <c r="AT32" s="346">
        <v>0</v>
      </c>
      <c r="AU32" s="206">
        <f t="shared" si="20"/>
        <v>0</v>
      </c>
      <c r="AV32" s="206">
        <f t="shared" si="21"/>
        <v>50</v>
      </c>
      <c r="AW32" s="206"/>
      <c r="AX32" s="354">
        <v>0.95</v>
      </c>
      <c r="AY32" s="354"/>
      <c r="AZ32" s="354">
        <f t="shared" si="32"/>
        <v>0.75</v>
      </c>
      <c r="BA32" s="237">
        <f>IF($C32="&lt;01",_xlfn.IFNA(ROUND(INDEX(EID!$K:$K,MATCH($B32,EID!$B:$B,0)),0)/2,""),ROUND(SUM($AV32)/SUM($AX32),0))</f>
        <v>53</v>
      </c>
      <c r="BB32" s="237">
        <f t="shared" si="11"/>
        <v>40</v>
      </c>
      <c r="BC32" s="237" t="str">
        <f>_xlfn.IFNA(INDEX(PMTCT!$AB:$AB,MATCH($E32,PMTCT!$E:$E,0)),"")</f>
        <v/>
      </c>
      <c r="BD32" s="237" t="str">
        <f>_xlfn.IFNA(INDEX(PMTCT!$AJ:$AJ,MATCH($E32,PMTCT!$E:$E,0)),"")</f>
        <v/>
      </c>
      <c r="BE32" s="237">
        <f>_xlfn.IFNA(INDEX(TB!$O:$O,MATCH($E32,TB!$E:$E,0)),"")</f>
        <v>2</v>
      </c>
      <c r="BF32" s="237">
        <f>_xlfn.IFNA(INDEX(VMMC!$Z:$Z,MATCH($E32,VMMC!$E:$E,0)),"")</f>
        <v>117</v>
      </c>
      <c r="BG32" s="237" t="str">
        <f>IF($C32="&lt;01",_xlfn.IFNA(ROUND(INDEX(EID!$K:$K,MATCH($B32,EID!$B:$B,0))/2,0),""),"")</f>
        <v/>
      </c>
      <c r="BH32" s="237">
        <f t="shared" si="12"/>
        <v>-106</v>
      </c>
      <c r="BI32" s="160">
        <f t="shared" si="22"/>
        <v>0.75471698113207553</v>
      </c>
      <c r="BJ32" s="160" t="str">
        <f t="shared" si="23"/>
        <v/>
      </c>
      <c r="BK32" s="160" t="str">
        <f t="shared" si="24"/>
        <v/>
      </c>
      <c r="BL32" s="160">
        <f t="shared" si="25"/>
        <v>3.7735849056603772E-2</v>
      </c>
      <c r="BM32" s="160">
        <f t="shared" si="26"/>
        <v>2.2075471698113209</v>
      </c>
      <c r="BN32" s="160" t="str">
        <f>IF(AND($C32="&lt;01",SUM($BG32)&lt;&gt;0),ROUND(_xlfn.IFNA(INDEX(EID!$K:$K,MATCH($B32,EID!$B:$B,0)),"")/2,0)/SUM($BG32),"")</f>
        <v/>
      </c>
      <c r="BO32" s="160">
        <f t="shared" si="27"/>
        <v>-2</v>
      </c>
      <c r="BP32" s="338">
        <f t="shared" si="28"/>
        <v>1</v>
      </c>
      <c r="BQ32" s="491">
        <f t="shared" si="14"/>
        <v>53</v>
      </c>
    </row>
    <row r="33" spans="2:69">
      <c r="B33" s="96" t="s">
        <v>748</v>
      </c>
      <c r="C33" s="96" t="s">
        <v>118</v>
      </c>
      <c r="D33" s="96" t="s">
        <v>109</v>
      </c>
      <c r="E33" s="96" t="str">
        <f t="shared" si="1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6"/>
        <v/>
      </c>
      <c r="O33" s="184">
        <f>_xlfn.IFNA(ROUND(INDEX(Spectrum!$K:$K,MATCH(RIGHT($B33,13)&amp;"|"&amp;$C33&amp;"|"&amp;$D33&amp;"|"&amp;O$14,Spectrum!$N:$N,0)),0),"")</f>
        <v>2450</v>
      </c>
      <c r="P33" s="372">
        <f>_xlfn.IFNA(INDEX(Spectrum!$M:$M,MATCH(RIGHT($B33,13)&amp;"|"&amp;$C33&amp;"|"&amp;$D33&amp;"|"&amp;O$14,Spectrum!$N:$N,0)),"")</f>
        <v>42</v>
      </c>
      <c r="Q33" s="376"/>
      <c r="R33" s="80" t="str">
        <f t="shared" si="0"/>
        <v/>
      </c>
      <c r="S33" s="499">
        <v>2556</v>
      </c>
      <c r="T33" s="384">
        <v>2787</v>
      </c>
      <c r="U33" s="384">
        <f t="shared" si="17"/>
        <v>231</v>
      </c>
      <c r="V33" s="133">
        <f t="shared" si="1"/>
        <v>1</v>
      </c>
      <c r="W33" s="133">
        <f t="shared" si="31"/>
        <v>1</v>
      </c>
      <c r="X33" s="80">
        <f t="shared" si="2"/>
        <v>0.90781758957654723</v>
      </c>
      <c r="Y33" s="378">
        <f t="shared" si="29"/>
        <v>0.90781758957654723</v>
      </c>
      <c r="Z33" s="376">
        <f t="shared" si="3"/>
        <v>2787</v>
      </c>
      <c r="AA33" s="406">
        <f t="shared" si="4"/>
        <v>0</v>
      </c>
      <c r="AB33" s="389" t="str">
        <f>IF($C33="&lt;01",_xlfn.IFNA(ROUND(INDEX(EID!$L:$L,MATCH($B33,EID!$B:$B,0))/2,0),""),"")</f>
        <v/>
      </c>
      <c r="AC33" s="237">
        <f t="shared" si="5"/>
        <v>0</v>
      </c>
      <c r="AD33" s="203">
        <f t="shared" si="6"/>
        <v>2787</v>
      </c>
      <c r="AE33" s="338">
        <f t="shared" si="30"/>
        <v>1</v>
      </c>
      <c r="AF33" s="376"/>
      <c r="AG33" s="159">
        <v>0.98</v>
      </c>
      <c r="AH33" s="159">
        <v>0.98</v>
      </c>
      <c r="AI33" s="211">
        <v>129</v>
      </c>
      <c r="AJ33" s="211">
        <v>147</v>
      </c>
      <c r="AK33" s="376">
        <f t="shared" si="7"/>
        <v>57</v>
      </c>
      <c r="AL33" s="148">
        <v>0.7</v>
      </c>
      <c r="AM33" s="147">
        <v>1</v>
      </c>
      <c r="AN33" s="203">
        <f t="shared" si="8"/>
        <v>2827</v>
      </c>
      <c r="AO33" s="148"/>
      <c r="AP33" s="354">
        <v>0.95</v>
      </c>
      <c r="AQ33" s="354">
        <f t="shared" si="18"/>
        <v>0.95</v>
      </c>
      <c r="AR33" s="203">
        <f t="shared" si="9"/>
        <v>2686</v>
      </c>
      <c r="AS33" s="203">
        <f t="shared" si="19"/>
        <v>2648</v>
      </c>
      <c r="AT33" s="346">
        <v>0</v>
      </c>
      <c r="AU33" s="206">
        <f t="shared" si="20"/>
        <v>0</v>
      </c>
      <c r="AV33" s="206">
        <f t="shared" si="21"/>
        <v>57</v>
      </c>
      <c r="AW33" s="206"/>
      <c r="AX33" s="354">
        <v>0.95</v>
      </c>
      <c r="AY33" s="354"/>
      <c r="AZ33" s="354">
        <f t="shared" si="32"/>
        <v>0.75</v>
      </c>
      <c r="BA33" s="237">
        <f>IF($C33="&lt;01",_xlfn.IFNA(ROUND(INDEX(EID!$K:$K,MATCH($B33,EID!$B:$B,0)),0)/2,""),ROUND(SUM($AV33)/SUM($AX33),0))</f>
        <v>60</v>
      </c>
      <c r="BB33" s="237">
        <f t="shared" si="11"/>
        <v>45</v>
      </c>
      <c r="BC33" s="237">
        <f>_xlfn.IFNA(INDEX(PMTCT!$AB:$AB,MATCH($E33,PMTCT!$E:$E,0)),"")</f>
        <v>3</v>
      </c>
      <c r="BD33" s="237">
        <f>_xlfn.IFNA(INDEX(PMTCT!$AJ:$AJ,MATCH($E33,PMTCT!$E:$E,0)),"")</f>
        <v>1</v>
      </c>
      <c r="BE33" s="237">
        <f>_xlfn.IFNA(INDEX(TB!$O:$O,MATCH($E33,TB!$E:$E,0)),"")</f>
        <v>1</v>
      </c>
      <c r="BF33" s="237" t="str">
        <f>_xlfn.IFNA(INDEX(VMMC!$Z:$Z,MATCH($E33,VMMC!$E:$E,0)),"")</f>
        <v/>
      </c>
      <c r="BG33" s="237" t="str">
        <f>IF($C33="&lt;01",_xlfn.IFNA(ROUND(INDEX(EID!$K:$K,MATCH($B33,EID!$B:$B,0))/2,0),""),"")</f>
        <v/>
      </c>
      <c r="BH33" s="237">
        <f t="shared" si="12"/>
        <v>10</v>
      </c>
      <c r="BI33" s="160">
        <f t="shared" si="22"/>
        <v>0.75</v>
      </c>
      <c r="BJ33" s="160">
        <f t="shared" si="23"/>
        <v>0.05</v>
      </c>
      <c r="BK33" s="160">
        <f t="shared" si="24"/>
        <v>1.6666666666666666E-2</v>
      </c>
      <c r="BL33" s="160">
        <f t="shared" si="25"/>
        <v>1.6666666666666666E-2</v>
      </c>
      <c r="BM33" s="160" t="str">
        <f t="shared" si="26"/>
        <v/>
      </c>
      <c r="BN33" s="160" t="str">
        <f>IF(AND($C33="&lt;01",SUM($BG33)&lt;&gt;0),ROUND(_xlfn.IFNA(INDEX(EID!$K:$K,MATCH($B33,EID!$B:$B,0)),"")/2,0)/SUM($BG33),"")</f>
        <v/>
      </c>
      <c r="BO33" s="160">
        <f t="shared" si="27"/>
        <v>0.16666666666666666</v>
      </c>
      <c r="BP33" s="338">
        <f t="shared" si="28"/>
        <v>1</v>
      </c>
      <c r="BQ33" s="491">
        <f t="shared" si="14"/>
        <v>60</v>
      </c>
    </row>
    <row r="34" spans="2:69">
      <c r="B34" s="96" t="s">
        <v>748</v>
      </c>
      <c r="C34" s="96" t="s">
        <v>118</v>
      </c>
      <c r="D34" s="96" t="s">
        <v>120</v>
      </c>
      <c r="E34" s="96" t="str">
        <f t="shared" si="1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6"/>
        <v/>
      </c>
      <c r="O34" s="184">
        <f>_xlfn.IFNA(ROUND(INDEX(Spectrum!$K:$K,MATCH(RIGHT($B34,13)&amp;"|"&amp;$C34&amp;"|"&amp;$D34&amp;"|"&amp;O$14,Spectrum!$N:$N,0)),0),"")</f>
        <v>1738</v>
      </c>
      <c r="P34" s="372">
        <f>_xlfn.IFNA(INDEX(Spectrum!$M:$M,MATCH(RIGHT($B34,13)&amp;"|"&amp;$C34&amp;"|"&amp;$D34&amp;"|"&amp;O$14,Spectrum!$N:$N,0)),"")</f>
        <v>26</v>
      </c>
      <c r="Q34" s="376"/>
      <c r="R34" s="80" t="str">
        <f t="shared" si="0"/>
        <v/>
      </c>
      <c r="S34" s="499">
        <v>1765</v>
      </c>
      <c r="T34" s="384">
        <v>2139</v>
      </c>
      <c r="U34" s="384">
        <f t="shared" si="17"/>
        <v>374</v>
      </c>
      <c r="V34" s="133">
        <f t="shared" si="1"/>
        <v>1</v>
      </c>
      <c r="W34" s="133">
        <f t="shared" si="31"/>
        <v>1</v>
      </c>
      <c r="X34" s="80">
        <f t="shared" si="2"/>
        <v>0.88644840447575635</v>
      </c>
      <c r="Y34" s="378">
        <f t="shared" si="29"/>
        <v>0.9</v>
      </c>
      <c r="Z34" s="376">
        <f t="shared" si="3"/>
        <v>2172</v>
      </c>
      <c r="AA34" s="406">
        <f t="shared" si="4"/>
        <v>33</v>
      </c>
      <c r="AB34" s="389" t="str">
        <f>IF($C34="&lt;01",_xlfn.IFNA(ROUND(INDEX(EID!$L:$L,MATCH($B34,EID!$B:$B,0))/2,0),""),"")</f>
        <v/>
      </c>
      <c r="AC34" s="237">
        <f t="shared" si="5"/>
        <v>33</v>
      </c>
      <c r="AD34" s="203">
        <f t="shared" si="6"/>
        <v>2172</v>
      </c>
      <c r="AE34" s="338">
        <f t="shared" si="30"/>
        <v>1</v>
      </c>
      <c r="AF34" s="376"/>
      <c r="AG34" s="159">
        <v>0.98</v>
      </c>
      <c r="AH34" s="159">
        <v>0.98</v>
      </c>
      <c r="AI34" s="211">
        <v>137</v>
      </c>
      <c r="AJ34" s="211">
        <v>113</v>
      </c>
      <c r="AK34" s="376">
        <f t="shared" si="7"/>
        <v>77</v>
      </c>
      <c r="AL34" s="148">
        <v>0.7</v>
      </c>
      <c r="AM34" s="147">
        <v>1</v>
      </c>
      <c r="AN34" s="203">
        <f t="shared" si="8"/>
        <v>2193</v>
      </c>
      <c r="AO34" s="148"/>
      <c r="AP34" s="354">
        <v>0.95</v>
      </c>
      <c r="AQ34" s="354">
        <f t="shared" si="18"/>
        <v>0.95</v>
      </c>
      <c r="AR34" s="203">
        <f t="shared" si="9"/>
        <v>2083</v>
      </c>
      <c r="AS34" s="203">
        <f t="shared" si="19"/>
        <v>2063</v>
      </c>
      <c r="AT34" s="346">
        <v>0</v>
      </c>
      <c r="AU34" s="206">
        <f t="shared" si="20"/>
        <v>0</v>
      </c>
      <c r="AV34" s="206">
        <f t="shared" si="21"/>
        <v>77</v>
      </c>
      <c r="AW34" s="206"/>
      <c r="AX34" s="354">
        <v>0.95</v>
      </c>
      <c r="AY34" s="354"/>
      <c r="AZ34" s="354">
        <f t="shared" si="32"/>
        <v>0.75</v>
      </c>
      <c r="BA34" s="237">
        <f>IF($C34="&lt;01",_xlfn.IFNA(ROUND(INDEX(EID!$K:$K,MATCH($B34,EID!$B:$B,0)),0)/2,""),ROUND(SUM($AV34)/SUM($AX34),0))</f>
        <v>81</v>
      </c>
      <c r="BB34" s="237">
        <f t="shared" si="11"/>
        <v>61</v>
      </c>
      <c r="BC34" s="237" t="str">
        <f>_xlfn.IFNA(INDEX(PMTCT!$AB:$AB,MATCH($E34,PMTCT!$E:$E,0)),"")</f>
        <v/>
      </c>
      <c r="BD34" s="237" t="str">
        <f>_xlfn.IFNA(INDEX(PMTCT!$AJ:$AJ,MATCH($E34,PMTCT!$E:$E,0)),"")</f>
        <v/>
      </c>
      <c r="BE34" s="237">
        <f>_xlfn.IFNA(INDEX(TB!$O:$O,MATCH($E34,TB!$E:$E,0)),"")</f>
        <v>1</v>
      </c>
      <c r="BF34" s="237">
        <f>_xlfn.IFNA(INDEX(VMMC!$Z:$Z,MATCH($E34,VMMC!$E:$E,0)),"")</f>
        <v>22</v>
      </c>
      <c r="BG34" s="237" t="str">
        <f>IF($C34="&lt;01",_xlfn.IFNA(ROUND(INDEX(EID!$K:$K,MATCH($B34,EID!$B:$B,0))/2,0),""),"")</f>
        <v/>
      </c>
      <c r="BH34" s="237">
        <f t="shared" si="12"/>
        <v>-3</v>
      </c>
      <c r="BI34" s="160">
        <f t="shared" si="22"/>
        <v>0.75308641975308643</v>
      </c>
      <c r="BJ34" s="160" t="str">
        <f t="shared" si="23"/>
        <v/>
      </c>
      <c r="BK34" s="160" t="str">
        <f t="shared" si="24"/>
        <v/>
      </c>
      <c r="BL34" s="160">
        <f t="shared" si="25"/>
        <v>1.2345679012345678E-2</v>
      </c>
      <c r="BM34" s="160">
        <f t="shared" si="26"/>
        <v>0.27160493827160492</v>
      </c>
      <c r="BN34" s="160" t="str">
        <f>IF(AND($C34="&lt;01",SUM($BG34)&lt;&gt;0),ROUND(_xlfn.IFNA(INDEX(EID!$K:$K,MATCH($B34,EID!$B:$B,0)),"")/2,0)/SUM($BG34),"")</f>
        <v/>
      </c>
      <c r="BO34" s="160">
        <f t="shared" si="27"/>
        <v>-3.7037037037037035E-2</v>
      </c>
      <c r="BP34" s="338">
        <f t="shared" si="28"/>
        <v>1</v>
      </c>
      <c r="BQ34" s="491">
        <f t="shared" si="14"/>
        <v>81</v>
      </c>
    </row>
    <row r="35" spans="2:69">
      <c r="B35" s="96" t="s">
        <v>748</v>
      </c>
      <c r="C35" s="96" t="s">
        <v>119</v>
      </c>
      <c r="D35" s="96" t="s">
        <v>109</v>
      </c>
      <c r="E35" s="96" t="str">
        <f t="shared" si="1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6"/>
        <v/>
      </c>
      <c r="O35" s="184">
        <f>_xlfn.IFNA(ROUND(INDEX(Spectrum!$K:$K,MATCH(RIGHT($B35,13)&amp;"|"&amp;$C35&amp;"|"&amp;$D35&amp;"|"&amp;O$14,Spectrum!$N:$N,0)),0),"")</f>
        <v>1896</v>
      </c>
      <c r="P35" s="372">
        <f>_xlfn.IFNA(INDEX(Spectrum!$M:$M,MATCH(RIGHT($B35,13)&amp;"|"&amp;$C35&amp;"|"&amp;$D35&amp;"|"&amp;O$14,Spectrum!$N:$N,0)),"")</f>
        <v>29</v>
      </c>
      <c r="Q35" s="376"/>
      <c r="R35" s="80" t="str">
        <f t="shared" si="0"/>
        <v/>
      </c>
      <c r="S35" s="499">
        <v>1946</v>
      </c>
      <c r="T35" s="384">
        <v>2049</v>
      </c>
      <c r="U35" s="384">
        <f t="shared" si="17"/>
        <v>103</v>
      </c>
      <c r="V35" s="133">
        <f t="shared" si="1"/>
        <v>1</v>
      </c>
      <c r="W35" s="133">
        <f t="shared" si="31"/>
        <v>1</v>
      </c>
      <c r="X35" s="80">
        <f t="shared" si="2"/>
        <v>0.86711807024968257</v>
      </c>
      <c r="Y35" s="378">
        <f t="shared" si="29"/>
        <v>0.9</v>
      </c>
      <c r="Z35" s="376">
        <f t="shared" si="3"/>
        <v>2127</v>
      </c>
      <c r="AA35" s="406">
        <f t="shared" si="4"/>
        <v>78</v>
      </c>
      <c r="AB35" s="389" t="str">
        <f>IF($C35="&lt;01",_xlfn.IFNA(ROUND(INDEX(EID!$L:$L,MATCH($B35,EID!$B:$B,0))/2,0),""),"")</f>
        <v/>
      </c>
      <c r="AC35" s="237">
        <f t="shared" si="5"/>
        <v>78</v>
      </c>
      <c r="AD35" s="203">
        <f t="shared" si="6"/>
        <v>2127</v>
      </c>
      <c r="AE35" s="338">
        <f t="shared" si="30"/>
        <v>1</v>
      </c>
      <c r="AF35" s="376"/>
      <c r="AG35" s="159">
        <v>0.98</v>
      </c>
      <c r="AH35" s="159">
        <v>0.98</v>
      </c>
      <c r="AI35" s="211">
        <v>74</v>
      </c>
      <c r="AJ35" s="211">
        <v>108</v>
      </c>
      <c r="AK35" s="376">
        <f t="shared" si="7"/>
        <v>121</v>
      </c>
      <c r="AL35" s="148">
        <v>0.7</v>
      </c>
      <c r="AM35" s="147">
        <v>1</v>
      </c>
      <c r="AN35" s="203">
        <f t="shared" si="8"/>
        <v>2134</v>
      </c>
      <c r="AO35" s="148"/>
      <c r="AP35" s="354">
        <v>0.95</v>
      </c>
      <c r="AQ35" s="354">
        <f t="shared" si="18"/>
        <v>0.95</v>
      </c>
      <c r="AR35" s="203">
        <f t="shared" si="9"/>
        <v>2027</v>
      </c>
      <c r="AS35" s="203">
        <f t="shared" si="19"/>
        <v>2021</v>
      </c>
      <c r="AT35" s="346">
        <v>0</v>
      </c>
      <c r="AU35" s="206">
        <f t="shared" si="20"/>
        <v>0</v>
      </c>
      <c r="AV35" s="206">
        <f t="shared" si="21"/>
        <v>121</v>
      </c>
      <c r="AW35" s="206"/>
      <c r="AX35" s="354">
        <v>0.95</v>
      </c>
      <c r="AY35" s="354"/>
      <c r="AZ35" s="354">
        <f t="shared" si="32"/>
        <v>0.75</v>
      </c>
      <c r="BA35" s="237">
        <f>IF($C35="&lt;01",_xlfn.IFNA(ROUND(INDEX(EID!$K:$K,MATCH($B35,EID!$B:$B,0)),0)/2,""),ROUND(SUM($AV35)/SUM($AX35),0))</f>
        <v>127</v>
      </c>
      <c r="BB35" s="237">
        <f t="shared" si="11"/>
        <v>95</v>
      </c>
      <c r="BC35" s="237">
        <f>_xlfn.IFNA(INDEX(PMTCT!$AB:$AB,MATCH($E35,PMTCT!$E:$E,0)),"")</f>
        <v>3</v>
      </c>
      <c r="BD35" s="237">
        <f>_xlfn.IFNA(INDEX(PMTCT!$AJ:$AJ,MATCH($E35,PMTCT!$E:$E,0)),"")</f>
        <v>1</v>
      </c>
      <c r="BE35" s="237">
        <f>_xlfn.IFNA(INDEX(TB!$O:$O,MATCH($E35,TB!$E:$E,0)),"")</f>
        <v>0</v>
      </c>
      <c r="BF35" s="237" t="str">
        <f>_xlfn.IFNA(INDEX(VMMC!$Z:$Z,MATCH($E35,VMMC!$E:$E,0)),"")</f>
        <v/>
      </c>
      <c r="BG35" s="237" t="str">
        <f>IF($C35="&lt;01",_xlfn.IFNA(ROUND(INDEX(EID!$K:$K,MATCH($B35,EID!$B:$B,0))/2,0),""),"")</f>
        <v/>
      </c>
      <c r="BH35" s="237">
        <f t="shared" si="12"/>
        <v>28</v>
      </c>
      <c r="BI35" s="160">
        <f t="shared" si="22"/>
        <v>0.74803149606299213</v>
      </c>
      <c r="BJ35" s="160">
        <f t="shared" si="23"/>
        <v>2.3622047244094488E-2</v>
      </c>
      <c r="BK35" s="160">
        <f t="shared" si="24"/>
        <v>7.874015748031496E-3</v>
      </c>
      <c r="BL35" s="160" t="str">
        <f t="shared" si="25"/>
        <v/>
      </c>
      <c r="BM35" s="160" t="str">
        <f t="shared" si="26"/>
        <v/>
      </c>
      <c r="BN35" s="160" t="str">
        <f>IF(AND($C35="&lt;01",SUM($BG35)&lt;&gt;0),ROUND(_xlfn.IFNA(INDEX(EID!$K:$K,MATCH($B35,EID!$B:$B,0)),"")/2,0)/SUM($BG35),"")</f>
        <v/>
      </c>
      <c r="BO35" s="160">
        <f t="shared" si="27"/>
        <v>0.22047244094488189</v>
      </c>
      <c r="BP35" s="338">
        <f t="shared" si="28"/>
        <v>1</v>
      </c>
      <c r="BQ35" s="491">
        <f t="shared" si="14"/>
        <v>127</v>
      </c>
    </row>
    <row r="36" spans="2:69">
      <c r="B36" s="96" t="s">
        <v>748</v>
      </c>
      <c r="C36" s="96" t="s">
        <v>119</v>
      </c>
      <c r="D36" s="96" t="s">
        <v>120</v>
      </c>
      <c r="E36" s="96" t="str">
        <f t="shared" si="1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6"/>
        <v/>
      </c>
      <c r="O36" s="184">
        <f>_xlfn.IFNA(ROUND(INDEX(Spectrum!$K:$K,MATCH(RIGHT($B36,13)&amp;"|"&amp;$C36&amp;"|"&amp;$D36&amp;"|"&amp;O$14,Spectrum!$N:$N,0)),0),"")</f>
        <v>1546</v>
      </c>
      <c r="P36" s="372">
        <f>_xlfn.IFNA(INDEX(Spectrum!$M:$M,MATCH(RIGHT($B36,13)&amp;"|"&amp;$C36&amp;"|"&amp;$D36&amp;"|"&amp;O$14,Spectrum!$N:$N,0)),"")</f>
        <v>9</v>
      </c>
      <c r="Q36" s="376"/>
      <c r="R36" s="80" t="str">
        <f t="shared" si="0"/>
        <v/>
      </c>
      <c r="S36" s="499">
        <v>1525</v>
      </c>
      <c r="T36" s="384">
        <v>1669</v>
      </c>
      <c r="U36" s="384">
        <f t="shared" si="17"/>
        <v>144</v>
      </c>
      <c r="V36" s="133">
        <f t="shared" si="1"/>
        <v>1</v>
      </c>
      <c r="W36" s="133">
        <f t="shared" si="31"/>
        <v>1</v>
      </c>
      <c r="X36" s="80">
        <f t="shared" si="2"/>
        <v>0.8217626784835057</v>
      </c>
      <c r="Y36" s="378">
        <f t="shared" si="29"/>
        <v>0.9</v>
      </c>
      <c r="Z36" s="376">
        <f t="shared" si="3"/>
        <v>1828</v>
      </c>
      <c r="AA36" s="406">
        <f t="shared" si="4"/>
        <v>159</v>
      </c>
      <c r="AB36" s="389" t="str">
        <f>IF($C36="&lt;01",_xlfn.IFNA(ROUND(INDEX(EID!$L:$L,MATCH($B36,EID!$B:$B,0))/2,0),""),"")</f>
        <v/>
      </c>
      <c r="AC36" s="237">
        <f t="shared" si="5"/>
        <v>159</v>
      </c>
      <c r="AD36" s="203">
        <f t="shared" si="6"/>
        <v>1828</v>
      </c>
      <c r="AE36" s="338">
        <f t="shared" si="30"/>
        <v>1</v>
      </c>
      <c r="AF36" s="376"/>
      <c r="AG36" s="159">
        <v>0.98</v>
      </c>
      <c r="AH36" s="159">
        <v>0.98</v>
      </c>
      <c r="AI36" s="211">
        <v>78</v>
      </c>
      <c r="AJ36" s="211">
        <v>88</v>
      </c>
      <c r="AK36" s="376">
        <f t="shared" si="7"/>
        <v>196</v>
      </c>
      <c r="AL36" s="148">
        <v>0.7</v>
      </c>
      <c r="AM36" s="147">
        <v>1</v>
      </c>
      <c r="AN36" s="203">
        <f t="shared" si="8"/>
        <v>1806</v>
      </c>
      <c r="AO36" s="148"/>
      <c r="AP36" s="354">
        <v>0.95</v>
      </c>
      <c r="AQ36" s="354">
        <f t="shared" si="18"/>
        <v>0.95</v>
      </c>
      <c r="AR36" s="203">
        <f t="shared" si="9"/>
        <v>1716</v>
      </c>
      <c r="AS36" s="203">
        <f t="shared" si="19"/>
        <v>1737</v>
      </c>
      <c r="AT36" s="346">
        <v>0</v>
      </c>
      <c r="AU36" s="206">
        <f t="shared" si="20"/>
        <v>0</v>
      </c>
      <c r="AV36" s="206">
        <f t="shared" si="21"/>
        <v>196</v>
      </c>
      <c r="AW36" s="206"/>
      <c r="AX36" s="354">
        <v>0.95</v>
      </c>
      <c r="AY36" s="354"/>
      <c r="AZ36" s="354">
        <f t="shared" si="32"/>
        <v>0.75</v>
      </c>
      <c r="BA36" s="237">
        <f>IF($C36="&lt;01",_xlfn.IFNA(ROUND(INDEX(EID!$K:$K,MATCH($B36,EID!$B:$B,0)),0)/2,""),ROUND(SUM($AV36)/SUM($AX36),0))</f>
        <v>206</v>
      </c>
      <c r="BB36" s="237">
        <f t="shared" si="11"/>
        <v>155</v>
      </c>
      <c r="BC36" s="237" t="str">
        <f>_xlfn.IFNA(INDEX(PMTCT!$AB:$AB,MATCH($E36,PMTCT!$E:$E,0)),"")</f>
        <v/>
      </c>
      <c r="BD36" s="237" t="str">
        <f>_xlfn.IFNA(INDEX(PMTCT!$AJ:$AJ,MATCH($E36,PMTCT!$E:$E,0)),"")</f>
        <v/>
      </c>
      <c r="BE36" s="237">
        <f>_xlfn.IFNA(INDEX(TB!$O:$O,MATCH($E36,TB!$E:$E,0)),"")</f>
        <v>1</v>
      </c>
      <c r="BF36" s="237">
        <f>_xlfn.IFNA(INDEX(VMMC!$Z:$Z,MATCH($E36,VMMC!$E:$E,0)),"")</f>
        <v>27</v>
      </c>
      <c r="BG36" s="237" t="str">
        <f>IF($C36="&lt;01",_xlfn.IFNA(ROUND(INDEX(EID!$K:$K,MATCH($B36,EID!$B:$B,0))/2,0),""),"")</f>
        <v/>
      </c>
      <c r="BH36" s="237">
        <f t="shared" si="12"/>
        <v>23</v>
      </c>
      <c r="BI36" s="160">
        <f t="shared" si="22"/>
        <v>0.75242718446601942</v>
      </c>
      <c r="BJ36" s="160" t="str">
        <f t="shared" si="23"/>
        <v/>
      </c>
      <c r="BK36" s="160" t="str">
        <f t="shared" si="24"/>
        <v/>
      </c>
      <c r="BL36" s="160">
        <f t="shared" si="25"/>
        <v>4.8543689320388345E-3</v>
      </c>
      <c r="BM36" s="160">
        <f t="shared" si="26"/>
        <v>0.13106796116504854</v>
      </c>
      <c r="BN36" s="160" t="str">
        <f>IF(AND($C36="&lt;01",SUM($BG36)&lt;&gt;0),ROUND(_xlfn.IFNA(INDEX(EID!$K:$K,MATCH($B36,EID!$B:$B,0)),"")/2,0)/SUM($BG36),"")</f>
        <v/>
      </c>
      <c r="BO36" s="160">
        <f t="shared" si="27"/>
        <v>0.11165048543689321</v>
      </c>
      <c r="BP36" s="338">
        <f t="shared" si="28"/>
        <v>1</v>
      </c>
      <c r="BQ36" s="491">
        <f t="shared" si="14"/>
        <v>206</v>
      </c>
    </row>
    <row r="37" spans="2:69">
      <c r="B37" s="96" t="s">
        <v>748</v>
      </c>
      <c r="C37" s="96" t="s">
        <v>8</v>
      </c>
      <c r="D37" s="96" t="s">
        <v>109</v>
      </c>
      <c r="E37" s="96" t="str">
        <f t="shared" si="1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6"/>
        <v/>
      </c>
      <c r="O37" s="184">
        <f>_xlfn.IFNA(ROUND(INDEX(Spectrum!$K:$K,MATCH(RIGHT($B37,13)&amp;"|"&amp;$C37&amp;"|"&amp;$D37&amp;"|"&amp;O$14,Spectrum!$N:$N,0)),0),"")</f>
        <v>5238</v>
      </c>
      <c r="P37" s="372">
        <f>_xlfn.IFNA(INDEX(Spectrum!$M:$M,MATCH(RIGHT($B37,13)&amp;"|"&amp;$C37&amp;"|"&amp;$D37&amp;"|"&amp;O$14,Spectrum!$N:$N,0)),"")</f>
        <v>47</v>
      </c>
      <c r="Q37" s="376"/>
      <c r="R37" s="80" t="str">
        <f t="shared" si="0"/>
        <v/>
      </c>
      <c r="S37" s="499">
        <v>4760</v>
      </c>
      <c r="T37" s="384">
        <v>4836</v>
      </c>
      <c r="U37" s="384">
        <f t="shared" si="17"/>
        <v>76</v>
      </c>
      <c r="V37" s="133">
        <f t="shared" si="1"/>
        <v>0.92325315005727382</v>
      </c>
      <c r="W37" s="133">
        <f t="shared" si="31"/>
        <v>0.92325315005727382</v>
      </c>
      <c r="X37" s="80">
        <f t="shared" si="2"/>
        <v>0.80584615384615388</v>
      </c>
      <c r="Y37" s="378">
        <v>0.95</v>
      </c>
      <c r="Z37" s="376">
        <f t="shared" si="3"/>
        <v>6175</v>
      </c>
      <c r="AA37" s="406">
        <f t="shared" si="4"/>
        <v>937</v>
      </c>
      <c r="AB37" s="389" t="str">
        <f>IF($C37="&lt;01",_xlfn.IFNA(ROUND(INDEX(EID!$L:$L,MATCH($B37,EID!$B:$B,0))/2,0),""),"")</f>
        <v/>
      </c>
      <c r="AC37" s="237">
        <f t="shared" si="5"/>
        <v>865</v>
      </c>
      <c r="AD37" s="203">
        <f t="shared" si="6"/>
        <v>5701</v>
      </c>
      <c r="AE37" s="338">
        <f t="shared" si="30"/>
        <v>1</v>
      </c>
      <c r="AF37" s="376"/>
      <c r="AG37" s="159">
        <v>0.98</v>
      </c>
      <c r="AH37" s="159">
        <v>0.98</v>
      </c>
      <c r="AI37" s="211">
        <v>158</v>
      </c>
      <c r="AJ37" s="211">
        <v>255</v>
      </c>
      <c r="AK37" s="376">
        <f t="shared" si="7"/>
        <v>981</v>
      </c>
      <c r="AL37" s="148">
        <v>0.7</v>
      </c>
      <c r="AM37" s="147">
        <v>1</v>
      </c>
      <c r="AN37" s="203">
        <f t="shared" si="8"/>
        <v>5523</v>
      </c>
      <c r="AO37" s="148"/>
      <c r="AP37" s="354">
        <v>0.95</v>
      </c>
      <c r="AQ37" s="354">
        <f t="shared" si="18"/>
        <v>0.95</v>
      </c>
      <c r="AR37" s="203">
        <f t="shared" si="9"/>
        <v>5247</v>
      </c>
      <c r="AS37" s="203">
        <f t="shared" si="19"/>
        <v>5866</v>
      </c>
      <c r="AT37" s="346">
        <v>0</v>
      </c>
      <c r="AU37" s="206">
        <f t="shared" si="20"/>
        <v>0</v>
      </c>
      <c r="AV37" s="206">
        <f t="shared" si="21"/>
        <v>981</v>
      </c>
      <c r="AW37" s="206"/>
      <c r="AX37" s="354">
        <v>0.95</v>
      </c>
      <c r="AY37" s="354"/>
      <c r="AZ37" s="354">
        <f t="shared" si="32"/>
        <v>0.75</v>
      </c>
      <c r="BA37" s="237">
        <f>IF($C37="&lt;01",_xlfn.IFNA(ROUND(INDEX(EID!$K:$K,MATCH($B37,EID!$B:$B,0)),0)/2,""),ROUND(SUM($AV37)/SUM($AX37),0))</f>
        <v>1033</v>
      </c>
      <c r="BB37" s="237">
        <f t="shared" si="11"/>
        <v>775</v>
      </c>
      <c r="BC37" s="237" t="str">
        <f>_xlfn.IFNA(INDEX(PMTCT!$AB:$AB,MATCH($E37,PMTCT!$E:$E,0)),"")</f>
        <v/>
      </c>
      <c r="BD37" s="237" t="str">
        <f>_xlfn.IFNA(INDEX(PMTCT!$AJ:$AJ,MATCH($E37,PMTCT!$E:$E,0)),"")</f>
        <v/>
      </c>
      <c r="BE37" s="237">
        <f>_xlfn.IFNA(INDEX(TB!$O:$O,MATCH($E37,TB!$E:$E,0)),"")</f>
        <v>0</v>
      </c>
      <c r="BF37" s="237" t="str">
        <f>_xlfn.IFNA(INDEX(VMMC!$Z:$Z,MATCH($E37,VMMC!$E:$E,0)),"")</f>
        <v/>
      </c>
      <c r="BG37" s="237" t="str">
        <f>IF($C37="&lt;01",_xlfn.IFNA(ROUND(INDEX(EID!$K:$K,MATCH($B37,EID!$B:$B,0))/2,0),""),"")</f>
        <v/>
      </c>
      <c r="BH37" s="237">
        <f t="shared" si="12"/>
        <v>258</v>
      </c>
      <c r="BI37" s="160">
        <f t="shared" si="22"/>
        <v>0.75024201355275899</v>
      </c>
      <c r="BJ37" s="160" t="str">
        <f t="shared" si="23"/>
        <v/>
      </c>
      <c r="BK37" s="160" t="str">
        <f t="shared" si="24"/>
        <v/>
      </c>
      <c r="BL37" s="160" t="str">
        <f t="shared" si="25"/>
        <v/>
      </c>
      <c r="BM37" s="160" t="str">
        <f t="shared" si="26"/>
        <v/>
      </c>
      <c r="BN37" s="160" t="str">
        <f>IF(AND($C37="&lt;01",SUM($BG37)&lt;&gt;0),ROUND(_xlfn.IFNA(INDEX(EID!$K:$K,MATCH($B37,EID!$B:$B,0)),"")/2,0)/SUM($BG37),"")</f>
        <v/>
      </c>
      <c r="BO37" s="160">
        <f t="shared" si="27"/>
        <v>0.24975798644724104</v>
      </c>
      <c r="BP37" s="338">
        <f t="shared" si="28"/>
        <v>0.92325315005727382</v>
      </c>
      <c r="BQ37" s="491">
        <f t="shared" si="14"/>
        <v>954</v>
      </c>
    </row>
    <row r="38" spans="2:69">
      <c r="B38" s="96" t="s">
        <v>748</v>
      </c>
      <c r="C38" s="96" t="s">
        <v>8</v>
      </c>
      <c r="D38" s="96" t="s">
        <v>120</v>
      </c>
      <c r="E38" s="96" t="str">
        <f t="shared" si="1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6"/>
        <v/>
      </c>
      <c r="O38" s="184">
        <f>_xlfn.IFNA(ROUND(INDEX(Spectrum!$K:$K,MATCH(RIGHT($B38,13)&amp;"|"&amp;$C38&amp;"|"&amp;$D38&amp;"|"&amp;O$14,Spectrum!$N:$N,0)),0),"")</f>
        <v>3743</v>
      </c>
      <c r="P38" s="372">
        <f>_xlfn.IFNA(INDEX(Spectrum!$M:$M,MATCH(RIGHT($B38,13)&amp;"|"&amp;$C38&amp;"|"&amp;$D38&amp;"|"&amp;O$14,Spectrum!$N:$N,0)),"")</f>
        <v>3</v>
      </c>
      <c r="Q38" s="376"/>
      <c r="R38" s="80" t="str">
        <f t="shared" si="0"/>
        <v/>
      </c>
      <c r="S38" s="499">
        <v>3410</v>
      </c>
      <c r="T38" s="384">
        <v>3726</v>
      </c>
      <c r="U38" s="384">
        <f t="shared" si="17"/>
        <v>316</v>
      </c>
      <c r="V38" s="133">
        <f t="shared" si="1"/>
        <v>0.99545818861875501</v>
      </c>
      <c r="W38" s="133">
        <f t="shared" si="31"/>
        <v>0.99545818861875501</v>
      </c>
      <c r="X38" s="80">
        <f t="shared" si="2"/>
        <v>0.77223024551268826</v>
      </c>
      <c r="Y38" s="378">
        <f t="shared" ref="Y38:Y49" si="33">MAX(SUM($X38),90%)</f>
        <v>0.9</v>
      </c>
      <c r="Z38" s="376">
        <f t="shared" si="3"/>
        <v>4362</v>
      </c>
      <c r="AA38" s="406">
        <f t="shared" si="4"/>
        <v>619</v>
      </c>
      <c r="AB38" s="389" t="str">
        <f>IF($C38="&lt;01",_xlfn.IFNA(ROUND(INDEX(EID!$L:$L,MATCH($B38,EID!$B:$B,0))/2,0),""),"")</f>
        <v/>
      </c>
      <c r="AC38" s="237">
        <f t="shared" si="5"/>
        <v>616</v>
      </c>
      <c r="AD38" s="203">
        <f t="shared" si="6"/>
        <v>4342</v>
      </c>
      <c r="AE38" s="338">
        <f t="shared" si="30"/>
        <v>1</v>
      </c>
      <c r="AF38" s="376"/>
      <c r="AG38" s="159">
        <v>0.98</v>
      </c>
      <c r="AH38" s="159">
        <v>0.98</v>
      </c>
      <c r="AI38" s="211">
        <v>146</v>
      </c>
      <c r="AJ38" s="211">
        <v>196</v>
      </c>
      <c r="AK38" s="376">
        <f t="shared" si="7"/>
        <v>705</v>
      </c>
      <c r="AL38" s="148">
        <v>0.7</v>
      </c>
      <c r="AM38" s="147">
        <v>1</v>
      </c>
      <c r="AN38" s="203">
        <f t="shared" si="8"/>
        <v>4220</v>
      </c>
      <c r="AO38" s="148"/>
      <c r="AP38" s="354">
        <v>0.95</v>
      </c>
      <c r="AQ38" s="354">
        <f t="shared" si="18"/>
        <v>0.95</v>
      </c>
      <c r="AR38" s="203">
        <f t="shared" si="9"/>
        <v>4009</v>
      </c>
      <c r="AS38" s="203">
        <f t="shared" si="19"/>
        <v>4144</v>
      </c>
      <c r="AT38" s="346">
        <v>0</v>
      </c>
      <c r="AU38" s="206">
        <f t="shared" si="20"/>
        <v>0</v>
      </c>
      <c r="AV38" s="206">
        <f t="shared" si="21"/>
        <v>705</v>
      </c>
      <c r="AW38" s="206"/>
      <c r="AX38" s="354">
        <v>0.95</v>
      </c>
      <c r="AY38" s="354"/>
      <c r="AZ38" s="354">
        <f t="shared" si="32"/>
        <v>0.5</v>
      </c>
      <c r="BA38" s="237">
        <f>IF($C38="&lt;01",_xlfn.IFNA(ROUND(INDEX(EID!$K:$K,MATCH($B38,EID!$B:$B,0)),0)/2,""),ROUND(SUM($AV38)/SUM($AX38),0))</f>
        <v>742</v>
      </c>
      <c r="BB38" s="237">
        <f t="shared" si="11"/>
        <v>371</v>
      </c>
      <c r="BC38" s="237" t="str">
        <f>_xlfn.IFNA(INDEX(PMTCT!$AB:$AB,MATCH($E38,PMTCT!$E:$E,0)),"")</f>
        <v/>
      </c>
      <c r="BD38" s="237" t="str">
        <f>_xlfn.IFNA(INDEX(PMTCT!$AJ:$AJ,MATCH($E38,PMTCT!$E:$E,0)),"")</f>
        <v/>
      </c>
      <c r="BE38" s="237">
        <f>_xlfn.IFNA(INDEX(TB!$O:$O,MATCH($E38,TB!$E:$E,0)),"")</f>
        <v>0</v>
      </c>
      <c r="BF38" s="237">
        <f>_xlfn.IFNA(INDEX(VMMC!$Z:$Z,MATCH($E38,VMMC!$E:$E,0)),"")</f>
        <v>0</v>
      </c>
      <c r="BG38" s="237" t="str">
        <f>IF($C38="&lt;01",_xlfn.IFNA(ROUND(INDEX(EID!$K:$K,MATCH($B38,EID!$B:$B,0))/2,0),""),"")</f>
        <v/>
      </c>
      <c r="BH38" s="237">
        <f t="shared" si="12"/>
        <v>371</v>
      </c>
      <c r="BI38" s="160">
        <f t="shared" si="22"/>
        <v>0.5</v>
      </c>
      <c r="BJ38" s="160" t="str">
        <f t="shared" si="23"/>
        <v/>
      </c>
      <c r="BK38" s="160" t="str">
        <f t="shared" si="24"/>
        <v/>
      </c>
      <c r="BL38" s="160" t="str">
        <f t="shared" si="25"/>
        <v/>
      </c>
      <c r="BM38" s="160" t="str">
        <f t="shared" si="26"/>
        <v/>
      </c>
      <c r="BN38" s="160" t="str">
        <f>IF(AND($C38="&lt;01",SUM($BG38)&lt;&gt;0),ROUND(_xlfn.IFNA(INDEX(EID!$K:$K,MATCH($B38,EID!$B:$B,0)),"")/2,0)/SUM($BG38),"")</f>
        <v/>
      </c>
      <c r="BO38" s="160">
        <f t="shared" si="27"/>
        <v>0.5</v>
      </c>
      <c r="BP38" s="338">
        <f t="shared" si="28"/>
        <v>0.99545818861875501</v>
      </c>
      <c r="BQ38" s="491">
        <f t="shared" si="14"/>
        <v>739</v>
      </c>
    </row>
    <row r="39" spans="2:69">
      <c r="B39" s="96" t="s">
        <v>749</v>
      </c>
      <c r="C39" s="96" t="s">
        <v>43</v>
      </c>
      <c r="D39" s="96" t="s">
        <v>109</v>
      </c>
      <c r="E39" s="96" t="str">
        <f t="shared" si="1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6"/>
        <v/>
      </c>
      <c r="O39" s="184" t="str">
        <f>_xlfn.IFNA(ROUND(INDEX(Spectrum!$K:$K,MATCH(RIGHT($B39,13)&amp;"|"&amp;$C39&amp;"|"&amp;$D39&amp;"|"&amp;O$14,Spectrum!$N:$N,0)),0),"")</f>
        <v/>
      </c>
      <c r="P39" s="372" t="str">
        <f>_xlfn.IFNA(INDEX(Spectrum!$M:$M,MATCH(RIGHT($B39,13)&amp;"|"&amp;$C39&amp;"|"&amp;$D39&amp;"|"&amp;O$14,Spectrum!$N:$N,0)),"")</f>
        <v/>
      </c>
      <c r="Q39" s="376"/>
      <c r="R39" s="80" t="str">
        <f t="shared" si="0"/>
        <v/>
      </c>
      <c r="S39" s="499">
        <v>1</v>
      </c>
      <c r="T39" s="384">
        <v>14</v>
      </c>
      <c r="U39" s="384">
        <f t="shared" si="17"/>
        <v>13</v>
      </c>
      <c r="V39" s="133" t="str">
        <f t="shared" si="1"/>
        <v>SUBNAT not reported</v>
      </c>
      <c r="W39" s="133" t="str">
        <f t="shared" si="31"/>
        <v/>
      </c>
      <c r="X39" s="80" t="str">
        <f t="shared" si="2"/>
        <v/>
      </c>
      <c r="Y39" s="378">
        <f t="shared" si="33"/>
        <v>0.9</v>
      </c>
      <c r="Z39" s="376">
        <f t="shared" si="3"/>
        <v>5</v>
      </c>
      <c r="AA39" s="406">
        <f t="shared" si="4"/>
        <v>5</v>
      </c>
      <c r="AB39" s="389">
        <f>IF($C39="&lt;01",_xlfn.IFNA(ROUND(INDEX(EID!$L:$L,MATCH($B39,EID!$B:$B,0))/2,0),""),"")</f>
        <v>2</v>
      </c>
      <c r="AC39" s="237">
        <f t="shared" si="5"/>
        <v>2</v>
      </c>
      <c r="AD39" s="203">
        <f t="shared" si="6"/>
        <v>2</v>
      </c>
      <c r="AE39" s="338" t="str">
        <f t="shared" si="30"/>
        <v/>
      </c>
      <c r="AF39" s="376"/>
      <c r="AG39" s="159">
        <v>0.98</v>
      </c>
      <c r="AH39" s="159">
        <v>0.98</v>
      </c>
      <c r="AI39" s="211">
        <v>1</v>
      </c>
      <c r="AJ39" s="211">
        <v>8</v>
      </c>
      <c r="AK39" s="376">
        <f t="shared" si="7"/>
        <v>2</v>
      </c>
      <c r="AL39" s="148">
        <v>0.7</v>
      </c>
      <c r="AM39" s="147">
        <v>1</v>
      </c>
      <c r="AN39" s="203">
        <f t="shared" si="8"/>
        <v>15</v>
      </c>
      <c r="AO39" s="148"/>
      <c r="AP39" s="354">
        <v>0.95</v>
      </c>
      <c r="AQ39" s="354">
        <f t="shared" si="18"/>
        <v>0.95</v>
      </c>
      <c r="AR39" s="203">
        <f t="shared" si="9"/>
        <v>14</v>
      </c>
      <c r="AS39" s="203">
        <f t="shared" si="19"/>
        <v>5</v>
      </c>
      <c r="AT39" s="346">
        <v>0</v>
      </c>
      <c r="AU39" s="206">
        <f t="shared" si="20"/>
        <v>0</v>
      </c>
      <c r="AV39" s="206">
        <f t="shared" si="21"/>
        <v>2</v>
      </c>
      <c r="AW39" s="206"/>
      <c r="AX39" s="354">
        <v>0.95</v>
      </c>
      <c r="AY39" s="354"/>
      <c r="AZ39" s="354" t="str">
        <f t="shared" si="32"/>
        <v/>
      </c>
      <c r="BA39" s="237">
        <f>IF($C39="&lt;01",_xlfn.IFNA(ROUND(INDEX(EID!$K:$K,MATCH($B39,EID!$B:$B,0)),0)/2,""),ROUND(SUM($AV39)/SUM($AX39),0))</f>
        <v>2</v>
      </c>
      <c r="BB39" s="237" t="str">
        <f t="shared" si="11"/>
        <v/>
      </c>
      <c r="BC39" s="237" t="str">
        <f>_xlfn.IFNA(INDEX(PMTCT!$AB:$AB,MATCH($E39,PMTCT!$E:$E,0)),"")</f>
        <v/>
      </c>
      <c r="BD39" s="237" t="str">
        <f>_xlfn.IFNA(INDEX(PMTCT!$AJ:$AJ,MATCH($E39,PMTCT!$E:$E,0)),"")</f>
        <v/>
      </c>
      <c r="BE39" s="237" t="str">
        <f>_xlfn.IFNA(INDEX(TB!$O:$O,MATCH($E39,TB!$E:$E,0)),"")</f>
        <v/>
      </c>
      <c r="BF39" s="237" t="str">
        <f>_xlfn.IFNA(INDEX(VMMC!$Z:$Z,MATCH($E39,VMMC!$E:$E,0)),"")</f>
        <v/>
      </c>
      <c r="BG39" s="237">
        <f>IF($C39="&lt;01",_xlfn.IFNA(ROUND(INDEX(EID!$K:$K,MATCH($B39,EID!$B:$B,0))/2,0),""),"")</f>
        <v>2</v>
      </c>
      <c r="BH39" s="237">
        <f t="shared" si="12"/>
        <v>0</v>
      </c>
      <c r="BI39" s="160" t="str">
        <f t="shared" si="22"/>
        <v/>
      </c>
      <c r="BJ39" s="160" t="str">
        <f t="shared" si="23"/>
        <v/>
      </c>
      <c r="BK39" s="160" t="str">
        <f t="shared" si="24"/>
        <v/>
      </c>
      <c r="BL39" s="160" t="str">
        <f t="shared" si="25"/>
        <v/>
      </c>
      <c r="BM39" s="160" t="str">
        <f t="shared" si="26"/>
        <v/>
      </c>
      <c r="BN39" s="160">
        <f>IF(AND($C39="&lt;01",SUM($BG39)&lt;&gt;0),ROUND(_xlfn.IFNA(INDEX(EID!$K:$K,MATCH($B39,EID!$B:$B,0)),"")/2,0)/SUM($BG39),"")</f>
        <v>1</v>
      </c>
      <c r="BO39" s="160" t="str">
        <f t="shared" si="27"/>
        <v/>
      </c>
      <c r="BP39" s="338" t="str">
        <f t="shared" si="28"/>
        <v/>
      </c>
      <c r="BQ39" s="491">
        <f t="shared" si="14"/>
        <v>0</v>
      </c>
    </row>
    <row r="40" spans="2:69">
      <c r="B40" s="96" t="s">
        <v>749</v>
      </c>
      <c r="C40" s="96" t="s">
        <v>43</v>
      </c>
      <c r="D40" s="96" t="s">
        <v>120</v>
      </c>
      <c r="E40" s="96" t="str">
        <f t="shared" si="1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6"/>
        <v/>
      </c>
      <c r="O40" s="184" t="str">
        <f>_xlfn.IFNA(ROUND(INDEX(Spectrum!$K:$K,MATCH(RIGHT($B40,13)&amp;"|"&amp;$C40&amp;"|"&amp;$D40&amp;"|"&amp;O$14,Spectrum!$N:$N,0)),0),"")</f>
        <v/>
      </c>
      <c r="P40" s="372" t="str">
        <f>_xlfn.IFNA(INDEX(Spectrum!$M:$M,MATCH(RIGHT($B40,13)&amp;"|"&amp;$C40&amp;"|"&amp;$D40&amp;"|"&amp;O$14,Spectrum!$N:$N,0)),"")</f>
        <v/>
      </c>
      <c r="Q40" s="376"/>
      <c r="R40" s="80" t="str">
        <f t="shared" si="0"/>
        <v/>
      </c>
      <c r="S40" s="499">
        <v>1</v>
      </c>
      <c r="T40" s="384">
        <v>15</v>
      </c>
      <c r="U40" s="384">
        <f t="shared" si="17"/>
        <v>14</v>
      </c>
      <c r="V40" s="133" t="str">
        <f t="shared" si="1"/>
        <v>SUBNAT not reported</v>
      </c>
      <c r="W40" s="133" t="str">
        <f t="shared" si="31"/>
        <v/>
      </c>
      <c r="X40" s="80" t="str">
        <f t="shared" si="2"/>
        <v/>
      </c>
      <c r="Y40" s="378">
        <f t="shared" si="33"/>
        <v>0.9</v>
      </c>
      <c r="Z40" s="376">
        <f t="shared" si="3"/>
        <v>5</v>
      </c>
      <c r="AA40" s="406">
        <f t="shared" si="4"/>
        <v>5</v>
      </c>
      <c r="AB40" s="389">
        <f>IF($C40="&lt;01",_xlfn.IFNA(ROUND(INDEX(EID!$L:$L,MATCH($B40,EID!$B:$B,0))/2,0),""),"")</f>
        <v>2</v>
      </c>
      <c r="AC40" s="237">
        <f t="shared" si="5"/>
        <v>2</v>
      </c>
      <c r="AD40" s="203">
        <f t="shared" si="6"/>
        <v>2</v>
      </c>
      <c r="AE40" s="338" t="str">
        <f t="shared" si="30"/>
        <v/>
      </c>
      <c r="AF40" s="376"/>
      <c r="AG40" s="159">
        <v>0.98</v>
      </c>
      <c r="AH40" s="159">
        <v>0.98</v>
      </c>
      <c r="AI40" s="211" t="s">
        <v>882</v>
      </c>
      <c r="AJ40" s="211">
        <v>9</v>
      </c>
      <c r="AK40" s="376">
        <f t="shared" si="7"/>
        <v>2</v>
      </c>
      <c r="AL40" s="148">
        <v>0.7</v>
      </c>
      <c r="AM40" s="147">
        <v>1</v>
      </c>
      <c r="AN40" s="203">
        <f t="shared" si="8"/>
        <v>16</v>
      </c>
      <c r="AO40" s="148"/>
      <c r="AP40" s="354">
        <v>0.95</v>
      </c>
      <c r="AQ40" s="354">
        <f t="shared" si="18"/>
        <v>0.95</v>
      </c>
      <c r="AR40" s="203">
        <f t="shared" si="9"/>
        <v>15</v>
      </c>
      <c r="AS40" s="203">
        <f t="shared" si="19"/>
        <v>5</v>
      </c>
      <c r="AT40" s="346">
        <v>0</v>
      </c>
      <c r="AU40" s="206">
        <f t="shared" si="20"/>
        <v>0</v>
      </c>
      <c r="AV40" s="206">
        <f t="shared" si="21"/>
        <v>2</v>
      </c>
      <c r="AW40" s="206"/>
      <c r="AX40" s="354">
        <v>0.95</v>
      </c>
      <c r="AY40" s="354"/>
      <c r="AZ40" s="354" t="str">
        <f t="shared" si="32"/>
        <v/>
      </c>
      <c r="BA40" s="237">
        <f>IF($C40="&lt;01",_xlfn.IFNA(ROUND(INDEX(EID!$K:$K,MATCH($B40,EID!$B:$B,0)),0)/2,""),ROUND(SUM($AV40)/SUM($AX40),0))</f>
        <v>2</v>
      </c>
      <c r="BB40" s="237" t="str">
        <f t="shared" si="11"/>
        <v/>
      </c>
      <c r="BC40" s="237" t="str">
        <f>_xlfn.IFNA(INDEX(PMTCT!$AB:$AB,MATCH($E40,PMTCT!$E:$E,0)),"")</f>
        <v/>
      </c>
      <c r="BD40" s="237" t="str">
        <f>_xlfn.IFNA(INDEX(PMTCT!$AJ:$AJ,MATCH($E40,PMTCT!$E:$E,0)),"")</f>
        <v/>
      </c>
      <c r="BE40" s="237" t="str">
        <f>_xlfn.IFNA(INDEX(TB!$O:$O,MATCH($E40,TB!$E:$E,0)),"")</f>
        <v/>
      </c>
      <c r="BF40" s="237" t="str">
        <f>_xlfn.IFNA(INDEX(VMMC!$Z:$Z,MATCH($E40,VMMC!$E:$E,0)),"")</f>
        <v/>
      </c>
      <c r="BG40" s="237">
        <f>IF($C40="&lt;01",_xlfn.IFNA(ROUND(INDEX(EID!$K:$K,MATCH($B40,EID!$B:$B,0))/2,0),""),"")</f>
        <v>2</v>
      </c>
      <c r="BH40" s="237">
        <f t="shared" si="12"/>
        <v>0</v>
      </c>
      <c r="BI40" s="160" t="str">
        <f t="shared" si="22"/>
        <v/>
      </c>
      <c r="BJ40" s="160" t="str">
        <f t="shared" si="23"/>
        <v/>
      </c>
      <c r="BK40" s="160" t="str">
        <f t="shared" si="24"/>
        <v/>
      </c>
      <c r="BL40" s="160" t="str">
        <f t="shared" si="25"/>
        <v/>
      </c>
      <c r="BM40" s="160" t="str">
        <f t="shared" si="26"/>
        <v/>
      </c>
      <c r="BN40" s="160">
        <f>IF(AND($C40="&lt;01",SUM($BG40)&lt;&gt;0),ROUND(_xlfn.IFNA(INDEX(EID!$K:$K,MATCH($B40,EID!$B:$B,0)),"")/2,0)/SUM($BG40),"")</f>
        <v>1</v>
      </c>
      <c r="BO40" s="160" t="str">
        <f t="shared" si="27"/>
        <v/>
      </c>
      <c r="BP40" s="338" t="str">
        <f t="shared" si="28"/>
        <v/>
      </c>
      <c r="BQ40" s="491">
        <f t="shared" si="14"/>
        <v>0</v>
      </c>
    </row>
    <row r="41" spans="2:69">
      <c r="B41" s="96" t="s">
        <v>749</v>
      </c>
      <c r="C41" s="96" t="s">
        <v>110</v>
      </c>
      <c r="D41" s="96" t="s">
        <v>109</v>
      </c>
      <c r="E41" s="96" t="str">
        <f t="shared" si="1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6"/>
        <v/>
      </c>
      <c r="O41" s="184">
        <f>_xlfn.IFNA(ROUND(INDEX(Spectrum!$K:$K,MATCH(RIGHT($B41,13)&amp;"|"&amp;$C41&amp;"|"&amp;$D41&amp;"|"&amp;O$14,Spectrum!$N:$N,0)),0),"")</f>
        <v>11</v>
      </c>
      <c r="P41" s="372">
        <f>_xlfn.IFNA(INDEX(Spectrum!$M:$M,MATCH(RIGHT($B41,13)&amp;"|"&amp;$C41&amp;"|"&amp;$D41&amp;"|"&amp;O$14,Spectrum!$N:$N,0)),"")</f>
        <v>11</v>
      </c>
      <c r="Q41" s="376"/>
      <c r="R41" s="80" t="str">
        <f t="shared" si="0"/>
        <v/>
      </c>
      <c r="S41" s="499">
        <v>20</v>
      </c>
      <c r="T41" s="384">
        <v>26</v>
      </c>
      <c r="U41" s="384">
        <f t="shared" si="17"/>
        <v>6</v>
      </c>
      <c r="V41" s="133">
        <f t="shared" si="1"/>
        <v>1</v>
      </c>
      <c r="W41" s="133">
        <f t="shared" si="31"/>
        <v>1</v>
      </c>
      <c r="X41" s="80">
        <f t="shared" si="2"/>
        <v>0.89655172413793105</v>
      </c>
      <c r="Y41" s="378">
        <f t="shared" si="33"/>
        <v>0.9</v>
      </c>
      <c r="Z41" s="376">
        <f t="shared" si="3"/>
        <v>26</v>
      </c>
      <c r="AA41" s="406">
        <f t="shared" si="4"/>
        <v>0</v>
      </c>
      <c r="AB41" s="389" t="str">
        <f>IF($C41="&lt;01",_xlfn.IFNA(ROUND(INDEX(EID!$L:$L,MATCH($B41,EID!$B:$B,0))/2,0),""),"")</f>
        <v/>
      </c>
      <c r="AC41" s="237">
        <f t="shared" si="5"/>
        <v>0</v>
      </c>
      <c r="AD41" s="203">
        <f t="shared" si="6"/>
        <v>26</v>
      </c>
      <c r="AE41" s="338">
        <f t="shared" si="30"/>
        <v>1</v>
      </c>
      <c r="AF41" s="376"/>
      <c r="AG41" s="159">
        <v>0.98</v>
      </c>
      <c r="AH41" s="159">
        <v>0.98</v>
      </c>
      <c r="AI41" s="211">
        <v>3</v>
      </c>
      <c r="AJ41" s="211">
        <v>1</v>
      </c>
      <c r="AK41" s="376">
        <f t="shared" si="7"/>
        <v>1</v>
      </c>
      <c r="AL41" s="148">
        <v>0.7</v>
      </c>
      <c r="AM41" s="147">
        <v>1</v>
      </c>
      <c r="AN41" s="203">
        <f t="shared" si="8"/>
        <v>27</v>
      </c>
      <c r="AO41" s="148"/>
      <c r="AP41" s="354">
        <v>0.95</v>
      </c>
      <c r="AQ41" s="354">
        <f t="shared" si="18"/>
        <v>0.95</v>
      </c>
      <c r="AR41" s="203">
        <f t="shared" si="9"/>
        <v>26</v>
      </c>
      <c r="AS41" s="203">
        <f t="shared" si="19"/>
        <v>25</v>
      </c>
      <c r="AT41" s="346">
        <v>0</v>
      </c>
      <c r="AU41" s="206">
        <f t="shared" si="20"/>
        <v>0</v>
      </c>
      <c r="AV41" s="206">
        <f t="shared" si="21"/>
        <v>1</v>
      </c>
      <c r="AW41" s="206"/>
      <c r="AX41" s="354">
        <v>0.95</v>
      </c>
      <c r="AY41" s="354"/>
      <c r="AZ41" s="354">
        <f t="shared" si="32"/>
        <v>0.75</v>
      </c>
      <c r="BA41" s="237">
        <f>IF($C41="&lt;01",_xlfn.IFNA(ROUND(INDEX(EID!$K:$K,MATCH($B41,EID!$B:$B,0)),0)/2,""),ROUND(SUM($AV41)/SUM($AX41),0))</f>
        <v>1</v>
      </c>
      <c r="BB41" s="237">
        <f t="shared" si="11"/>
        <v>1</v>
      </c>
      <c r="BC41" s="237" t="str">
        <f>_xlfn.IFNA(INDEX(PMTCT!$AB:$AB,MATCH($E41,PMTCT!$E:$E,0)),"")</f>
        <v/>
      </c>
      <c r="BD41" s="237" t="str">
        <f>_xlfn.IFNA(INDEX(PMTCT!$AJ:$AJ,MATCH($E41,PMTCT!$E:$E,0)),"")</f>
        <v/>
      </c>
      <c r="BE41" s="237">
        <f>_xlfn.IFNA(INDEX(TB!$O:$O,MATCH($E41,TB!$E:$E,0)),"")</f>
        <v>0</v>
      </c>
      <c r="BF41" s="237" t="str">
        <f>_xlfn.IFNA(INDEX(VMMC!$Z:$Z,MATCH($E41,VMMC!$E:$E,0)),"")</f>
        <v/>
      </c>
      <c r="BG41" s="237" t="str">
        <f>IF($C41="&lt;01",_xlfn.IFNA(ROUND(INDEX(EID!$K:$K,MATCH($B41,EID!$B:$B,0))/2,0),""),"")</f>
        <v/>
      </c>
      <c r="BH41" s="237">
        <f t="shared" si="12"/>
        <v>0</v>
      </c>
      <c r="BI41" s="160">
        <f t="shared" si="22"/>
        <v>1</v>
      </c>
      <c r="BJ41" s="160" t="str">
        <f t="shared" si="23"/>
        <v/>
      </c>
      <c r="BK41" s="160" t="str">
        <f t="shared" si="24"/>
        <v/>
      </c>
      <c r="BL41" s="160" t="str">
        <f t="shared" si="25"/>
        <v/>
      </c>
      <c r="BM41" s="160" t="str">
        <f t="shared" si="26"/>
        <v/>
      </c>
      <c r="BN41" s="160" t="str">
        <f>IF(AND($C41="&lt;01",SUM($BG41)&lt;&gt;0),ROUND(_xlfn.IFNA(INDEX(EID!$K:$K,MATCH($B41,EID!$B:$B,0)),"")/2,0)/SUM($BG41),"")</f>
        <v/>
      </c>
      <c r="BO41" s="160" t="str">
        <f t="shared" si="27"/>
        <v/>
      </c>
      <c r="BP41" s="338">
        <f t="shared" si="28"/>
        <v>1</v>
      </c>
      <c r="BQ41" s="491">
        <f t="shared" si="14"/>
        <v>1</v>
      </c>
    </row>
    <row r="42" spans="2:69">
      <c r="B42" s="96" t="s">
        <v>749</v>
      </c>
      <c r="C42" s="96" t="s">
        <v>110</v>
      </c>
      <c r="D42" s="96" t="s">
        <v>120</v>
      </c>
      <c r="E42" s="96" t="str">
        <f t="shared" si="1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6"/>
        <v/>
      </c>
      <c r="O42" s="184">
        <f>_xlfn.IFNA(ROUND(INDEX(Spectrum!$K:$K,MATCH(RIGHT($B42,13)&amp;"|"&amp;$C42&amp;"|"&amp;$D42&amp;"|"&amp;O$14,Spectrum!$N:$N,0)),0),"")</f>
        <v>11</v>
      </c>
      <c r="P42" s="372">
        <f>_xlfn.IFNA(INDEX(Spectrum!$M:$M,MATCH(RIGHT($B42,13)&amp;"|"&amp;$C42&amp;"|"&amp;$D42&amp;"|"&amp;O$14,Spectrum!$N:$N,0)),"")</f>
        <v>5</v>
      </c>
      <c r="Q42" s="376"/>
      <c r="R42" s="80" t="str">
        <f t="shared" si="0"/>
        <v/>
      </c>
      <c r="S42" s="499">
        <v>21</v>
      </c>
      <c r="T42" s="384">
        <v>27</v>
      </c>
      <c r="U42" s="384">
        <f t="shared" si="17"/>
        <v>6</v>
      </c>
      <c r="V42" s="133">
        <f t="shared" si="1"/>
        <v>1</v>
      </c>
      <c r="W42" s="133">
        <f t="shared" si="31"/>
        <v>1</v>
      </c>
      <c r="X42" s="80">
        <f t="shared" si="2"/>
        <v>0.93103448275862066</v>
      </c>
      <c r="Y42" s="378">
        <f t="shared" si="33"/>
        <v>0.93103448275862066</v>
      </c>
      <c r="Z42" s="376">
        <f t="shared" si="3"/>
        <v>27</v>
      </c>
      <c r="AA42" s="406">
        <f t="shared" si="4"/>
        <v>0</v>
      </c>
      <c r="AB42" s="389" t="str">
        <f>IF($C42="&lt;01",_xlfn.IFNA(ROUND(INDEX(EID!$L:$L,MATCH($B42,EID!$B:$B,0))/2,0),""),"")</f>
        <v/>
      </c>
      <c r="AC42" s="237">
        <f t="shared" si="5"/>
        <v>0</v>
      </c>
      <c r="AD42" s="203">
        <f t="shared" si="6"/>
        <v>27</v>
      </c>
      <c r="AE42" s="338">
        <f t="shared" si="30"/>
        <v>1</v>
      </c>
      <c r="AF42" s="376"/>
      <c r="AG42" s="159">
        <v>0.98</v>
      </c>
      <c r="AH42" s="159">
        <v>0.98</v>
      </c>
      <c r="AI42" s="211">
        <v>2</v>
      </c>
      <c r="AJ42" s="211">
        <v>1</v>
      </c>
      <c r="AK42" s="376">
        <f t="shared" si="7"/>
        <v>1</v>
      </c>
      <c r="AL42" s="148">
        <v>0.7</v>
      </c>
      <c r="AM42" s="147">
        <v>1</v>
      </c>
      <c r="AN42" s="203">
        <f t="shared" si="8"/>
        <v>28</v>
      </c>
      <c r="AO42" s="148"/>
      <c r="AP42" s="354">
        <v>0.95</v>
      </c>
      <c r="AQ42" s="354">
        <f t="shared" si="18"/>
        <v>0.95</v>
      </c>
      <c r="AR42" s="203">
        <f t="shared" si="9"/>
        <v>27</v>
      </c>
      <c r="AS42" s="203">
        <f t="shared" si="19"/>
        <v>26</v>
      </c>
      <c r="AT42" s="346">
        <v>0</v>
      </c>
      <c r="AU42" s="206">
        <f t="shared" si="20"/>
        <v>0</v>
      </c>
      <c r="AV42" s="206">
        <f t="shared" si="21"/>
        <v>1</v>
      </c>
      <c r="AW42" s="206"/>
      <c r="AX42" s="354">
        <v>0.95</v>
      </c>
      <c r="AY42" s="354"/>
      <c r="AZ42" s="354">
        <f t="shared" si="32"/>
        <v>0.75</v>
      </c>
      <c r="BA42" s="237">
        <f>IF($C42="&lt;01",_xlfn.IFNA(ROUND(INDEX(EID!$K:$K,MATCH($B42,EID!$B:$B,0)),0)/2,""),ROUND(SUM($AV42)/SUM($AX42),0))</f>
        <v>1</v>
      </c>
      <c r="BB42" s="237">
        <f t="shared" si="11"/>
        <v>1</v>
      </c>
      <c r="BC42" s="237" t="str">
        <f>_xlfn.IFNA(INDEX(PMTCT!$AB:$AB,MATCH($E42,PMTCT!$E:$E,0)),"")</f>
        <v/>
      </c>
      <c r="BD42" s="237" t="str">
        <f>_xlfn.IFNA(INDEX(PMTCT!$AJ:$AJ,MATCH($E42,PMTCT!$E:$E,0)),"")</f>
        <v/>
      </c>
      <c r="BE42" s="237">
        <f>_xlfn.IFNA(INDEX(TB!$O:$O,MATCH($E42,TB!$E:$E,0)),"")</f>
        <v>0</v>
      </c>
      <c r="BF42" s="237" t="str">
        <f>_xlfn.IFNA(INDEX(VMMC!$Z:$Z,MATCH($E42,VMMC!$E:$E,0)),"")</f>
        <v/>
      </c>
      <c r="BG42" s="237" t="str">
        <f>IF($C42="&lt;01",_xlfn.IFNA(ROUND(INDEX(EID!$K:$K,MATCH($B42,EID!$B:$B,0))/2,0),""),"")</f>
        <v/>
      </c>
      <c r="BH42" s="237">
        <f t="shared" si="12"/>
        <v>0</v>
      </c>
      <c r="BI42" s="160">
        <f t="shared" si="22"/>
        <v>1</v>
      </c>
      <c r="BJ42" s="160" t="str">
        <f t="shared" si="23"/>
        <v/>
      </c>
      <c r="BK42" s="160" t="str">
        <f t="shared" si="24"/>
        <v/>
      </c>
      <c r="BL42" s="160" t="str">
        <f t="shared" si="25"/>
        <v/>
      </c>
      <c r="BM42" s="160" t="str">
        <f t="shared" si="26"/>
        <v/>
      </c>
      <c r="BN42" s="160" t="str">
        <f>IF(AND($C42="&lt;01",SUM($BG42)&lt;&gt;0),ROUND(_xlfn.IFNA(INDEX(EID!$K:$K,MATCH($B42,EID!$B:$B,0)),"")/2,0)/SUM($BG42),"")</f>
        <v/>
      </c>
      <c r="BO42" s="160" t="str">
        <f t="shared" si="27"/>
        <v/>
      </c>
      <c r="BP42" s="338">
        <f t="shared" si="28"/>
        <v>1</v>
      </c>
      <c r="BQ42" s="491">
        <f t="shared" si="14"/>
        <v>1</v>
      </c>
    </row>
    <row r="43" spans="2:69">
      <c r="B43" s="96" t="s">
        <v>749</v>
      </c>
      <c r="C43" s="96" t="s">
        <v>111</v>
      </c>
      <c r="D43" s="96" t="s">
        <v>109</v>
      </c>
      <c r="E43" s="96" t="str">
        <f t="shared" si="1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6"/>
        <v/>
      </c>
      <c r="O43" s="184">
        <f>_xlfn.IFNA(ROUND(INDEX(Spectrum!$K:$K,MATCH(RIGHT($B43,13)&amp;"|"&amp;$C43&amp;"|"&amp;$D43&amp;"|"&amp;O$14,Spectrum!$N:$N,0)),0),"")</f>
        <v>63</v>
      </c>
      <c r="P43" s="372">
        <f>_xlfn.IFNA(INDEX(Spectrum!$M:$M,MATCH(RIGHT($B43,13)&amp;"|"&amp;$C43&amp;"|"&amp;$D43&amp;"|"&amp;O$14,Spectrum!$N:$N,0)),"")</f>
        <v>16</v>
      </c>
      <c r="Q43" s="376"/>
      <c r="R43" s="80" t="str">
        <f t="shared" si="0"/>
        <v/>
      </c>
      <c r="S43" s="499">
        <v>80</v>
      </c>
      <c r="T43" s="384">
        <v>64</v>
      </c>
      <c r="U43" s="384">
        <f t="shared" si="17"/>
        <v>-16</v>
      </c>
      <c r="V43" s="133">
        <f t="shared" si="1"/>
        <v>1</v>
      </c>
      <c r="W43" s="133">
        <f t="shared" si="31"/>
        <v>1</v>
      </c>
      <c r="X43" s="80">
        <f t="shared" si="2"/>
        <v>0.82051282051282048</v>
      </c>
      <c r="Y43" s="378">
        <f t="shared" si="33"/>
        <v>0.9</v>
      </c>
      <c r="Z43" s="376">
        <f t="shared" si="3"/>
        <v>70</v>
      </c>
      <c r="AA43" s="406">
        <f t="shared" si="4"/>
        <v>6</v>
      </c>
      <c r="AB43" s="389" t="str">
        <f>IF($C43="&lt;01",_xlfn.IFNA(ROUND(INDEX(EID!$L:$L,MATCH($B43,EID!$B:$B,0))/2,0),""),"")</f>
        <v/>
      </c>
      <c r="AC43" s="237">
        <f t="shared" si="5"/>
        <v>6</v>
      </c>
      <c r="AD43" s="203">
        <f t="shared" si="6"/>
        <v>70</v>
      </c>
      <c r="AE43" s="338">
        <f t="shared" si="30"/>
        <v>1</v>
      </c>
      <c r="AF43" s="376"/>
      <c r="AG43" s="159">
        <v>0.98</v>
      </c>
      <c r="AH43" s="159">
        <v>0.98</v>
      </c>
      <c r="AI43" s="211">
        <v>2</v>
      </c>
      <c r="AJ43" s="211">
        <v>3</v>
      </c>
      <c r="AK43" s="376">
        <f t="shared" si="7"/>
        <v>7</v>
      </c>
      <c r="AL43" s="148">
        <v>0.7</v>
      </c>
      <c r="AM43" s="147">
        <v>1</v>
      </c>
      <c r="AN43" s="203">
        <f t="shared" si="8"/>
        <v>69</v>
      </c>
      <c r="AO43" s="148"/>
      <c r="AP43" s="354">
        <v>0.95</v>
      </c>
      <c r="AQ43" s="354">
        <f t="shared" si="18"/>
        <v>0.95</v>
      </c>
      <c r="AR43" s="203">
        <f t="shared" si="9"/>
        <v>66</v>
      </c>
      <c r="AS43" s="203">
        <f t="shared" si="19"/>
        <v>67</v>
      </c>
      <c r="AT43" s="346">
        <v>0</v>
      </c>
      <c r="AU43" s="206">
        <f t="shared" si="20"/>
        <v>0</v>
      </c>
      <c r="AV43" s="206">
        <f t="shared" si="21"/>
        <v>7</v>
      </c>
      <c r="AW43" s="206"/>
      <c r="AX43" s="354">
        <v>0.95</v>
      </c>
      <c r="AY43" s="354"/>
      <c r="AZ43" s="354">
        <f t="shared" si="32"/>
        <v>0.75</v>
      </c>
      <c r="BA43" s="237">
        <f>IF($C43="&lt;01",_xlfn.IFNA(ROUND(INDEX(EID!$K:$K,MATCH($B43,EID!$B:$B,0)),0)/2,""),ROUND(SUM($AV43)/SUM($AX43),0))</f>
        <v>7</v>
      </c>
      <c r="BB43" s="237">
        <f t="shared" si="11"/>
        <v>5</v>
      </c>
      <c r="BC43" s="237" t="str">
        <f>_xlfn.IFNA(INDEX(PMTCT!$AB:$AB,MATCH($E43,PMTCT!$E:$E,0)),"")</f>
        <v/>
      </c>
      <c r="BD43" s="237" t="str">
        <f>_xlfn.IFNA(INDEX(PMTCT!$AJ:$AJ,MATCH($E43,PMTCT!$E:$E,0)),"")</f>
        <v/>
      </c>
      <c r="BE43" s="237">
        <f>_xlfn.IFNA(INDEX(TB!$O:$O,MATCH($E43,TB!$E:$E,0)),"")</f>
        <v>0</v>
      </c>
      <c r="BF43" s="237" t="str">
        <f>_xlfn.IFNA(INDEX(VMMC!$Z:$Z,MATCH($E43,VMMC!$E:$E,0)),"")</f>
        <v/>
      </c>
      <c r="BG43" s="237" t="str">
        <f>IF($C43="&lt;01",_xlfn.IFNA(ROUND(INDEX(EID!$K:$K,MATCH($B43,EID!$B:$B,0))/2,0),""),"")</f>
        <v/>
      </c>
      <c r="BH43" s="237">
        <f t="shared" si="12"/>
        <v>2</v>
      </c>
      <c r="BI43" s="160">
        <f t="shared" si="22"/>
        <v>0.7142857142857143</v>
      </c>
      <c r="BJ43" s="160" t="str">
        <f t="shared" si="23"/>
        <v/>
      </c>
      <c r="BK43" s="160" t="str">
        <f t="shared" si="24"/>
        <v/>
      </c>
      <c r="BL43" s="160" t="str">
        <f t="shared" si="25"/>
        <v/>
      </c>
      <c r="BM43" s="160" t="str">
        <f t="shared" si="26"/>
        <v/>
      </c>
      <c r="BN43" s="160" t="str">
        <f>IF(AND($C43="&lt;01",SUM($BG43)&lt;&gt;0),ROUND(_xlfn.IFNA(INDEX(EID!$K:$K,MATCH($B43,EID!$B:$B,0)),"")/2,0)/SUM($BG43),"")</f>
        <v/>
      </c>
      <c r="BO43" s="160">
        <f t="shared" si="27"/>
        <v>0.2857142857142857</v>
      </c>
      <c r="BP43" s="338">
        <f t="shared" si="28"/>
        <v>1</v>
      </c>
      <c r="BQ43" s="491">
        <f t="shared" si="14"/>
        <v>7</v>
      </c>
    </row>
    <row r="44" spans="2:69">
      <c r="B44" s="96" t="s">
        <v>749</v>
      </c>
      <c r="C44" s="96" t="s">
        <v>111</v>
      </c>
      <c r="D44" s="96" t="s">
        <v>120</v>
      </c>
      <c r="E44" s="96" t="str">
        <f t="shared" si="1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6"/>
        <v/>
      </c>
      <c r="O44" s="184">
        <f>_xlfn.IFNA(ROUND(INDEX(Spectrum!$K:$K,MATCH(RIGHT($B44,13)&amp;"|"&amp;$C44&amp;"|"&amp;$D44&amp;"|"&amp;O$14,Spectrum!$N:$N,0)),0),"")</f>
        <v>59</v>
      </c>
      <c r="P44" s="372">
        <f>_xlfn.IFNA(INDEX(Spectrum!$M:$M,MATCH(RIGHT($B44,13)&amp;"|"&amp;$C44&amp;"|"&amp;$D44&amp;"|"&amp;O$14,Spectrum!$N:$N,0)),"")</f>
        <v>32</v>
      </c>
      <c r="Q44" s="376"/>
      <c r="R44" s="80" t="str">
        <f t="shared" si="0"/>
        <v/>
      </c>
      <c r="S44" s="499">
        <v>65</v>
      </c>
      <c r="T44" s="384">
        <v>63</v>
      </c>
      <c r="U44" s="384">
        <f t="shared" si="17"/>
        <v>-2</v>
      </c>
      <c r="V44" s="133">
        <f t="shared" si="1"/>
        <v>1</v>
      </c>
      <c r="W44" s="133">
        <f t="shared" si="31"/>
        <v>1</v>
      </c>
      <c r="X44" s="80">
        <f t="shared" si="2"/>
        <v>0.86301369863013699</v>
      </c>
      <c r="Y44" s="378">
        <f t="shared" si="33"/>
        <v>0.9</v>
      </c>
      <c r="Z44" s="376">
        <f t="shared" si="3"/>
        <v>66</v>
      </c>
      <c r="AA44" s="406">
        <f t="shared" si="4"/>
        <v>3</v>
      </c>
      <c r="AB44" s="389" t="str">
        <f>IF($C44="&lt;01",_xlfn.IFNA(ROUND(INDEX(EID!$L:$L,MATCH($B44,EID!$B:$B,0))/2,0),""),"")</f>
        <v/>
      </c>
      <c r="AC44" s="237">
        <f t="shared" si="5"/>
        <v>3</v>
      </c>
      <c r="AD44" s="203">
        <f t="shared" si="6"/>
        <v>66</v>
      </c>
      <c r="AE44" s="338">
        <f t="shared" si="30"/>
        <v>1</v>
      </c>
      <c r="AF44" s="376"/>
      <c r="AG44" s="159">
        <v>0.98</v>
      </c>
      <c r="AH44" s="159">
        <v>0.98</v>
      </c>
      <c r="AI44" s="211">
        <v>1</v>
      </c>
      <c r="AJ44" s="211">
        <v>3</v>
      </c>
      <c r="AK44" s="376">
        <f t="shared" si="7"/>
        <v>4</v>
      </c>
      <c r="AL44" s="148">
        <v>0.7</v>
      </c>
      <c r="AM44" s="147">
        <v>1</v>
      </c>
      <c r="AN44" s="203">
        <f t="shared" si="8"/>
        <v>66</v>
      </c>
      <c r="AO44" s="148"/>
      <c r="AP44" s="354">
        <v>0.95</v>
      </c>
      <c r="AQ44" s="354">
        <f t="shared" si="18"/>
        <v>0.95</v>
      </c>
      <c r="AR44" s="203">
        <f t="shared" si="9"/>
        <v>63</v>
      </c>
      <c r="AS44" s="203">
        <f t="shared" si="19"/>
        <v>63</v>
      </c>
      <c r="AT44" s="346">
        <v>0</v>
      </c>
      <c r="AU44" s="206">
        <f t="shared" si="20"/>
        <v>0</v>
      </c>
      <c r="AV44" s="206">
        <f t="shared" si="21"/>
        <v>4</v>
      </c>
      <c r="AW44" s="206"/>
      <c r="AX44" s="354">
        <v>0.95</v>
      </c>
      <c r="AY44" s="354"/>
      <c r="AZ44" s="354">
        <f t="shared" si="32"/>
        <v>0.75</v>
      </c>
      <c r="BA44" s="237">
        <f>IF($C44="&lt;01",_xlfn.IFNA(ROUND(INDEX(EID!$K:$K,MATCH($B44,EID!$B:$B,0)),0)/2,""),ROUND(SUM($AV44)/SUM($AX44),0))</f>
        <v>4</v>
      </c>
      <c r="BB44" s="237">
        <f t="shared" si="11"/>
        <v>3</v>
      </c>
      <c r="BC44" s="237" t="str">
        <f>_xlfn.IFNA(INDEX(PMTCT!$AB:$AB,MATCH($E44,PMTCT!$E:$E,0)),"")</f>
        <v/>
      </c>
      <c r="BD44" s="237" t="str">
        <f>_xlfn.IFNA(INDEX(PMTCT!$AJ:$AJ,MATCH($E44,PMTCT!$E:$E,0)),"")</f>
        <v/>
      </c>
      <c r="BE44" s="237">
        <f>_xlfn.IFNA(INDEX(TB!$O:$O,MATCH($E44,TB!$E:$E,0)),"")</f>
        <v>0</v>
      </c>
      <c r="BF44" s="237" t="str">
        <f>_xlfn.IFNA(INDEX(VMMC!$Z:$Z,MATCH($E44,VMMC!$E:$E,0)),"")</f>
        <v/>
      </c>
      <c r="BG44" s="237" t="str">
        <f>IF($C44="&lt;01",_xlfn.IFNA(ROUND(INDEX(EID!$K:$K,MATCH($B44,EID!$B:$B,0))/2,0),""),"")</f>
        <v/>
      </c>
      <c r="BH44" s="237">
        <f t="shared" si="12"/>
        <v>1</v>
      </c>
      <c r="BI44" s="160">
        <f t="shared" si="22"/>
        <v>0.75</v>
      </c>
      <c r="BJ44" s="160" t="str">
        <f t="shared" si="23"/>
        <v/>
      </c>
      <c r="BK44" s="160" t="str">
        <f t="shared" si="24"/>
        <v/>
      </c>
      <c r="BL44" s="160" t="str">
        <f t="shared" si="25"/>
        <v/>
      </c>
      <c r="BM44" s="160" t="str">
        <f t="shared" si="26"/>
        <v/>
      </c>
      <c r="BN44" s="160" t="str">
        <f>IF(AND($C44="&lt;01",SUM($BG44)&lt;&gt;0),ROUND(_xlfn.IFNA(INDEX(EID!$K:$K,MATCH($B44,EID!$B:$B,0)),"")/2,0)/SUM($BG44),"")</f>
        <v/>
      </c>
      <c r="BO44" s="160">
        <f t="shared" si="27"/>
        <v>0.25</v>
      </c>
      <c r="BP44" s="338">
        <f t="shared" si="28"/>
        <v>1</v>
      </c>
      <c r="BQ44" s="491">
        <f t="shared" si="14"/>
        <v>4</v>
      </c>
    </row>
    <row r="45" spans="2:69">
      <c r="B45" s="96" t="s">
        <v>749</v>
      </c>
      <c r="C45" s="96" t="s">
        <v>112</v>
      </c>
      <c r="D45" s="96" t="s">
        <v>109</v>
      </c>
      <c r="E45" s="96" t="str">
        <f t="shared" si="1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6"/>
        <v/>
      </c>
      <c r="O45" s="184">
        <f>_xlfn.IFNA(ROUND(INDEX(Spectrum!$K:$K,MATCH(RIGHT($B45,13)&amp;"|"&amp;$C45&amp;"|"&amp;$D45&amp;"|"&amp;O$14,Spectrum!$N:$N,0)),0),"")</f>
        <v>105</v>
      </c>
      <c r="P45" s="372">
        <f>_xlfn.IFNA(INDEX(Spectrum!$M:$M,MATCH(RIGHT($B45,13)&amp;"|"&amp;$C45&amp;"|"&amp;$D45&amp;"|"&amp;O$14,Spectrum!$N:$N,0)),"")</f>
        <v>18</v>
      </c>
      <c r="Q45" s="376"/>
      <c r="R45" s="80" t="str">
        <f t="shared" si="0"/>
        <v/>
      </c>
      <c r="S45" s="499">
        <v>126</v>
      </c>
      <c r="T45" s="384">
        <v>100</v>
      </c>
      <c r="U45" s="384">
        <f t="shared" si="17"/>
        <v>-26</v>
      </c>
      <c r="V45" s="133">
        <f t="shared" si="1"/>
        <v>0.95238095238095233</v>
      </c>
      <c r="W45" s="133">
        <f t="shared" si="31"/>
        <v>0.95238095238095233</v>
      </c>
      <c r="X45" s="80">
        <f t="shared" si="2"/>
        <v>0.86065573770491799</v>
      </c>
      <c r="Y45" s="378">
        <f t="shared" si="33"/>
        <v>0.9</v>
      </c>
      <c r="Z45" s="376">
        <f t="shared" si="3"/>
        <v>110</v>
      </c>
      <c r="AA45" s="406">
        <f t="shared" si="4"/>
        <v>5</v>
      </c>
      <c r="AB45" s="389" t="str">
        <f>IF($C45="&lt;01",_xlfn.IFNA(ROUND(INDEX(EID!$L:$L,MATCH($B45,EID!$B:$B,0))/2,0),""),"")</f>
        <v/>
      </c>
      <c r="AC45" s="237">
        <f t="shared" si="5"/>
        <v>5</v>
      </c>
      <c r="AD45" s="203">
        <f t="shared" si="6"/>
        <v>105</v>
      </c>
      <c r="AE45" s="338">
        <f t="shared" si="30"/>
        <v>1</v>
      </c>
      <c r="AF45" s="376"/>
      <c r="AG45" s="159">
        <v>0.98</v>
      </c>
      <c r="AH45" s="159">
        <v>0.98</v>
      </c>
      <c r="AI45" s="211">
        <v>3</v>
      </c>
      <c r="AJ45" s="211">
        <v>5</v>
      </c>
      <c r="AK45" s="376">
        <f t="shared" si="7"/>
        <v>7</v>
      </c>
      <c r="AL45" s="148">
        <v>0.7</v>
      </c>
      <c r="AM45" s="147">
        <v>1</v>
      </c>
      <c r="AN45" s="203">
        <f t="shared" si="8"/>
        <v>105</v>
      </c>
      <c r="AO45" s="148"/>
      <c r="AP45" s="354">
        <v>0.95</v>
      </c>
      <c r="AQ45" s="354">
        <f t="shared" si="18"/>
        <v>0.95</v>
      </c>
      <c r="AR45" s="203">
        <f t="shared" si="9"/>
        <v>100</v>
      </c>
      <c r="AS45" s="203">
        <f t="shared" si="19"/>
        <v>105</v>
      </c>
      <c r="AT45" s="346">
        <v>0</v>
      </c>
      <c r="AU45" s="206">
        <f t="shared" si="20"/>
        <v>0</v>
      </c>
      <c r="AV45" s="206">
        <f t="shared" si="21"/>
        <v>7</v>
      </c>
      <c r="AW45" s="206"/>
      <c r="AX45" s="354">
        <v>0.95</v>
      </c>
      <c r="AY45" s="354"/>
      <c r="AZ45" s="354">
        <f t="shared" si="32"/>
        <v>0.75</v>
      </c>
      <c r="BA45" s="237">
        <f>IF($C45="&lt;01",_xlfn.IFNA(ROUND(INDEX(EID!$K:$K,MATCH($B45,EID!$B:$B,0)),0)/2,""),ROUND(SUM($AV45)/SUM($AX45),0))</f>
        <v>7</v>
      </c>
      <c r="BB45" s="237">
        <f t="shared" si="11"/>
        <v>5</v>
      </c>
      <c r="BC45" s="237" t="str">
        <f>_xlfn.IFNA(INDEX(PMTCT!$AB:$AB,MATCH($E45,PMTCT!$E:$E,0)),"")</f>
        <v/>
      </c>
      <c r="BD45" s="237" t="str">
        <f>_xlfn.IFNA(INDEX(PMTCT!$AJ:$AJ,MATCH($E45,PMTCT!$E:$E,0)),"")</f>
        <v/>
      </c>
      <c r="BE45" s="237">
        <f>_xlfn.IFNA(INDEX(TB!$O:$O,MATCH($E45,TB!$E:$E,0)),"")</f>
        <v>0</v>
      </c>
      <c r="BF45" s="237" t="str">
        <f>_xlfn.IFNA(INDEX(VMMC!$Z:$Z,MATCH($E45,VMMC!$E:$E,0)),"")</f>
        <v/>
      </c>
      <c r="BG45" s="237" t="str">
        <f>IF($C45="&lt;01",_xlfn.IFNA(ROUND(INDEX(EID!$K:$K,MATCH($B45,EID!$B:$B,0))/2,0),""),"")</f>
        <v/>
      </c>
      <c r="BH45" s="237">
        <f t="shared" si="12"/>
        <v>2</v>
      </c>
      <c r="BI45" s="160">
        <f t="shared" si="22"/>
        <v>0.7142857142857143</v>
      </c>
      <c r="BJ45" s="160" t="str">
        <f t="shared" si="23"/>
        <v/>
      </c>
      <c r="BK45" s="160" t="str">
        <f t="shared" si="24"/>
        <v/>
      </c>
      <c r="BL45" s="160" t="str">
        <f t="shared" si="25"/>
        <v/>
      </c>
      <c r="BM45" s="160" t="str">
        <f t="shared" si="26"/>
        <v/>
      </c>
      <c r="BN45" s="160" t="str">
        <f>IF(AND($C45="&lt;01",SUM($BG45)&lt;&gt;0),ROUND(_xlfn.IFNA(INDEX(EID!$K:$K,MATCH($B45,EID!$B:$B,0)),"")/2,0)/SUM($BG45),"")</f>
        <v/>
      </c>
      <c r="BO45" s="160">
        <f t="shared" si="27"/>
        <v>0.2857142857142857</v>
      </c>
      <c r="BP45" s="338">
        <f t="shared" si="28"/>
        <v>0.95238095238095233</v>
      </c>
      <c r="BQ45" s="491">
        <f t="shared" si="14"/>
        <v>7</v>
      </c>
    </row>
    <row r="46" spans="2:69">
      <c r="B46" s="96" t="s">
        <v>749</v>
      </c>
      <c r="C46" s="96" t="s">
        <v>112</v>
      </c>
      <c r="D46" s="96" t="s">
        <v>120</v>
      </c>
      <c r="E46" s="96" t="str">
        <f t="shared" si="1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6"/>
        <v/>
      </c>
      <c r="O46" s="184">
        <f>_xlfn.IFNA(ROUND(INDEX(Spectrum!$K:$K,MATCH(RIGHT($B46,13)&amp;"|"&amp;$C46&amp;"|"&amp;$D46&amp;"|"&amp;O$14,Spectrum!$N:$N,0)),0),"")</f>
        <v>103</v>
      </c>
      <c r="P46" s="372">
        <f>_xlfn.IFNA(INDEX(Spectrum!$M:$M,MATCH(RIGHT($B46,13)&amp;"|"&amp;$C46&amp;"|"&amp;$D46&amp;"|"&amp;O$14,Spectrum!$N:$N,0)),"")</f>
        <v>4</v>
      </c>
      <c r="Q46" s="376"/>
      <c r="R46" s="80" t="str">
        <f t="shared" si="0"/>
        <v/>
      </c>
      <c r="S46" s="499">
        <v>121</v>
      </c>
      <c r="T46" s="384">
        <v>100</v>
      </c>
      <c r="U46" s="384">
        <f t="shared" si="17"/>
        <v>-21</v>
      </c>
      <c r="V46" s="133">
        <f t="shared" si="1"/>
        <v>0.970873786407767</v>
      </c>
      <c r="W46" s="133">
        <f t="shared" si="31"/>
        <v>0.970873786407767</v>
      </c>
      <c r="X46" s="80">
        <f t="shared" si="2"/>
        <v>0.86554621848739499</v>
      </c>
      <c r="Y46" s="378">
        <f t="shared" si="33"/>
        <v>0.9</v>
      </c>
      <c r="Z46" s="376">
        <f t="shared" si="3"/>
        <v>107</v>
      </c>
      <c r="AA46" s="406">
        <f t="shared" si="4"/>
        <v>4</v>
      </c>
      <c r="AB46" s="389" t="str">
        <f>IF($C46="&lt;01",_xlfn.IFNA(ROUND(INDEX(EID!$L:$L,MATCH($B46,EID!$B:$B,0))/2,0),""),"")</f>
        <v/>
      </c>
      <c r="AC46" s="237">
        <f t="shared" si="5"/>
        <v>4</v>
      </c>
      <c r="AD46" s="203">
        <f t="shared" si="6"/>
        <v>104</v>
      </c>
      <c r="AE46" s="338">
        <f t="shared" si="30"/>
        <v>1</v>
      </c>
      <c r="AF46" s="376"/>
      <c r="AG46" s="159">
        <v>0.98</v>
      </c>
      <c r="AH46" s="159">
        <v>0.98</v>
      </c>
      <c r="AI46" s="211">
        <v>1</v>
      </c>
      <c r="AJ46" s="211">
        <v>5</v>
      </c>
      <c r="AK46" s="376">
        <f t="shared" si="7"/>
        <v>6</v>
      </c>
      <c r="AL46" s="148">
        <v>0.7</v>
      </c>
      <c r="AM46" s="147">
        <v>1</v>
      </c>
      <c r="AN46" s="203">
        <f t="shared" si="8"/>
        <v>104</v>
      </c>
      <c r="AO46" s="148"/>
      <c r="AP46" s="354">
        <v>0.95</v>
      </c>
      <c r="AQ46" s="354">
        <f t="shared" si="18"/>
        <v>0.95</v>
      </c>
      <c r="AR46" s="203">
        <f t="shared" si="9"/>
        <v>99</v>
      </c>
      <c r="AS46" s="203">
        <f t="shared" si="19"/>
        <v>102</v>
      </c>
      <c r="AT46" s="346">
        <v>0</v>
      </c>
      <c r="AU46" s="206">
        <f t="shared" si="20"/>
        <v>0</v>
      </c>
      <c r="AV46" s="206">
        <f t="shared" si="21"/>
        <v>6</v>
      </c>
      <c r="AW46" s="206"/>
      <c r="AX46" s="354">
        <v>0.95</v>
      </c>
      <c r="AY46" s="354"/>
      <c r="AZ46" s="354">
        <f t="shared" si="32"/>
        <v>0.75</v>
      </c>
      <c r="BA46" s="237">
        <f>IF($C46="&lt;01",_xlfn.IFNA(ROUND(INDEX(EID!$K:$K,MATCH($B46,EID!$B:$B,0)),0)/2,""),ROUND(SUM($AV46)/SUM($AX46),0))</f>
        <v>6</v>
      </c>
      <c r="BB46" s="237">
        <f t="shared" si="11"/>
        <v>5</v>
      </c>
      <c r="BC46" s="237" t="str">
        <f>_xlfn.IFNA(INDEX(PMTCT!$AB:$AB,MATCH($E46,PMTCT!$E:$E,0)),"")</f>
        <v/>
      </c>
      <c r="BD46" s="237" t="str">
        <f>_xlfn.IFNA(INDEX(PMTCT!$AJ:$AJ,MATCH($E46,PMTCT!$E:$E,0)),"")</f>
        <v/>
      </c>
      <c r="BE46" s="237">
        <f>_xlfn.IFNA(INDEX(TB!$O:$O,MATCH($E46,TB!$E:$E,0)),"")</f>
        <v>0</v>
      </c>
      <c r="BF46" s="237" t="str">
        <f>_xlfn.IFNA(INDEX(VMMC!$Z:$Z,MATCH($E46,VMMC!$E:$E,0)),"")</f>
        <v/>
      </c>
      <c r="BG46" s="237" t="str">
        <f>IF($C46="&lt;01",_xlfn.IFNA(ROUND(INDEX(EID!$K:$K,MATCH($B46,EID!$B:$B,0))/2,0),""),"")</f>
        <v/>
      </c>
      <c r="BH46" s="237">
        <f t="shared" si="12"/>
        <v>1</v>
      </c>
      <c r="BI46" s="160">
        <f t="shared" si="22"/>
        <v>0.83333333333333337</v>
      </c>
      <c r="BJ46" s="160" t="str">
        <f t="shared" si="23"/>
        <v/>
      </c>
      <c r="BK46" s="160" t="str">
        <f t="shared" si="24"/>
        <v/>
      </c>
      <c r="BL46" s="160" t="str">
        <f t="shared" si="25"/>
        <v/>
      </c>
      <c r="BM46" s="160" t="str">
        <f t="shared" si="26"/>
        <v/>
      </c>
      <c r="BN46" s="160" t="str">
        <f>IF(AND($C46="&lt;01",SUM($BG46)&lt;&gt;0),ROUND(_xlfn.IFNA(INDEX(EID!$K:$K,MATCH($B46,EID!$B:$B,0)),"")/2,0)/SUM($BG46),"")</f>
        <v/>
      </c>
      <c r="BO46" s="160">
        <f t="shared" si="27"/>
        <v>0.16666666666666666</v>
      </c>
      <c r="BP46" s="338">
        <f t="shared" si="28"/>
        <v>0.970873786407767</v>
      </c>
      <c r="BQ46" s="491">
        <f t="shared" si="14"/>
        <v>6</v>
      </c>
    </row>
    <row r="47" spans="2:69">
      <c r="B47" s="96" t="s">
        <v>749</v>
      </c>
      <c r="C47" s="96" t="s">
        <v>113</v>
      </c>
      <c r="D47" s="96" t="s">
        <v>109</v>
      </c>
      <c r="E47" s="96" t="str">
        <f t="shared" si="1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6"/>
        <v/>
      </c>
      <c r="O47" s="184">
        <f>_xlfn.IFNA(ROUND(INDEX(Spectrum!$K:$K,MATCH(RIGHT($B47,13)&amp;"|"&amp;$C47&amp;"|"&amp;$D47&amp;"|"&amp;O$14,Spectrum!$N:$N,0)),0),"")</f>
        <v>142</v>
      </c>
      <c r="P47" s="372">
        <f>_xlfn.IFNA(INDEX(Spectrum!$M:$M,MATCH(RIGHT($B47,13)&amp;"|"&amp;$C47&amp;"|"&amp;$D47&amp;"|"&amp;O$14,Spectrum!$N:$N,0)),"")</f>
        <v>48</v>
      </c>
      <c r="Q47" s="376"/>
      <c r="R47" s="80" t="str">
        <f t="shared" ref="R47:R78" si="34">IF(OR(SUM($O47)&lt;=0,SUM($Q47)&lt;=0),"",SUM($Q47)/$O47)</f>
        <v/>
      </c>
      <c r="S47" s="499">
        <v>188</v>
      </c>
      <c r="T47" s="384">
        <v>212</v>
      </c>
      <c r="U47" s="384">
        <f t="shared" si="17"/>
        <v>24</v>
      </c>
      <c r="V47" s="133">
        <f t="shared" ref="V47:V78" si="35">IF(LEFT($B47,4)="_Mil","",IFERROR(MIN(SUM($T47)/SUM($O47),1),"SUBNAT not reported"))</f>
        <v>1</v>
      </c>
      <c r="W47" s="133">
        <f t="shared" si="31"/>
        <v>1</v>
      </c>
      <c r="X47" s="80">
        <f t="shared" ref="X47:X78" si="36">IF(OR(SUM($H47)&lt;=0,SUM($O47)&lt;=0),"",MAX(SUM($O47),SUM($T47))/$H47)</f>
        <v>1.0192307692307692</v>
      </c>
      <c r="Y47" s="378">
        <f t="shared" si="33"/>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0"/>
        <v>1</v>
      </c>
      <c r="AF47" s="376"/>
      <c r="AG47" s="159">
        <v>0.98</v>
      </c>
      <c r="AH47" s="159">
        <v>0.98</v>
      </c>
      <c r="AI47" s="211">
        <v>24</v>
      </c>
      <c r="AJ47" s="211">
        <v>11</v>
      </c>
      <c r="AK47" s="376">
        <f t="shared" ref="AK47:AK78" si="41">IF($C47="&lt;01",$AC47,ROUND((($AC47+($T47*(1-$AH47)))*$AE47)/$AG47,0))</f>
        <v>4</v>
      </c>
      <c r="AL47" s="148">
        <v>0.7</v>
      </c>
      <c r="AM47" s="147">
        <v>1</v>
      </c>
      <c r="AN47" s="203">
        <f t="shared" ref="AN47:AN78" si="42">ROUND(($AK47*$AL47+$T47)*$AM47,0)</f>
        <v>215</v>
      </c>
      <c r="AO47" s="148"/>
      <c r="AP47" s="354">
        <v>0.95</v>
      </c>
      <c r="AQ47" s="354">
        <f t="shared" si="18"/>
        <v>0.95</v>
      </c>
      <c r="AR47" s="203">
        <f t="shared" ref="AR47:AR78" si="43">ROUND($AN47*$AP47,0)</f>
        <v>204</v>
      </c>
      <c r="AS47" s="203">
        <f t="shared" si="19"/>
        <v>201</v>
      </c>
      <c r="AT47" s="346">
        <v>0</v>
      </c>
      <c r="AU47" s="206">
        <f t="shared" si="20"/>
        <v>0</v>
      </c>
      <c r="AV47" s="206">
        <f t="shared" si="21"/>
        <v>4</v>
      </c>
      <c r="AW47" s="206"/>
      <c r="AX47" s="354">
        <v>0.95</v>
      </c>
      <c r="AY47" s="354"/>
      <c r="AZ47" s="354">
        <f t="shared" si="32"/>
        <v>0.75</v>
      </c>
      <c r="BA47" s="237">
        <f>IF($C47="&lt;01",_xlfn.IFNA(ROUND(INDEX(EID!$K:$K,MATCH($B47,EID!$B:$B,0)),0)/2,""),ROUND(SUM($AV47)/SUM($AX47),0))</f>
        <v>4</v>
      </c>
      <c r="BB47" s="237">
        <f t="shared" ref="BB47:BB78" si="44">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IF($C47="&lt;01",_xlfn.IFNA(ROUND(INDEX(EID!$K:$K,MATCH($B47,EID!$B:$B,0))/2,0),""),"")</f>
        <v/>
      </c>
      <c r="BH47" s="237">
        <f t="shared" ref="BH47:BH78" si="45">IF($C47="&lt;01",0,$BA47-SUM($BB47:$BG47))</f>
        <v>-4</v>
      </c>
      <c r="BI47" s="160">
        <f t="shared" si="22"/>
        <v>0.75</v>
      </c>
      <c r="BJ47" s="160">
        <f t="shared" si="23"/>
        <v>0.5</v>
      </c>
      <c r="BK47" s="160">
        <f t="shared" si="24"/>
        <v>0.5</v>
      </c>
      <c r="BL47" s="160">
        <f t="shared" si="25"/>
        <v>0.25</v>
      </c>
      <c r="BM47" s="160" t="str">
        <f t="shared" si="26"/>
        <v/>
      </c>
      <c r="BN47" s="160" t="str">
        <f>IF(AND($C47="&lt;01",SUM($BG47)&lt;&gt;0),ROUND(_xlfn.IFNA(INDEX(EID!$K:$K,MATCH($B47,EID!$B:$B,0)),"")/2,0)/SUM($BG47),"")</f>
        <v/>
      </c>
      <c r="BO47" s="160">
        <f t="shared" si="27"/>
        <v>-1</v>
      </c>
      <c r="BP47" s="338">
        <f t="shared" si="28"/>
        <v>1</v>
      </c>
      <c r="BQ47" s="491">
        <f t="shared" ref="BQ47:BQ78" si="46">ROUND(L$17+(SUM($BP47)*SUM($BA47)),0)</f>
        <v>4</v>
      </c>
    </row>
    <row r="48" spans="2:69">
      <c r="B48" s="96" t="s">
        <v>749</v>
      </c>
      <c r="C48" s="96" t="s">
        <v>113</v>
      </c>
      <c r="D48" s="96" t="s">
        <v>120</v>
      </c>
      <c r="E48" s="96" t="str">
        <f t="shared" si="1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6"/>
        <v/>
      </c>
      <c r="O48" s="184">
        <f>_xlfn.IFNA(ROUND(INDEX(Spectrum!$K:$K,MATCH(RIGHT($B48,13)&amp;"|"&amp;$C48&amp;"|"&amp;$D48&amp;"|"&amp;O$14,Spectrum!$N:$N,0)),0),"")</f>
        <v>82</v>
      </c>
      <c r="P48" s="372">
        <f>_xlfn.IFNA(INDEX(Spectrum!$M:$M,MATCH(RIGHT($B48,13)&amp;"|"&amp;$C48&amp;"|"&amp;$D48&amp;"|"&amp;O$14,Spectrum!$N:$N,0)),"")</f>
        <v>8</v>
      </c>
      <c r="Q48" s="376"/>
      <c r="R48" s="80" t="str">
        <f t="shared" si="34"/>
        <v/>
      </c>
      <c r="S48" s="499">
        <v>152</v>
      </c>
      <c r="T48" s="384">
        <v>116</v>
      </c>
      <c r="U48" s="384">
        <f t="shared" si="17"/>
        <v>-36</v>
      </c>
      <c r="V48" s="133">
        <f t="shared" si="35"/>
        <v>1</v>
      </c>
      <c r="W48" s="133">
        <f t="shared" si="31"/>
        <v>1</v>
      </c>
      <c r="X48" s="80">
        <f t="shared" si="36"/>
        <v>0.99145299145299148</v>
      </c>
      <c r="Y48" s="378">
        <f t="shared" si="33"/>
        <v>0.99145299145299148</v>
      </c>
      <c r="Z48" s="376">
        <f t="shared" si="37"/>
        <v>116</v>
      </c>
      <c r="AA48" s="406">
        <f t="shared" si="38"/>
        <v>0</v>
      </c>
      <c r="AB48" s="389" t="str">
        <f>IF($C48="&lt;01",_xlfn.IFNA(ROUND(INDEX(EID!$L:$L,MATCH($B48,EID!$B:$B,0))/2,0),""),"")</f>
        <v/>
      </c>
      <c r="AC48" s="237">
        <f t="shared" si="39"/>
        <v>0</v>
      </c>
      <c r="AD48" s="203">
        <f t="shared" si="40"/>
        <v>116</v>
      </c>
      <c r="AE48" s="338">
        <f t="shared" si="30"/>
        <v>1</v>
      </c>
      <c r="AF48" s="376"/>
      <c r="AG48" s="159">
        <v>0.98</v>
      </c>
      <c r="AH48" s="159">
        <v>0.98</v>
      </c>
      <c r="AI48" s="211">
        <v>5</v>
      </c>
      <c r="AJ48" s="211">
        <v>6</v>
      </c>
      <c r="AK48" s="376">
        <f t="shared" si="41"/>
        <v>2</v>
      </c>
      <c r="AL48" s="148">
        <v>0.7</v>
      </c>
      <c r="AM48" s="147">
        <v>1</v>
      </c>
      <c r="AN48" s="203">
        <f t="shared" si="42"/>
        <v>117</v>
      </c>
      <c r="AO48" s="148"/>
      <c r="AP48" s="354">
        <v>0.95</v>
      </c>
      <c r="AQ48" s="354">
        <f t="shared" si="18"/>
        <v>0.95</v>
      </c>
      <c r="AR48" s="203">
        <f t="shared" si="43"/>
        <v>111</v>
      </c>
      <c r="AS48" s="203">
        <f t="shared" si="19"/>
        <v>110</v>
      </c>
      <c r="AT48" s="346">
        <v>0</v>
      </c>
      <c r="AU48" s="206">
        <f t="shared" si="20"/>
        <v>0</v>
      </c>
      <c r="AV48" s="206">
        <f t="shared" si="21"/>
        <v>2</v>
      </c>
      <c r="AW48" s="206"/>
      <c r="AX48" s="354">
        <v>0.95</v>
      </c>
      <c r="AY48" s="354"/>
      <c r="AZ48" s="354">
        <f t="shared" si="32"/>
        <v>0.75</v>
      </c>
      <c r="BA48" s="237">
        <f>IF($C48="&lt;01",_xlfn.IFNA(ROUND(INDEX(EID!$K:$K,MATCH($B48,EID!$B:$B,0)),0)/2,""),ROUND(SUM($AV48)/SUM($AX48),0))</f>
        <v>2</v>
      </c>
      <c r="BB48" s="237">
        <f t="shared" si="44"/>
        <v>2</v>
      </c>
      <c r="BC48" s="237" t="str">
        <f>_xlfn.IFNA(INDEX(PMTCT!$AB:$AB,MATCH($E48,PMTCT!$E:$E,0)),"")</f>
        <v/>
      </c>
      <c r="BD48" s="237" t="str">
        <f>_xlfn.IFNA(INDEX(PMTCT!$AJ:$AJ,MATCH($E48,PMTCT!$E:$E,0)),"")</f>
        <v/>
      </c>
      <c r="BE48" s="237">
        <f>_xlfn.IFNA(INDEX(TB!$O:$O,MATCH($E48,TB!$E:$E,0)),"")</f>
        <v>1</v>
      </c>
      <c r="BF48" s="237" t="str">
        <f>_xlfn.IFNA(INDEX(VMMC!$Z:$Z,MATCH($E48,VMMC!$E:$E,0)),"")</f>
        <v/>
      </c>
      <c r="BG48" s="237" t="str">
        <f>IF($C48="&lt;01",_xlfn.IFNA(ROUND(INDEX(EID!$K:$K,MATCH($B48,EID!$B:$B,0))/2,0),""),"")</f>
        <v/>
      </c>
      <c r="BH48" s="237">
        <f t="shared" si="45"/>
        <v>-1</v>
      </c>
      <c r="BI48" s="160">
        <f t="shared" si="22"/>
        <v>1</v>
      </c>
      <c r="BJ48" s="160" t="str">
        <f t="shared" si="23"/>
        <v/>
      </c>
      <c r="BK48" s="160" t="str">
        <f t="shared" si="24"/>
        <v/>
      </c>
      <c r="BL48" s="160">
        <f t="shared" si="25"/>
        <v>0.5</v>
      </c>
      <c r="BM48" s="160" t="str">
        <f t="shared" si="26"/>
        <v/>
      </c>
      <c r="BN48" s="160" t="str">
        <f>IF(AND($C48="&lt;01",SUM($BG48)&lt;&gt;0),ROUND(_xlfn.IFNA(INDEX(EID!$K:$K,MATCH($B48,EID!$B:$B,0)),"")/2,0)/SUM($BG48),"")</f>
        <v/>
      </c>
      <c r="BO48" s="160">
        <f t="shared" si="27"/>
        <v>-0.5</v>
      </c>
      <c r="BP48" s="338">
        <f t="shared" si="28"/>
        <v>1</v>
      </c>
      <c r="BQ48" s="491">
        <f t="shared" si="46"/>
        <v>2</v>
      </c>
    </row>
    <row r="49" spans="2:69">
      <c r="B49" s="96" t="s">
        <v>749</v>
      </c>
      <c r="C49" s="96" t="s">
        <v>114</v>
      </c>
      <c r="D49" s="96" t="s">
        <v>109</v>
      </c>
      <c r="E49" s="96" t="str">
        <f t="shared" si="1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6"/>
        <v/>
      </c>
      <c r="O49" s="184">
        <f>_xlfn.IFNA(ROUND(INDEX(Spectrum!$K:$K,MATCH(RIGHT($B49,13)&amp;"|"&amp;$C49&amp;"|"&amp;$D49&amp;"|"&amp;O$14,Spectrum!$N:$N,0)),0),"")</f>
        <v>347</v>
      </c>
      <c r="P49" s="372">
        <f>_xlfn.IFNA(INDEX(Spectrum!$M:$M,MATCH(RIGHT($B49,13)&amp;"|"&amp;$C49&amp;"|"&amp;$D49&amp;"|"&amp;O$14,Spectrum!$N:$N,0)),"")</f>
        <v>20</v>
      </c>
      <c r="Q49" s="376"/>
      <c r="R49" s="80" t="str">
        <f t="shared" si="34"/>
        <v/>
      </c>
      <c r="S49" s="499">
        <v>310</v>
      </c>
      <c r="T49" s="384">
        <v>522</v>
      </c>
      <c r="U49" s="384">
        <f t="shared" si="17"/>
        <v>212</v>
      </c>
      <c r="V49" s="133">
        <f t="shared" si="35"/>
        <v>1</v>
      </c>
      <c r="W49" s="133">
        <f t="shared" si="31"/>
        <v>1</v>
      </c>
      <c r="X49" s="80">
        <f t="shared" si="36"/>
        <v>0.9490909090909091</v>
      </c>
      <c r="Y49" s="378">
        <f t="shared" si="33"/>
        <v>0.9490909090909091</v>
      </c>
      <c r="Z49" s="376">
        <f t="shared" si="37"/>
        <v>522</v>
      </c>
      <c r="AA49" s="406">
        <f t="shared" si="38"/>
        <v>0</v>
      </c>
      <c r="AB49" s="389" t="str">
        <f>IF($C49="&lt;01",_xlfn.IFNA(ROUND(INDEX(EID!$L:$L,MATCH($B49,EID!$B:$B,0))/2,0),""),"")</f>
        <v/>
      </c>
      <c r="AC49" s="237">
        <f t="shared" si="39"/>
        <v>0</v>
      </c>
      <c r="AD49" s="203">
        <f t="shared" si="40"/>
        <v>522</v>
      </c>
      <c r="AE49" s="338">
        <f t="shared" si="30"/>
        <v>1</v>
      </c>
      <c r="AF49" s="376"/>
      <c r="AG49" s="159">
        <v>0.98</v>
      </c>
      <c r="AH49" s="159">
        <v>0.98</v>
      </c>
      <c r="AI49" s="211">
        <v>75</v>
      </c>
      <c r="AJ49" s="211">
        <v>27</v>
      </c>
      <c r="AK49" s="376">
        <f t="shared" si="41"/>
        <v>11</v>
      </c>
      <c r="AL49" s="148">
        <v>0.7</v>
      </c>
      <c r="AM49" s="147">
        <v>1</v>
      </c>
      <c r="AN49" s="203">
        <f t="shared" si="42"/>
        <v>530</v>
      </c>
      <c r="AO49" s="148"/>
      <c r="AP49" s="354">
        <v>0.95</v>
      </c>
      <c r="AQ49" s="354">
        <f t="shared" si="18"/>
        <v>0.95</v>
      </c>
      <c r="AR49" s="203">
        <f t="shared" si="43"/>
        <v>504</v>
      </c>
      <c r="AS49" s="203">
        <f t="shared" si="19"/>
        <v>496</v>
      </c>
      <c r="AT49" s="346">
        <v>0</v>
      </c>
      <c r="AU49" s="206">
        <f t="shared" si="20"/>
        <v>0</v>
      </c>
      <c r="AV49" s="206">
        <f t="shared" si="21"/>
        <v>11</v>
      </c>
      <c r="AW49" s="206"/>
      <c r="AX49" s="354">
        <v>0.95</v>
      </c>
      <c r="AY49" s="354"/>
      <c r="AZ49" s="354">
        <f t="shared" si="32"/>
        <v>0.75</v>
      </c>
      <c r="BA49" s="237">
        <f>IF($C49="&lt;01",_xlfn.IFNA(ROUND(INDEX(EID!$K:$K,MATCH($B49,EID!$B:$B,0)),0)/2,""),ROUND(SUM($AV49)/SUM($AX49),0))</f>
        <v>12</v>
      </c>
      <c r="BB49" s="237">
        <f t="shared" si="44"/>
        <v>9</v>
      </c>
      <c r="BC49" s="237">
        <f>_xlfn.IFNA(INDEX(PMTCT!$AB:$AB,MATCH($E49,PMTCT!$E:$E,0)),"")</f>
        <v>6</v>
      </c>
      <c r="BD49" s="237">
        <f>_xlfn.IFNA(INDEX(PMTCT!$AJ:$AJ,MATCH($E49,PMTCT!$E:$E,0)),"")</f>
        <v>6</v>
      </c>
      <c r="BE49" s="237">
        <f>_xlfn.IFNA(INDEX(TB!$O:$O,MATCH($E49,TB!$E:$E,0)),"")</f>
        <v>1</v>
      </c>
      <c r="BF49" s="237" t="str">
        <f>_xlfn.IFNA(INDEX(VMMC!$Z:$Z,MATCH($E49,VMMC!$E:$E,0)),"")</f>
        <v/>
      </c>
      <c r="BG49" s="237" t="str">
        <f>IF($C49="&lt;01",_xlfn.IFNA(ROUND(INDEX(EID!$K:$K,MATCH($B49,EID!$B:$B,0))/2,0),""),"")</f>
        <v/>
      </c>
      <c r="BH49" s="237">
        <f t="shared" si="45"/>
        <v>-10</v>
      </c>
      <c r="BI49" s="160">
        <f t="shared" si="22"/>
        <v>0.75</v>
      </c>
      <c r="BJ49" s="160">
        <f t="shared" si="23"/>
        <v>0.5</v>
      </c>
      <c r="BK49" s="160">
        <f t="shared" si="24"/>
        <v>0.5</v>
      </c>
      <c r="BL49" s="160">
        <f t="shared" si="25"/>
        <v>8.3333333333333329E-2</v>
      </c>
      <c r="BM49" s="160" t="str">
        <f t="shared" si="26"/>
        <v/>
      </c>
      <c r="BN49" s="160" t="str">
        <f>IF(AND($C49="&lt;01",SUM($BG49)&lt;&gt;0),ROUND(_xlfn.IFNA(INDEX(EID!$K:$K,MATCH($B49,EID!$B:$B,0)),"")/2,0)/SUM($BG49),"")</f>
        <v/>
      </c>
      <c r="BO49" s="160">
        <f t="shared" si="27"/>
        <v>-0.83333333333333337</v>
      </c>
      <c r="BP49" s="338">
        <f t="shared" si="28"/>
        <v>1</v>
      </c>
      <c r="BQ49" s="491">
        <f t="shared" si="46"/>
        <v>12</v>
      </c>
    </row>
    <row r="50" spans="2:69">
      <c r="B50" s="96" t="s">
        <v>749</v>
      </c>
      <c r="C50" s="96" t="s">
        <v>114</v>
      </c>
      <c r="D50" s="96" t="s">
        <v>120</v>
      </c>
      <c r="E50" s="96" t="str">
        <f t="shared" si="1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6"/>
        <v/>
      </c>
      <c r="O50" s="184">
        <f>_xlfn.IFNA(ROUND(INDEX(Spectrum!$K:$K,MATCH(RIGHT($B50,13)&amp;"|"&amp;$C50&amp;"|"&amp;$D50&amp;"|"&amp;O$14,Spectrum!$N:$N,0)),0),"")</f>
        <v>112</v>
      </c>
      <c r="P50" s="372">
        <f>_xlfn.IFNA(INDEX(Spectrum!$M:$M,MATCH(RIGHT($B50,13)&amp;"|"&amp;$C50&amp;"|"&amp;$D50&amp;"|"&amp;O$14,Spectrum!$N:$N,0)),"")</f>
        <v>20</v>
      </c>
      <c r="Q50" s="376"/>
      <c r="R50" s="80" t="str">
        <f t="shared" si="34"/>
        <v/>
      </c>
      <c r="S50" s="499">
        <v>75</v>
      </c>
      <c r="T50" s="384">
        <v>211</v>
      </c>
      <c r="U50" s="384">
        <f t="shared" si="17"/>
        <v>136</v>
      </c>
      <c r="V50" s="133">
        <f t="shared" si="35"/>
        <v>1</v>
      </c>
      <c r="W50" s="133">
        <f t="shared" ref="W50:W79" si="47">IF(SUM($V50)&lt;=0,"",$V50)</f>
        <v>1</v>
      </c>
      <c r="X50" s="80">
        <f t="shared" si="36"/>
        <v>1.0765306122448979</v>
      </c>
      <c r="Y50" s="378">
        <f t="shared" ref="Y50:Y86" si="48">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9">IF($C50="&lt;01","",100%)</f>
        <v>1</v>
      </c>
      <c r="AF50" s="376"/>
      <c r="AG50" s="159">
        <v>0.98</v>
      </c>
      <c r="AH50" s="159">
        <v>0.98</v>
      </c>
      <c r="AI50" s="211">
        <v>16</v>
      </c>
      <c r="AJ50" s="211">
        <v>11</v>
      </c>
      <c r="AK50" s="376">
        <f t="shared" si="41"/>
        <v>4</v>
      </c>
      <c r="AL50" s="148">
        <v>0.7</v>
      </c>
      <c r="AM50" s="147">
        <v>1</v>
      </c>
      <c r="AN50" s="203">
        <f t="shared" si="42"/>
        <v>214</v>
      </c>
      <c r="AO50" s="148"/>
      <c r="AP50" s="354">
        <v>0.95</v>
      </c>
      <c r="AQ50" s="354">
        <f t="shared" si="18"/>
        <v>0.95</v>
      </c>
      <c r="AR50" s="203">
        <f t="shared" si="43"/>
        <v>203</v>
      </c>
      <c r="AS50" s="203">
        <f t="shared" si="19"/>
        <v>200</v>
      </c>
      <c r="AT50" s="346">
        <v>0</v>
      </c>
      <c r="AU50" s="206">
        <f t="shared" si="20"/>
        <v>0</v>
      </c>
      <c r="AV50" s="206">
        <f t="shared" si="21"/>
        <v>4</v>
      </c>
      <c r="AW50" s="206"/>
      <c r="AX50" s="354">
        <v>0.95</v>
      </c>
      <c r="AY50" s="354"/>
      <c r="AZ50" s="354">
        <f t="shared" si="32"/>
        <v>0.75</v>
      </c>
      <c r="BA50" s="237">
        <f>IF($C50="&lt;01",_xlfn.IFNA(ROUND(INDEX(EID!$K:$K,MATCH($B50,EID!$B:$B,0)),0)/2,""),ROUND(SUM($AV50)/SUM($AX50),0))</f>
        <v>4</v>
      </c>
      <c r="BB50" s="237">
        <f t="shared" si="44"/>
        <v>3</v>
      </c>
      <c r="BC50" s="237" t="str">
        <f>_xlfn.IFNA(INDEX(PMTCT!$AB:$AB,MATCH($E50,PMTCT!$E:$E,0)),"")</f>
        <v/>
      </c>
      <c r="BD50" s="237" t="str">
        <f>_xlfn.IFNA(INDEX(PMTCT!$AJ:$AJ,MATCH($E50,PMTCT!$E:$E,0)),"")</f>
        <v/>
      </c>
      <c r="BE50" s="237">
        <f>_xlfn.IFNA(INDEX(TB!$O:$O,MATCH($E50,TB!$E:$E,0)),"")</f>
        <v>1</v>
      </c>
      <c r="BF50" s="237" t="str">
        <f>_xlfn.IFNA(INDEX(VMMC!$Z:$Z,MATCH($E50,VMMC!$E:$E,0)),"")</f>
        <v/>
      </c>
      <c r="BG50" s="237" t="str">
        <f>IF($C50="&lt;01",_xlfn.IFNA(ROUND(INDEX(EID!$K:$K,MATCH($B50,EID!$B:$B,0))/2,0),""),"")</f>
        <v/>
      </c>
      <c r="BH50" s="237">
        <f t="shared" si="45"/>
        <v>0</v>
      </c>
      <c r="BI50" s="160">
        <f t="shared" si="22"/>
        <v>0.75</v>
      </c>
      <c r="BJ50" s="160" t="str">
        <f t="shared" si="23"/>
        <v/>
      </c>
      <c r="BK50" s="160" t="str">
        <f t="shared" si="24"/>
        <v/>
      </c>
      <c r="BL50" s="160">
        <f t="shared" si="25"/>
        <v>0.25</v>
      </c>
      <c r="BM50" s="160" t="str">
        <f t="shared" si="26"/>
        <v/>
      </c>
      <c r="BN50" s="160" t="str">
        <f>IF(AND($C50="&lt;01",SUM($BG50)&lt;&gt;0),ROUND(_xlfn.IFNA(INDEX(EID!$K:$K,MATCH($B50,EID!$B:$B,0)),"")/2,0)/SUM($BG50),"")</f>
        <v/>
      </c>
      <c r="BO50" s="160" t="str">
        <f t="shared" si="27"/>
        <v/>
      </c>
      <c r="BP50" s="338">
        <f t="shared" si="28"/>
        <v>1</v>
      </c>
      <c r="BQ50" s="491">
        <f t="shared" si="46"/>
        <v>4</v>
      </c>
    </row>
    <row r="51" spans="2:69">
      <c r="B51" s="96" t="s">
        <v>749</v>
      </c>
      <c r="C51" s="96" t="s">
        <v>115</v>
      </c>
      <c r="D51" s="96" t="s">
        <v>109</v>
      </c>
      <c r="E51" s="96" t="str">
        <f t="shared" si="1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6"/>
        <v/>
      </c>
      <c r="O51" s="184">
        <f>_xlfn.IFNA(ROUND(INDEX(Spectrum!$K:$K,MATCH(RIGHT($B51,13)&amp;"|"&amp;$C51&amp;"|"&amp;$D51&amp;"|"&amp;O$14,Spectrum!$N:$N,0)),0),"")</f>
        <v>733</v>
      </c>
      <c r="P51" s="372">
        <f>_xlfn.IFNA(INDEX(Spectrum!$M:$M,MATCH(RIGHT($B51,13)&amp;"|"&amp;$C51&amp;"|"&amp;$D51&amp;"|"&amp;O$14,Spectrum!$N:$N,0)),"")</f>
        <v>35</v>
      </c>
      <c r="Q51" s="376"/>
      <c r="R51" s="80" t="str">
        <f t="shared" si="34"/>
        <v/>
      </c>
      <c r="S51" s="499">
        <v>630</v>
      </c>
      <c r="T51" s="384">
        <v>874</v>
      </c>
      <c r="U51" s="384">
        <f t="shared" si="17"/>
        <v>244</v>
      </c>
      <c r="V51" s="133">
        <f t="shared" si="35"/>
        <v>1</v>
      </c>
      <c r="W51" s="133">
        <f t="shared" si="47"/>
        <v>1</v>
      </c>
      <c r="X51" s="80">
        <f t="shared" si="36"/>
        <v>0.8403846153846154</v>
      </c>
      <c r="Y51" s="378">
        <f t="shared" si="48"/>
        <v>0.9</v>
      </c>
      <c r="Z51" s="376">
        <f t="shared" si="37"/>
        <v>936</v>
      </c>
      <c r="AA51" s="406">
        <f t="shared" si="38"/>
        <v>62</v>
      </c>
      <c r="AB51" s="389" t="str">
        <f>IF($C51="&lt;01",_xlfn.IFNA(ROUND(INDEX(EID!$L:$L,MATCH($B51,EID!$B:$B,0))/2,0),""),"")</f>
        <v/>
      </c>
      <c r="AC51" s="237">
        <f t="shared" si="39"/>
        <v>62</v>
      </c>
      <c r="AD51" s="203">
        <f t="shared" si="40"/>
        <v>936</v>
      </c>
      <c r="AE51" s="338">
        <f t="shared" si="49"/>
        <v>1</v>
      </c>
      <c r="AF51" s="376"/>
      <c r="AG51" s="159">
        <v>0.98</v>
      </c>
      <c r="AH51" s="159">
        <v>0.98</v>
      </c>
      <c r="AI51" s="211">
        <v>85</v>
      </c>
      <c r="AJ51" s="211">
        <v>46</v>
      </c>
      <c r="AK51" s="376">
        <f t="shared" si="41"/>
        <v>81</v>
      </c>
      <c r="AL51" s="148">
        <v>0.7</v>
      </c>
      <c r="AM51" s="147">
        <v>1</v>
      </c>
      <c r="AN51" s="203">
        <f t="shared" si="42"/>
        <v>931</v>
      </c>
      <c r="AO51" s="148"/>
      <c r="AP51" s="354">
        <v>0.95</v>
      </c>
      <c r="AQ51" s="354">
        <f t="shared" si="18"/>
        <v>0.95</v>
      </c>
      <c r="AR51" s="203">
        <f t="shared" si="43"/>
        <v>884</v>
      </c>
      <c r="AS51" s="203">
        <f t="shared" si="19"/>
        <v>889</v>
      </c>
      <c r="AT51" s="346">
        <v>0</v>
      </c>
      <c r="AU51" s="206">
        <f t="shared" si="20"/>
        <v>0</v>
      </c>
      <c r="AV51" s="206">
        <f t="shared" si="21"/>
        <v>81</v>
      </c>
      <c r="AW51" s="206"/>
      <c r="AX51" s="354">
        <v>0.95</v>
      </c>
      <c r="AY51" s="354"/>
      <c r="AZ51" s="354">
        <f t="shared" si="32"/>
        <v>0.75</v>
      </c>
      <c r="BA51" s="237">
        <f>IF($C51="&lt;01",_xlfn.IFNA(ROUND(INDEX(EID!$K:$K,MATCH($B51,EID!$B:$B,0)),0)/2,""),ROUND(SUM($AV51)/SUM($AX51),0))</f>
        <v>85</v>
      </c>
      <c r="BB51" s="237">
        <f t="shared" si="44"/>
        <v>64</v>
      </c>
      <c r="BC51" s="237">
        <f>_xlfn.IFNA(INDEX(PMTCT!$AB:$AB,MATCH($E51,PMTCT!$E:$E,0)),"")</f>
        <v>10</v>
      </c>
      <c r="BD51" s="237">
        <f>_xlfn.IFNA(INDEX(PMTCT!$AJ:$AJ,MATCH($E51,PMTCT!$E:$E,0)),"")</f>
        <v>9</v>
      </c>
      <c r="BE51" s="237">
        <f>_xlfn.IFNA(INDEX(TB!$O:$O,MATCH($E51,TB!$E:$E,0)),"")</f>
        <v>0</v>
      </c>
      <c r="BF51" s="237" t="str">
        <f>_xlfn.IFNA(INDEX(VMMC!$Z:$Z,MATCH($E51,VMMC!$E:$E,0)),"")</f>
        <v/>
      </c>
      <c r="BG51" s="237" t="str">
        <f>IF($C51="&lt;01",_xlfn.IFNA(ROUND(INDEX(EID!$K:$K,MATCH($B51,EID!$B:$B,0))/2,0),""),"")</f>
        <v/>
      </c>
      <c r="BH51" s="237">
        <f t="shared" si="45"/>
        <v>2</v>
      </c>
      <c r="BI51" s="160">
        <f t="shared" si="22"/>
        <v>0.75294117647058822</v>
      </c>
      <c r="BJ51" s="160">
        <f t="shared" si="23"/>
        <v>0.11764705882352941</v>
      </c>
      <c r="BK51" s="160">
        <f t="shared" si="24"/>
        <v>0.10588235294117647</v>
      </c>
      <c r="BL51" s="160" t="str">
        <f t="shared" si="25"/>
        <v/>
      </c>
      <c r="BM51" s="160" t="str">
        <f t="shared" si="26"/>
        <v/>
      </c>
      <c r="BN51" s="160" t="str">
        <f>IF(AND($C51="&lt;01",SUM($BG51)&lt;&gt;0),ROUND(_xlfn.IFNA(INDEX(EID!$K:$K,MATCH($B51,EID!$B:$B,0)),"")/2,0)/SUM($BG51),"")</f>
        <v/>
      </c>
      <c r="BO51" s="160">
        <f t="shared" si="27"/>
        <v>2.3529411764705882E-2</v>
      </c>
      <c r="BP51" s="338">
        <f t="shared" si="28"/>
        <v>1</v>
      </c>
      <c r="BQ51" s="491">
        <f t="shared" si="46"/>
        <v>85</v>
      </c>
    </row>
    <row r="52" spans="2:69">
      <c r="B52" s="96" t="s">
        <v>749</v>
      </c>
      <c r="C52" s="96" t="s">
        <v>115</v>
      </c>
      <c r="D52" s="96" t="s">
        <v>120</v>
      </c>
      <c r="E52" s="96" t="str">
        <f t="shared" si="1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6"/>
        <v/>
      </c>
      <c r="O52" s="184">
        <f>_xlfn.IFNA(ROUND(INDEX(Spectrum!$K:$K,MATCH(RIGHT($B52,13)&amp;"|"&amp;$C52&amp;"|"&amp;$D52&amp;"|"&amp;O$14,Spectrum!$N:$N,0)),0),"")</f>
        <v>261</v>
      </c>
      <c r="P52" s="372">
        <f>_xlfn.IFNA(INDEX(Spectrum!$M:$M,MATCH(RIGHT($B52,13)&amp;"|"&amp;$C52&amp;"|"&amp;$D52&amp;"|"&amp;O$14,Spectrum!$N:$N,0)),"")</f>
        <v>13</v>
      </c>
      <c r="Q52" s="376"/>
      <c r="R52" s="80" t="str">
        <f t="shared" si="34"/>
        <v/>
      </c>
      <c r="S52" s="499">
        <v>122</v>
      </c>
      <c r="T52" s="384">
        <v>445</v>
      </c>
      <c r="U52" s="384">
        <f t="shared" si="17"/>
        <v>323</v>
      </c>
      <c r="V52" s="133">
        <f t="shared" si="35"/>
        <v>1</v>
      </c>
      <c r="W52" s="133">
        <f t="shared" si="47"/>
        <v>1</v>
      </c>
      <c r="X52" s="80">
        <f t="shared" si="36"/>
        <v>0.97374179431072205</v>
      </c>
      <c r="Y52" s="378">
        <f t="shared" si="48"/>
        <v>0.97374179431072205</v>
      </c>
      <c r="Z52" s="376">
        <f t="shared" si="37"/>
        <v>445</v>
      </c>
      <c r="AA52" s="406">
        <f t="shared" si="38"/>
        <v>0</v>
      </c>
      <c r="AB52" s="389" t="str">
        <f>IF($C52="&lt;01",_xlfn.IFNA(ROUND(INDEX(EID!$L:$L,MATCH($B52,EID!$B:$B,0))/2,0),""),"")</f>
        <v/>
      </c>
      <c r="AC52" s="237">
        <f t="shared" si="39"/>
        <v>0</v>
      </c>
      <c r="AD52" s="203">
        <f t="shared" si="40"/>
        <v>445</v>
      </c>
      <c r="AE52" s="338">
        <f t="shared" si="49"/>
        <v>1</v>
      </c>
      <c r="AF52" s="376"/>
      <c r="AG52" s="159">
        <v>0.98</v>
      </c>
      <c r="AH52" s="159">
        <v>0.98</v>
      </c>
      <c r="AI52" s="211">
        <v>32</v>
      </c>
      <c r="AJ52" s="211">
        <v>23</v>
      </c>
      <c r="AK52" s="376">
        <f t="shared" si="41"/>
        <v>9</v>
      </c>
      <c r="AL52" s="148">
        <v>0.7</v>
      </c>
      <c r="AM52" s="147">
        <v>1</v>
      </c>
      <c r="AN52" s="203">
        <f t="shared" si="42"/>
        <v>451</v>
      </c>
      <c r="AO52" s="148"/>
      <c r="AP52" s="354">
        <v>0.95</v>
      </c>
      <c r="AQ52" s="354">
        <f t="shared" si="18"/>
        <v>0.95</v>
      </c>
      <c r="AR52" s="203">
        <f t="shared" si="43"/>
        <v>428</v>
      </c>
      <c r="AS52" s="203">
        <f t="shared" si="19"/>
        <v>423</v>
      </c>
      <c r="AT52" s="346">
        <v>0</v>
      </c>
      <c r="AU52" s="206">
        <f t="shared" si="20"/>
        <v>0</v>
      </c>
      <c r="AV52" s="206">
        <f t="shared" si="21"/>
        <v>9</v>
      </c>
      <c r="AW52" s="206"/>
      <c r="AX52" s="354">
        <v>0.95</v>
      </c>
      <c r="AY52" s="354"/>
      <c r="AZ52" s="354">
        <f t="shared" si="32"/>
        <v>0.75</v>
      </c>
      <c r="BA52" s="237">
        <f>IF($C52="&lt;01",_xlfn.IFNA(ROUND(INDEX(EID!$K:$K,MATCH($B52,EID!$B:$B,0)),0)/2,""),ROUND(SUM($AV52)/SUM($AX52),0))</f>
        <v>9</v>
      </c>
      <c r="BB52" s="237">
        <f t="shared" si="44"/>
        <v>7</v>
      </c>
      <c r="BC52" s="237" t="str">
        <f>_xlfn.IFNA(INDEX(PMTCT!$AB:$AB,MATCH($E52,PMTCT!$E:$E,0)),"")</f>
        <v/>
      </c>
      <c r="BD52" s="237" t="str">
        <f>_xlfn.IFNA(INDEX(PMTCT!$AJ:$AJ,MATCH($E52,PMTCT!$E:$E,0)),"")</f>
        <v/>
      </c>
      <c r="BE52" s="237">
        <f>_xlfn.IFNA(INDEX(TB!$O:$O,MATCH($E52,TB!$E:$E,0)),"")</f>
        <v>0</v>
      </c>
      <c r="BF52" s="237" t="str">
        <f>_xlfn.IFNA(INDEX(VMMC!$Z:$Z,MATCH($E52,VMMC!$E:$E,0)),"")</f>
        <v/>
      </c>
      <c r="BG52" s="237" t="str">
        <f>IF($C52="&lt;01",_xlfn.IFNA(ROUND(INDEX(EID!$K:$K,MATCH($B52,EID!$B:$B,0))/2,0),""),"")</f>
        <v/>
      </c>
      <c r="BH52" s="237">
        <f t="shared" si="45"/>
        <v>2</v>
      </c>
      <c r="BI52" s="160">
        <f t="shared" si="22"/>
        <v>0.77777777777777779</v>
      </c>
      <c r="BJ52" s="160" t="str">
        <f t="shared" si="23"/>
        <v/>
      </c>
      <c r="BK52" s="160" t="str">
        <f t="shared" si="24"/>
        <v/>
      </c>
      <c r="BL52" s="160" t="str">
        <f t="shared" si="25"/>
        <v/>
      </c>
      <c r="BM52" s="160" t="str">
        <f t="shared" si="26"/>
        <v/>
      </c>
      <c r="BN52" s="160" t="str">
        <f>IF(AND($C52="&lt;01",SUM($BG52)&lt;&gt;0),ROUND(_xlfn.IFNA(INDEX(EID!$K:$K,MATCH($B52,EID!$B:$B,0)),"")/2,0)/SUM($BG52),"")</f>
        <v/>
      </c>
      <c r="BO52" s="160">
        <f t="shared" si="27"/>
        <v>0.22222222222222221</v>
      </c>
      <c r="BP52" s="338">
        <f t="shared" si="28"/>
        <v>1</v>
      </c>
      <c r="BQ52" s="491">
        <f t="shared" si="46"/>
        <v>9</v>
      </c>
    </row>
    <row r="53" spans="2:69">
      <c r="B53" s="96" t="s">
        <v>749</v>
      </c>
      <c r="C53" s="96" t="s">
        <v>116</v>
      </c>
      <c r="D53" s="96" t="s">
        <v>109</v>
      </c>
      <c r="E53" s="96" t="str">
        <f t="shared" si="1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6"/>
        <v/>
      </c>
      <c r="O53" s="184">
        <f>_xlfn.IFNA(ROUND(INDEX(Spectrum!$K:$K,MATCH(RIGHT($B53,13)&amp;"|"&amp;$C53&amp;"|"&amp;$D53&amp;"|"&amp;O$14,Spectrum!$N:$N,0)),0),"")</f>
        <v>1070</v>
      </c>
      <c r="P53" s="372">
        <f>_xlfn.IFNA(INDEX(Spectrum!$M:$M,MATCH(RIGHT($B53,13)&amp;"|"&amp;$C53&amp;"|"&amp;$D53&amp;"|"&amp;O$14,Spectrum!$N:$N,0)),"")</f>
        <v>16</v>
      </c>
      <c r="Q53" s="376"/>
      <c r="R53" s="80" t="str">
        <f t="shared" si="34"/>
        <v/>
      </c>
      <c r="S53" s="499">
        <v>880</v>
      </c>
      <c r="T53" s="384">
        <v>1128</v>
      </c>
      <c r="U53" s="384">
        <f t="shared" si="17"/>
        <v>248</v>
      </c>
      <c r="V53" s="133">
        <f t="shared" si="35"/>
        <v>1</v>
      </c>
      <c r="W53" s="133">
        <f t="shared" si="47"/>
        <v>1</v>
      </c>
      <c r="X53" s="80">
        <f t="shared" si="36"/>
        <v>0.76371022342586325</v>
      </c>
      <c r="Y53" s="378">
        <f t="shared" si="48"/>
        <v>0.9</v>
      </c>
      <c r="Z53" s="376">
        <f t="shared" si="37"/>
        <v>1329</v>
      </c>
      <c r="AA53" s="406">
        <f t="shared" si="38"/>
        <v>201</v>
      </c>
      <c r="AB53" s="389" t="str">
        <f>IF($C53="&lt;01",_xlfn.IFNA(ROUND(INDEX(EID!$L:$L,MATCH($B53,EID!$B:$B,0))/2,0),""),"")</f>
        <v/>
      </c>
      <c r="AC53" s="237">
        <f t="shared" si="39"/>
        <v>201</v>
      </c>
      <c r="AD53" s="203">
        <f t="shared" si="40"/>
        <v>1329</v>
      </c>
      <c r="AE53" s="338">
        <f t="shared" si="49"/>
        <v>1</v>
      </c>
      <c r="AF53" s="376"/>
      <c r="AG53" s="159">
        <v>0.98</v>
      </c>
      <c r="AH53" s="159">
        <v>0.98</v>
      </c>
      <c r="AI53" s="211">
        <v>80</v>
      </c>
      <c r="AJ53" s="211">
        <v>59</v>
      </c>
      <c r="AK53" s="376">
        <f t="shared" si="41"/>
        <v>228</v>
      </c>
      <c r="AL53" s="148">
        <v>0.7</v>
      </c>
      <c r="AM53" s="147">
        <v>1</v>
      </c>
      <c r="AN53" s="203">
        <f t="shared" si="42"/>
        <v>1288</v>
      </c>
      <c r="AO53" s="148"/>
      <c r="AP53" s="354">
        <v>0.95</v>
      </c>
      <c r="AQ53" s="354">
        <f t="shared" si="18"/>
        <v>0.95</v>
      </c>
      <c r="AR53" s="203">
        <f t="shared" si="43"/>
        <v>1224</v>
      </c>
      <c r="AS53" s="203">
        <f t="shared" si="19"/>
        <v>1263</v>
      </c>
      <c r="AT53" s="346">
        <v>0</v>
      </c>
      <c r="AU53" s="206">
        <f t="shared" si="20"/>
        <v>0</v>
      </c>
      <c r="AV53" s="206">
        <f t="shared" si="21"/>
        <v>228</v>
      </c>
      <c r="AW53" s="206"/>
      <c r="AX53" s="354">
        <v>0.95</v>
      </c>
      <c r="AY53" s="354"/>
      <c r="AZ53" s="354">
        <f t="shared" si="32"/>
        <v>0.5</v>
      </c>
      <c r="BA53" s="237">
        <f>IF($C53="&lt;01",_xlfn.IFNA(ROUND(INDEX(EID!$K:$K,MATCH($B53,EID!$B:$B,0)),0)/2,""),ROUND(SUM($AV53)/SUM($AX53),0))</f>
        <v>240</v>
      </c>
      <c r="BB53" s="237">
        <f t="shared" si="44"/>
        <v>120</v>
      </c>
      <c r="BC53" s="237">
        <f>_xlfn.IFNA(INDEX(PMTCT!$AB:$AB,MATCH($E53,PMTCT!$E:$E,0)),"")</f>
        <v>14</v>
      </c>
      <c r="BD53" s="237">
        <f>_xlfn.IFNA(INDEX(PMTCT!$AJ:$AJ,MATCH($E53,PMTCT!$E:$E,0)),"")</f>
        <v>12</v>
      </c>
      <c r="BE53" s="237">
        <f>_xlfn.IFNA(INDEX(TB!$O:$O,MATCH($E53,TB!$E:$E,0)),"")</f>
        <v>0</v>
      </c>
      <c r="BF53" s="237" t="str">
        <f>_xlfn.IFNA(INDEX(VMMC!$Z:$Z,MATCH($E53,VMMC!$E:$E,0)),"")</f>
        <v/>
      </c>
      <c r="BG53" s="237" t="str">
        <f>IF($C53="&lt;01",_xlfn.IFNA(ROUND(INDEX(EID!$K:$K,MATCH($B53,EID!$B:$B,0))/2,0),""),"")</f>
        <v/>
      </c>
      <c r="BH53" s="237">
        <f t="shared" si="45"/>
        <v>94</v>
      </c>
      <c r="BI53" s="160">
        <f t="shared" si="22"/>
        <v>0.5</v>
      </c>
      <c r="BJ53" s="160">
        <f t="shared" si="23"/>
        <v>5.8333333333333334E-2</v>
      </c>
      <c r="BK53" s="160">
        <f t="shared" si="24"/>
        <v>0.05</v>
      </c>
      <c r="BL53" s="160" t="str">
        <f t="shared" si="25"/>
        <v/>
      </c>
      <c r="BM53" s="160" t="str">
        <f t="shared" si="26"/>
        <v/>
      </c>
      <c r="BN53" s="160" t="str">
        <f>IF(AND($C53="&lt;01",SUM($BG53)&lt;&gt;0),ROUND(_xlfn.IFNA(INDEX(EID!$K:$K,MATCH($B53,EID!$B:$B,0)),"")/2,0)/SUM($BG53),"")</f>
        <v/>
      </c>
      <c r="BO53" s="160">
        <f t="shared" si="27"/>
        <v>0.39166666666666666</v>
      </c>
      <c r="BP53" s="338">
        <f t="shared" si="28"/>
        <v>1</v>
      </c>
      <c r="BQ53" s="491">
        <f t="shared" si="46"/>
        <v>240</v>
      </c>
    </row>
    <row r="54" spans="2:69">
      <c r="B54" s="96" t="s">
        <v>749</v>
      </c>
      <c r="C54" s="96" t="s">
        <v>116</v>
      </c>
      <c r="D54" s="96" t="s">
        <v>120</v>
      </c>
      <c r="E54" s="96" t="str">
        <f t="shared" si="1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6"/>
        <v/>
      </c>
      <c r="O54" s="184">
        <f>_xlfn.IFNA(ROUND(INDEX(Spectrum!$K:$K,MATCH(RIGHT($B54,13)&amp;"|"&amp;$C54&amp;"|"&amp;$D54&amp;"|"&amp;O$14,Spectrum!$N:$N,0)),0),"")</f>
        <v>512</v>
      </c>
      <c r="P54" s="372">
        <f>_xlfn.IFNA(INDEX(Spectrum!$M:$M,MATCH(RIGHT($B54,13)&amp;"|"&amp;$C54&amp;"|"&amp;$D54&amp;"|"&amp;O$14,Spectrum!$N:$N,0)),"")</f>
        <v>11</v>
      </c>
      <c r="Q54" s="376"/>
      <c r="R54" s="80" t="str">
        <f t="shared" si="34"/>
        <v/>
      </c>
      <c r="S54" s="499">
        <v>306</v>
      </c>
      <c r="T54" s="384">
        <v>724</v>
      </c>
      <c r="U54" s="384">
        <f t="shared" si="17"/>
        <v>418</v>
      </c>
      <c r="V54" s="133">
        <f t="shared" si="35"/>
        <v>1</v>
      </c>
      <c r="W54" s="133">
        <f t="shared" si="47"/>
        <v>1</v>
      </c>
      <c r="X54" s="80">
        <f t="shared" si="36"/>
        <v>0.83990719257540603</v>
      </c>
      <c r="Y54" s="378">
        <f t="shared" si="48"/>
        <v>0.9</v>
      </c>
      <c r="Z54" s="376">
        <f t="shared" si="37"/>
        <v>776</v>
      </c>
      <c r="AA54" s="406">
        <f t="shared" si="38"/>
        <v>52</v>
      </c>
      <c r="AB54" s="389" t="str">
        <f>IF($C54="&lt;01",_xlfn.IFNA(ROUND(INDEX(EID!$L:$L,MATCH($B54,EID!$B:$B,0))/2,0),""),"")</f>
        <v/>
      </c>
      <c r="AC54" s="237">
        <f t="shared" si="39"/>
        <v>52</v>
      </c>
      <c r="AD54" s="203">
        <f t="shared" si="40"/>
        <v>776</v>
      </c>
      <c r="AE54" s="338">
        <f t="shared" si="49"/>
        <v>1</v>
      </c>
      <c r="AF54" s="376"/>
      <c r="AG54" s="159">
        <v>0.98</v>
      </c>
      <c r="AH54" s="159">
        <v>0.98</v>
      </c>
      <c r="AI54" s="211">
        <v>58</v>
      </c>
      <c r="AJ54" s="211">
        <v>38</v>
      </c>
      <c r="AK54" s="376">
        <f t="shared" si="41"/>
        <v>68</v>
      </c>
      <c r="AL54" s="148">
        <v>0.7</v>
      </c>
      <c r="AM54" s="147">
        <v>1</v>
      </c>
      <c r="AN54" s="203">
        <f t="shared" si="42"/>
        <v>772</v>
      </c>
      <c r="AO54" s="148"/>
      <c r="AP54" s="354">
        <v>0.95</v>
      </c>
      <c r="AQ54" s="354">
        <f t="shared" si="18"/>
        <v>0.95</v>
      </c>
      <c r="AR54" s="203">
        <f t="shared" si="43"/>
        <v>733</v>
      </c>
      <c r="AS54" s="203">
        <f t="shared" si="19"/>
        <v>737</v>
      </c>
      <c r="AT54" s="346">
        <v>0</v>
      </c>
      <c r="AU54" s="206">
        <f t="shared" si="20"/>
        <v>0</v>
      </c>
      <c r="AV54" s="206">
        <f t="shared" si="21"/>
        <v>68</v>
      </c>
      <c r="AW54" s="206"/>
      <c r="AX54" s="354">
        <v>0.95</v>
      </c>
      <c r="AY54" s="354"/>
      <c r="AZ54" s="354">
        <f t="shared" si="32"/>
        <v>0.75</v>
      </c>
      <c r="BA54" s="237">
        <f>IF($C54="&lt;01",_xlfn.IFNA(ROUND(INDEX(EID!$K:$K,MATCH($B54,EID!$B:$B,0)),0)/2,""),ROUND(SUM($AV54)/SUM($AX54),0))</f>
        <v>72</v>
      </c>
      <c r="BB54" s="237">
        <f t="shared" si="44"/>
        <v>54</v>
      </c>
      <c r="BC54" s="237" t="str">
        <f>_xlfn.IFNA(INDEX(PMTCT!$AB:$AB,MATCH($E54,PMTCT!$E:$E,0)),"")</f>
        <v/>
      </c>
      <c r="BD54" s="237" t="str">
        <f>_xlfn.IFNA(INDEX(PMTCT!$AJ:$AJ,MATCH($E54,PMTCT!$E:$E,0)),"")</f>
        <v/>
      </c>
      <c r="BE54" s="237">
        <f>_xlfn.IFNA(INDEX(TB!$O:$O,MATCH($E54,TB!$E:$E,0)),"")</f>
        <v>2</v>
      </c>
      <c r="BF54" s="237" t="str">
        <f>_xlfn.IFNA(INDEX(VMMC!$Z:$Z,MATCH($E54,VMMC!$E:$E,0)),"")</f>
        <v/>
      </c>
      <c r="BG54" s="237" t="str">
        <f>IF($C54="&lt;01",_xlfn.IFNA(ROUND(INDEX(EID!$K:$K,MATCH($B54,EID!$B:$B,0))/2,0),""),"")</f>
        <v/>
      </c>
      <c r="BH54" s="237">
        <f t="shared" si="45"/>
        <v>16</v>
      </c>
      <c r="BI54" s="160">
        <f t="shared" si="22"/>
        <v>0.75</v>
      </c>
      <c r="BJ54" s="160" t="str">
        <f t="shared" si="23"/>
        <v/>
      </c>
      <c r="BK54" s="160" t="str">
        <f t="shared" si="24"/>
        <v/>
      </c>
      <c r="BL54" s="160">
        <f t="shared" si="25"/>
        <v>2.7777777777777776E-2</v>
      </c>
      <c r="BM54" s="160" t="str">
        <f t="shared" si="26"/>
        <v/>
      </c>
      <c r="BN54" s="160" t="str">
        <f>IF(AND($C54="&lt;01",SUM($BG54)&lt;&gt;0),ROUND(_xlfn.IFNA(INDEX(EID!$K:$K,MATCH($B54,EID!$B:$B,0)),"")/2,0)/SUM($BG54),"")</f>
        <v/>
      </c>
      <c r="BO54" s="160">
        <f t="shared" si="27"/>
        <v>0.22222222222222221</v>
      </c>
      <c r="BP54" s="338">
        <f t="shared" si="28"/>
        <v>1</v>
      </c>
      <c r="BQ54" s="491">
        <f t="shared" si="46"/>
        <v>72</v>
      </c>
    </row>
    <row r="55" spans="2:69">
      <c r="B55" s="96" t="s">
        <v>749</v>
      </c>
      <c r="C55" s="96" t="s">
        <v>117</v>
      </c>
      <c r="D55" s="96" t="s">
        <v>109</v>
      </c>
      <c r="E55" s="96" t="str">
        <f t="shared" si="1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6"/>
        <v/>
      </c>
      <c r="O55" s="184">
        <f>_xlfn.IFNA(ROUND(INDEX(Spectrum!$K:$K,MATCH(RIGHT($B55,13)&amp;"|"&amp;$C55&amp;"|"&amp;$D55&amp;"|"&amp;O$14,Spectrum!$N:$N,0)),0),"")</f>
        <v>1101</v>
      </c>
      <c r="P55" s="372">
        <f>_xlfn.IFNA(INDEX(Spectrum!$M:$M,MATCH(RIGHT($B55,13)&amp;"|"&amp;$C55&amp;"|"&amp;$D55&amp;"|"&amp;O$14,Spectrum!$N:$N,0)),"")</f>
        <v>3</v>
      </c>
      <c r="Q55" s="376"/>
      <c r="R55" s="80" t="str">
        <f t="shared" si="34"/>
        <v/>
      </c>
      <c r="S55" s="499">
        <v>948</v>
      </c>
      <c r="T55" s="384">
        <v>1123</v>
      </c>
      <c r="U55" s="384">
        <f t="shared" si="17"/>
        <v>175</v>
      </c>
      <c r="V55" s="133">
        <f t="shared" si="35"/>
        <v>1</v>
      </c>
      <c r="W55" s="133">
        <f t="shared" si="47"/>
        <v>1</v>
      </c>
      <c r="X55" s="80">
        <f t="shared" si="36"/>
        <v>0.78586424072778172</v>
      </c>
      <c r="Y55" s="378">
        <f t="shared" si="48"/>
        <v>0.9</v>
      </c>
      <c r="Z55" s="376">
        <f t="shared" si="37"/>
        <v>1286</v>
      </c>
      <c r="AA55" s="406">
        <f t="shared" si="38"/>
        <v>163</v>
      </c>
      <c r="AB55" s="389" t="str">
        <f>IF($C55="&lt;01",_xlfn.IFNA(ROUND(INDEX(EID!$L:$L,MATCH($B55,EID!$B:$B,0))/2,0),""),"")</f>
        <v/>
      </c>
      <c r="AC55" s="237">
        <f t="shared" si="39"/>
        <v>163</v>
      </c>
      <c r="AD55" s="203">
        <f t="shared" si="40"/>
        <v>1286</v>
      </c>
      <c r="AE55" s="338">
        <f t="shared" si="49"/>
        <v>1</v>
      </c>
      <c r="AF55" s="376"/>
      <c r="AG55" s="159">
        <v>0.98</v>
      </c>
      <c r="AH55" s="159">
        <v>0.98</v>
      </c>
      <c r="AI55" s="211">
        <v>54</v>
      </c>
      <c r="AJ55" s="211">
        <v>59</v>
      </c>
      <c r="AK55" s="376">
        <f t="shared" si="41"/>
        <v>189</v>
      </c>
      <c r="AL55" s="148">
        <v>0.7</v>
      </c>
      <c r="AM55" s="147">
        <v>1</v>
      </c>
      <c r="AN55" s="203">
        <f t="shared" si="42"/>
        <v>1255</v>
      </c>
      <c r="AO55" s="148"/>
      <c r="AP55" s="354">
        <v>0.95</v>
      </c>
      <c r="AQ55" s="354">
        <f t="shared" si="18"/>
        <v>0.95</v>
      </c>
      <c r="AR55" s="203">
        <f t="shared" si="43"/>
        <v>1192</v>
      </c>
      <c r="AS55" s="203">
        <f t="shared" si="19"/>
        <v>1222</v>
      </c>
      <c r="AT55" s="346">
        <v>0</v>
      </c>
      <c r="AU55" s="206">
        <f t="shared" si="20"/>
        <v>0</v>
      </c>
      <c r="AV55" s="206">
        <f t="shared" si="21"/>
        <v>189</v>
      </c>
      <c r="AW55" s="206"/>
      <c r="AX55" s="354">
        <v>0.95</v>
      </c>
      <c r="AY55" s="354"/>
      <c r="AZ55" s="354">
        <f t="shared" si="32"/>
        <v>0.5</v>
      </c>
      <c r="BA55" s="237">
        <f>IF($C55="&lt;01",_xlfn.IFNA(ROUND(INDEX(EID!$K:$K,MATCH($B55,EID!$B:$B,0)),0)/2,""),ROUND(SUM($AV55)/SUM($AX55),0))</f>
        <v>199</v>
      </c>
      <c r="BB55" s="237">
        <f t="shared" si="44"/>
        <v>100</v>
      </c>
      <c r="BC55" s="237">
        <f>_xlfn.IFNA(INDEX(PMTCT!$AB:$AB,MATCH($E55,PMTCT!$E:$E,0)),"")</f>
        <v>14</v>
      </c>
      <c r="BD55" s="237">
        <f>_xlfn.IFNA(INDEX(PMTCT!$AJ:$AJ,MATCH($E55,PMTCT!$E:$E,0)),"")</f>
        <v>10</v>
      </c>
      <c r="BE55" s="237">
        <f>_xlfn.IFNA(INDEX(TB!$O:$O,MATCH($E55,TB!$E:$E,0)),"")</f>
        <v>1</v>
      </c>
      <c r="BF55" s="237" t="str">
        <f>_xlfn.IFNA(INDEX(VMMC!$Z:$Z,MATCH($E55,VMMC!$E:$E,0)),"")</f>
        <v/>
      </c>
      <c r="BG55" s="237" t="str">
        <f>IF($C55="&lt;01",_xlfn.IFNA(ROUND(INDEX(EID!$K:$K,MATCH($B55,EID!$B:$B,0))/2,0),""),"")</f>
        <v/>
      </c>
      <c r="BH55" s="237">
        <f t="shared" si="45"/>
        <v>74</v>
      </c>
      <c r="BI55" s="160">
        <f t="shared" si="22"/>
        <v>0.50251256281407031</v>
      </c>
      <c r="BJ55" s="160">
        <f t="shared" si="23"/>
        <v>7.0351758793969849E-2</v>
      </c>
      <c r="BK55" s="160">
        <f t="shared" si="24"/>
        <v>5.0251256281407038E-2</v>
      </c>
      <c r="BL55" s="160">
        <f t="shared" si="25"/>
        <v>5.0251256281407036E-3</v>
      </c>
      <c r="BM55" s="160" t="str">
        <f t="shared" si="26"/>
        <v/>
      </c>
      <c r="BN55" s="160" t="str">
        <f>IF(AND($C55="&lt;01",SUM($BG55)&lt;&gt;0),ROUND(_xlfn.IFNA(INDEX(EID!$K:$K,MATCH($B55,EID!$B:$B,0)),"")/2,0)/SUM($BG55),"")</f>
        <v/>
      </c>
      <c r="BO55" s="160">
        <f t="shared" si="27"/>
        <v>0.37185929648241206</v>
      </c>
      <c r="BP55" s="338">
        <f t="shared" si="28"/>
        <v>1</v>
      </c>
      <c r="BQ55" s="491">
        <f t="shared" si="46"/>
        <v>199</v>
      </c>
    </row>
    <row r="56" spans="2:69">
      <c r="B56" s="96" t="s">
        <v>749</v>
      </c>
      <c r="C56" s="96" t="s">
        <v>117</v>
      </c>
      <c r="D56" s="96" t="s">
        <v>120</v>
      </c>
      <c r="E56" s="96" t="str">
        <f t="shared" si="1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6"/>
        <v/>
      </c>
      <c r="O56" s="184">
        <f>_xlfn.IFNA(ROUND(INDEX(Spectrum!$K:$K,MATCH(RIGHT($B56,13)&amp;"|"&amp;$C56&amp;"|"&amp;$D56&amp;"|"&amp;O$14,Spectrum!$N:$N,0)),0),"")</f>
        <v>709</v>
      </c>
      <c r="P56" s="372">
        <f>_xlfn.IFNA(INDEX(Spectrum!$M:$M,MATCH(RIGHT($B56,13)&amp;"|"&amp;$C56&amp;"|"&amp;$D56&amp;"|"&amp;O$14,Spectrum!$N:$N,0)),"")</f>
        <v>26</v>
      </c>
      <c r="Q56" s="376"/>
      <c r="R56" s="80" t="str">
        <f t="shared" si="34"/>
        <v/>
      </c>
      <c r="S56" s="499">
        <v>555</v>
      </c>
      <c r="T56" s="384">
        <v>830</v>
      </c>
      <c r="U56" s="384">
        <f t="shared" si="17"/>
        <v>275</v>
      </c>
      <c r="V56" s="133">
        <f t="shared" si="35"/>
        <v>1</v>
      </c>
      <c r="W56" s="133">
        <f t="shared" si="47"/>
        <v>1</v>
      </c>
      <c r="X56" s="80">
        <f t="shared" si="36"/>
        <v>0.77861163227016883</v>
      </c>
      <c r="Y56" s="378">
        <f t="shared" si="48"/>
        <v>0.9</v>
      </c>
      <c r="Z56" s="376">
        <f t="shared" si="37"/>
        <v>959</v>
      </c>
      <c r="AA56" s="406">
        <f t="shared" si="38"/>
        <v>129</v>
      </c>
      <c r="AB56" s="389" t="str">
        <f>IF($C56="&lt;01",_xlfn.IFNA(ROUND(INDEX(EID!$L:$L,MATCH($B56,EID!$B:$B,0))/2,0),""),"")</f>
        <v/>
      </c>
      <c r="AC56" s="237">
        <f t="shared" si="39"/>
        <v>129</v>
      </c>
      <c r="AD56" s="203">
        <f t="shared" si="40"/>
        <v>959</v>
      </c>
      <c r="AE56" s="338">
        <f t="shared" si="49"/>
        <v>1</v>
      </c>
      <c r="AF56" s="376"/>
      <c r="AG56" s="159">
        <v>0.98</v>
      </c>
      <c r="AH56" s="159">
        <v>0.98</v>
      </c>
      <c r="AI56" s="211">
        <v>73</v>
      </c>
      <c r="AJ56" s="211">
        <v>44</v>
      </c>
      <c r="AK56" s="376">
        <f t="shared" si="41"/>
        <v>149</v>
      </c>
      <c r="AL56" s="148">
        <v>0.7</v>
      </c>
      <c r="AM56" s="147">
        <v>1</v>
      </c>
      <c r="AN56" s="203">
        <f t="shared" si="42"/>
        <v>934</v>
      </c>
      <c r="AO56" s="148"/>
      <c r="AP56" s="354">
        <v>0.95</v>
      </c>
      <c r="AQ56" s="354">
        <f t="shared" si="18"/>
        <v>0.95</v>
      </c>
      <c r="AR56" s="203">
        <f t="shared" si="43"/>
        <v>887</v>
      </c>
      <c r="AS56" s="203">
        <f t="shared" si="19"/>
        <v>911</v>
      </c>
      <c r="AT56" s="346">
        <v>0</v>
      </c>
      <c r="AU56" s="206">
        <f t="shared" si="20"/>
        <v>0</v>
      </c>
      <c r="AV56" s="206">
        <f t="shared" si="21"/>
        <v>149</v>
      </c>
      <c r="AW56" s="206"/>
      <c r="AX56" s="354">
        <v>0.95</v>
      </c>
      <c r="AY56" s="354"/>
      <c r="AZ56" s="354">
        <f t="shared" si="32"/>
        <v>0.5</v>
      </c>
      <c r="BA56" s="237">
        <f>IF($C56="&lt;01",_xlfn.IFNA(ROUND(INDEX(EID!$K:$K,MATCH($B56,EID!$B:$B,0)),0)/2,""),ROUND(SUM($AV56)/SUM($AX56),0))</f>
        <v>157</v>
      </c>
      <c r="BB56" s="237">
        <f t="shared" si="44"/>
        <v>79</v>
      </c>
      <c r="BC56" s="237" t="str">
        <f>_xlfn.IFNA(INDEX(PMTCT!$AB:$AB,MATCH($E56,PMTCT!$E:$E,0)),"")</f>
        <v/>
      </c>
      <c r="BD56" s="237" t="str">
        <f>_xlfn.IFNA(INDEX(PMTCT!$AJ:$AJ,MATCH($E56,PMTCT!$E:$E,0)),"")</f>
        <v/>
      </c>
      <c r="BE56" s="237">
        <f>_xlfn.IFNA(INDEX(TB!$O:$O,MATCH($E56,TB!$E:$E,0)),"")</f>
        <v>1</v>
      </c>
      <c r="BF56" s="237" t="str">
        <f>_xlfn.IFNA(INDEX(VMMC!$Z:$Z,MATCH($E56,VMMC!$E:$E,0)),"")</f>
        <v/>
      </c>
      <c r="BG56" s="237" t="str">
        <f>IF($C56="&lt;01",_xlfn.IFNA(ROUND(INDEX(EID!$K:$K,MATCH($B56,EID!$B:$B,0))/2,0),""),"")</f>
        <v/>
      </c>
      <c r="BH56" s="237">
        <f t="shared" si="45"/>
        <v>77</v>
      </c>
      <c r="BI56" s="160">
        <f t="shared" si="22"/>
        <v>0.50318471337579618</v>
      </c>
      <c r="BJ56" s="160" t="str">
        <f t="shared" si="23"/>
        <v/>
      </c>
      <c r="BK56" s="160" t="str">
        <f t="shared" si="24"/>
        <v/>
      </c>
      <c r="BL56" s="160">
        <f t="shared" si="25"/>
        <v>6.369426751592357E-3</v>
      </c>
      <c r="BM56" s="160" t="str">
        <f t="shared" si="26"/>
        <v/>
      </c>
      <c r="BN56" s="160" t="str">
        <f>IF(AND($C56="&lt;01",SUM($BG56)&lt;&gt;0),ROUND(_xlfn.IFNA(INDEX(EID!$K:$K,MATCH($B56,EID!$B:$B,0)),"")/2,0)/SUM($BG56),"")</f>
        <v/>
      </c>
      <c r="BO56" s="160">
        <f t="shared" si="27"/>
        <v>0.49044585987261147</v>
      </c>
      <c r="BP56" s="338">
        <f t="shared" si="28"/>
        <v>1</v>
      </c>
      <c r="BQ56" s="491">
        <f t="shared" si="46"/>
        <v>157</v>
      </c>
    </row>
    <row r="57" spans="2:69">
      <c r="B57" s="96" t="s">
        <v>749</v>
      </c>
      <c r="C57" s="96" t="s">
        <v>118</v>
      </c>
      <c r="D57" s="96" t="s">
        <v>109</v>
      </c>
      <c r="E57" s="96" t="str">
        <f t="shared" si="1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6"/>
        <v/>
      </c>
      <c r="O57" s="184">
        <f>_xlfn.IFNA(ROUND(INDEX(Spectrum!$K:$K,MATCH(RIGHT($B57,13)&amp;"|"&amp;$C57&amp;"|"&amp;$D57&amp;"|"&amp;O$14,Spectrum!$N:$N,0)),0),"")</f>
        <v>908</v>
      </c>
      <c r="P57" s="372">
        <f>_xlfn.IFNA(INDEX(Spectrum!$M:$M,MATCH(RIGHT($B57,13)&amp;"|"&amp;$C57&amp;"|"&amp;$D57&amp;"|"&amp;O$14,Spectrum!$N:$N,0)),"")</f>
        <v>18</v>
      </c>
      <c r="Q57" s="376"/>
      <c r="R57" s="80" t="str">
        <f t="shared" si="34"/>
        <v/>
      </c>
      <c r="S57" s="499">
        <v>920</v>
      </c>
      <c r="T57" s="384">
        <v>945</v>
      </c>
      <c r="U57" s="384">
        <f t="shared" si="17"/>
        <v>25</v>
      </c>
      <c r="V57" s="133">
        <f t="shared" si="35"/>
        <v>1</v>
      </c>
      <c r="W57" s="133">
        <f t="shared" si="47"/>
        <v>1</v>
      </c>
      <c r="X57" s="80">
        <f t="shared" si="36"/>
        <v>0.82460732984293195</v>
      </c>
      <c r="Y57" s="378">
        <f t="shared" si="48"/>
        <v>0.9</v>
      </c>
      <c r="Z57" s="376">
        <f t="shared" si="37"/>
        <v>1031</v>
      </c>
      <c r="AA57" s="406">
        <f t="shared" si="38"/>
        <v>86</v>
      </c>
      <c r="AB57" s="389" t="str">
        <f>IF($C57="&lt;01",_xlfn.IFNA(ROUND(INDEX(EID!$L:$L,MATCH($B57,EID!$B:$B,0))/2,0),""),"")</f>
        <v/>
      </c>
      <c r="AC57" s="237">
        <f t="shared" si="39"/>
        <v>86</v>
      </c>
      <c r="AD57" s="203">
        <f t="shared" si="40"/>
        <v>1031</v>
      </c>
      <c r="AE57" s="338">
        <f t="shared" si="49"/>
        <v>1</v>
      </c>
      <c r="AF57" s="376"/>
      <c r="AG57" s="159">
        <v>0.98</v>
      </c>
      <c r="AH57" s="159">
        <v>0.98</v>
      </c>
      <c r="AI57" s="211">
        <v>33</v>
      </c>
      <c r="AJ57" s="211">
        <v>50</v>
      </c>
      <c r="AK57" s="376">
        <f t="shared" si="41"/>
        <v>107</v>
      </c>
      <c r="AL57" s="148">
        <v>0.7</v>
      </c>
      <c r="AM57" s="147">
        <v>1</v>
      </c>
      <c r="AN57" s="203">
        <f t="shared" si="42"/>
        <v>1020</v>
      </c>
      <c r="AO57" s="148"/>
      <c r="AP57" s="354">
        <v>0.95</v>
      </c>
      <c r="AQ57" s="354">
        <f t="shared" si="18"/>
        <v>0.95</v>
      </c>
      <c r="AR57" s="203">
        <f t="shared" si="43"/>
        <v>969</v>
      </c>
      <c r="AS57" s="203">
        <f t="shared" si="19"/>
        <v>979</v>
      </c>
      <c r="AT57" s="346">
        <v>0</v>
      </c>
      <c r="AU57" s="206">
        <f t="shared" si="20"/>
        <v>0</v>
      </c>
      <c r="AV57" s="206">
        <f t="shared" si="21"/>
        <v>107</v>
      </c>
      <c r="AW57" s="206"/>
      <c r="AX57" s="354">
        <v>0.95</v>
      </c>
      <c r="AY57" s="354"/>
      <c r="AZ57" s="354">
        <f t="shared" si="32"/>
        <v>0.75</v>
      </c>
      <c r="BA57" s="237">
        <f>IF($C57="&lt;01",_xlfn.IFNA(ROUND(INDEX(EID!$K:$K,MATCH($B57,EID!$B:$B,0)),0)/2,""),ROUND(SUM($AV57)/SUM($AX57),0))</f>
        <v>113</v>
      </c>
      <c r="BB57" s="237">
        <f t="shared" si="44"/>
        <v>85</v>
      </c>
      <c r="BC57" s="237">
        <f>_xlfn.IFNA(INDEX(PMTCT!$AB:$AB,MATCH($E57,PMTCT!$E:$E,0)),"")</f>
        <v>0</v>
      </c>
      <c r="BD57" s="237">
        <f>_xlfn.IFNA(INDEX(PMTCT!$AJ:$AJ,MATCH($E57,PMTCT!$E:$E,0)),"")</f>
        <v>0</v>
      </c>
      <c r="BE57" s="237">
        <f>_xlfn.IFNA(INDEX(TB!$O:$O,MATCH($E57,TB!$E:$E,0)),"")</f>
        <v>1</v>
      </c>
      <c r="BF57" s="237" t="str">
        <f>_xlfn.IFNA(INDEX(VMMC!$Z:$Z,MATCH($E57,VMMC!$E:$E,0)),"")</f>
        <v/>
      </c>
      <c r="BG57" s="237" t="str">
        <f>IF($C57="&lt;01",_xlfn.IFNA(ROUND(INDEX(EID!$K:$K,MATCH($B57,EID!$B:$B,0))/2,0),""),"")</f>
        <v/>
      </c>
      <c r="BH57" s="237">
        <f t="shared" si="45"/>
        <v>27</v>
      </c>
      <c r="BI57" s="160">
        <f t="shared" si="22"/>
        <v>0.75221238938053092</v>
      </c>
      <c r="BJ57" s="160" t="str">
        <f t="shared" si="23"/>
        <v/>
      </c>
      <c r="BK57" s="160" t="str">
        <f t="shared" si="24"/>
        <v/>
      </c>
      <c r="BL57" s="160">
        <f t="shared" si="25"/>
        <v>8.8495575221238937E-3</v>
      </c>
      <c r="BM57" s="160" t="str">
        <f t="shared" si="26"/>
        <v/>
      </c>
      <c r="BN57" s="160" t="str">
        <f>IF(AND($C57="&lt;01",SUM($BG57)&lt;&gt;0),ROUND(_xlfn.IFNA(INDEX(EID!$K:$K,MATCH($B57,EID!$B:$B,0)),"")/2,0)/SUM($BG57),"")</f>
        <v/>
      </c>
      <c r="BO57" s="160">
        <f t="shared" si="27"/>
        <v>0.23893805309734514</v>
      </c>
      <c r="BP57" s="338">
        <f t="shared" si="28"/>
        <v>1</v>
      </c>
      <c r="BQ57" s="491">
        <f t="shared" si="46"/>
        <v>113</v>
      </c>
    </row>
    <row r="58" spans="2:69">
      <c r="B58" s="96" t="s">
        <v>749</v>
      </c>
      <c r="C58" s="96" t="s">
        <v>118</v>
      </c>
      <c r="D58" s="96" t="s">
        <v>120</v>
      </c>
      <c r="E58" s="96" t="str">
        <f t="shared" si="1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6"/>
        <v/>
      </c>
      <c r="O58" s="184">
        <f>_xlfn.IFNA(ROUND(INDEX(Spectrum!$K:$K,MATCH(RIGHT($B58,13)&amp;"|"&amp;$C58&amp;"|"&amp;$D58&amp;"|"&amp;O$14,Spectrum!$N:$N,0)),0),"")</f>
        <v>680</v>
      </c>
      <c r="P58" s="372">
        <f>_xlfn.IFNA(INDEX(Spectrum!$M:$M,MATCH(RIGHT($B58,13)&amp;"|"&amp;$C58&amp;"|"&amp;$D58&amp;"|"&amp;O$14,Spectrum!$N:$N,0)),"")</f>
        <v>33</v>
      </c>
      <c r="Q58" s="376"/>
      <c r="R58" s="80" t="str">
        <f t="shared" si="34"/>
        <v/>
      </c>
      <c r="S58" s="499">
        <v>622</v>
      </c>
      <c r="T58" s="384">
        <v>725</v>
      </c>
      <c r="U58" s="384">
        <f t="shared" si="17"/>
        <v>103</v>
      </c>
      <c r="V58" s="133">
        <f t="shared" si="35"/>
        <v>1</v>
      </c>
      <c r="W58" s="133">
        <f t="shared" si="47"/>
        <v>1</v>
      </c>
      <c r="X58" s="80">
        <f t="shared" si="36"/>
        <v>0.75599582898852968</v>
      </c>
      <c r="Y58" s="378">
        <f t="shared" si="48"/>
        <v>0.9</v>
      </c>
      <c r="Z58" s="376">
        <f t="shared" si="37"/>
        <v>863</v>
      </c>
      <c r="AA58" s="406">
        <f t="shared" si="38"/>
        <v>138</v>
      </c>
      <c r="AB58" s="389" t="str">
        <f>IF($C58="&lt;01",_xlfn.IFNA(ROUND(INDEX(EID!$L:$L,MATCH($B58,EID!$B:$B,0))/2,0),""),"")</f>
        <v/>
      </c>
      <c r="AC58" s="237">
        <f t="shared" si="39"/>
        <v>138</v>
      </c>
      <c r="AD58" s="203">
        <f t="shared" si="40"/>
        <v>863</v>
      </c>
      <c r="AE58" s="338">
        <f t="shared" si="49"/>
        <v>1</v>
      </c>
      <c r="AF58" s="376"/>
      <c r="AG58" s="159">
        <v>0.98</v>
      </c>
      <c r="AH58" s="159">
        <v>0.98</v>
      </c>
      <c r="AI58" s="211">
        <v>54</v>
      </c>
      <c r="AJ58" s="211">
        <v>38</v>
      </c>
      <c r="AK58" s="376">
        <f t="shared" si="41"/>
        <v>156</v>
      </c>
      <c r="AL58" s="148">
        <v>0.7</v>
      </c>
      <c r="AM58" s="147">
        <v>1</v>
      </c>
      <c r="AN58" s="203">
        <f t="shared" si="42"/>
        <v>834</v>
      </c>
      <c r="AO58" s="148"/>
      <c r="AP58" s="354">
        <v>0.95</v>
      </c>
      <c r="AQ58" s="354">
        <f t="shared" si="18"/>
        <v>0.95</v>
      </c>
      <c r="AR58" s="203">
        <f t="shared" si="43"/>
        <v>792</v>
      </c>
      <c r="AS58" s="203">
        <f t="shared" si="19"/>
        <v>820</v>
      </c>
      <c r="AT58" s="346">
        <v>0</v>
      </c>
      <c r="AU58" s="206">
        <f t="shared" si="20"/>
        <v>0</v>
      </c>
      <c r="AV58" s="206">
        <f t="shared" si="21"/>
        <v>156</v>
      </c>
      <c r="AW58" s="206"/>
      <c r="AX58" s="354">
        <v>0.95</v>
      </c>
      <c r="AY58" s="354"/>
      <c r="AZ58" s="354">
        <f t="shared" ref="AZ58:AZ86" si="50">IF(OR(SUM($AK58)&lt;=0,$C58="&lt;01"),"",MAX(IF(OR(SUM($X58)&lt;70%,LEFT($B58,4)="_Mil"),30%,IF(SUM($X58)&gt;=80%,75%,50%)),SUM($AY58)))</f>
        <v>0.5</v>
      </c>
      <c r="BA58" s="237">
        <f>IF($C58="&lt;01",_xlfn.IFNA(ROUND(INDEX(EID!$K:$K,MATCH($B58,EID!$B:$B,0)),0)/2,""),ROUND(SUM($AV58)/SUM($AX58),0))</f>
        <v>164</v>
      </c>
      <c r="BB58" s="237">
        <f t="shared" si="44"/>
        <v>82</v>
      </c>
      <c r="BC58" s="237" t="str">
        <f>_xlfn.IFNA(INDEX(PMTCT!$AB:$AB,MATCH($E58,PMTCT!$E:$E,0)),"")</f>
        <v/>
      </c>
      <c r="BD58" s="237" t="str">
        <f>_xlfn.IFNA(INDEX(PMTCT!$AJ:$AJ,MATCH($E58,PMTCT!$E:$E,0)),"")</f>
        <v/>
      </c>
      <c r="BE58" s="237">
        <f>_xlfn.IFNA(INDEX(TB!$O:$O,MATCH($E58,TB!$E:$E,0)),"")</f>
        <v>1</v>
      </c>
      <c r="BF58" s="237" t="str">
        <f>_xlfn.IFNA(INDEX(VMMC!$Z:$Z,MATCH($E58,VMMC!$E:$E,0)),"")</f>
        <v/>
      </c>
      <c r="BG58" s="237" t="str">
        <f>IF($C58="&lt;01",_xlfn.IFNA(ROUND(INDEX(EID!$K:$K,MATCH($B58,EID!$B:$B,0))/2,0),""),"")</f>
        <v/>
      </c>
      <c r="BH58" s="237">
        <f t="shared" si="45"/>
        <v>81</v>
      </c>
      <c r="BI58" s="160">
        <f t="shared" si="22"/>
        <v>0.5</v>
      </c>
      <c r="BJ58" s="160" t="str">
        <f t="shared" si="23"/>
        <v/>
      </c>
      <c r="BK58" s="160" t="str">
        <f t="shared" si="24"/>
        <v/>
      </c>
      <c r="BL58" s="160">
        <f t="shared" si="25"/>
        <v>6.0975609756097563E-3</v>
      </c>
      <c r="BM58" s="160" t="str">
        <f t="shared" si="26"/>
        <v/>
      </c>
      <c r="BN58" s="160" t="str">
        <f>IF(AND($C58="&lt;01",SUM($BG58)&lt;&gt;0),ROUND(_xlfn.IFNA(INDEX(EID!$K:$K,MATCH($B58,EID!$B:$B,0)),"")/2,0)/SUM($BG58),"")</f>
        <v/>
      </c>
      <c r="BO58" s="160">
        <f t="shared" si="27"/>
        <v>0.49390243902439024</v>
      </c>
      <c r="BP58" s="338">
        <f t="shared" si="28"/>
        <v>1</v>
      </c>
      <c r="BQ58" s="491">
        <f t="shared" si="46"/>
        <v>164</v>
      </c>
    </row>
    <row r="59" spans="2:69">
      <c r="B59" s="96" t="s">
        <v>749</v>
      </c>
      <c r="C59" s="96" t="s">
        <v>119</v>
      </c>
      <c r="D59" s="96" t="s">
        <v>109</v>
      </c>
      <c r="E59" s="96" t="str">
        <f t="shared" si="1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6"/>
        <v/>
      </c>
      <c r="O59" s="184">
        <f>_xlfn.IFNA(ROUND(INDEX(Spectrum!$K:$K,MATCH(RIGHT($B59,13)&amp;"|"&amp;$C59&amp;"|"&amp;$D59&amp;"|"&amp;O$14,Spectrum!$N:$N,0)),0),"")</f>
        <v>683</v>
      </c>
      <c r="P59" s="372">
        <f>_xlfn.IFNA(INDEX(Spectrum!$M:$M,MATCH(RIGHT($B59,13)&amp;"|"&amp;$C59&amp;"|"&amp;$D59&amp;"|"&amp;O$14,Spectrum!$N:$N,0)),"")</f>
        <v>6</v>
      </c>
      <c r="Q59" s="376"/>
      <c r="R59" s="80" t="str">
        <f t="shared" si="34"/>
        <v/>
      </c>
      <c r="S59" s="499">
        <v>756</v>
      </c>
      <c r="T59" s="384">
        <v>695</v>
      </c>
      <c r="U59" s="384">
        <f t="shared" si="17"/>
        <v>-61</v>
      </c>
      <c r="V59" s="133">
        <f t="shared" si="35"/>
        <v>1</v>
      </c>
      <c r="W59" s="133">
        <f t="shared" si="47"/>
        <v>1</v>
      </c>
      <c r="X59" s="80">
        <f t="shared" si="36"/>
        <v>0.8109684947491248</v>
      </c>
      <c r="Y59" s="378">
        <f t="shared" si="48"/>
        <v>0.9</v>
      </c>
      <c r="Z59" s="376">
        <f t="shared" si="37"/>
        <v>771</v>
      </c>
      <c r="AA59" s="406">
        <f t="shared" si="38"/>
        <v>76</v>
      </c>
      <c r="AB59" s="389" t="str">
        <f>IF($C59="&lt;01",_xlfn.IFNA(ROUND(INDEX(EID!$L:$L,MATCH($B59,EID!$B:$B,0))/2,0),""),"")</f>
        <v/>
      </c>
      <c r="AC59" s="237">
        <f t="shared" si="39"/>
        <v>76</v>
      </c>
      <c r="AD59" s="203">
        <f t="shared" si="40"/>
        <v>771</v>
      </c>
      <c r="AE59" s="338">
        <f t="shared" si="49"/>
        <v>1</v>
      </c>
      <c r="AF59" s="376"/>
      <c r="AG59" s="159">
        <v>0.98</v>
      </c>
      <c r="AH59" s="159">
        <v>0.98</v>
      </c>
      <c r="AI59" s="211">
        <v>27</v>
      </c>
      <c r="AJ59" s="211">
        <v>37</v>
      </c>
      <c r="AK59" s="376">
        <f t="shared" si="41"/>
        <v>92</v>
      </c>
      <c r="AL59" s="148">
        <v>0.7</v>
      </c>
      <c r="AM59" s="147">
        <v>1</v>
      </c>
      <c r="AN59" s="203">
        <f t="shared" si="42"/>
        <v>759</v>
      </c>
      <c r="AO59" s="148"/>
      <c r="AP59" s="354">
        <v>0.95</v>
      </c>
      <c r="AQ59" s="354">
        <f t="shared" si="18"/>
        <v>0.95</v>
      </c>
      <c r="AR59" s="203">
        <f t="shared" si="43"/>
        <v>721</v>
      </c>
      <c r="AS59" s="203">
        <f t="shared" si="19"/>
        <v>732</v>
      </c>
      <c r="AT59" s="346">
        <v>0</v>
      </c>
      <c r="AU59" s="206">
        <f t="shared" si="20"/>
        <v>0</v>
      </c>
      <c r="AV59" s="206">
        <f t="shared" si="21"/>
        <v>92</v>
      </c>
      <c r="AW59" s="206"/>
      <c r="AX59" s="354">
        <v>0.95</v>
      </c>
      <c r="AY59" s="354"/>
      <c r="AZ59" s="354">
        <f t="shared" si="50"/>
        <v>0.75</v>
      </c>
      <c r="BA59" s="237">
        <f>IF($C59="&lt;01",_xlfn.IFNA(ROUND(INDEX(EID!$K:$K,MATCH($B59,EID!$B:$B,0)),0)/2,""),ROUND(SUM($AV59)/SUM($AX59),0))</f>
        <v>97</v>
      </c>
      <c r="BB59" s="237">
        <f t="shared" si="44"/>
        <v>73</v>
      </c>
      <c r="BC59" s="237">
        <f>_xlfn.IFNA(INDEX(PMTCT!$AB:$AB,MATCH($E59,PMTCT!$E:$E,0)),"")</f>
        <v>0</v>
      </c>
      <c r="BD59" s="237">
        <f>_xlfn.IFNA(INDEX(PMTCT!$AJ:$AJ,MATCH($E59,PMTCT!$E:$E,0)),"")</f>
        <v>0</v>
      </c>
      <c r="BE59" s="237">
        <f>_xlfn.IFNA(INDEX(TB!$O:$O,MATCH($E59,TB!$E:$E,0)),"")</f>
        <v>0</v>
      </c>
      <c r="BF59" s="237" t="str">
        <f>_xlfn.IFNA(INDEX(VMMC!$Z:$Z,MATCH($E59,VMMC!$E:$E,0)),"")</f>
        <v/>
      </c>
      <c r="BG59" s="237" t="str">
        <f>IF($C59="&lt;01",_xlfn.IFNA(ROUND(INDEX(EID!$K:$K,MATCH($B59,EID!$B:$B,0))/2,0),""),"")</f>
        <v/>
      </c>
      <c r="BH59" s="237">
        <f t="shared" si="45"/>
        <v>24</v>
      </c>
      <c r="BI59" s="160">
        <f t="shared" si="22"/>
        <v>0.75257731958762886</v>
      </c>
      <c r="BJ59" s="160" t="str">
        <f t="shared" si="23"/>
        <v/>
      </c>
      <c r="BK59" s="160" t="str">
        <f t="shared" si="24"/>
        <v/>
      </c>
      <c r="BL59" s="160" t="str">
        <f t="shared" si="25"/>
        <v/>
      </c>
      <c r="BM59" s="160" t="str">
        <f t="shared" si="26"/>
        <v/>
      </c>
      <c r="BN59" s="160" t="str">
        <f>IF(AND($C59="&lt;01",SUM($BG59)&lt;&gt;0),ROUND(_xlfn.IFNA(INDEX(EID!$K:$K,MATCH($B59,EID!$B:$B,0)),"")/2,0)/SUM($BG59),"")</f>
        <v/>
      </c>
      <c r="BO59" s="160">
        <f t="shared" si="27"/>
        <v>0.24742268041237114</v>
      </c>
      <c r="BP59" s="338">
        <f t="shared" si="28"/>
        <v>1</v>
      </c>
      <c r="BQ59" s="491">
        <f t="shared" si="46"/>
        <v>97</v>
      </c>
    </row>
    <row r="60" spans="2:69">
      <c r="B60" s="96" t="s">
        <v>749</v>
      </c>
      <c r="C60" s="96" t="s">
        <v>119</v>
      </c>
      <c r="D60" s="96" t="s">
        <v>120</v>
      </c>
      <c r="E60" s="96" t="str">
        <f t="shared" si="1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6"/>
        <v/>
      </c>
      <c r="O60" s="184">
        <f>_xlfn.IFNA(ROUND(INDEX(Spectrum!$K:$K,MATCH(RIGHT($B60,13)&amp;"|"&amp;$C60&amp;"|"&amp;$D60&amp;"|"&amp;O$14,Spectrum!$N:$N,0)),0),"")</f>
        <v>594</v>
      </c>
      <c r="P60" s="372">
        <f>_xlfn.IFNA(INDEX(Spectrum!$M:$M,MATCH(RIGHT($B60,13)&amp;"|"&amp;$C60&amp;"|"&amp;$D60&amp;"|"&amp;O$14,Spectrum!$N:$N,0)),"")</f>
        <v>22</v>
      </c>
      <c r="Q60" s="376"/>
      <c r="R60" s="80" t="str">
        <f t="shared" si="34"/>
        <v/>
      </c>
      <c r="S60" s="499">
        <v>536</v>
      </c>
      <c r="T60" s="384">
        <v>565</v>
      </c>
      <c r="U60" s="384">
        <f t="shared" si="17"/>
        <v>29</v>
      </c>
      <c r="V60" s="133">
        <f t="shared" si="35"/>
        <v>0.95117845117845112</v>
      </c>
      <c r="W60" s="133">
        <f t="shared" si="47"/>
        <v>0.95117845117845112</v>
      </c>
      <c r="X60" s="80">
        <f t="shared" si="36"/>
        <v>0.7547649301143583</v>
      </c>
      <c r="Y60" s="378">
        <f t="shared" si="48"/>
        <v>0.9</v>
      </c>
      <c r="Z60" s="376">
        <f t="shared" si="37"/>
        <v>708</v>
      </c>
      <c r="AA60" s="406">
        <f t="shared" si="38"/>
        <v>114</v>
      </c>
      <c r="AB60" s="389" t="str">
        <f>IF($C60="&lt;01",_xlfn.IFNA(ROUND(INDEX(EID!$L:$L,MATCH($B60,EID!$B:$B,0))/2,0),""),"")</f>
        <v/>
      </c>
      <c r="AC60" s="237">
        <f t="shared" si="39"/>
        <v>108</v>
      </c>
      <c r="AD60" s="203">
        <f t="shared" si="40"/>
        <v>673</v>
      </c>
      <c r="AE60" s="338">
        <f t="shared" si="49"/>
        <v>1</v>
      </c>
      <c r="AF60" s="376"/>
      <c r="AG60" s="159">
        <v>0.98</v>
      </c>
      <c r="AH60" s="159">
        <v>0.98</v>
      </c>
      <c r="AI60" s="211">
        <v>32</v>
      </c>
      <c r="AJ60" s="211">
        <v>30</v>
      </c>
      <c r="AK60" s="376">
        <f t="shared" si="41"/>
        <v>122</v>
      </c>
      <c r="AL60" s="148">
        <v>0.7</v>
      </c>
      <c r="AM60" s="147">
        <v>1</v>
      </c>
      <c r="AN60" s="203">
        <f t="shared" si="42"/>
        <v>650</v>
      </c>
      <c r="AO60" s="148"/>
      <c r="AP60" s="354">
        <v>0.95</v>
      </c>
      <c r="AQ60" s="354">
        <f t="shared" si="18"/>
        <v>0.95</v>
      </c>
      <c r="AR60" s="203">
        <f t="shared" si="43"/>
        <v>618</v>
      </c>
      <c r="AS60" s="203">
        <f t="shared" si="19"/>
        <v>673</v>
      </c>
      <c r="AT60" s="346">
        <v>0</v>
      </c>
      <c r="AU60" s="206">
        <f t="shared" si="20"/>
        <v>0</v>
      </c>
      <c r="AV60" s="206">
        <f t="shared" si="21"/>
        <v>122</v>
      </c>
      <c r="AW60" s="206"/>
      <c r="AX60" s="354">
        <v>0.95</v>
      </c>
      <c r="AY60" s="354"/>
      <c r="AZ60" s="354">
        <f t="shared" si="50"/>
        <v>0.5</v>
      </c>
      <c r="BA60" s="237">
        <f>IF($C60="&lt;01",_xlfn.IFNA(ROUND(INDEX(EID!$K:$K,MATCH($B60,EID!$B:$B,0)),0)/2,""),ROUND(SUM($AV60)/SUM($AX60),0))</f>
        <v>128</v>
      </c>
      <c r="BB60" s="237">
        <f t="shared" si="44"/>
        <v>64</v>
      </c>
      <c r="BC60" s="237" t="str">
        <f>_xlfn.IFNA(INDEX(PMTCT!$AB:$AB,MATCH($E60,PMTCT!$E:$E,0)),"")</f>
        <v/>
      </c>
      <c r="BD60" s="237" t="str">
        <f>_xlfn.IFNA(INDEX(PMTCT!$AJ:$AJ,MATCH($E60,PMTCT!$E:$E,0)),"")</f>
        <v/>
      </c>
      <c r="BE60" s="237">
        <f>_xlfn.IFNA(INDEX(TB!$O:$O,MATCH($E60,TB!$E:$E,0)),"")</f>
        <v>0</v>
      </c>
      <c r="BF60" s="237" t="str">
        <f>_xlfn.IFNA(INDEX(VMMC!$Z:$Z,MATCH($E60,VMMC!$E:$E,0)),"")</f>
        <v/>
      </c>
      <c r="BG60" s="237" t="str">
        <f>IF($C60="&lt;01",_xlfn.IFNA(ROUND(INDEX(EID!$K:$K,MATCH($B60,EID!$B:$B,0))/2,0),""),"")</f>
        <v/>
      </c>
      <c r="BH60" s="237">
        <f t="shared" si="45"/>
        <v>64</v>
      </c>
      <c r="BI60" s="160">
        <f t="shared" si="22"/>
        <v>0.5</v>
      </c>
      <c r="BJ60" s="160" t="str">
        <f t="shared" si="23"/>
        <v/>
      </c>
      <c r="BK60" s="160" t="str">
        <f t="shared" si="24"/>
        <v/>
      </c>
      <c r="BL60" s="160" t="str">
        <f t="shared" si="25"/>
        <v/>
      </c>
      <c r="BM60" s="160" t="str">
        <f t="shared" si="26"/>
        <v/>
      </c>
      <c r="BN60" s="160" t="str">
        <f>IF(AND($C60="&lt;01",SUM($BG60)&lt;&gt;0),ROUND(_xlfn.IFNA(INDEX(EID!$K:$K,MATCH($B60,EID!$B:$B,0)),"")/2,0)/SUM($BG60),"")</f>
        <v/>
      </c>
      <c r="BO60" s="160">
        <f t="shared" si="27"/>
        <v>0.5</v>
      </c>
      <c r="BP60" s="338">
        <f t="shared" si="28"/>
        <v>0.95117845117845112</v>
      </c>
      <c r="BQ60" s="491">
        <f t="shared" si="46"/>
        <v>122</v>
      </c>
    </row>
    <row r="61" spans="2:69">
      <c r="B61" s="96" t="s">
        <v>749</v>
      </c>
      <c r="C61" s="96" t="s">
        <v>8</v>
      </c>
      <c r="D61" s="96" t="s">
        <v>109</v>
      </c>
      <c r="E61" s="96" t="str">
        <f t="shared" si="1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6"/>
        <v/>
      </c>
      <c r="O61" s="184">
        <f>_xlfn.IFNA(ROUND(INDEX(Spectrum!$K:$K,MATCH(RIGHT($B61,13)&amp;"|"&amp;$C61&amp;"|"&amp;$D61&amp;"|"&amp;O$14,Spectrum!$N:$N,0)),0),"")</f>
        <v>1931</v>
      </c>
      <c r="P61" s="372">
        <f>_xlfn.IFNA(INDEX(Spectrum!$M:$M,MATCH(RIGHT($B61,13)&amp;"|"&amp;$C61&amp;"|"&amp;$D61&amp;"|"&amp;O$14,Spectrum!$N:$N,0)),"")</f>
        <v>20</v>
      </c>
      <c r="Q61" s="376"/>
      <c r="R61" s="80" t="str">
        <f t="shared" si="34"/>
        <v/>
      </c>
      <c r="S61" s="499">
        <v>2177</v>
      </c>
      <c r="T61" s="384">
        <v>1639</v>
      </c>
      <c r="U61" s="384">
        <f t="shared" si="17"/>
        <v>-538</v>
      </c>
      <c r="V61" s="133">
        <f t="shared" si="35"/>
        <v>0.84878301398239253</v>
      </c>
      <c r="W61" s="133">
        <f t="shared" si="47"/>
        <v>0.84878301398239253</v>
      </c>
      <c r="X61" s="80">
        <f t="shared" si="36"/>
        <v>0.80058043117744615</v>
      </c>
      <c r="Y61" s="378">
        <f t="shared" si="48"/>
        <v>0.9</v>
      </c>
      <c r="Z61" s="376">
        <f t="shared" si="37"/>
        <v>2171</v>
      </c>
      <c r="AA61" s="406">
        <f t="shared" si="38"/>
        <v>240</v>
      </c>
      <c r="AB61" s="389" t="str">
        <f>IF($C61="&lt;01",_xlfn.IFNA(ROUND(INDEX(EID!$L:$L,MATCH($B61,EID!$B:$B,0))/2,0),""),"")</f>
        <v/>
      </c>
      <c r="AC61" s="237">
        <f t="shared" si="39"/>
        <v>204</v>
      </c>
      <c r="AD61" s="203">
        <f t="shared" si="40"/>
        <v>1843</v>
      </c>
      <c r="AE61" s="338">
        <f t="shared" si="49"/>
        <v>1</v>
      </c>
      <c r="AF61" s="376"/>
      <c r="AG61" s="159">
        <v>0.98</v>
      </c>
      <c r="AH61" s="159">
        <v>0.98</v>
      </c>
      <c r="AI61" s="211">
        <v>45</v>
      </c>
      <c r="AJ61" s="211">
        <v>86</v>
      </c>
      <c r="AK61" s="376">
        <f t="shared" si="41"/>
        <v>242</v>
      </c>
      <c r="AL61" s="148">
        <v>0.7</v>
      </c>
      <c r="AM61" s="147">
        <v>1</v>
      </c>
      <c r="AN61" s="203">
        <f t="shared" si="42"/>
        <v>1808</v>
      </c>
      <c r="AO61" s="148"/>
      <c r="AP61" s="354">
        <v>0.95</v>
      </c>
      <c r="AQ61" s="354">
        <f t="shared" si="18"/>
        <v>0.95</v>
      </c>
      <c r="AR61" s="203">
        <f t="shared" si="43"/>
        <v>1718</v>
      </c>
      <c r="AS61" s="203">
        <f t="shared" si="19"/>
        <v>2062</v>
      </c>
      <c r="AT61" s="346">
        <v>0</v>
      </c>
      <c r="AU61" s="206">
        <f t="shared" si="20"/>
        <v>0</v>
      </c>
      <c r="AV61" s="206">
        <f t="shared" si="21"/>
        <v>242</v>
      </c>
      <c r="AW61" s="206"/>
      <c r="AX61" s="354">
        <v>0.95</v>
      </c>
      <c r="AY61" s="354"/>
      <c r="AZ61" s="354">
        <f t="shared" si="50"/>
        <v>0.75</v>
      </c>
      <c r="BA61" s="237">
        <f>IF($C61="&lt;01",_xlfn.IFNA(ROUND(INDEX(EID!$K:$K,MATCH($B61,EID!$B:$B,0)),0)/2,""),ROUND(SUM($AV61)/SUM($AX61),0))</f>
        <v>255</v>
      </c>
      <c r="BB61" s="237">
        <f t="shared" si="44"/>
        <v>191</v>
      </c>
      <c r="BC61" s="237" t="str">
        <f>_xlfn.IFNA(INDEX(PMTCT!$AB:$AB,MATCH($E61,PMTCT!$E:$E,0)),"")</f>
        <v/>
      </c>
      <c r="BD61" s="237" t="str">
        <f>_xlfn.IFNA(INDEX(PMTCT!$AJ:$AJ,MATCH($E61,PMTCT!$E:$E,0)),"")</f>
        <v/>
      </c>
      <c r="BE61" s="237">
        <f>_xlfn.IFNA(INDEX(TB!$O:$O,MATCH($E61,TB!$E:$E,0)),"")</f>
        <v>2</v>
      </c>
      <c r="BF61" s="237" t="str">
        <f>_xlfn.IFNA(INDEX(VMMC!$Z:$Z,MATCH($E61,VMMC!$E:$E,0)),"")</f>
        <v/>
      </c>
      <c r="BG61" s="237" t="str">
        <f>IF($C61="&lt;01",_xlfn.IFNA(ROUND(INDEX(EID!$K:$K,MATCH($B61,EID!$B:$B,0))/2,0),""),"")</f>
        <v/>
      </c>
      <c r="BH61" s="237">
        <f t="shared" si="45"/>
        <v>62</v>
      </c>
      <c r="BI61" s="160">
        <f t="shared" si="22"/>
        <v>0.74901960784313726</v>
      </c>
      <c r="BJ61" s="160" t="str">
        <f t="shared" si="23"/>
        <v/>
      </c>
      <c r="BK61" s="160" t="str">
        <f t="shared" si="24"/>
        <v/>
      </c>
      <c r="BL61" s="160">
        <f t="shared" si="25"/>
        <v>7.8431372549019607E-3</v>
      </c>
      <c r="BM61" s="160" t="str">
        <f t="shared" si="26"/>
        <v/>
      </c>
      <c r="BN61" s="160" t="str">
        <f>IF(AND($C61="&lt;01",SUM($BG61)&lt;&gt;0),ROUND(_xlfn.IFNA(INDEX(EID!$K:$K,MATCH($B61,EID!$B:$B,0)),"")/2,0)/SUM($BG61),"")</f>
        <v/>
      </c>
      <c r="BO61" s="160">
        <f t="shared" si="27"/>
        <v>0.24313725490196078</v>
      </c>
      <c r="BP61" s="338">
        <f t="shared" si="28"/>
        <v>0.84878301398239253</v>
      </c>
      <c r="BQ61" s="491">
        <f t="shared" si="46"/>
        <v>216</v>
      </c>
    </row>
    <row r="62" spans="2:69">
      <c r="B62" s="96" t="s">
        <v>749</v>
      </c>
      <c r="C62" s="96" t="s">
        <v>8</v>
      </c>
      <c r="D62" s="96" t="s">
        <v>120</v>
      </c>
      <c r="E62" s="96" t="str">
        <f t="shared" si="1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6"/>
        <v/>
      </c>
      <c r="O62" s="184">
        <f>_xlfn.IFNA(ROUND(INDEX(Spectrum!$K:$K,MATCH(RIGHT($B62,13)&amp;"|"&amp;$C62&amp;"|"&amp;$D62&amp;"|"&amp;O$14,Spectrum!$N:$N,0)),0),"")</f>
        <v>1430</v>
      </c>
      <c r="P62" s="372">
        <f>_xlfn.IFNA(INDEX(Spectrum!$M:$M,MATCH(RIGHT($B62,13)&amp;"|"&amp;$C62&amp;"|"&amp;$D62&amp;"|"&amp;O$14,Spectrum!$N:$N,0)),"")</f>
        <v>48</v>
      </c>
      <c r="Q62" s="376"/>
      <c r="R62" s="80" t="str">
        <f t="shared" si="34"/>
        <v/>
      </c>
      <c r="S62" s="499">
        <v>1448</v>
      </c>
      <c r="T62" s="384">
        <v>1263</v>
      </c>
      <c r="U62" s="384">
        <f t="shared" si="17"/>
        <v>-185</v>
      </c>
      <c r="V62" s="133">
        <f t="shared" si="35"/>
        <v>0.88321678321678321</v>
      </c>
      <c r="W62" s="133">
        <f t="shared" si="47"/>
        <v>0.88321678321678321</v>
      </c>
      <c r="X62" s="80">
        <f t="shared" si="36"/>
        <v>0.76757917337627479</v>
      </c>
      <c r="Y62" s="378">
        <f t="shared" si="48"/>
        <v>0.9</v>
      </c>
      <c r="Z62" s="376">
        <f t="shared" si="37"/>
        <v>1677</v>
      </c>
      <c r="AA62" s="406">
        <f t="shared" si="38"/>
        <v>247</v>
      </c>
      <c r="AB62" s="389" t="str">
        <f>IF($C62="&lt;01",_xlfn.IFNA(ROUND(INDEX(EID!$L:$L,MATCH($B62,EID!$B:$B,0))/2,0),""),"")</f>
        <v/>
      </c>
      <c r="AC62" s="237">
        <f t="shared" si="39"/>
        <v>218</v>
      </c>
      <c r="AD62" s="203">
        <f t="shared" si="40"/>
        <v>1481</v>
      </c>
      <c r="AE62" s="338">
        <f t="shared" si="49"/>
        <v>1</v>
      </c>
      <c r="AF62" s="376"/>
      <c r="AG62" s="159">
        <v>0.98</v>
      </c>
      <c r="AH62" s="159">
        <v>0.98</v>
      </c>
      <c r="AI62" s="211">
        <v>40</v>
      </c>
      <c r="AJ62" s="211">
        <v>66</v>
      </c>
      <c r="AK62" s="376">
        <f t="shared" si="41"/>
        <v>248</v>
      </c>
      <c r="AL62" s="148">
        <v>0.7</v>
      </c>
      <c r="AM62" s="147">
        <v>1</v>
      </c>
      <c r="AN62" s="203">
        <f t="shared" si="42"/>
        <v>1437</v>
      </c>
      <c r="AO62" s="148"/>
      <c r="AP62" s="354">
        <v>0.95</v>
      </c>
      <c r="AQ62" s="354">
        <f t="shared" si="18"/>
        <v>0.95</v>
      </c>
      <c r="AR62" s="203">
        <f t="shared" si="43"/>
        <v>1365</v>
      </c>
      <c r="AS62" s="203">
        <f t="shared" si="19"/>
        <v>1593</v>
      </c>
      <c r="AT62" s="346">
        <v>0</v>
      </c>
      <c r="AU62" s="206">
        <f t="shared" si="20"/>
        <v>0</v>
      </c>
      <c r="AV62" s="206">
        <f t="shared" si="21"/>
        <v>248</v>
      </c>
      <c r="AW62" s="206"/>
      <c r="AX62" s="354">
        <v>0.95</v>
      </c>
      <c r="AY62" s="354"/>
      <c r="AZ62" s="354">
        <f t="shared" si="50"/>
        <v>0.5</v>
      </c>
      <c r="BA62" s="237">
        <f>IF($C62="&lt;01",_xlfn.IFNA(ROUND(INDEX(EID!$K:$K,MATCH($B62,EID!$B:$B,0)),0)/2,""),ROUND(SUM($AV62)/SUM($AX62),0))</f>
        <v>261</v>
      </c>
      <c r="BB62" s="237">
        <f t="shared" si="44"/>
        <v>131</v>
      </c>
      <c r="BC62" s="237" t="str">
        <f>_xlfn.IFNA(INDEX(PMTCT!$AB:$AB,MATCH($E62,PMTCT!$E:$E,0)),"")</f>
        <v/>
      </c>
      <c r="BD62" s="237" t="str">
        <f>_xlfn.IFNA(INDEX(PMTCT!$AJ:$AJ,MATCH($E62,PMTCT!$E:$E,0)),"")</f>
        <v/>
      </c>
      <c r="BE62" s="237">
        <f>_xlfn.IFNA(INDEX(TB!$O:$O,MATCH($E62,TB!$E:$E,0)),"")</f>
        <v>2</v>
      </c>
      <c r="BF62" s="237" t="str">
        <f>_xlfn.IFNA(INDEX(VMMC!$Z:$Z,MATCH($E62,VMMC!$E:$E,0)),"")</f>
        <v/>
      </c>
      <c r="BG62" s="237" t="str">
        <f>IF($C62="&lt;01",_xlfn.IFNA(ROUND(INDEX(EID!$K:$K,MATCH($B62,EID!$B:$B,0))/2,0),""),"")</f>
        <v/>
      </c>
      <c r="BH62" s="237">
        <f t="shared" si="45"/>
        <v>128</v>
      </c>
      <c r="BI62" s="160">
        <f t="shared" si="22"/>
        <v>0.50191570881226055</v>
      </c>
      <c r="BJ62" s="160" t="str">
        <f t="shared" si="23"/>
        <v/>
      </c>
      <c r="BK62" s="160" t="str">
        <f t="shared" si="24"/>
        <v/>
      </c>
      <c r="BL62" s="160">
        <f t="shared" si="25"/>
        <v>7.6628352490421452E-3</v>
      </c>
      <c r="BM62" s="160" t="str">
        <f t="shared" si="26"/>
        <v/>
      </c>
      <c r="BN62" s="160" t="str">
        <f>IF(AND($C62="&lt;01",SUM($BG62)&lt;&gt;0),ROUND(_xlfn.IFNA(INDEX(EID!$K:$K,MATCH($B62,EID!$B:$B,0)),"")/2,0)/SUM($BG62),"")</f>
        <v/>
      </c>
      <c r="BO62" s="160">
        <f t="shared" si="27"/>
        <v>0.49042145593869729</v>
      </c>
      <c r="BP62" s="338">
        <f t="shared" si="28"/>
        <v>0.88321678321678321</v>
      </c>
      <c r="BQ62" s="491">
        <f t="shared" si="46"/>
        <v>231</v>
      </c>
    </row>
    <row r="63" spans="2:69">
      <c r="B63" s="96" t="s">
        <v>750</v>
      </c>
      <c r="C63" s="96" t="s">
        <v>43</v>
      </c>
      <c r="D63" s="96" t="s">
        <v>109</v>
      </c>
      <c r="E63" s="96" t="str">
        <f t="shared" si="1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6"/>
        <v/>
      </c>
      <c r="O63" s="184" t="str">
        <f>_xlfn.IFNA(ROUND(INDEX(Spectrum!$K:$K,MATCH(RIGHT($B63,13)&amp;"|"&amp;$C63&amp;"|"&amp;$D63&amp;"|"&amp;O$14,Spectrum!$N:$N,0)),0),"")</f>
        <v/>
      </c>
      <c r="P63" s="372" t="str">
        <f>_xlfn.IFNA(INDEX(Spectrum!$M:$M,MATCH(RIGHT($B63,13)&amp;"|"&amp;$C63&amp;"|"&amp;$D63&amp;"|"&amp;O$14,Spectrum!$N:$N,0)),"")</f>
        <v/>
      </c>
      <c r="Q63" s="376"/>
      <c r="R63" s="80" t="str">
        <f t="shared" si="34"/>
        <v/>
      </c>
      <c r="S63" s="499">
        <v>6</v>
      </c>
      <c r="T63" s="384">
        <v>42</v>
      </c>
      <c r="U63" s="384">
        <f t="shared" si="17"/>
        <v>36</v>
      </c>
      <c r="V63" s="133" t="str">
        <f t="shared" si="35"/>
        <v>SUBNAT not reported</v>
      </c>
      <c r="W63" s="133" t="str">
        <f t="shared" si="47"/>
        <v/>
      </c>
      <c r="X63" s="80" t="str">
        <f t="shared" si="36"/>
        <v/>
      </c>
      <c r="Y63" s="378">
        <f t="shared" si="48"/>
        <v>0.9</v>
      </c>
      <c r="Z63" s="376">
        <f t="shared" si="37"/>
        <v>19</v>
      </c>
      <c r="AA63" s="406">
        <f t="shared" si="38"/>
        <v>19</v>
      </c>
      <c r="AB63" s="389">
        <f>IF($C63="&lt;01",_xlfn.IFNA(ROUND(INDEX(EID!$L:$L,MATCH($B63,EID!$B:$B,0))/2,0),""),"")</f>
        <v>6</v>
      </c>
      <c r="AC63" s="237">
        <f t="shared" si="39"/>
        <v>6</v>
      </c>
      <c r="AD63" s="203">
        <f t="shared" si="40"/>
        <v>6</v>
      </c>
      <c r="AE63" s="338" t="str">
        <f t="shared" si="49"/>
        <v/>
      </c>
      <c r="AF63" s="376"/>
      <c r="AG63" s="159">
        <v>0.98</v>
      </c>
      <c r="AH63" s="159">
        <v>0.98</v>
      </c>
      <c r="AI63" s="211">
        <v>8</v>
      </c>
      <c r="AJ63" s="211">
        <v>18</v>
      </c>
      <c r="AK63" s="376">
        <f t="shared" si="41"/>
        <v>6</v>
      </c>
      <c r="AL63" s="148">
        <v>0.7</v>
      </c>
      <c r="AM63" s="147">
        <v>1</v>
      </c>
      <c r="AN63" s="203">
        <f t="shared" si="42"/>
        <v>46</v>
      </c>
      <c r="AO63" s="148"/>
      <c r="AP63" s="354">
        <v>0.95</v>
      </c>
      <c r="AQ63" s="354">
        <f t="shared" si="18"/>
        <v>0.95</v>
      </c>
      <c r="AR63" s="203">
        <f t="shared" si="43"/>
        <v>44</v>
      </c>
      <c r="AS63" s="203">
        <f t="shared" si="19"/>
        <v>18</v>
      </c>
      <c r="AT63" s="346">
        <v>0</v>
      </c>
      <c r="AU63" s="206">
        <f t="shared" si="20"/>
        <v>0</v>
      </c>
      <c r="AV63" s="206">
        <f t="shared" si="21"/>
        <v>6</v>
      </c>
      <c r="AW63" s="206"/>
      <c r="AX63" s="354">
        <v>0.95</v>
      </c>
      <c r="AY63" s="354"/>
      <c r="AZ63" s="354" t="str">
        <f t="shared" si="50"/>
        <v/>
      </c>
      <c r="BA63" s="237">
        <f>IF($C63="&lt;01",_xlfn.IFNA(ROUND(INDEX(EID!$K:$K,MATCH($B63,EID!$B:$B,0)),0)/2,""),ROUND(SUM($AV63)/SUM($AX63),0))</f>
        <v>6</v>
      </c>
      <c r="BB63" s="237" t="str">
        <f t="shared" si="44"/>
        <v/>
      </c>
      <c r="BC63" s="237" t="str">
        <f>_xlfn.IFNA(INDEX(PMTCT!$AB:$AB,MATCH($E63,PMTCT!$E:$E,0)),"")</f>
        <v/>
      </c>
      <c r="BD63" s="237" t="str">
        <f>_xlfn.IFNA(INDEX(PMTCT!$AJ:$AJ,MATCH($E63,PMTCT!$E:$E,0)),"")</f>
        <v/>
      </c>
      <c r="BE63" s="237" t="str">
        <f>_xlfn.IFNA(INDEX(TB!$O:$O,MATCH($E63,TB!$E:$E,0)),"")</f>
        <v/>
      </c>
      <c r="BF63" s="237" t="str">
        <f>_xlfn.IFNA(INDEX(VMMC!$Z:$Z,MATCH($E63,VMMC!$E:$E,0)),"")</f>
        <v/>
      </c>
      <c r="BG63" s="237">
        <f>IF($C63="&lt;01",_xlfn.IFNA(ROUND(INDEX(EID!$K:$K,MATCH($B63,EID!$B:$B,0))/2,0),""),"")</f>
        <v>6</v>
      </c>
      <c r="BH63" s="237">
        <f t="shared" si="45"/>
        <v>0</v>
      </c>
      <c r="BI63" s="160" t="str">
        <f t="shared" si="22"/>
        <v/>
      </c>
      <c r="BJ63" s="160" t="str">
        <f t="shared" si="23"/>
        <v/>
      </c>
      <c r="BK63" s="160" t="str">
        <f t="shared" si="24"/>
        <v/>
      </c>
      <c r="BL63" s="160" t="str">
        <f t="shared" si="25"/>
        <v/>
      </c>
      <c r="BM63" s="160" t="str">
        <f t="shared" si="26"/>
        <v/>
      </c>
      <c r="BN63" s="160">
        <f>IF(AND($C63="&lt;01",SUM($BG63)&lt;&gt;0),ROUND(_xlfn.IFNA(INDEX(EID!$K:$K,MATCH($B63,EID!$B:$B,0)),"")/2,0)/SUM($BG63),"")</f>
        <v>1</v>
      </c>
      <c r="BO63" s="160" t="str">
        <f t="shared" si="27"/>
        <v/>
      </c>
      <c r="BP63" s="338" t="str">
        <f t="shared" si="28"/>
        <v/>
      </c>
      <c r="BQ63" s="491">
        <f t="shared" si="46"/>
        <v>0</v>
      </c>
    </row>
    <row r="64" spans="2:69">
      <c r="B64" s="96" t="s">
        <v>750</v>
      </c>
      <c r="C64" s="96" t="s">
        <v>43</v>
      </c>
      <c r="D64" s="96" t="s">
        <v>120</v>
      </c>
      <c r="E64" s="96" t="str">
        <f t="shared" si="1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6"/>
        <v/>
      </c>
      <c r="O64" s="184" t="str">
        <f>_xlfn.IFNA(ROUND(INDEX(Spectrum!$K:$K,MATCH(RIGHT($B64,13)&amp;"|"&amp;$C64&amp;"|"&amp;$D64&amp;"|"&amp;O$14,Spectrum!$N:$N,0)),0),"")</f>
        <v/>
      </c>
      <c r="P64" s="372" t="str">
        <f>_xlfn.IFNA(INDEX(Spectrum!$M:$M,MATCH(RIGHT($B64,13)&amp;"|"&amp;$C64&amp;"|"&amp;$D64&amp;"|"&amp;O$14,Spectrum!$N:$N,0)),"")</f>
        <v/>
      </c>
      <c r="Q64" s="376"/>
      <c r="R64" s="80" t="str">
        <f t="shared" si="34"/>
        <v/>
      </c>
      <c r="S64" s="499">
        <v>2</v>
      </c>
      <c r="T64" s="384">
        <v>43</v>
      </c>
      <c r="U64" s="384">
        <f t="shared" si="17"/>
        <v>41</v>
      </c>
      <c r="V64" s="133" t="str">
        <f t="shared" si="35"/>
        <v>SUBNAT not reported</v>
      </c>
      <c r="W64" s="133" t="str">
        <f t="shared" si="47"/>
        <v/>
      </c>
      <c r="X64" s="80" t="str">
        <f t="shared" si="36"/>
        <v/>
      </c>
      <c r="Y64" s="378">
        <f t="shared" si="48"/>
        <v>0.9</v>
      </c>
      <c r="Z64" s="376">
        <f t="shared" si="37"/>
        <v>19</v>
      </c>
      <c r="AA64" s="406">
        <f t="shared" si="38"/>
        <v>19</v>
      </c>
      <c r="AB64" s="389">
        <f>IF($C64="&lt;01",_xlfn.IFNA(ROUND(INDEX(EID!$L:$L,MATCH($B64,EID!$B:$B,0))/2,0),""),"")</f>
        <v>6</v>
      </c>
      <c r="AC64" s="237">
        <f t="shared" si="39"/>
        <v>6</v>
      </c>
      <c r="AD64" s="203">
        <f t="shared" si="40"/>
        <v>6</v>
      </c>
      <c r="AE64" s="338" t="str">
        <f t="shared" si="49"/>
        <v/>
      </c>
      <c r="AF64" s="376"/>
      <c r="AG64" s="159">
        <v>0.98</v>
      </c>
      <c r="AH64" s="159">
        <v>0.98</v>
      </c>
      <c r="AI64" s="211">
        <v>6</v>
      </c>
      <c r="AJ64" s="211">
        <v>18</v>
      </c>
      <c r="AK64" s="376">
        <f t="shared" si="41"/>
        <v>6</v>
      </c>
      <c r="AL64" s="148">
        <v>0.7</v>
      </c>
      <c r="AM64" s="147">
        <v>1</v>
      </c>
      <c r="AN64" s="203">
        <f t="shared" si="42"/>
        <v>47</v>
      </c>
      <c r="AO64" s="148"/>
      <c r="AP64" s="354">
        <v>0.95</v>
      </c>
      <c r="AQ64" s="354">
        <f t="shared" si="18"/>
        <v>0.95</v>
      </c>
      <c r="AR64" s="203">
        <f t="shared" si="43"/>
        <v>45</v>
      </c>
      <c r="AS64" s="203">
        <f t="shared" si="19"/>
        <v>18</v>
      </c>
      <c r="AT64" s="346">
        <v>0</v>
      </c>
      <c r="AU64" s="206">
        <f t="shared" si="20"/>
        <v>0</v>
      </c>
      <c r="AV64" s="206">
        <f t="shared" si="21"/>
        <v>6</v>
      </c>
      <c r="AW64" s="206"/>
      <c r="AX64" s="354">
        <v>0.95</v>
      </c>
      <c r="AY64" s="354"/>
      <c r="AZ64" s="354" t="str">
        <f t="shared" si="50"/>
        <v/>
      </c>
      <c r="BA64" s="237">
        <f>IF($C64="&lt;01",_xlfn.IFNA(ROUND(INDEX(EID!$K:$K,MATCH($B64,EID!$B:$B,0)),0)/2,""),ROUND(SUM($AV64)/SUM($AX64),0))</f>
        <v>6</v>
      </c>
      <c r="BB64" s="237" t="str">
        <f t="shared" si="44"/>
        <v/>
      </c>
      <c r="BC64" s="237" t="str">
        <f>_xlfn.IFNA(INDEX(PMTCT!$AB:$AB,MATCH($E64,PMTCT!$E:$E,0)),"")</f>
        <v/>
      </c>
      <c r="BD64" s="237" t="str">
        <f>_xlfn.IFNA(INDEX(PMTCT!$AJ:$AJ,MATCH($E64,PMTCT!$E:$E,0)),"")</f>
        <v/>
      </c>
      <c r="BE64" s="237" t="str">
        <f>_xlfn.IFNA(INDEX(TB!$O:$O,MATCH($E64,TB!$E:$E,0)),"")</f>
        <v/>
      </c>
      <c r="BF64" s="237" t="str">
        <f>_xlfn.IFNA(INDEX(VMMC!$Z:$Z,MATCH($E64,VMMC!$E:$E,0)),"")</f>
        <v/>
      </c>
      <c r="BG64" s="237">
        <f>IF($C64="&lt;01",_xlfn.IFNA(ROUND(INDEX(EID!$K:$K,MATCH($B64,EID!$B:$B,0))/2,0),""),"")</f>
        <v>6</v>
      </c>
      <c r="BH64" s="237">
        <f t="shared" si="45"/>
        <v>0</v>
      </c>
      <c r="BI64" s="160" t="str">
        <f t="shared" si="22"/>
        <v/>
      </c>
      <c r="BJ64" s="160" t="str">
        <f t="shared" si="23"/>
        <v/>
      </c>
      <c r="BK64" s="160" t="str">
        <f t="shared" si="24"/>
        <v/>
      </c>
      <c r="BL64" s="160" t="str">
        <f t="shared" si="25"/>
        <v/>
      </c>
      <c r="BM64" s="160" t="str">
        <f t="shared" si="26"/>
        <v/>
      </c>
      <c r="BN64" s="160">
        <f>IF(AND($C64="&lt;01",SUM($BG64)&lt;&gt;0),ROUND(_xlfn.IFNA(INDEX(EID!$K:$K,MATCH($B64,EID!$B:$B,0)),"")/2,0)/SUM($BG64),"")</f>
        <v>1</v>
      </c>
      <c r="BO64" s="160" t="str">
        <f t="shared" si="27"/>
        <v/>
      </c>
      <c r="BP64" s="338" t="str">
        <f t="shared" si="28"/>
        <v/>
      </c>
      <c r="BQ64" s="491">
        <f t="shared" si="46"/>
        <v>0</v>
      </c>
    </row>
    <row r="65" spans="2:69">
      <c r="B65" s="96" t="s">
        <v>750</v>
      </c>
      <c r="C65" s="96" t="s">
        <v>110</v>
      </c>
      <c r="D65" s="96" t="s">
        <v>109</v>
      </c>
      <c r="E65" s="96" t="str">
        <f t="shared" si="1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6"/>
        <v/>
      </c>
      <c r="O65" s="184">
        <f>_xlfn.IFNA(ROUND(INDEX(Spectrum!$K:$K,MATCH(RIGHT($B65,13)&amp;"|"&amp;$C65&amp;"|"&amp;$D65&amp;"|"&amp;O$14,Spectrum!$N:$N,0)),0),"")</f>
        <v>43</v>
      </c>
      <c r="P65" s="372">
        <f>_xlfn.IFNA(INDEX(Spectrum!$M:$M,MATCH(RIGHT($B65,13)&amp;"|"&amp;$C65&amp;"|"&amp;$D65&amp;"|"&amp;O$14,Spectrum!$N:$N,0)),"")</f>
        <v>18</v>
      </c>
      <c r="Q65" s="376"/>
      <c r="R65" s="80" t="str">
        <f t="shared" si="34"/>
        <v/>
      </c>
      <c r="S65" s="499">
        <v>63</v>
      </c>
      <c r="T65" s="384">
        <v>105</v>
      </c>
      <c r="U65" s="384">
        <f t="shared" si="17"/>
        <v>42</v>
      </c>
      <c r="V65" s="133">
        <f t="shared" si="35"/>
        <v>1</v>
      </c>
      <c r="W65" s="133">
        <f t="shared" si="47"/>
        <v>1</v>
      </c>
      <c r="X65" s="80">
        <f t="shared" si="36"/>
        <v>1.0294117647058822</v>
      </c>
      <c r="Y65" s="378">
        <f t="shared" si="48"/>
        <v>1.0294117647058822</v>
      </c>
      <c r="Z65" s="376">
        <f t="shared" si="37"/>
        <v>105</v>
      </c>
      <c r="AA65" s="406">
        <f t="shared" si="38"/>
        <v>0</v>
      </c>
      <c r="AB65" s="389" t="str">
        <f>IF($C65="&lt;01",_xlfn.IFNA(ROUND(INDEX(EID!$L:$L,MATCH($B65,EID!$B:$B,0))/2,0),""),"")</f>
        <v/>
      </c>
      <c r="AC65" s="237">
        <f t="shared" si="39"/>
        <v>0</v>
      </c>
      <c r="AD65" s="203">
        <f t="shared" si="40"/>
        <v>105</v>
      </c>
      <c r="AE65" s="338">
        <f t="shared" si="49"/>
        <v>1</v>
      </c>
      <c r="AF65" s="376"/>
      <c r="AG65" s="159">
        <v>0.98</v>
      </c>
      <c r="AH65" s="159">
        <v>0.98</v>
      </c>
      <c r="AI65" s="211">
        <v>6</v>
      </c>
      <c r="AJ65" s="211">
        <v>6</v>
      </c>
      <c r="AK65" s="376">
        <f t="shared" si="41"/>
        <v>2</v>
      </c>
      <c r="AL65" s="148">
        <v>0.7</v>
      </c>
      <c r="AM65" s="147">
        <v>1</v>
      </c>
      <c r="AN65" s="203">
        <f t="shared" si="42"/>
        <v>106</v>
      </c>
      <c r="AO65" s="148"/>
      <c r="AP65" s="354">
        <v>0.95</v>
      </c>
      <c r="AQ65" s="354">
        <f t="shared" si="18"/>
        <v>0.95</v>
      </c>
      <c r="AR65" s="203">
        <f t="shared" si="43"/>
        <v>101</v>
      </c>
      <c r="AS65" s="203">
        <f t="shared" si="19"/>
        <v>100</v>
      </c>
      <c r="AT65" s="346">
        <v>0</v>
      </c>
      <c r="AU65" s="206">
        <f t="shared" si="20"/>
        <v>0</v>
      </c>
      <c r="AV65" s="206">
        <f t="shared" si="21"/>
        <v>2</v>
      </c>
      <c r="AW65" s="206"/>
      <c r="AX65" s="354">
        <v>0.95</v>
      </c>
      <c r="AY65" s="354"/>
      <c r="AZ65" s="354">
        <f t="shared" si="50"/>
        <v>0.75</v>
      </c>
      <c r="BA65" s="237">
        <f>IF($C65="&lt;01",_xlfn.IFNA(ROUND(INDEX(EID!$K:$K,MATCH($B65,EID!$B:$B,0)),0)/2,""),ROUND(SUM($AV65)/SUM($AX65),0))</f>
        <v>2</v>
      </c>
      <c r="BB65" s="237">
        <f t="shared" si="44"/>
        <v>2</v>
      </c>
      <c r="BC65" s="237" t="str">
        <f>_xlfn.IFNA(INDEX(PMTCT!$AB:$AB,MATCH($E65,PMTCT!$E:$E,0)),"")</f>
        <v/>
      </c>
      <c r="BD65" s="237" t="str">
        <f>_xlfn.IFNA(INDEX(PMTCT!$AJ:$AJ,MATCH($E65,PMTCT!$E:$E,0)),"")</f>
        <v/>
      </c>
      <c r="BE65" s="237">
        <f>_xlfn.IFNA(INDEX(TB!$O:$O,MATCH($E65,TB!$E:$E,0)),"")</f>
        <v>1</v>
      </c>
      <c r="BF65" s="237" t="str">
        <f>_xlfn.IFNA(INDEX(VMMC!$Z:$Z,MATCH($E65,VMMC!$E:$E,0)),"")</f>
        <v/>
      </c>
      <c r="BG65" s="237" t="str">
        <f>IF($C65="&lt;01",_xlfn.IFNA(ROUND(INDEX(EID!$K:$K,MATCH($B65,EID!$B:$B,0))/2,0),""),"")</f>
        <v/>
      </c>
      <c r="BH65" s="237">
        <f t="shared" si="45"/>
        <v>-1</v>
      </c>
      <c r="BI65" s="160">
        <f t="shared" si="22"/>
        <v>1</v>
      </c>
      <c r="BJ65" s="160" t="str">
        <f t="shared" si="23"/>
        <v/>
      </c>
      <c r="BK65" s="160" t="str">
        <f t="shared" si="24"/>
        <v/>
      </c>
      <c r="BL65" s="160">
        <f t="shared" si="25"/>
        <v>0.5</v>
      </c>
      <c r="BM65" s="160" t="str">
        <f t="shared" si="26"/>
        <v/>
      </c>
      <c r="BN65" s="160" t="str">
        <f>IF(AND($C65="&lt;01",SUM($BG65)&lt;&gt;0),ROUND(_xlfn.IFNA(INDEX(EID!$K:$K,MATCH($B65,EID!$B:$B,0)),"")/2,0)/SUM($BG65),"")</f>
        <v/>
      </c>
      <c r="BO65" s="160">
        <f t="shared" si="27"/>
        <v>-0.5</v>
      </c>
      <c r="BP65" s="338">
        <f t="shared" si="28"/>
        <v>1</v>
      </c>
      <c r="BQ65" s="491">
        <f t="shared" si="46"/>
        <v>2</v>
      </c>
    </row>
    <row r="66" spans="2:69">
      <c r="B66" s="96" t="s">
        <v>750</v>
      </c>
      <c r="C66" s="96" t="s">
        <v>110</v>
      </c>
      <c r="D66" s="96" t="s">
        <v>120</v>
      </c>
      <c r="E66" s="96" t="str">
        <f t="shared" si="1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6"/>
        <v/>
      </c>
      <c r="O66" s="184">
        <f>_xlfn.IFNA(ROUND(INDEX(Spectrum!$K:$K,MATCH(RIGHT($B66,13)&amp;"|"&amp;$C66&amp;"|"&amp;$D66&amp;"|"&amp;O$14,Spectrum!$N:$N,0)),0),"")</f>
        <v>44</v>
      </c>
      <c r="P66" s="372">
        <f>_xlfn.IFNA(INDEX(Spectrum!$M:$M,MATCH(RIGHT($B66,13)&amp;"|"&amp;$C66&amp;"|"&amp;$D66&amp;"|"&amp;O$14,Spectrum!$N:$N,0)),"")</f>
        <v>24</v>
      </c>
      <c r="Q66" s="376"/>
      <c r="R66" s="80" t="str">
        <f t="shared" si="34"/>
        <v/>
      </c>
      <c r="S66" s="499">
        <v>54</v>
      </c>
      <c r="T66" s="384">
        <v>108</v>
      </c>
      <c r="U66" s="384">
        <f t="shared" si="17"/>
        <v>54</v>
      </c>
      <c r="V66" s="133">
        <f t="shared" si="35"/>
        <v>1</v>
      </c>
      <c r="W66" s="133">
        <f t="shared" si="47"/>
        <v>1</v>
      </c>
      <c r="X66" s="80">
        <f t="shared" si="36"/>
        <v>1.0485436893203883</v>
      </c>
      <c r="Y66" s="378">
        <f t="shared" si="48"/>
        <v>1.0485436893203883</v>
      </c>
      <c r="Z66" s="376">
        <f t="shared" si="37"/>
        <v>108</v>
      </c>
      <c r="AA66" s="406">
        <f t="shared" si="38"/>
        <v>0</v>
      </c>
      <c r="AB66" s="389" t="str">
        <f>IF($C66="&lt;01",_xlfn.IFNA(ROUND(INDEX(EID!$L:$L,MATCH($B66,EID!$B:$B,0))/2,0),""),"")</f>
        <v/>
      </c>
      <c r="AC66" s="237">
        <f t="shared" si="39"/>
        <v>0</v>
      </c>
      <c r="AD66" s="203">
        <f t="shared" si="40"/>
        <v>108</v>
      </c>
      <c r="AE66" s="338">
        <f t="shared" si="49"/>
        <v>1</v>
      </c>
      <c r="AF66" s="376"/>
      <c r="AG66" s="159">
        <v>0.98</v>
      </c>
      <c r="AH66" s="159">
        <v>0.98</v>
      </c>
      <c r="AI66" s="211">
        <v>6</v>
      </c>
      <c r="AJ66" s="211">
        <v>6</v>
      </c>
      <c r="AK66" s="376">
        <f t="shared" si="41"/>
        <v>2</v>
      </c>
      <c r="AL66" s="148">
        <v>0.7</v>
      </c>
      <c r="AM66" s="147">
        <v>1</v>
      </c>
      <c r="AN66" s="203">
        <f t="shared" si="42"/>
        <v>109</v>
      </c>
      <c r="AO66" s="148"/>
      <c r="AP66" s="354">
        <v>0.95</v>
      </c>
      <c r="AQ66" s="354">
        <f t="shared" si="18"/>
        <v>0.95</v>
      </c>
      <c r="AR66" s="203">
        <f t="shared" si="43"/>
        <v>104</v>
      </c>
      <c r="AS66" s="203">
        <f t="shared" si="19"/>
        <v>103</v>
      </c>
      <c r="AT66" s="346">
        <v>0</v>
      </c>
      <c r="AU66" s="206">
        <f t="shared" si="20"/>
        <v>0</v>
      </c>
      <c r="AV66" s="206">
        <f t="shared" si="21"/>
        <v>2</v>
      </c>
      <c r="AW66" s="206"/>
      <c r="AX66" s="354">
        <v>0.95</v>
      </c>
      <c r="AY66" s="354"/>
      <c r="AZ66" s="354">
        <f t="shared" si="50"/>
        <v>0.75</v>
      </c>
      <c r="BA66" s="237">
        <f>IF($C66="&lt;01",_xlfn.IFNA(ROUND(INDEX(EID!$K:$K,MATCH($B66,EID!$B:$B,0)),0)/2,""),ROUND(SUM($AV66)/SUM($AX66),0))</f>
        <v>2</v>
      </c>
      <c r="BB66" s="237">
        <f t="shared" si="44"/>
        <v>2</v>
      </c>
      <c r="BC66" s="237" t="str">
        <f>_xlfn.IFNA(INDEX(PMTCT!$AB:$AB,MATCH($E66,PMTCT!$E:$E,0)),"")</f>
        <v/>
      </c>
      <c r="BD66" s="237" t="str">
        <f>_xlfn.IFNA(INDEX(PMTCT!$AJ:$AJ,MATCH($E66,PMTCT!$E:$E,0)),"")</f>
        <v/>
      </c>
      <c r="BE66" s="237">
        <f>_xlfn.IFNA(INDEX(TB!$O:$O,MATCH($E66,TB!$E:$E,0)),"")</f>
        <v>0</v>
      </c>
      <c r="BF66" s="237" t="str">
        <f>_xlfn.IFNA(INDEX(VMMC!$Z:$Z,MATCH($E66,VMMC!$E:$E,0)),"")</f>
        <v/>
      </c>
      <c r="BG66" s="237" t="str">
        <f>IF($C66="&lt;01",_xlfn.IFNA(ROUND(INDEX(EID!$K:$K,MATCH($B66,EID!$B:$B,0))/2,0),""),"")</f>
        <v/>
      </c>
      <c r="BH66" s="237">
        <f t="shared" si="45"/>
        <v>0</v>
      </c>
      <c r="BI66" s="160">
        <f t="shared" si="22"/>
        <v>1</v>
      </c>
      <c r="BJ66" s="160" t="str">
        <f t="shared" si="23"/>
        <v/>
      </c>
      <c r="BK66" s="160" t="str">
        <f t="shared" si="24"/>
        <v/>
      </c>
      <c r="BL66" s="160" t="str">
        <f t="shared" si="25"/>
        <v/>
      </c>
      <c r="BM66" s="160" t="str">
        <f t="shared" si="26"/>
        <v/>
      </c>
      <c r="BN66" s="160" t="str">
        <f>IF(AND($C66="&lt;01",SUM($BG66)&lt;&gt;0),ROUND(_xlfn.IFNA(INDEX(EID!$K:$K,MATCH($B66,EID!$B:$B,0)),"")/2,0)/SUM($BG66),"")</f>
        <v/>
      </c>
      <c r="BO66" s="160" t="str">
        <f t="shared" si="27"/>
        <v/>
      </c>
      <c r="BP66" s="338">
        <f t="shared" si="28"/>
        <v>1</v>
      </c>
      <c r="BQ66" s="491">
        <f t="shared" si="46"/>
        <v>2</v>
      </c>
    </row>
    <row r="67" spans="2:69">
      <c r="B67" s="96" t="s">
        <v>750</v>
      </c>
      <c r="C67" s="96" t="s">
        <v>111</v>
      </c>
      <c r="D67" s="96" t="s">
        <v>109</v>
      </c>
      <c r="E67" s="96" t="str">
        <f t="shared" si="1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6"/>
        <v/>
      </c>
      <c r="O67" s="184">
        <f>_xlfn.IFNA(ROUND(INDEX(Spectrum!$K:$K,MATCH(RIGHT($B67,13)&amp;"|"&amp;$C67&amp;"|"&amp;$D67&amp;"|"&amp;O$14,Spectrum!$N:$N,0)),0),"")</f>
        <v>215</v>
      </c>
      <c r="P67" s="372">
        <f>_xlfn.IFNA(INDEX(Spectrum!$M:$M,MATCH(RIGHT($B67,13)&amp;"|"&amp;$C67&amp;"|"&amp;$D67&amp;"|"&amp;O$14,Spectrum!$N:$N,0)),"")</f>
        <v>8</v>
      </c>
      <c r="Q67" s="376"/>
      <c r="R67" s="80" t="str">
        <f t="shared" si="34"/>
        <v/>
      </c>
      <c r="S67" s="499">
        <v>199</v>
      </c>
      <c r="T67" s="384">
        <v>260</v>
      </c>
      <c r="U67" s="384">
        <f t="shared" si="17"/>
        <v>61</v>
      </c>
      <c r="V67" s="133">
        <f t="shared" si="35"/>
        <v>1</v>
      </c>
      <c r="W67" s="133">
        <f t="shared" si="47"/>
        <v>1</v>
      </c>
      <c r="X67" s="80">
        <f t="shared" si="36"/>
        <v>1</v>
      </c>
      <c r="Y67" s="378">
        <f t="shared" si="48"/>
        <v>1</v>
      </c>
      <c r="Z67" s="376">
        <f t="shared" si="37"/>
        <v>260</v>
      </c>
      <c r="AA67" s="406">
        <f t="shared" si="38"/>
        <v>0</v>
      </c>
      <c r="AB67" s="389" t="str">
        <f>IF($C67="&lt;01",_xlfn.IFNA(ROUND(INDEX(EID!$L:$L,MATCH($B67,EID!$B:$B,0))/2,0),""),"")</f>
        <v/>
      </c>
      <c r="AC67" s="237">
        <f t="shared" si="39"/>
        <v>0</v>
      </c>
      <c r="AD67" s="203">
        <f t="shared" si="40"/>
        <v>260</v>
      </c>
      <c r="AE67" s="338">
        <f t="shared" si="49"/>
        <v>1</v>
      </c>
      <c r="AF67" s="376"/>
      <c r="AG67" s="159">
        <v>0.98</v>
      </c>
      <c r="AH67" s="159">
        <v>0.98</v>
      </c>
      <c r="AI67" s="211">
        <v>3</v>
      </c>
      <c r="AJ67" s="211">
        <v>14</v>
      </c>
      <c r="AK67" s="376">
        <f t="shared" si="41"/>
        <v>5</v>
      </c>
      <c r="AL67" s="148">
        <v>0.7</v>
      </c>
      <c r="AM67" s="147">
        <v>1</v>
      </c>
      <c r="AN67" s="203">
        <f t="shared" si="42"/>
        <v>264</v>
      </c>
      <c r="AO67" s="148"/>
      <c r="AP67" s="354">
        <v>0.95</v>
      </c>
      <c r="AQ67" s="354">
        <f t="shared" si="18"/>
        <v>0.95</v>
      </c>
      <c r="AR67" s="203">
        <f t="shared" si="43"/>
        <v>251</v>
      </c>
      <c r="AS67" s="203">
        <f t="shared" si="19"/>
        <v>247</v>
      </c>
      <c r="AT67" s="346">
        <v>0</v>
      </c>
      <c r="AU67" s="206">
        <f t="shared" si="20"/>
        <v>0</v>
      </c>
      <c r="AV67" s="206">
        <f t="shared" si="21"/>
        <v>5</v>
      </c>
      <c r="AW67" s="206"/>
      <c r="AX67" s="354">
        <v>0.95</v>
      </c>
      <c r="AY67" s="354"/>
      <c r="AZ67" s="354">
        <f t="shared" si="50"/>
        <v>0.75</v>
      </c>
      <c r="BA67" s="237">
        <f>IF($C67="&lt;01",_xlfn.IFNA(ROUND(INDEX(EID!$K:$K,MATCH($B67,EID!$B:$B,0)),0)/2,""),ROUND(SUM($AV67)/SUM($AX67),0))</f>
        <v>5</v>
      </c>
      <c r="BB67" s="237">
        <f t="shared" si="44"/>
        <v>4</v>
      </c>
      <c r="BC67" s="237" t="str">
        <f>_xlfn.IFNA(INDEX(PMTCT!$AB:$AB,MATCH($E67,PMTCT!$E:$E,0)),"")</f>
        <v/>
      </c>
      <c r="BD67" s="237" t="str">
        <f>_xlfn.IFNA(INDEX(PMTCT!$AJ:$AJ,MATCH($E67,PMTCT!$E:$E,0)),"")</f>
        <v/>
      </c>
      <c r="BE67" s="237">
        <f>_xlfn.IFNA(INDEX(TB!$O:$O,MATCH($E67,TB!$E:$E,0)),"")</f>
        <v>0</v>
      </c>
      <c r="BF67" s="237" t="str">
        <f>_xlfn.IFNA(INDEX(VMMC!$Z:$Z,MATCH($E67,VMMC!$E:$E,0)),"")</f>
        <v/>
      </c>
      <c r="BG67" s="237" t="str">
        <f>IF($C67="&lt;01",_xlfn.IFNA(ROUND(INDEX(EID!$K:$K,MATCH($B67,EID!$B:$B,0))/2,0),""),"")</f>
        <v/>
      </c>
      <c r="BH67" s="237">
        <f t="shared" si="45"/>
        <v>1</v>
      </c>
      <c r="BI67" s="160">
        <f t="shared" si="22"/>
        <v>0.8</v>
      </c>
      <c r="BJ67" s="160" t="str">
        <f t="shared" si="23"/>
        <v/>
      </c>
      <c r="BK67" s="160" t="str">
        <f t="shared" si="24"/>
        <v/>
      </c>
      <c r="BL67" s="160" t="str">
        <f t="shared" si="25"/>
        <v/>
      </c>
      <c r="BM67" s="160" t="str">
        <f t="shared" si="26"/>
        <v/>
      </c>
      <c r="BN67" s="160" t="str">
        <f>IF(AND($C67="&lt;01",SUM($BG67)&lt;&gt;0),ROUND(_xlfn.IFNA(INDEX(EID!$K:$K,MATCH($B67,EID!$B:$B,0)),"")/2,0)/SUM($BG67),"")</f>
        <v/>
      </c>
      <c r="BO67" s="160">
        <f t="shared" si="27"/>
        <v>0.2</v>
      </c>
      <c r="BP67" s="338">
        <f t="shared" si="28"/>
        <v>1</v>
      </c>
      <c r="BQ67" s="491">
        <f t="shared" si="46"/>
        <v>5</v>
      </c>
    </row>
    <row r="68" spans="2:69">
      <c r="B68" s="96" t="s">
        <v>750</v>
      </c>
      <c r="C68" s="96" t="s">
        <v>111</v>
      </c>
      <c r="D68" s="96" t="s">
        <v>120</v>
      </c>
      <c r="E68" s="96" t="str">
        <f t="shared" si="1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6"/>
        <v/>
      </c>
      <c r="O68" s="184">
        <f>_xlfn.IFNA(ROUND(INDEX(Spectrum!$K:$K,MATCH(RIGHT($B68,13)&amp;"|"&amp;$C68&amp;"|"&amp;$D68&amp;"|"&amp;O$14,Spectrum!$N:$N,0)),0),"")</f>
        <v>208</v>
      </c>
      <c r="P68" s="372">
        <f>_xlfn.IFNA(INDEX(Spectrum!$M:$M,MATCH(RIGHT($B68,13)&amp;"|"&amp;$C68&amp;"|"&amp;$D68&amp;"|"&amp;O$14,Spectrum!$N:$N,0)),"")</f>
        <v>5</v>
      </c>
      <c r="Q68" s="376"/>
      <c r="R68" s="80" t="str">
        <f t="shared" si="34"/>
        <v/>
      </c>
      <c r="S68" s="499">
        <v>194</v>
      </c>
      <c r="T68" s="384">
        <v>256</v>
      </c>
      <c r="U68" s="384">
        <f t="shared" si="17"/>
        <v>62</v>
      </c>
      <c r="V68" s="133">
        <f t="shared" si="35"/>
        <v>1</v>
      </c>
      <c r="W68" s="133">
        <f t="shared" si="47"/>
        <v>1</v>
      </c>
      <c r="X68" s="80">
        <f t="shared" si="36"/>
        <v>1.0158730158730158</v>
      </c>
      <c r="Y68" s="378">
        <f t="shared" si="48"/>
        <v>1.0158730158730158</v>
      </c>
      <c r="Z68" s="376">
        <f t="shared" si="37"/>
        <v>256</v>
      </c>
      <c r="AA68" s="406">
        <f t="shared" si="38"/>
        <v>0</v>
      </c>
      <c r="AB68" s="389" t="str">
        <f>IF($C68="&lt;01",_xlfn.IFNA(ROUND(INDEX(EID!$L:$L,MATCH($B68,EID!$B:$B,0))/2,0),""),"")</f>
        <v/>
      </c>
      <c r="AC68" s="237">
        <f t="shared" si="39"/>
        <v>0</v>
      </c>
      <c r="AD68" s="203">
        <f t="shared" si="40"/>
        <v>256</v>
      </c>
      <c r="AE68" s="338">
        <f t="shared" si="49"/>
        <v>1</v>
      </c>
      <c r="AF68" s="376"/>
      <c r="AG68" s="159">
        <v>0.98</v>
      </c>
      <c r="AH68" s="159">
        <v>0.98</v>
      </c>
      <c r="AI68" s="211">
        <v>3</v>
      </c>
      <c r="AJ68" s="211">
        <v>13</v>
      </c>
      <c r="AK68" s="376">
        <f t="shared" si="41"/>
        <v>5</v>
      </c>
      <c r="AL68" s="148">
        <v>0.7</v>
      </c>
      <c r="AM68" s="147">
        <v>1</v>
      </c>
      <c r="AN68" s="203">
        <f t="shared" si="42"/>
        <v>260</v>
      </c>
      <c r="AO68" s="148"/>
      <c r="AP68" s="354">
        <v>0.95</v>
      </c>
      <c r="AQ68" s="354">
        <f t="shared" si="18"/>
        <v>0.95</v>
      </c>
      <c r="AR68" s="203">
        <f t="shared" si="43"/>
        <v>247</v>
      </c>
      <c r="AS68" s="203">
        <f t="shared" si="19"/>
        <v>243</v>
      </c>
      <c r="AT68" s="346">
        <v>0</v>
      </c>
      <c r="AU68" s="206">
        <f t="shared" si="20"/>
        <v>0</v>
      </c>
      <c r="AV68" s="206">
        <f t="shared" si="21"/>
        <v>5</v>
      </c>
      <c r="AW68" s="206"/>
      <c r="AX68" s="354">
        <v>0.95</v>
      </c>
      <c r="AY68" s="354"/>
      <c r="AZ68" s="354">
        <f t="shared" si="50"/>
        <v>0.75</v>
      </c>
      <c r="BA68" s="237">
        <f>IF($C68="&lt;01",_xlfn.IFNA(ROUND(INDEX(EID!$K:$K,MATCH($B68,EID!$B:$B,0)),0)/2,""),ROUND(SUM($AV68)/SUM($AX68),0))</f>
        <v>5</v>
      </c>
      <c r="BB68" s="237">
        <f t="shared" si="44"/>
        <v>4</v>
      </c>
      <c r="BC68" s="237" t="str">
        <f>_xlfn.IFNA(INDEX(PMTCT!$AB:$AB,MATCH($E68,PMTCT!$E:$E,0)),"")</f>
        <v/>
      </c>
      <c r="BD68" s="237" t="str">
        <f>_xlfn.IFNA(INDEX(PMTCT!$AJ:$AJ,MATCH($E68,PMTCT!$E:$E,0)),"")</f>
        <v/>
      </c>
      <c r="BE68" s="237">
        <f>_xlfn.IFNA(INDEX(TB!$O:$O,MATCH($E68,TB!$E:$E,0)),"")</f>
        <v>0</v>
      </c>
      <c r="BF68" s="237" t="str">
        <f>_xlfn.IFNA(INDEX(VMMC!$Z:$Z,MATCH($E68,VMMC!$E:$E,0)),"")</f>
        <v/>
      </c>
      <c r="BG68" s="237" t="str">
        <f>IF($C68="&lt;01",_xlfn.IFNA(ROUND(INDEX(EID!$K:$K,MATCH($B68,EID!$B:$B,0))/2,0),""),"")</f>
        <v/>
      </c>
      <c r="BH68" s="237">
        <f t="shared" si="45"/>
        <v>1</v>
      </c>
      <c r="BI68" s="160">
        <f t="shared" si="22"/>
        <v>0.8</v>
      </c>
      <c r="BJ68" s="160" t="str">
        <f t="shared" si="23"/>
        <v/>
      </c>
      <c r="BK68" s="160" t="str">
        <f t="shared" si="24"/>
        <v/>
      </c>
      <c r="BL68" s="160" t="str">
        <f t="shared" si="25"/>
        <v/>
      </c>
      <c r="BM68" s="160" t="str">
        <f t="shared" si="26"/>
        <v/>
      </c>
      <c r="BN68" s="160" t="str">
        <f>IF(AND($C68="&lt;01",SUM($BG68)&lt;&gt;0),ROUND(_xlfn.IFNA(INDEX(EID!$K:$K,MATCH($B68,EID!$B:$B,0)),"")/2,0)/SUM($BG68),"")</f>
        <v/>
      </c>
      <c r="BO68" s="160">
        <f t="shared" si="27"/>
        <v>0.2</v>
      </c>
      <c r="BP68" s="338">
        <f t="shared" si="28"/>
        <v>1</v>
      </c>
      <c r="BQ68" s="491">
        <f t="shared" si="46"/>
        <v>5</v>
      </c>
    </row>
    <row r="69" spans="2:69">
      <c r="B69" s="96" t="s">
        <v>750</v>
      </c>
      <c r="C69" s="96" t="s">
        <v>112</v>
      </c>
      <c r="D69" s="96" t="s">
        <v>109</v>
      </c>
      <c r="E69" s="96" t="str">
        <f t="shared" si="1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6"/>
        <v/>
      </c>
      <c r="O69" s="184">
        <f>_xlfn.IFNA(ROUND(INDEX(Spectrum!$K:$K,MATCH(RIGHT($B69,13)&amp;"|"&amp;$C69&amp;"|"&amp;$D69&amp;"|"&amp;O$14,Spectrum!$N:$N,0)),0),"")</f>
        <v>352</v>
      </c>
      <c r="P69" s="372">
        <f>_xlfn.IFNA(INDEX(Spectrum!$M:$M,MATCH(RIGHT($B69,13)&amp;"|"&amp;$C69&amp;"|"&amp;$D69&amp;"|"&amp;O$14,Spectrum!$N:$N,0)),"")</f>
        <v>20</v>
      </c>
      <c r="Q69" s="376"/>
      <c r="R69" s="80" t="str">
        <f t="shared" si="34"/>
        <v/>
      </c>
      <c r="S69" s="499">
        <v>342</v>
      </c>
      <c r="T69" s="384">
        <v>405</v>
      </c>
      <c r="U69" s="384">
        <f t="shared" si="17"/>
        <v>63</v>
      </c>
      <c r="V69" s="133">
        <f t="shared" si="35"/>
        <v>1</v>
      </c>
      <c r="W69" s="133">
        <f t="shared" si="47"/>
        <v>1</v>
      </c>
      <c r="X69" s="80">
        <f t="shared" si="36"/>
        <v>1.0024752475247525</v>
      </c>
      <c r="Y69" s="378">
        <f t="shared" si="48"/>
        <v>1.0024752475247525</v>
      </c>
      <c r="Z69" s="376">
        <f t="shared" si="37"/>
        <v>405</v>
      </c>
      <c r="AA69" s="406">
        <f t="shared" si="38"/>
        <v>0</v>
      </c>
      <c r="AB69" s="389" t="str">
        <f>IF($C69="&lt;01",_xlfn.IFNA(ROUND(INDEX(EID!$L:$L,MATCH($B69,EID!$B:$B,0))/2,0),""),"")</f>
        <v/>
      </c>
      <c r="AC69" s="237">
        <f t="shared" si="39"/>
        <v>0</v>
      </c>
      <c r="AD69" s="203">
        <f t="shared" si="40"/>
        <v>405</v>
      </c>
      <c r="AE69" s="338">
        <f t="shared" si="49"/>
        <v>1</v>
      </c>
      <c r="AF69" s="376"/>
      <c r="AG69" s="159">
        <v>0.98</v>
      </c>
      <c r="AH69" s="159">
        <v>0.98</v>
      </c>
      <c r="AI69" s="211">
        <v>6</v>
      </c>
      <c r="AJ69" s="211">
        <v>21</v>
      </c>
      <c r="AK69" s="376">
        <f t="shared" si="41"/>
        <v>8</v>
      </c>
      <c r="AL69" s="148">
        <v>0.7</v>
      </c>
      <c r="AM69" s="147">
        <v>1</v>
      </c>
      <c r="AN69" s="203">
        <f t="shared" si="42"/>
        <v>411</v>
      </c>
      <c r="AO69" s="148"/>
      <c r="AP69" s="354">
        <v>0.95</v>
      </c>
      <c r="AQ69" s="354">
        <f t="shared" si="18"/>
        <v>0.95</v>
      </c>
      <c r="AR69" s="203">
        <f t="shared" si="43"/>
        <v>390</v>
      </c>
      <c r="AS69" s="203">
        <f t="shared" si="19"/>
        <v>385</v>
      </c>
      <c r="AT69" s="346">
        <v>0</v>
      </c>
      <c r="AU69" s="206">
        <f t="shared" si="20"/>
        <v>0</v>
      </c>
      <c r="AV69" s="206">
        <f t="shared" si="21"/>
        <v>8</v>
      </c>
      <c r="AW69" s="206"/>
      <c r="AX69" s="354">
        <v>0.95</v>
      </c>
      <c r="AY69" s="354"/>
      <c r="AZ69" s="354">
        <f t="shared" si="50"/>
        <v>0.75</v>
      </c>
      <c r="BA69" s="237">
        <f>IF($C69="&lt;01",_xlfn.IFNA(ROUND(INDEX(EID!$K:$K,MATCH($B69,EID!$B:$B,0)),0)/2,""),ROUND(SUM($AV69)/SUM($AX69),0))</f>
        <v>8</v>
      </c>
      <c r="BB69" s="237">
        <f t="shared" si="44"/>
        <v>6</v>
      </c>
      <c r="BC69" s="237">
        <f>_xlfn.IFNA(INDEX(PMTCT!$AB:$AB,MATCH($E69,PMTCT!$E:$E,0)),"")</f>
        <v>0</v>
      </c>
      <c r="BD69" s="237">
        <f>_xlfn.IFNA(INDEX(PMTCT!$AJ:$AJ,MATCH($E69,PMTCT!$E:$E,0)),"")</f>
        <v>0</v>
      </c>
      <c r="BE69" s="237">
        <f>_xlfn.IFNA(INDEX(TB!$O:$O,MATCH($E69,TB!$E:$E,0)),"")</f>
        <v>0</v>
      </c>
      <c r="BF69" s="237" t="str">
        <f>_xlfn.IFNA(INDEX(VMMC!$Z:$Z,MATCH($E69,VMMC!$E:$E,0)),"")</f>
        <v/>
      </c>
      <c r="BG69" s="237" t="str">
        <f>IF($C69="&lt;01",_xlfn.IFNA(ROUND(INDEX(EID!$K:$K,MATCH($B69,EID!$B:$B,0))/2,0),""),"")</f>
        <v/>
      </c>
      <c r="BH69" s="237">
        <f t="shared" si="45"/>
        <v>2</v>
      </c>
      <c r="BI69" s="160">
        <f t="shared" si="22"/>
        <v>0.75</v>
      </c>
      <c r="BJ69" s="160" t="str">
        <f t="shared" si="23"/>
        <v/>
      </c>
      <c r="BK69" s="160" t="str">
        <f t="shared" si="24"/>
        <v/>
      </c>
      <c r="BL69" s="160" t="str">
        <f t="shared" si="25"/>
        <v/>
      </c>
      <c r="BM69" s="160" t="str">
        <f t="shared" si="26"/>
        <v/>
      </c>
      <c r="BN69" s="160" t="str">
        <f>IF(AND($C69="&lt;01",SUM($BG69)&lt;&gt;0),ROUND(_xlfn.IFNA(INDEX(EID!$K:$K,MATCH($B69,EID!$B:$B,0)),"")/2,0)/SUM($BG69),"")</f>
        <v/>
      </c>
      <c r="BO69" s="160">
        <f t="shared" si="27"/>
        <v>0.25</v>
      </c>
      <c r="BP69" s="338">
        <f t="shared" si="28"/>
        <v>1</v>
      </c>
      <c r="BQ69" s="491">
        <f t="shared" si="46"/>
        <v>8</v>
      </c>
    </row>
    <row r="70" spans="2:69">
      <c r="B70" s="96" t="s">
        <v>750</v>
      </c>
      <c r="C70" s="96" t="s">
        <v>112</v>
      </c>
      <c r="D70" s="96" t="s">
        <v>120</v>
      </c>
      <c r="E70" s="96" t="str">
        <f t="shared" si="1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6"/>
        <v/>
      </c>
      <c r="O70" s="184">
        <f>_xlfn.IFNA(ROUND(INDEX(Spectrum!$K:$K,MATCH(RIGHT($B70,13)&amp;"|"&amp;$C70&amp;"|"&amp;$D70&amp;"|"&amp;O$14,Spectrum!$N:$N,0)),0),"")</f>
        <v>355</v>
      </c>
      <c r="P70" s="372">
        <f>_xlfn.IFNA(INDEX(Spectrum!$M:$M,MATCH(RIGHT($B70,13)&amp;"|"&amp;$C70&amp;"|"&amp;$D70&amp;"|"&amp;O$14,Spectrum!$N:$N,0)),"")</f>
        <v>39</v>
      </c>
      <c r="Q70" s="376"/>
      <c r="R70" s="80" t="str">
        <f t="shared" si="34"/>
        <v/>
      </c>
      <c r="S70" s="499">
        <v>321</v>
      </c>
      <c r="T70" s="384">
        <v>403</v>
      </c>
      <c r="U70" s="384">
        <f t="shared" si="17"/>
        <v>82</v>
      </c>
      <c r="V70" s="133">
        <f t="shared" si="35"/>
        <v>1</v>
      </c>
      <c r="W70" s="133">
        <f t="shared" si="47"/>
        <v>1</v>
      </c>
      <c r="X70" s="80">
        <f t="shared" si="36"/>
        <v>0.9926108374384236</v>
      </c>
      <c r="Y70" s="378">
        <f t="shared" si="48"/>
        <v>0.9926108374384236</v>
      </c>
      <c r="Z70" s="376">
        <f t="shared" si="37"/>
        <v>403</v>
      </c>
      <c r="AA70" s="406">
        <f t="shared" si="38"/>
        <v>0</v>
      </c>
      <c r="AB70" s="389" t="str">
        <f>IF($C70="&lt;01",_xlfn.IFNA(ROUND(INDEX(EID!$L:$L,MATCH($B70,EID!$B:$B,0))/2,0),""),"")</f>
        <v/>
      </c>
      <c r="AC70" s="237">
        <f t="shared" si="39"/>
        <v>0</v>
      </c>
      <c r="AD70" s="203">
        <f t="shared" si="40"/>
        <v>403</v>
      </c>
      <c r="AE70" s="338">
        <f t="shared" si="49"/>
        <v>1</v>
      </c>
      <c r="AF70" s="376"/>
      <c r="AG70" s="159">
        <v>0.98</v>
      </c>
      <c r="AH70" s="159">
        <v>0.98</v>
      </c>
      <c r="AI70" s="211">
        <v>4</v>
      </c>
      <c r="AJ70" s="211">
        <v>21</v>
      </c>
      <c r="AK70" s="376">
        <f t="shared" si="41"/>
        <v>8</v>
      </c>
      <c r="AL70" s="148">
        <v>0.7</v>
      </c>
      <c r="AM70" s="147">
        <v>1</v>
      </c>
      <c r="AN70" s="203">
        <f t="shared" si="42"/>
        <v>409</v>
      </c>
      <c r="AO70" s="148"/>
      <c r="AP70" s="354">
        <v>0.95</v>
      </c>
      <c r="AQ70" s="354">
        <f t="shared" si="18"/>
        <v>0.95</v>
      </c>
      <c r="AR70" s="203">
        <f t="shared" si="43"/>
        <v>389</v>
      </c>
      <c r="AS70" s="203">
        <f t="shared" si="19"/>
        <v>383</v>
      </c>
      <c r="AT70" s="346">
        <v>0</v>
      </c>
      <c r="AU70" s="206">
        <f t="shared" si="20"/>
        <v>0</v>
      </c>
      <c r="AV70" s="206">
        <f t="shared" si="21"/>
        <v>8</v>
      </c>
      <c r="AW70" s="206"/>
      <c r="AX70" s="354">
        <v>0.95</v>
      </c>
      <c r="AY70" s="354"/>
      <c r="AZ70" s="354">
        <f t="shared" si="50"/>
        <v>0.75</v>
      </c>
      <c r="BA70" s="237">
        <f>IF($C70="&lt;01",_xlfn.IFNA(ROUND(INDEX(EID!$K:$K,MATCH($B70,EID!$B:$B,0)),0)/2,""),ROUND(SUM($AV70)/SUM($AX70),0))</f>
        <v>8</v>
      </c>
      <c r="BB70" s="237">
        <f t="shared" si="44"/>
        <v>6</v>
      </c>
      <c r="BC70" s="237" t="str">
        <f>_xlfn.IFNA(INDEX(PMTCT!$AB:$AB,MATCH($E70,PMTCT!$E:$E,0)),"")</f>
        <v/>
      </c>
      <c r="BD70" s="237" t="str">
        <f>_xlfn.IFNA(INDEX(PMTCT!$AJ:$AJ,MATCH($E70,PMTCT!$E:$E,0)),"")</f>
        <v/>
      </c>
      <c r="BE70" s="237">
        <f>_xlfn.IFNA(INDEX(TB!$O:$O,MATCH($E70,TB!$E:$E,0)),"")</f>
        <v>1</v>
      </c>
      <c r="BF70" s="237" t="str">
        <f>_xlfn.IFNA(INDEX(VMMC!$Z:$Z,MATCH($E70,VMMC!$E:$E,0)),"")</f>
        <v/>
      </c>
      <c r="BG70" s="237" t="str">
        <f>IF($C70="&lt;01",_xlfn.IFNA(ROUND(INDEX(EID!$K:$K,MATCH($B70,EID!$B:$B,0))/2,0),""),"")</f>
        <v/>
      </c>
      <c r="BH70" s="237">
        <f t="shared" si="45"/>
        <v>1</v>
      </c>
      <c r="BI70" s="160">
        <f t="shared" si="22"/>
        <v>0.75</v>
      </c>
      <c r="BJ70" s="160" t="str">
        <f t="shared" si="23"/>
        <v/>
      </c>
      <c r="BK70" s="160" t="str">
        <f t="shared" si="24"/>
        <v/>
      </c>
      <c r="BL70" s="160">
        <f t="shared" si="25"/>
        <v>0.125</v>
      </c>
      <c r="BM70" s="160" t="str">
        <f t="shared" si="26"/>
        <v/>
      </c>
      <c r="BN70" s="160" t="str">
        <f>IF(AND($C70="&lt;01",SUM($BG70)&lt;&gt;0),ROUND(_xlfn.IFNA(INDEX(EID!$K:$K,MATCH($B70,EID!$B:$B,0)),"")/2,0)/SUM($BG70),"")</f>
        <v/>
      </c>
      <c r="BO70" s="160">
        <f t="shared" si="27"/>
        <v>0.125</v>
      </c>
      <c r="BP70" s="338">
        <f t="shared" si="28"/>
        <v>1</v>
      </c>
      <c r="BQ70" s="491">
        <f t="shared" si="46"/>
        <v>8</v>
      </c>
    </row>
    <row r="71" spans="2:69">
      <c r="B71" s="96" t="s">
        <v>750</v>
      </c>
      <c r="C71" s="96" t="s">
        <v>113</v>
      </c>
      <c r="D71" s="96" t="s">
        <v>109</v>
      </c>
      <c r="E71" s="96" t="str">
        <f t="shared" si="1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6"/>
        <v/>
      </c>
      <c r="O71" s="184">
        <f>_xlfn.IFNA(ROUND(INDEX(Spectrum!$K:$K,MATCH(RIGHT($B71,13)&amp;"|"&amp;$C71&amp;"|"&amp;$D71&amp;"|"&amp;O$14,Spectrum!$N:$N,0)),0),"")</f>
        <v>491</v>
      </c>
      <c r="P71" s="372">
        <f>_xlfn.IFNA(INDEX(Spectrum!$M:$M,MATCH(RIGHT($B71,13)&amp;"|"&amp;$C71&amp;"|"&amp;$D71&amp;"|"&amp;O$14,Spectrum!$N:$N,0)),"")</f>
        <v>46</v>
      </c>
      <c r="Q71" s="376"/>
      <c r="R71" s="80" t="str">
        <f t="shared" si="34"/>
        <v/>
      </c>
      <c r="S71" s="499">
        <v>521</v>
      </c>
      <c r="T71" s="384">
        <v>863</v>
      </c>
      <c r="U71" s="384">
        <f t="shared" si="17"/>
        <v>342</v>
      </c>
      <c r="V71" s="133">
        <f t="shared" si="35"/>
        <v>1</v>
      </c>
      <c r="W71" s="133">
        <f t="shared" si="47"/>
        <v>1</v>
      </c>
      <c r="X71" s="80">
        <f t="shared" si="36"/>
        <v>1.2525399129172714</v>
      </c>
      <c r="Y71" s="378">
        <f t="shared" si="48"/>
        <v>1.2525399129172714</v>
      </c>
      <c r="Z71" s="376">
        <f t="shared" si="37"/>
        <v>863</v>
      </c>
      <c r="AA71" s="406">
        <f t="shared" si="38"/>
        <v>0</v>
      </c>
      <c r="AB71" s="389" t="str">
        <f>IF($C71="&lt;01",_xlfn.IFNA(ROUND(INDEX(EID!$L:$L,MATCH($B71,EID!$B:$B,0))/2,0),""),"")</f>
        <v/>
      </c>
      <c r="AC71" s="237">
        <f t="shared" si="39"/>
        <v>0</v>
      </c>
      <c r="AD71" s="203">
        <f t="shared" si="40"/>
        <v>863</v>
      </c>
      <c r="AE71" s="338">
        <f t="shared" si="49"/>
        <v>1</v>
      </c>
      <c r="AF71" s="376"/>
      <c r="AG71" s="159">
        <v>0.98</v>
      </c>
      <c r="AH71" s="159">
        <v>0.98</v>
      </c>
      <c r="AI71" s="211">
        <v>83</v>
      </c>
      <c r="AJ71" s="211">
        <v>45</v>
      </c>
      <c r="AK71" s="376">
        <f t="shared" si="41"/>
        <v>18</v>
      </c>
      <c r="AL71" s="148">
        <v>0.7</v>
      </c>
      <c r="AM71" s="147">
        <v>1</v>
      </c>
      <c r="AN71" s="203">
        <f t="shared" si="42"/>
        <v>876</v>
      </c>
      <c r="AO71" s="148"/>
      <c r="AP71" s="354">
        <v>0.95</v>
      </c>
      <c r="AQ71" s="354">
        <f t="shared" si="18"/>
        <v>0.95</v>
      </c>
      <c r="AR71" s="203">
        <f t="shared" si="43"/>
        <v>832</v>
      </c>
      <c r="AS71" s="203">
        <f t="shared" si="19"/>
        <v>820</v>
      </c>
      <c r="AT71" s="346">
        <v>0</v>
      </c>
      <c r="AU71" s="206">
        <f t="shared" si="20"/>
        <v>0</v>
      </c>
      <c r="AV71" s="206">
        <f t="shared" si="21"/>
        <v>18</v>
      </c>
      <c r="AW71" s="206"/>
      <c r="AX71" s="354">
        <v>0.95</v>
      </c>
      <c r="AY71" s="354"/>
      <c r="AZ71" s="354">
        <f t="shared" si="50"/>
        <v>0.75</v>
      </c>
      <c r="BA71" s="237">
        <f>IF($C71="&lt;01",_xlfn.IFNA(ROUND(INDEX(EID!$K:$K,MATCH($B71,EID!$B:$B,0)),0)/2,""),ROUND(SUM($AV71)/SUM($AX71),0))</f>
        <v>19</v>
      </c>
      <c r="BB71" s="237">
        <f t="shared" si="44"/>
        <v>14</v>
      </c>
      <c r="BC71" s="237">
        <f>_xlfn.IFNA(INDEX(PMTCT!$AB:$AB,MATCH($E71,PMTCT!$E:$E,0)),"")</f>
        <v>5</v>
      </c>
      <c r="BD71" s="237">
        <f>_xlfn.IFNA(INDEX(PMTCT!$AJ:$AJ,MATCH($E71,PMTCT!$E:$E,0)),"")</f>
        <v>5</v>
      </c>
      <c r="BE71" s="237">
        <f>_xlfn.IFNA(INDEX(TB!$O:$O,MATCH($E71,TB!$E:$E,0)),"")</f>
        <v>0</v>
      </c>
      <c r="BF71" s="237" t="str">
        <f>_xlfn.IFNA(INDEX(VMMC!$Z:$Z,MATCH($E71,VMMC!$E:$E,0)),"")</f>
        <v/>
      </c>
      <c r="BG71" s="237" t="str">
        <f>IF($C71="&lt;01",_xlfn.IFNA(ROUND(INDEX(EID!$K:$K,MATCH($B71,EID!$B:$B,0))/2,0),""),"")</f>
        <v/>
      </c>
      <c r="BH71" s="237">
        <f t="shared" si="45"/>
        <v>-5</v>
      </c>
      <c r="BI71" s="160">
        <f t="shared" si="22"/>
        <v>0.73684210526315785</v>
      </c>
      <c r="BJ71" s="160">
        <f t="shared" si="23"/>
        <v>0.26315789473684209</v>
      </c>
      <c r="BK71" s="160">
        <f t="shared" si="24"/>
        <v>0.26315789473684209</v>
      </c>
      <c r="BL71" s="160" t="str">
        <f t="shared" si="25"/>
        <v/>
      </c>
      <c r="BM71" s="160" t="str">
        <f t="shared" si="26"/>
        <v/>
      </c>
      <c r="BN71" s="160" t="str">
        <f>IF(AND($C71="&lt;01",SUM($BG71)&lt;&gt;0),ROUND(_xlfn.IFNA(INDEX(EID!$K:$K,MATCH($B71,EID!$B:$B,0)),"")/2,0)/SUM($BG71),"")</f>
        <v/>
      </c>
      <c r="BO71" s="160">
        <f t="shared" si="27"/>
        <v>-0.26315789473684209</v>
      </c>
      <c r="BP71" s="338">
        <f t="shared" si="28"/>
        <v>1</v>
      </c>
      <c r="BQ71" s="491">
        <f t="shared" si="46"/>
        <v>19</v>
      </c>
    </row>
    <row r="72" spans="2:69">
      <c r="B72" s="96" t="s">
        <v>750</v>
      </c>
      <c r="C72" s="96" t="s">
        <v>113</v>
      </c>
      <c r="D72" s="96" t="s">
        <v>120</v>
      </c>
      <c r="E72" s="96" t="str">
        <f t="shared" si="1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6"/>
        <v/>
      </c>
      <c r="O72" s="184">
        <f>_xlfn.IFNA(ROUND(INDEX(Spectrum!$K:$K,MATCH(RIGHT($B72,13)&amp;"|"&amp;$C72&amp;"|"&amp;$D72&amp;"|"&amp;O$14,Spectrum!$N:$N,0)),0),"")</f>
        <v>292</v>
      </c>
      <c r="P72" s="372">
        <f>_xlfn.IFNA(INDEX(Spectrum!$M:$M,MATCH(RIGHT($B72,13)&amp;"|"&amp;$C72&amp;"|"&amp;$D72&amp;"|"&amp;O$14,Spectrum!$N:$N,0)),"")</f>
        <v>16</v>
      </c>
      <c r="Q72" s="376"/>
      <c r="R72" s="80" t="str">
        <f t="shared" si="34"/>
        <v/>
      </c>
      <c r="S72" s="499">
        <v>341</v>
      </c>
      <c r="T72" s="384">
        <v>472</v>
      </c>
      <c r="U72" s="384">
        <f t="shared" si="17"/>
        <v>131</v>
      </c>
      <c r="V72" s="133">
        <f t="shared" si="35"/>
        <v>1</v>
      </c>
      <c r="W72" s="133">
        <f t="shared" si="47"/>
        <v>1</v>
      </c>
      <c r="X72" s="80">
        <f t="shared" si="36"/>
        <v>1.1568627450980393</v>
      </c>
      <c r="Y72" s="378">
        <f t="shared" si="48"/>
        <v>1.1568627450980393</v>
      </c>
      <c r="Z72" s="376">
        <f t="shared" si="37"/>
        <v>472</v>
      </c>
      <c r="AA72" s="406">
        <f t="shared" si="38"/>
        <v>0</v>
      </c>
      <c r="AB72" s="389" t="str">
        <f>IF($C72="&lt;01",_xlfn.IFNA(ROUND(INDEX(EID!$L:$L,MATCH($B72,EID!$B:$B,0))/2,0),""),"")</f>
        <v/>
      </c>
      <c r="AC72" s="237">
        <f t="shared" si="39"/>
        <v>0</v>
      </c>
      <c r="AD72" s="203">
        <f t="shared" si="40"/>
        <v>472</v>
      </c>
      <c r="AE72" s="338">
        <f t="shared" si="49"/>
        <v>1</v>
      </c>
      <c r="AF72" s="376"/>
      <c r="AG72" s="159">
        <v>0.98</v>
      </c>
      <c r="AH72" s="159">
        <v>0.98</v>
      </c>
      <c r="AI72" s="211">
        <v>9</v>
      </c>
      <c r="AJ72" s="211">
        <v>25</v>
      </c>
      <c r="AK72" s="376">
        <f t="shared" si="41"/>
        <v>10</v>
      </c>
      <c r="AL72" s="148">
        <v>0.7</v>
      </c>
      <c r="AM72" s="147">
        <v>1</v>
      </c>
      <c r="AN72" s="203">
        <f t="shared" si="42"/>
        <v>479</v>
      </c>
      <c r="AO72" s="148"/>
      <c r="AP72" s="354">
        <v>0.95</v>
      </c>
      <c r="AQ72" s="354">
        <f t="shared" si="18"/>
        <v>0.95</v>
      </c>
      <c r="AR72" s="203">
        <f t="shared" si="43"/>
        <v>455</v>
      </c>
      <c r="AS72" s="203">
        <f t="shared" si="19"/>
        <v>448</v>
      </c>
      <c r="AT72" s="346">
        <v>0</v>
      </c>
      <c r="AU72" s="206">
        <f t="shared" si="20"/>
        <v>0</v>
      </c>
      <c r="AV72" s="206">
        <f t="shared" si="21"/>
        <v>10</v>
      </c>
      <c r="AW72" s="206"/>
      <c r="AX72" s="354">
        <v>0.95</v>
      </c>
      <c r="AY72" s="354"/>
      <c r="AZ72" s="354">
        <f t="shared" si="50"/>
        <v>0.75</v>
      </c>
      <c r="BA72" s="237">
        <f>IF($C72="&lt;01",_xlfn.IFNA(ROUND(INDEX(EID!$K:$K,MATCH($B72,EID!$B:$B,0)),0)/2,""),ROUND(SUM($AV72)/SUM($AX72),0))</f>
        <v>11</v>
      </c>
      <c r="BB72" s="237">
        <f t="shared" si="44"/>
        <v>8</v>
      </c>
      <c r="BC72" s="237" t="str">
        <f>_xlfn.IFNA(INDEX(PMTCT!$AB:$AB,MATCH($E72,PMTCT!$E:$E,0)),"")</f>
        <v/>
      </c>
      <c r="BD72" s="237" t="str">
        <f>_xlfn.IFNA(INDEX(PMTCT!$AJ:$AJ,MATCH($E72,PMTCT!$E:$E,0)),"")</f>
        <v/>
      </c>
      <c r="BE72" s="237">
        <f>_xlfn.IFNA(INDEX(TB!$O:$O,MATCH($E72,TB!$E:$E,0)),"")</f>
        <v>5</v>
      </c>
      <c r="BF72" s="237">
        <f>_xlfn.IFNA(INDEX(VMMC!$Z:$Z,MATCH($E72,VMMC!$E:$E,0)),"")</f>
        <v>169</v>
      </c>
      <c r="BG72" s="237" t="str">
        <f>IF($C72="&lt;01",_xlfn.IFNA(ROUND(INDEX(EID!$K:$K,MATCH($B72,EID!$B:$B,0))/2,0),""),"")</f>
        <v/>
      </c>
      <c r="BH72" s="237">
        <f t="shared" si="45"/>
        <v>-171</v>
      </c>
      <c r="BI72" s="160">
        <f t="shared" si="22"/>
        <v>0.72727272727272729</v>
      </c>
      <c r="BJ72" s="160" t="str">
        <f t="shared" si="23"/>
        <v/>
      </c>
      <c r="BK72" s="160" t="str">
        <f t="shared" si="24"/>
        <v/>
      </c>
      <c r="BL72" s="160">
        <f t="shared" si="25"/>
        <v>0.45454545454545453</v>
      </c>
      <c r="BM72" s="160">
        <f t="shared" si="26"/>
        <v>15.363636363636363</v>
      </c>
      <c r="BN72" s="160" t="str">
        <f>IF(AND($C72="&lt;01",SUM($BG72)&lt;&gt;0),ROUND(_xlfn.IFNA(INDEX(EID!$K:$K,MATCH($B72,EID!$B:$B,0)),"")/2,0)/SUM($BG72),"")</f>
        <v/>
      </c>
      <c r="BO72" s="160">
        <f t="shared" si="27"/>
        <v>-15.545454545454545</v>
      </c>
      <c r="BP72" s="338">
        <f t="shared" si="28"/>
        <v>1</v>
      </c>
      <c r="BQ72" s="491">
        <f t="shared" si="46"/>
        <v>11</v>
      </c>
    </row>
    <row r="73" spans="2:69">
      <c r="B73" s="96" t="s">
        <v>750</v>
      </c>
      <c r="C73" s="96" t="s">
        <v>114</v>
      </c>
      <c r="D73" s="96" t="s">
        <v>109</v>
      </c>
      <c r="E73" s="96" t="str">
        <f t="shared" si="1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6"/>
        <v/>
      </c>
      <c r="O73" s="184">
        <f>_xlfn.IFNA(ROUND(INDEX(Spectrum!$K:$K,MATCH(RIGHT($B73,13)&amp;"|"&amp;$C73&amp;"|"&amp;$D73&amp;"|"&amp;O$14,Spectrum!$N:$N,0)),0),"")</f>
        <v>1269</v>
      </c>
      <c r="P73" s="372">
        <f>_xlfn.IFNA(INDEX(Spectrum!$M:$M,MATCH(RIGHT($B73,13)&amp;"|"&amp;$C73&amp;"|"&amp;$D73&amp;"|"&amp;O$14,Spectrum!$N:$N,0)),"")</f>
        <v>13</v>
      </c>
      <c r="Q73" s="376"/>
      <c r="R73" s="80" t="str">
        <f t="shared" si="34"/>
        <v/>
      </c>
      <c r="S73" s="499">
        <v>1542</v>
      </c>
      <c r="T73" s="384">
        <v>2116</v>
      </c>
      <c r="U73" s="384">
        <f t="shared" si="17"/>
        <v>574</v>
      </c>
      <c r="V73" s="133">
        <f t="shared" si="35"/>
        <v>1</v>
      </c>
      <c r="W73" s="133">
        <f t="shared" si="47"/>
        <v>1</v>
      </c>
      <c r="X73" s="80">
        <f t="shared" si="36"/>
        <v>1.1107611548556431</v>
      </c>
      <c r="Y73" s="378">
        <f t="shared" si="48"/>
        <v>1.1107611548556431</v>
      </c>
      <c r="Z73" s="376">
        <f t="shared" si="37"/>
        <v>2116</v>
      </c>
      <c r="AA73" s="406">
        <f t="shared" si="38"/>
        <v>0</v>
      </c>
      <c r="AB73" s="389" t="str">
        <f>IF($C73="&lt;01",_xlfn.IFNA(ROUND(INDEX(EID!$L:$L,MATCH($B73,EID!$B:$B,0))/2,0),""),"")</f>
        <v/>
      </c>
      <c r="AC73" s="237">
        <f t="shared" si="39"/>
        <v>0</v>
      </c>
      <c r="AD73" s="203">
        <f t="shared" si="40"/>
        <v>2116</v>
      </c>
      <c r="AE73" s="338">
        <f t="shared" si="49"/>
        <v>1</v>
      </c>
      <c r="AF73" s="376"/>
      <c r="AG73" s="159">
        <v>0.98</v>
      </c>
      <c r="AH73" s="159">
        <v>0.98</v>
      </c>
      <c r="AI73" s="211">
        <v>311</v>
      </c>
      <c r="AJ73" s="211">
        <v>111</v>
      </c>
      <c r="AK73" s="376">
        <f t="shared" si="41"/>
        <v>43</v>
      </c>
      <c r="AL73" s="148">
        <v>0.7</v>
      </c>
      <c r="AM73" s="147">
        <v>1</v>
      </c>
      <c r="AN73" s="203">
        <f t="shared" si="42"/>
        <v>2146</v>
      </c>
      <c r="AO73" s="148"/>
      <c r="AP73" s="354">
        <v>0.95</v>
      </c>
      <c r="AQ73" s="354">
        <f t="shared" si="18"/>
        <v>0.95</v>
      </c>
      <c r="AR73" s="203">
        <f t="shared" si="43"/>
        <v>2039</v>
      </c>
      <c r="AS73" s="203">
        <f t="shared" si="19"/>
        <v>2010</v>
      </c>
      <c r="AT73" s="346">
        <v>0</v>
      </c>
      <c r="AU73" s="206">
        <f t="shared" si="20"/>
        <v>0</v>
      </c>
      <c r="AV73" s="206">
        <f t="shared" si="21"/>
        <v>43</v>
      </c>
      <c r="AW73" s="206"/>
      <c r="AX73" s="354">
        <v>0.95</v>
      </c>
      <c r="AY73" s="354"/>
      <c r="AZ73" s="354">
        <f t="shared" si="50"/>
        <v>0.75</v>
      </c>
      <c r="BA73" s="237">
        <f>IF($C73="&lt;01",_xlfn.IFNA(ROUND(INDEX(EID!$K:$K,MATCH($B73,EID!$B:$B,0)),0)/2,""),ROUND(SUM($AV73)/SUM($AX73),0))</f>
        <v>45</v>
      </c>
      <c r="BB73" s="237">
        <f t="shared" si="44"/>
        <v>34</v>
      </c>
      <c r="BC73" s="237">
        <f>_xlfn.IFNA(INDEX(PMTCT!$AB:$AB,MATCH($E73,PMTCT!$E:$E,0)),"")</f>
        <v>15</v>
      </c>
      <c r="BD73" s="237">
        <f>_xlfn.IFNA(INDEX(PMTCT!$AJ:$AJ,MATCH($E73,PMTCT!$E:$E,0)),"")</f>
        <v>15</v>
      </c>
      <c r="BE73" s="237">
        <f>_xlfn.IFNA(INDEX(TB!$O:$O,MATCH($E73,TB!$E:$E,0)),"")</f>
        <v>5</v>
      </c>
      <c r="BF73" s="237" t="str">
        <f>_xlfn.IFNA(INDEX(VMMC!$Z:$Z,MATCH($E73,VMMC!$E:$E,0)),"")</f>
        <v/>
      </c>
      <c r="BG73" s="237" t="str">
        <f>IF($C73="&lt;01",_xlfn.IFNA(ROUND(INDEX(EID!$K:$K,MATCH($B73,EID!$B:$B,0))/2,0),""),"")</f>
        <v/>
      </c>
      <c r="BH73" s="237">
        <f t="shared" si="45"/>
        <v>-24</v>
      </c>
      <c r="BI73" s="160">
        <f t="shared" si="22"/>
        <v>0.75555555555555554</v>
      </c>
      <c r="BJ73" s="160">
        <f t="shared" si="23"/>
        <v>0.33333333333333331</v>
      </c>
      <c r="BK73" s="160">
        <f t="shared" si="24"/>
        <v>0.33333333333333331</v>
      </c>
      <c r="BL73" s="160">
        <f t="shared" si="25"/>
        <v>0.1111111111111111</v>
      </c>
      <c r="BM73" s="160" t="str">
        <f t="shared" si="26"/>
        <v/>
      </c>
      <c r="BN73" s="160" t="str">
        <f>IF(AND($C73="&lt;01",SUM($BG73)&lt;&gt;0),ROUND(_xlfn.IFNA(INDEX(EID!$K:$K,MATCH($B73,EID!$B:$B,0)),"")/2,0)/SUM($BG73),"")</f>
        <v/>
      </c>
      <c r="BO73" s="160">
        <f t="shared" si="27"/>
        <v>-0.53333333333333333</v>
      </c>
      <c r="BP73" s="338">
        <f t="shared" si="28"/>
        <v>1</v>
      </c>
      <c r="BQ73" s="491">
        <f t="shared" si="46"/>
        <v>45</v>
      </c>
    </row>
    <row r="74" spans="2:69">
      <c r="B74" s="96" t="s">
        <v>750</v>
      </c>
      <c r="C74" s="96" t="s">
        <v>114</v>
      </c>
      <c r="D74" s="96" t="s">
        <v>120</v>
      </c>
      <c r="E74" s="96" t="str">
        <f t="shared" si="1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6"/>
        <v/>
      </c>
      <c r="O74" s="184">
        <f>_xlfn.IFNA(ROUND(INDEX(Spectrum!$K:$K,MATCH(RIGHT($B74,13)&amp;"|"&amp;$C74&amp;"|"&amp;$D74&amp;"|"&amp;O$14,Spectrum!$N:$N,0)),0),"")</f>
        <v>413</v>
      </c>
      <c r="P74" s="372">
        <f>_xlfn.IFNA(INDEX(Spectrum!$M:$M,MATCH(RIGHT($B74,13)&amp;"|"&amp;$C74&amp;"|"&amp;$D74&amp;"|"&amp;O$14,Spectrum!$N:$N,0)),"")</f>
        <v>30</v>
      </c>
      <c r="Q74" s="376"/>
      <c r="R74" s="80" t="str">
        <f t="shared" si="34"/>
        <v/>
      </c>
      <c r="S74" s="499">
        <v>347</v>
      </c>
      <c r="T74" s="384">
        <v>854</v>
      </c>
      <c r="U74" s="384">
        <f t="shared" si="17"/>
        <v>507</v>
      </c>
      <c r="V74" s="133">
        <f t="shared" si="35"/>
        <v>1</v>
      </c>
      <c r="W74" s="133">
        <f t="shared" si="47"/>
        <v>1</v>
      </c>
      <c r="X74" s="80">
        <f t="shared" si="36"/>
        <v>1.2376811594202899</v>
      </c>
      <c r="Y74" s="378">
        <f t="shared" si="48"/>
        <v>1.2376811594202899</v>
      </c>
      <c r="Z74" s="376">
        <f t="shared" si="37"/>
        <v>854</v>
      </c>
      <c r="AA74" s="406">
        <f t="shared" si="38"/>
        <v>0</v>
      </c>
      <c r="AB74" s="389" t="str">
        <f>IF($C74="&lt;01",_xlfn.IFNA(ROUND(INDEX(EID!$L:$L,MATCH($B74,EID!$B:$B,0))/2,0),""),"")</f>
        <v/>
      </c>
      <c r="AC74" s="237">
        <f t="shared" si="39"/>
        <v>0</v>
      </c>
      <c r="AD74" s="203">
        <f t="shared" si="40"/>
        <v>854</v>
      </c>
      <c r="AE74" s="338">
        <f t="shared" si="49"/>
        <v>1</v>
      </c>
      <c r="AF74" s="376"/>
      <c r="AG74" s="159">
        <v>0.98</v>
      </c>
      <c r="AH74" s="159">
        <v>0.98</v>
      </c>
      <c r="AI74" s="211">
        <v>42</v>
      </c>
      <c r="AJ74" s="211">
        <v>45</v>
      </c>
      <c r="AK74" s="376">
        <f t="shared" si="41"/>
        <v>17</v>
      </c>
      <c r="AL74" s="148">
        <v>0.7</v>
      </c>
      <c r="AM74" s="147">
        <v>1</v>
      </c>
      <c r="AN74" s="203">
        <f t="shared" si="42"/>
        <v>866</v>
      </c>
      <c r="AO74" s="148"/>
      <c r="AP74" s="354">
        <v>0.95</v>
      </c>
      <c r="AQ74" s="354">
        <f t="shared" si="18"/>
        <v>0.95</v>
      </c>
      <c r="AR74" s="203">
        <f t="shared" si="43"/>
        <v>823</v>
      </c>
      <c r="AS74" s="203">
        <f t="shared" si="19"/>
        <v>811</v>
      </c>
      <c r="AT74" s="346">
        <v>0</v>
      </c>
      <c r="AU74" s="206">
        <f t="shared" si="20"/>
        <v>0</v>
      </c>
      <c r="AV74" s="206">
        <f t="shared" si="21"/>
        <v>17</v>
      </c>
      <c r="AW74" s="206"/>
      <c r="AX74" s="354">
        <v>0.95</v>
      </c>
      <c r="AY74" s="354"/>
      <c r="AZ74" s="354">
        <f t="shared" si="50"/>
        <v>0.75</v>
      </c>
      <c r="BA74" s="237">
        <f>IF($C74="&lt;01",_xlfn.IFNA(ROUND(INDEX(EID!$K:$K,MATCH($B74,EID!$B:$B,0)),0)/2,""),ROUND(SUM($AV74)/SUM($AX74),0))</f>
        <v>18</v>
      </c>
      <c r="BB74" s="237">
        <f t="shared" si="44"/>
        <v>14</v>
      </c>
      <c r="BC74" s="237" t="str">
        <f>_xlfn.IFNA(INDEX(PMTCT!$AB:$AB,MATCH($E74,PMTCT!$E:$E,0)),"")</f>
        <v/>
      </c>
      <c r="BD74" s="237" t="str">
        <f>_xlfn.IFNA(INDEX(PMTCT!$AJ:$AJ,MATCH($E74,PMTCT!$E:$E,0)),"")</f>
        <v/>
      </c>
      <c r="BE74" s="237">
        <f>_xlfn.IFNA(INDEX(TB!$O:$O,MATCH($E74,TB!$E:$E,0)),"")</f>
        <v>1</v>
      </c>
      <c r="BF74" s="237">
        <f>_xlfn.IFNA(INDEX(VMMC!$Z:$Z,MATCH($E74,VMMC!$E:$E,0)),"")</f>
        <v>115</v>
      </c>
      <c r="BG74" s="237" t="str">
        <f>IF($C74="&lt;01",_xlfn.IFNA(ROUND(INDEX(EID!$K:$K,MATCH($B74,EID!$B:$B,0))/2,0),""),"")</f>
        <v/>
      </c>
      <c r="BH74" s="237">
        <f t="shared" si="45"/>
        <v>-112</v>
      </c>
      <c r="BI74" s="160">
        <f t="shared" si="22"/>
        <v>0.77777777777777779</v>
      </c>
      <c r="BJ74" s="160" t="str">
        <f t="shared" si="23"/>
        <v/>
      </c>
      <c r="BK74" s="160" t="str">
        <f t="shared" si="24"/>
        <v/>
      </c>
      <c r="BL74" s="160">
        <f t="shared" si="25"/>
        <v>5.5555555555555552E-2</v>
      </c>
      <c r="BM74" s="160">
        <f t="shared" si="26"/>
        <v>6.3888888888888893</v>
      </c>
      <c r="BN74" s="160" t="str">
        <f>IF(AND($C74="&lt;01",SUM($BG74)&lt;&gt;0),ROUND(_xlfn.IFNA(INDEX(EID!$K:$K,MATCH($B74,EID!$B:$B,0)),"")/2,0)/SUM($BG74),"")</f>
        <v/>
      </c>
      <c r="BO74" s="160">
        <f t="shared" si="27"/>
        <v>-6.2222222222222223</v>
      </c>
      <c r="BP74" s="338">
        <f t="shared" si="28"/>
        <v>1</v>
      </c>
      <c r="BQ74" s="491">
        <f t="shared" si="46"/>
        <v>18</v>
      </c>
    </row>
    <row r="75" spans="2:69">
      <c r="B75" s="96" t="s">
        <v>750</v>
      </c>
      <c r="C75" s="96" t="s">
        <v>115</v>
      </c>
      <c r="D75" s="96" t="s">
        <v>109</v>
      </c>
      <c r="E75" s="96" t="str">
        <f t="shared" si="1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6"/>
        <v/>
      </c>
      <c r="O75" s="184">
        <f>_xlfn.IFNA(ROUND(INDEX(Spectrum!$K:$K,MATCH(RIGHT($B75,13)&amp;"|"&amp;$C75&amp;"|"&amp;$D75&amp;"|"&amp;O$14,Spectrum!$N:$N,0)),0),"")</f>
        <v>2697</v>
      </c>
      <c r="P75" s="372">
        <f>_xlfn.IFNA(INDEX(Spectrum!$M:$M,MATCH(RIGHT($B75,13)&amp;"|"&amp;$C75&amp;"|"&amp;$D75&amp;"|"&amp;O$14,Spectrum!$N:$N,0)),"")</f>
        <v>48</v>
      </c>
      <c r="Q75" s="376"/>
      <c r="R75" s="80" t="str">
        <f t="shared" si="34"/>
        <v/>
      </c>
      <c r="S75" s="499">
        <v>3042</v>
      </c>
      <c r="T75" s="384">
        <v>3544</v>
      </c>
      <c r="U75" s="384">
        <f t="shared" si="17"/>
        <v>502</v>
      </c>
      <c r="V75" s="133">
        <f t="shared" si="35"/>
        <v>1</v>
      </c>
      <c r="W75" s="133">
        <f t="shared" si="47"/>
        <v>1</v>
      </c>
      <c r="X75" s="80">
        <f t="shared" si="36"/>
        <v>0.96069395500135535</v>
      </c>
      <c r="Y75" s="378">
        <f t="shared" si="48"/>
        <v>0.96069395500135535</v>
      </c>
      <c r="Z75" s="376">
        <f t="shared" si="37"/>
        <v>3544</v>
      </c>
      <c r="AA75" s="406">
        <f t="shared" si="38"/>
        <v>0</v>
      </c>
      <c r="AB75" s="389" t="str">
        <f>IF($C75="&lt;01",_xlfn.IFNA(ROUND(INDEX(EID!$L:$L,MATCH($B75,EID!$B:$B,0))/2,0),""),"")</f>
        <v/>
      </c>
      <c r="AC75" s="237">
        <f t="shared" si="39"/>
        <v>0</v>
      </c>
      <c r="AD75" s="203">
        <f t="shared" si="40"/>
        <v>3544</v>
      </c>
      <c r="AE75" s="338">
        <f t="shared" si="49"/>
        <v>1</v>
      </c>
      <c r="AF75" s="376"/>
      <c r="AG75" s="159">
        <v>0.98</v>
      </c>
      <c r="AH75" s="159">
        <v>0.98</v>
      </c>
      <c r="AI75" s="211">
        <v>328</v>
      </c>
      <c r="AJ75" s="211">
        <v>187</v>
      </c>
      <c r="AK75" s="376">
        <f t="shared" si="41"/>
        <v>72</v>
      </c>
      <c r="AL75" s="148">
        <v>0.7</v>
      </c>
      <c r="AM75" s="147">
        <v>1</v>
      </c>
      <c r="AN75" s="203">
        <f t="shared" si="42"/>
        <v>3594</v>
      </c>
      <c r="AO75" s="148"/>
      <c r="AP75" s="354">
        <v>0.95</v>
      </c>
      <c r="AQ75" s="354">
        <f t="shared" si="18"/>
        <v>0.95</v>
      </c>
      <c r="AR75" s="203">
        <f t="shared" si="43"/>
        <v>3414</v>
      </c>
      <c r="AS75" s="203">
        <f t="shared" si="19"/>
        <v>3367</v>
      </c>
      <c r="AT75" s="346">
        <v>0</v>
      </c>
      <c r="AU75" s="206">
        <f t="shared" si="20"/>
        <v>0</v>
      </c>
      <c r="AV75" s="206">
        <f t="shared" si="21"/>
        <v>72</v>
      </c>
      <c r="AW75" s="206"/>
      <c r="AX75" s="354">
        <v>0.95</v>
      </c>
      <c r="AY75" s="354"/>
      <c r="AZ75" s="354">
        <f t="shared" si="50"/>
        <v>0.75</v>
      </c>
      <c r="BA75" s="237">
        <f>IF($C75="&lt;01",_xlfn.IFNA(ROUND(INDEX(EID!$K:$K,MATCH($B75,EID!$B:$B,0)),0)/2,""),ROUND(SUM($AV75)/SUM($AX75),0))</f>
        <v>76</v>
      </c>
      <c r="BB75" s="237">
        <f t="shared" si="44"/>
        <v>57</v>
      </c>
      <c r="BC75" s="237">
        <f>_xlfn.IFNA(INDEX(PMTCT!$AB:$AB,MATCH($E75,PMTCT!$E:$E,0)),"")</f>
        <v>29</v>
      </c>
      <c r="BD75" s="237">
        <f>_xlfn.IFNA(INDEX(PMTCT!$AJ:$AJ,MATCH($E75,PMTCT!$E:$E,0)),"")</f>
        <v>27</v>
      </c>
      <c r="BE75" s="237">
        <f>_xlfn.IFNA(INDEX(TB!$O:$O,MATCH($E75,TB!$E:$E,0)),"")</f>
        <v>0</v>
      </c>
      <c r="BF75" s="237" t="str">
        <f>_xlfn.IFNA(INDEX(VMMC!$Z:$Z,MATCH($E75,VMMC!$E:$E,0)),"")</f>
        <v/>
      </c>
      <c r="BG75" s="237" t="str">
        <f>IF($C75="&lt;01",_xlfn.IFNA(ROUND(INDEX(EID!$K:$K,MATCH($B75,EID!$B:$B,0))/2,0),""),"")</f>
        <v/>
      </c>
      <c r="BH75" s="237">
        <f t="shared" si="45"/>
        <v>-37</v>
      </c>
      <c r="BI75" s="160">
        <f t="shared" si="22"/>
        <v>0.75</v>
      </c>
      <c r="BJ75" s="160">
        <f t="shared" si="23"/>
        <v>0.38157894736842107</v>
      </c>
      <c r="BK75" s="160">
        <f t="shared" si="24"/>
        <v>0.35526315789473684</v>
      </c>
      <c r="BL75" s="160" t="str">
        <f t="shared" si="25"/>
        <v/>
      </c>
      <c r="BM75" s="160" t="str">
        <f t="shared" si="26"/>
        <v/>
      </c>
      <c r="BN75" s="160" t="str">
        <f>IF(AND($C75="&lt;01",SUM($BG75)&lt;&gt;0),ROUND(_xlfn.IFNA(INDEX(EID!$K:$K,MATCH($B75,EID!$B:$B,0)),"")/2,0)/SUM($BG75),"")</f>
        <v/>
      </c>
      <c r="BO75" s="160">
        <f t="shared" si="27"/>
        <v>-0.48684210526315791</v>
      </c>
      <c r="BP75" s="338">
        <f t="shared" si="28"/>
        <v>1</v>
      </c>
      <c r="BQ75" s="491">
        <f t="shared" si="46"/>
        <v>76</v>
      </c>
    </row>
    <row r="76" spans="2:69">
      <c r="B76" s="96" t="s">
        <v>750</v>
      </c>
      <c r="C76" s="96" t="s">
        <v>115</v>
      </c>
      <c r="D76" s="96" t="s">
        <v>120</v>
      </c>
      <c r="E76" s="96" t="str">
        <f t="shared" si="1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6"/>
        <v/>
      </c>
      <c r="O76" s="184">
        <f>_xlfn.IFNA(ROUND(INDEX(Spectrum!$K:$K,MATCH(RIGHT($B76,13)&amp;"|"&amp;$C76&amp;"|"&amp;$D76&amp;"|"&amp;O$14,Spectrum!$N:$N,0)),0),"")</f>
        <v>942</v>
      </c>
      <c r="P76" s="372">
        <f>_xlfn.IFNA(INDEX(Spectrum!$M:$M,MATCH(RIGHT($B76,13)&amp;"|"&amp;$C76&amp;"|"&amp;$D76&amp;"|"&amp;O$14,Spectrum!$N:$N,0)),"")</f>
        <v>33</v>
      </c>
      <c r="Q76" s="376"/>
      <c r="R76" s="80" t="str">
        <f t="shared" si="34"/>
        <v/>
      </c>
      <c r="S76" s="499">
        <v>605</v>
      </c>
      <c r="T76" s="384">
        <v>1809</v>
      </c>
      <c r="U76" s="384">
        <f t="shared" si="17"/>
        <v>1204</v>
      </c>
      <c r="V76" s="133">
        <f t="shared" si="35"/>
        <v>1</v>
      </c>
      <c r="W76" s="133">
        <f t="shared" si="47"/>
        <v>1</v>
      </c>
      <c r="X76" s="80">
        <f t="shared" si="36"/>
        <v>1.1493011435832274</v>
      </c>
      <c r="Y76" s="378">
        <f t="shared" si="48"/>
        <v>1.1493011435832274</v>
      </c>
      <c r="Z76" s="376">
        <f t="shared" si="37"/>
        <v>1809</v>
      </c>
      <c r="AA76" s="406">
        <f t="shared" si="38"/>
        <v>0</v>
      </c>
      <c r="AB76" s="389" t="str">
        <f>IF($C76="&lt;01",_xlfn.IFNA(ROUND(INDEX(EID!$L:$L,MATCH($B76,EID!$B:$B,0))/2,0),""),"")</f>
        <v/>
      </c>
      <c r="AC76" s="237">
        <f t="shared" si="39"/>
        <v>0</v>
      </c>
      <c r="AD76" s="203">
        <f t="shared" si="40"/>
        <v>1809</v>
      </c>
      <c r="AE76" s="338">
        <f t="shared" si="49"/>
        <v>1</v>
      </c>
      <c r="AF76" s="376"/>
      <c r="AG76" s="159">
        <v>0.98</v>
      </c>
      <c r="AH76" s="159">
        <v>0.98</v>
      </c>
      <c r="AI76" s="211">
        <v>100</v>
      </c>
      <c r="AJ76" s="211">
        <v>95</v>
      </c>
      <c r="AK76" s="376">
        <f t="shared" si="41"/>
        <v>37</v>
      </c>
      <c r="AL76" s="148">
        <v>0.7</v>
      </c>
      <c r="AM76" s="147">
        <v>1</v>
      </c>
      <c r="AN76" s="203">
        <f t="shared" si="42"/>
        <v>1835</v>
      </c>
      <c r="AO76" s="148"/>
      <c r="AP76" s="354">
        <v>0.95</v>
      </c>
      <c r="AQ76" s="354">
        <f t="shared" si="18"/>
        <v>0.95</v>
      </c>
      <c r="AR76" s="203">
        <f t="shared" si="43"/>
        <v>1743</v>
      </c>
      <c r="AS76" s="203">
        <f t="shared" si="19"/>
        <v>1719</v>
      </c>
      <c r="AT76" s="346">
        <v>0</v>
      </c>
      <c r="AU76" s="206">
        <f t="shared" si="20"/>
        <v>0</v>
      </c>
      <c r="AV76" s="206">
        <f t="shared" si="21"/>
        <v>37</v>
      </c>
      <c r="AW76" s="206"/>
      <c r="AX76" s="354">
        <v>0.95</v>
      </c>
      <c r="AY76" s="354"/>
      <c r="AZ76" s="354">
        <f t="shared" si="50"/>
        <v>0.75</v>
      </c>
      <c r="BA76" s="237">
        <f>IF($C76="&lt;01",_xlfn.IFNA(ROUND(INDEX(EID!$K:$K,MATCH($B76,EID!$B:$B,0)),0)/2,""),ROUND(SUM($AV76)/SUM($AX76),0))</f>
        <v>39</v>
      </c>
      <c r="BB76" s="237">
        <f t="shared" si="44"/>
        <v>29</v>
      </c>
      <c r="BC76" s="237" t="str">
        <f>_xlfn.IFNA(INDEX(PMTCT!$AB:$AB,MATCH($E76,PMTCT!$E:$E,0)),"")</f>
        <v/>
      </c>
      <c r="BD76" s="237" t="str">
        <f>_xlfn.IFNA(INDEX(PMTCT!$AJ:$AJ,MATCH($E76,PMTCT!$E:$E,0)),"")</f>
        <v/>
      </c>
      <c r="BE76" s="237">
        <f>_xlfn.IFNA(INDEX(TB!$O:$O,MATCH($E76,TB!$E:$E,0)),"")</f>
        <v>2</v>
      </c>
      <c r="BF76" s="237">
        <f>_xlfn.IFNA(INDEX(VMMC!$Z:$Z,MATCH($E76,VMMC!$E:$E,0)),"")</f>
        <v>284</v>
      </c>
      <c r="BG76" s="237" t="str">
        <f>IF($C76="&lt;01",_xlfn.IFNA(ROUND(INDEX(EID!$K:$K,MATCH($B76,EID!$B:$B,0))/2,0),""),"")</f>
        <v/>
      </c>
      <c r="BH76" s="237">
        <f t="shared" si="45"/>
        <v>-276</v>
      </c>
      <c r="BI76" s="160">
        <f t="shared" si="22"/>
        <v>0.74358974358974361</v>
      </c>
      <c r="BJ76" s="160" t="str">
        <f t="shared" si="23"/>
        <v/>
      </c>
      <c r="BK76" s="160" t="str">
        <f t="shared" si="24"/>
        <v/>
      </c>
      <c r="BL76" s="160">
        <f t="shared" si="25"/>
        <v>5.128205128205128E-2</v>
      </c>
      <c r="BM76" s="160">
        <f t="shared" si="26"/>
        <v>7.2820512820512819</v>
      </c>
      <c r="BN76" s="160" t="str">
        <f>IF(AND($C76="&lt;01",SUM($BG76)&lt;&gt;0),ROUND(_xlfn.IFNA(INDEX(EID!$K:$K,MATCH($B76,EID!$B:$B,0)),"")/2,0)/SUM($BG76),"")</f>
        <v/>
      </c>
      <c r="BO76" s="160">
        <f t="shared" si="27"/>
        <v>-7.0769230769230766</v>
      </c>
      <c r="BP76" s="338">
        <f t="shared" si="28"/>
        <v>1</v>
      </c>
      <c r="BQ76" s="491">
        <f t="shared" si="46"/>
        <v>39</v>
      </c>
    </row>
    <row r="77" spans="2:69">
      <c r="B77" s="96" t="s">
        <v>750</v>
      </c>
      <c r="C77" s="96" t="s">
        <v>116</v>
      </c>
      <c r="D77" s="96" t="s">
        <v>109</v>
      </c>
      <c r="E77" s="96" t="str">
        <f t="shared" si="1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6"/>
        <v/>
      </c>
      <c r="O77" s="184">
        <f>_xlfn.IFNA(ROUND(INDEX(Spectrum!$K:$K,MATCH(RIGHT($B77,13)&amp;"|"&amp;$C77&amp;"|"&amp;$D77&amp;"|"&amp;O$14,Spectrum!$N:$N,0)),0),"")</f>
        <v>3888</v>
      </c>
      <c r="P77" s="372">
        <f>_xlfn.IFNA(INDEX(Spectrum!$M:$M,MATCH(RIGHT($B77,13)&amp;"|"&amp;$C77&amp;"|"&amp;$D77&amp;"|"&amp;O$14,Spectrum!$N:$N,0)),"")</f>
        <v>7</v>
      </c>
      <c r="Q77" s="376"/>
      <c r="R77" s="80" t="str">
        <f t="shared" si="34"/>
        <v/>
      </c>
      <c r="S77" s="499">
        <v>4086</v>
      </c>
      <c r="T77" s="384">
        <v>4580</v>
      </c>
      <c r="U77" s="384">
        <f t="shared" si="17"/>
        <v>494</v>
      </c>
      <c r="V77" s="133">
        <f t="shared" si="35"/>
        <v>1</v>
      </c>
      <c r="W77" s="133">
        <f t="shared" si="47"/>
        <v>1</v>
      </c>
      <c r="X77" s="80">
        <f t="shared" si="36"/>
        <v>0.88110811850711812</v>
      </c>
      <c r="Y77" s="378">
        <f t="shared" si="48"/>
        <v>0.9</v>
      </c>
      <c r="Z77" s="376">
        <f t="shared" si="37"/>
        <v>4678</v>
      </c>
      <c r="AA77" s="406">
        <f t="shared" si="38"/>
        <v>98</v>
      </c>
      <c r="AB77" s="389" t="str">
        <f>IF($C77="&lt;01",_xlfn.IFNA(ROUND(INDEX(EID!$L:$L,MATCH($B77,EID!$B:$B,0))/2,0),""),"")</f>
        <v/>
      </c>
      <c r="AC77" s="237">
        <f t="shared" si="39"/>
        <v>98</v>
      </c>
      <c r="AD77" s="203">
        <f t="shared" si="40"/>
        <v>4678</v>
      </c>
      <c r="AE77" s="338">
        <f t="shared" si="49"/>
        <v>1</v>
      </c>
      <c r="AF77" s="376"/>
      <c r="AG77" s="159">
        <v>0.98</v>
      </c>
      <c r="AH77" s="159">
        <v>0.98</v>
      </c>
      <c r="AI77" s="211">
        <v>276</v>
      </c>
      <c r="AJ77" s="211">
        <v>241</v>
      </c>
      <c r="AK77" s="376">
        <f t="shared" si="41"/>
        <v>193</v>
      </c>
      <c r="AL77" s="148">
        <v>0.7</v>
      </c>
      <c r="AM77" s="147">
        <v>1</v>
      </c>
      <c r="AN77" s="203">
        <f t="shared" si="42"/>
        <v>4715</v>
      </c>
      <c r="AO77" s="148"/>
      <c r="AP77" s="354">
        <v>0.95</v>
      </c>
      <c r="AQ77" s="354">
        <f t="shared" si="18"/>
        <v>0.95</v>
      </c>
      <c r="AR77" s="203">
        <f t="shared" si="43"/>
        <v>4479</v>
      </c>
      <c r="AS77" s="203">
        <f t="shared" si="19"/>
        <v>4444</v>
      </c>
      <c r="AT77" s="346">
        <v>0</v>
      </c>
      <c r="AU77" s="206">
        <f t="shared" si="20"/>
        <v>0</v>
      </c>
      <c r="AV77" s="206">
        <f t="shared" si="21"/>
        <v>193</v>
      </c>
      <c r="AW77" s="206"/>
      <c r="AX77" s="354">
        <v>0.95</v>
      </c>
      <c r="AY77" s="354"/>
      <c r="AZ77" s="354">
        <f t="shared" si="50"/>
        <v>0.75</v>
      </c>
      <c r="BA77" s="237">
        <f>IF($C77="&lt;01",_xlfn.IFNA(ROUND(INDEX(EID!$K:$K,MATCH($B77,EID!$B:$B,0)),0)/2,""),ROUND(SUM($AV77)/SUM($AX77),0))</f>
        <v>203</v>
      </c>
      <c r="BB77" s="237">
        <f t="shared" si="44"/>
        <v>152</v>
      </c>
      <c r="BC77" s="237">
        <f>_xlfn.IFNA(INDEX(PMTCT!$AB:$AB,MATCH($E77,PMTCT!$E:$E,0)),"")</f>
        <v>40</v>
      </c>
      <c r="BD77" s="237">
        <f>_xlfn.IFNA(INDEX(PMTCT!$AJ:$AJ,MATCH($E77,PMTCT!$E:$E,0)),"")</f>
        <v>34</v>
      </c>
      <c r="BE77" s="237">
        <f>_xlfn.IFNA(INDEX(TB!$O:$O,MATCH($E77,TB!$E:$E,0)),"")</f>
        <v>3</v>
      </c>
      <c r="BF77" s="237" t="str">
        <f>_xlfn.IFNA(INDEX(VMMC!$Z:$Z,MATCH($E77,VMMC!$E:$E,0)),"")</f>
        <v/>
      </c>
      <c r="BG77" s="237" t="str">
        <f>IF($C77="&lt;01",_xlfn.IFNA(ROUND(INDEX(EID!$K:$K,MATCH($B77,EID!$B:$B,0))/2,0),""),"")</f>
        <v/>
      </c>
      <c r="BH77" s="237">
        <f t="shared" si="45"/>
        <v>-26</v>
      </c>
      <c r="BI77" s="160">
        <f t="shared" si="22"/>
        <v>0.74876847290640391</v>
      </c>
      <c r="BJ77" s="160">
        <f t="shared" si="23"/>
        <v>0.19704433497536947</v>
      </c>
      <c r="BK77" s="160">
        <f t="shared" si="24"/>
        <v>0.16748768472906403</v>
      </c>
      <c r="BL77" s="160">
        <f t="shared" si="25"/>
        <v>1.4778325123152709E-2</v>
      </c>
      <c r="BM77" s="160" t="str">
        <f t="shared" si="26"/>
        <v/>
      </c>
      <c r="BN77" s="160" t="str">
        <f>IF(AND($C77="&lt;01",SUM($BG77)&lt;&gt;0),ROUND(_xlfn.IFNA(INDEX(EID!$K:$K,MATCH($B77,EID!$B:$B,0)),"")/2,0)/SUM($BG77),"")</f>
        <v/>
      </c>
      <c r="BO77" s="160">
        <f t="shared" si="27"/>
        <v>-0.12807881773399016</v>
      </c>
      <c r="BP77" s="338">
        <f t="shared" si="28"/>
        <v>1</v>
      </c>
      <c r="BQ77" s="491">
        <f t="shared" si="46"/>
        <v>203</v>
      </c>
    </row>
    <row r="78" spans="2:69">
      <c r="B78" s="96" t="s">
        <v>750</v>
      </c>
      <c r="C78" s="96" t="s">
        <v>116</v>
      </c>
      <c r="D78" s="96" t="s">
        <v>120</v>
      </c>
      <c r="E78" s="96" t="str">
        <f t="shared" si="1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6"/>
        <v/>
      </c>
      <c r="O78" s="184">
        <f>_xlfn.IFNA(ROUND(INDEX(Spectrum!$K:$K,MATCH(RIGHT($B78,13)&amp;"|"&amp;$C78&amp;"|"&amp;$D78&amp;"|"&amp;O$14,Spectrum!$N:$N,0)),0),"")</f>
        <v>1804</v>
      </c>
      <c r="P78" s="372">
        <f>_xlfn.IFNA(INDEX(Spectrum!$M:$M,MATCH(RIGHT($B78,13)&amp;"|"&amp;$C78&amp;"|"&amp;$D78&amp;"|"&amp;O$14,Spectrum!$N:$N,0)),"")</f>
        <v>45</v>
      </c>
      <c r="Q78" s="376"/>
      <c r="R78" s="80" t="str">
        <f t="shared" si="34"/>
        <v/>
      </c>
      <c r="S78" s="499">
        <v>1621</v>
      </c>
      <c r="T78" s="384">
        <v>2939</v>
      </c>
      <c r="U78" s="384">
        <f t="shared" si="17"/>
        <v>1318</v>
      </c>
      <c r="V78" s="133">
        <f t="shared" si="35"/>
        <v>1</v>
      </c>
      <c r="W78" s="133">
        <f t="shared" si="47"/>
        <v>1</v>
      </c>
      <c r="X78" s="80">
        <f t="shared" si="36"/>
        <v>1.0099656357388316</v>
      </c>
      <c r="Y78" s="378">
        <f t="shared" si="48"/>
        <v>1.0099656357388316</v>
      </c>
      <c r="Z78" s="376">
        <f t="shared" si="37"/>
        <v>2939</v>
      </c>
      <c r="AA78" s="406">
        <f t="shared" si="38"/>
        <v>0</v>
      </c>
      <c r="AB78" s="389" t="str">
        <f>IF($C78="&lt;01",_xlfn.IFNA(ROUND(INDEX(EID!$L:$L,MATCH($B78,EID!$B:$B,0))/2,0),""),"")</f>
        <v/>
      </c>
      <c r="AC78" s="237">
        <f t="shared" si="39"/>
        <v>0</v>
      </c>
      <c r="AD78" s="203">
        <f t="shared" si="40"/>
        <v>2939</v>
      </c>
      <c r="AE78" s="338">
        <f t="shared" si="49"/>
        <v>1</v>
      </c>
      <c r="AF78" s="376"/>
      <c r="AG78" s="159">
        <v>0.98</v>
      </c>
      <c r="AH78" s="159">
        <v>0.98</v>
      </c>
      <c r="AI78" s="211">
        <v>201</v>
      </c>
      <c r="AJ78" s="211">
        <v>155</v>
      </c>
      <c r="AK78" s="376">
        <f t="shared" si="41"/>
        <v>60</v>
      </c>
      <c r="AL78" s="148">
        <v>0.7</v>
      </c>
      <c r="AM78" s="147">
        <v>1</v>
      </c>
      <c r="AN78" s="203">
        <f t="shared" si="42"/>
        <v>2981</v>
      </c>
      <c r="AO78" s="148"/>
      <c r="AP78" s="354">
        <v>0.95</v>
      </c>
      <c r="AQ78" s="354">
        <f t="shared" si="18"/>
        <v>0.95</v>
      </c>
      <c r="AR78" s="203">
        <f t="shared" si="43"/>
        <v>2832</v>
      </c>
      <c r="AS78" s="203">
        <f t="shared" si="19"/>
        <v>2792</v>
      </c>
      <c r="AT78" s="346">
        <v>0</v>
      </c>
      <c r="AU78" s="206">
        <f t="shared" si="20"/>
        <v>0</v>
      </c>
      <c r="AV78" s="206">
        <f t="shared" si="21"/>
        <v>60</v>
      </c>
      <c r="AW78" s="206"/>
      <c r="AX78" s="354">
        <v>0.95</v>
      </c>
      <c r="AY78" s="354"/>
      <c r="AZ78" s="354">
        <f t="shared" si="50"/>
        <v>0.75</v>
      </c>
      <c r="BA78" s="237">
        <f>IF($C78="&lt;01",_xlfn.IFNA(ROUND(INDEX(EID!$K:$K,MATCH($B78,EID!$B:$B,0)),0)/2,""),ROUND(SUM($AV78)/SUM($AX78),0))</f>
        <v>63</v>
      </c>
      <c r="BB78" s="237">
        <f t="shared" si="44"/>
        <v>47</v>
      </c>
      <c r="BC78" s="237" t="str">
        <f>_xlfn.IFNA(INDEX(PMTCT!$AB:$AB,MATCH($E78,PMTCT!$E:$E,0)),"")</f>
        <v/>
      </c>
      <c r="BD78" s="237" t="str">
        <f>_xlfn.IFNA(INDEX(PMTCT!$AJ:$AJ,MATCH($E78,PMTCT!$E:$E,0)),"")</f>
        <v/>
      </c>
      <c r="BE78" s="237">
        <f>_xlfn.IFNA(INDEX(TB!$O:$O,MATCH($E78,TB!$E:$E,0)),"")</f>
        <v>3</v>
      </c>
      <c r="BF78" s="237" t="str">
        <f>_xlfn.IFNA(INDEX(VMMC!$Z:$Z,MATCH($E78,VMMC!$E:$E,0)),"")</f>
        <v/>
      </c>
      <c r="BG78" s="237" t="str">
        <f>IF($C78="&lt;01",_xlfn.IFNA(ROUND(INDEX(EID!$K:$K,MATCH($B78,EID!$B:$B,0))/2,0),""),"")</f>
        <v/>
      </c>
      <c r="BH78" s="237">
        <f t="shared" si="45"/>
        <v>13</v>
      </c>
      <c r="BI78" s="160">
        <f t="shared" si="22"/>
        <v>0.74603174603174605</v>
      </c>
      <c r="BJ78" s="160" t="str">
        <f t="shared" si="23"/>
        <v/>
      </c>
      <c r="BK78" s="160" t="str">
        <f t="shared" si="24"/>
        <v/>
      </c>
      <c r="BL78" s="160">
        <f t="shared" si="25"/>
        <v>4.7619047619047616E-2</v>
      </c>
      <c r="BM78" s="160" t="str">
        <f t="shared" si="26"/>
        <v/>
      </c>
      <c r="BN78" s="160" t="str">
        <f>IF(AND($C78="&lt;01",SUM($BG78)&lt;&gt;0),ROUND(_xlfn.IFNA(INDEX(EID!$K:$K,MATCH($B78,EID!$B:$B,0)),"")/2,0)/SUM($BG78),"")</f>
        <v/>
      </c>
      <c r="BO78" s="160">
        <f t="shared" si="27"/>
        <v>0.20634920634920634</v>
      </c>
      <c r="BP78" s="338">
        <f t="shared" si="28"/>
        <v>1</v>
      </c>
      <c r="BQ78" s="491">
        <f t="shared" si="46"/>
        <v>63</v>
      </c>
    </row>
    <row r="79" spans="2:69">
      <c r="B79" s="96" t="s">
        <v>750</v>
      </c>
      <c r="C79" s="96" t="s">
        <v>117</v>
      </c>
      <c r="D79" s="96" t="s">
        <v>109</v>
      </c>
      <c r="E79" s="96" t="str">
        <f t="shared" si="1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6"/>
        <v/>
      </c>
      <c r="O79" s="184">
        <f>_xlfn.IFNA(ROUND(INDEX(Spectrum!$K:$K,MATCH(RIGHT($B79,13)&amp;"|"&amp;$C79&amp;"|"&amp;$D79&amp;"|"&amp;O$14,Spectrum!$N:$N,0)),0),"")</f>
        <v>3912</v>
      </c>
      <c r="P79" s="372">
        <f>_xlfn.IFNA(INDEX(Spectrum!$M:$M,MATCH(RIGHT($B79,13)&amp;"|"&amp;$C79&amp;"|"&amp;$D79&amp;"|"&amp;O$14,Spectrum!$N:$N,0)),"")</f>
        <v>9</v>
      </c>
      <c r="Q79" s="376"/>
      <c r="R79" s="80" t="str">
        <f t="shared" ref="R79:R86" si="51">IF(OR(SUM($O79)&lt;=0,SUM($Q79)&lt;=0),"",SUM($Q79)/$O79)</f>
        <v/>
      </c>
      <c r="S79" s="499">
        <v>4168</v>
      </c>
      <c r="T79" s="384">
        <v>4560</v>
      </c>
      <c r="U79" s="384">
        <f t="shared" si="17"/>
        <v>392</v>
      </c>
      <c r="V79" s="133">
        <f t="shared" ref="V79:V86" si="52">IF(LEFT($B79,4)="_Mil","",IFERROR(MIN(SUM($T79)/SUM($O79),1),"SUBNAT not reported"))</f>
        <v>1</v>
      </c>
      <c r="W79" s="133">
        <f t="shared" si="47"/>
        <v>1</v>
      </c>
      <c r="X79" s="80">
        <f t="shared" ref="X79:X86" si="53">IF(OR(SUM($H79)&lt;=0,SUM($O79)&lt;=0),"",MAX(SUM($O79),SUM($T79))/$H79)</f>
        <v>0.91732045866022938</v>
      </c>
      <c r="Y79" s="378">
        <f t="shared" si="48"/>
        <v>0.91732045866022938</v>
      </c>
      <c r="Z79" s="376">
        <f t="shared" ref="Z79:Z86" si="54">ROUND(SUM($Y79)*SUM($H79),0)</f>
        <v>4560</v>
      </c>
      <c r="AA79" s="406">
        <f t="shared" ref="AA79:AA86" si="55">ROUND(MAX(SUM($Z79)-MAX(SUM($O79),IF(SUM($V79)&lt;=0,0,SUM($T79)/SUM($V79))),0),0)</f>
        <v>0</v>
      </c>
      <c r="AB79" s="389" t="str">
        <f>IF($C79="&lt;01",_xlfn.IFNA(ROUND(INDEX(EID!$L:$L,MATCH($B79,EID!$B:$B,0))/2,0),""),"")</f>
        <v/>
      </c>
      <c r="AC79" s="237">
        <f t="shared" ref="AC79:AC86" si="56">IF($C79="&lt;01",SUM($AB79),ROUND(IF(SUM($W79)&lt;=0,100%,$W79)*$AA79,0))</f>
        <v>0</v>
      </c>
      <c r="AD79" s="203">
        <f t="shared" ref="AD79:AD86" si="57">ROUND(IF($C79="&lt;01",0,SUM($T79))+SUM($AC79),0)</f>
        <v>4560</v>
      </c>
      <c r="AE79" s="338">
        <f t="shared" si="49"/>
        <v>1</v>
      </c>
      <c r="AF79" s="376"/>
      <c r="AG79" s="159">
        <v>0.98</v>
      </c>
      <c r="AH79" s="159">
        <v>0.98</v>
      </c>
      <c r="AI79" s="211">
        <v>206</v>
      </c>
      <c r="AJ79" s="211">
        <v>240</v>
      </c>
      <c r="AK79" s="376">
        <f t="shared" ref="AK79:AK86" si="58">IF($C79="&lt;01",$AC79,ROUND((($AC79+($T79*(1-$AH79)))*$AE79)/$AG79,0))</f>
        <v>93</v>
      </c>
      <c r="AL79" s="148">
        <v>0.7</v>
      </c>
      <c r="AM79" s="147">
        <v>1</v>
      </c>
      <c r="AN79" s="203">
        <f t="shared" ref="AN79:AN86" si="59">ROUND(($AK79*$AL79+$T79)*$AM79,0)</f>
        <v>4625</v>
      </c>
      <c r="AO79" s="148"/>
      <c r="AP79" s="354">
        <v>0.95</v>
      </c>
      <c r="AQ79" s="354">
        <f t="shared" si="18"/>
        <v>0.95</v>
      </c>
      <c r="AR79" s="203">
        <f t="shared" ref="AR79:AR86" si="60">ROUND($AN79*$AP79,0)</f>
        <v>4394</v>
      </c>
      <c r="AS79" s="203">
        <f t="shared" si="19"/>
        <v>4332</v>
      </c>
      <c r="AT79" s="346">
        <v>0</v>
      </c>
      <c r="AU79" s="206">
        <f t="shared" si="20"/>
        <v>0</v>
      </c>
      <c r="AV79" s="206">
        <f t="shared" si="21"/>
        <v>93</v>
      </c>
      <c r="AW79" s="206"/>
      <c r="AX79" s="354">
        <v>0.95</v>
      </c>
      <c r="AY79" s="354"/>
      <c r="AZ79" s="354">
        <f t="shared" si="50"/>
        <v>0.75</v>
      </c>
      <c r="BA79" s="237">
        <f>IF($C79="&lt;01",_xlfn.IFNA(ROUND(INDEX(EID!$K:$K,MATCH($B79,EID!$B:$B,0)),0)/2,""),ROUND(SUM($AV79)/SUM($AX79),0))</f>
        <v>98</v>
      </c>
      <c r="BB79" s="237">
        <f t="shared" ref="BB79:BB86" si="61">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IF($C79="&lt;01",_xlfn.IFNA(ROUND(INDEX(EID!$K:$K,MATCH($B79,EID!$B:$B,0))/2,0),""),"")</f>
        <v/>
      </c>
      <c r="BH79" s="237">
        <f t="shared" ref="BH79:BH86" si="62">IF($C79="&lt;01",0,$BA79-SUM($BB79:$BG79))</f>
        <v>-45</v>
      </c>
      <c r="BI79" s="160">
        <f t="shared" si="22"/>
        <v>0.75510204081632648</v>
      </c>
      <c r="BJ79" s="160">
        <f t="shared" si="23"/>
        <v>0.39795918367346939</v>
      </c>
      <c r="BK79" s="160">
        <f t="shared" si="24"/>
        <v>0.29591836734693877</v>
      </c>
      <c r="BL79" s="160">
        <f t="shared" si="25"/>
        <v>1.020408163265306E-2</v>
      </c>
      <c r="BM79" s="160" t="str">
        <f t="shared" si="26"/>
        <v/>
      </c>
      <c r="BN79" s="160" t="str">
        <f>IF(AND($C79="&lt;01",SUM($BG79)&lt;&gt;0),ROUND(_xlfn.IFNA(INDEX(EID!$K:$K,MATCH($B79,EID!$B:$B,0)),"")/2,0)/SUM($BG79),"")</f>
        <v/>
      </c>
      <c r="BO79" s="160">
        <f t="shared" si="27"/>
        <v>-0.45918367346938777</v>
      </c>
      <c r="BP79" s="338">
        <f t="shared" si="28"/>
        <v>1</v>
      </c>
      <c r="BQ79" s="491">
        <f t="shared" ref="BQ79:BQ86" si="63">ROUND(L$17+(SUM($BP79)*SUM($BA79)),0)</f>
        <v>98</v>
      </c>
    </row>
    <row r="80" spans="2:69">
      <c r="B80" s="96" t="s">
        <v>750</v>
      </c>
      <c r="C80" s="96" t="s">
        <v>117</v>
      </c>
      <c r="D80" s="96" t="s">
        <v>120</v>
      </c>
      <c r="E80" s="96" t="str">
        <f t="shared" ref="E80:E86" si="6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5">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51"/>
        <v/>
      </c>
      <c r="S80" s="499">
        <v>2322</v>
      </c>
      <c r="T80" s="384">
        <v>3367</v>
      </c>
      <c r="U80" s="384">
        <f t="shared" ref="U80:U86" si="66">$T80-$S80</f>
        <v>1045</v>
      </c>
      <c r="V80" s="133">
        <f t="shared" si="52"/>
        <v>1</v>
      </c>
      <c r="W80" s="133">
        <f t="shared" ref="W80:W86" si="67">IF(SUM($V80)&lt;=0,"",$V80)</f>
        <v>1</v>
      </c>
      <c r="X80" s="80">
        <f t="shared" si="53"/>
        <v>0.94871794871794868</v>
      </c>
      <c r="Y80" s="378">
        <f t="shared" si="48"/>
        <v>0.94871794871794868</v>
      </c>
      <c r="Z80" s="376">
        <f t="shared" si="54"/>
        <v>3367</v>
      </c>
      <c r="AA80" s="406">
        <f t="shared" si="55"/>
        <v>0</v>
      </c>
      <c r="AB80" s="389" t="str">
        <f>IF($C80="&lt;01",_xlfn.IFNA(ROUND(INDEX(EID!$L:$L,MATCH($B80,EID!$B:$B,0))/2,0),""),"")</f>
        <v/>
      </c>
      <c r="AC80" s="237">
        <f t="shared" si="56"/>
        <v>0</v>
      </c>
      <c r="AD80" s="203">
        <f t="shared" si="57"/>
        <v>3367</v>
      </c>
      <c r="AE80" s="338">
        <f t="shared" ref="AE80:AE86" si="68">IF($C80="&lt;01","",100%)</f>
        <v>1</v>
      </c>
      <c r="AF80" s="376"/>
      <c r="AG80" s="159">
        <v>0.98</v>
      </c>
      <c r="AH80" s="159">
        <v>0.98</v>
      </c>
      <c r="AI80" s="211">
        <v>223</v>
      </c>
      <c r="AJ80" s="211">
        <v>177</v>
      </c>
      <c r="AK80" s="376">
        <f t="shared" si="58"/>
        <v>69</v>
      </c>
      <c r="AL80" s="148">
        <v>0.7</v>
      </c>
      <c r="AM80" s="147">
        <v>1</v>
      </c>
      <c r="AN80" s="203">
        <f t="shared" si="59"/>
        <v>3415</v>
      </c>
      <c r="AO80" s="148"/>
      <c r="AP80" s="354">
        <v>0.95</v>
      </c>
      <c r="AQ80" s="354">
        <f t="shared" ref="AQ80:AQ86" si="69">$AP80</f>
        <v>0.95</v>
      </c>
      <c r="AR80" s="203">
        <f t="shared" si="60"/>
        <v>3244</v>
      </c>
      <c r="AS80" s="203">
        <f t="shared" ref="AS80:AS86" si="70">ROUND($AQ80*$Z80,0)</f>
        <v>3199</v>
      </c>
      <c r="AT80" s="346">
        <v>0</v>
      </c>
      <c r="AU80" s="206">
        <f t="shared" ref="AU80:AU86" si="71">ROUND(SUM($AK80)*SUM($AT80),0)</f>
        <v>0</v>
      </c>
      <c r="AV80" s="206">
        <f t="shared" ref="AV80:AV86" si="72">SUM($AK80)-SUM($AU80)</f>
        <v>69</v>
      </c>
      <c r="AW80" s="206"/>
      <c r="AX80" s="354">
        <v>0.95</v>
      </c>
      <c r="AY80" s="354"/>
      <c r="AZ80" s="354">
        <f t="shared" si="50"/>
        <v>0.75</v>
      </c>
      <c r="BA80" s="237">
        <f>IF($C80="&lt;01",_xlfn.IFNA(ROUND(INDEX(EID!$K:$K,MATCH($B80,EID!$B:$B,0)),0)/2,""),ROUND(SUM($AV80)/SUM($AX80),0))</f>
        <v>73</v>
      </c>
      <c r="BB80" s="237">
        <f t="shared" si="61"/>
        <v>55</v>
      </c>
      <c r="BC80" s="237" t="str">
        <f>_xlfn.IFNA(INDEX(PMTCT!$AB:$AB,MATCH($E80,PMTCT!$E:$E,0)),"")</f>
        <v/>
      </c>
      <c r="BD80" s="237" t="str">
        <f>_xlfn.IFNA(INDEX(PMTCT!$AJ:$AJ,MATCH($E80,PMTCT!$E:$E,0)),"")</f>
        <v/>
      </c>
      <c r="BE80" s="237">
        <f>_xlfn.IFNA(INDEX(TB!$O:$O,MATCH($E80,TB!$E:$E,0)),"")</f>
        <v>0</v>
      </c>
      <c r="BF80" s="237">
        <f>_xlfn.IFNA(INDEX(VMMC!$Z:$Z,MATCH($E80,VMMC!$E:$E,0)),"")</f>
        <v>66</v>
      </c>
      <c r="BG80" s="237" t="str">
        <f>IF($C80="&lt;01",_xlfn.IFNA(ROUND(INDEX(EID!$K:$K,MATCH($B80,EID!$B:$B,0))/2,0),""),"")</f>
        <v/>
      </c>
      <c r="BH80" s="237">
        <f t="shared" si="62"/>
        <v>-48</v>
      </c>
      <c r="BI80" s="160">
        <f t="shared" ref="BI80:BI86" si="73">IF(OR(SUM($BA80)=0,SUM(BB80)=0),"",SUM(BB80)/$BA80)</f>
        <v>0.75342465753424659</v>
      </c>
      <c r="BJ80" s="160" t="str">
        <f t="shared" ref="BJ80:BJ86" si="74">IF(OR(SUM($BA80)=0,SUM(BC80)=0),"",SUM(BC80)/$BA80)</f>
        <v/>
      </c>
      <c r="BK80" s="160" t="str">
        <f t="shared" ref="BK80:BK86" si="75">IF(OR(SUM($BA80)=0,SUM(BD80)=0),"",SUM(BD80)/$BA80)</f>
        <v/>
      </c>
      <c r="BL80" s="160" t="str">
        <f t="shared" ref="BL80:BL86" si="76">IF(OR(SUM($BA80)=0,SUM(BE80)=0),"",SUM(BE80)/$BA80)</f>
        <v/>
      </c>
      <c r="BM80" s="160">
        <f t="shared" ref="BM80:BM86" si="77">IF(OR(SUM($BA80)=0,SUM(BF80)=0),"",SUM(BF80)/$BA80)</f>
        <v>0.90410958904109584</v>
      </c>
      <c r="BN80" s="160" t="str">
        <f>IF(AND($C80="&lt;01",SUM($BG80)&lt;&gt;0),ROUND(_xlfn.IFNA(INDEX(EID!$K:$K,MATCH($B80,EID!$B:$B,0)),"")/2,0)/SUM($BG80),"")</f>
        <v/>
      </c>
      <c r="BO80" s="160">
        <f t="shared" ref="BO80:BO86" si="78">IF(OR(SUM($BA80)=0,SUM(BH80)=0),"",SUM(BH80)/$BA80)</f>
        <v>-0.65753424657534243</v>
      </c>
      <c r="BP80" s="338">
        <f t="shared" ref="BP80:BP86" si="79">$W80</f>
        <v>1</v>
      </c>
      <c r="BQ80" s="491">
        <f t="shared" si="63"/>
        <v>73</v>
      </c>
    </row>
    <row r="81" spans="2:69">
      <c r="B81" s="96" t="s">
        <v>750</v>
      </c>
      <c r="C81" s="96" t="s">
        <v>118</v>
      </c>
      <c r="D81" s="96" t="s">
        <v>109</v>
      </c>
      <c r="E81" s="96" t="str">
        <f t="shared" si="6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5"/>
        <v/>
      </c>
      <c r="O81" s="184">
        <f>_xlfn.IFNA(ROUND(INDEX(Spectrum!$K:$K,MATCH(RIGHT($B81,13)&amp;"|"&amp;$C81&amp;"|"&amp;$D81&amp;"|"&amp;O$14,Spectrum!$N:$N,0)),0),"")</f>
        <v>3206</v>
      </c>
      <c r="P81" s="372">
        <f>_xlfn.IFNA(INDEX(Spectrum!$M:$M,MATCH(RIGHT($B81,13)&amp;"|"&amp;$C81&amp;"|"&amp;$D81&amp;"|"&amp;O$14,Spectrum!$N:$N,0)),"")</f>
        <v>45</v>
      </c>
      <c r="Q81" s="376"/>
      <c r="R81" s="80" t="str">
        <f t="shared" si="51"/>
        <v/>
      </c>
      <c r="S81" s="499">
        <v>3340</v>
      </c>
      <c r="T81" s="384">
        <v>3834</v>
      </c>
      <c r="U81" s="384">
        <f t="shared" si="66"/>
        <v>494</v>
      </c>
      <c r="V81" s="133">
        <f t="shared" si="52"/>
        <v>1</v>
      </c>
      <c r="W81" s="133">
        <f t="shared" si="67"/>
        <v>1</v>
      </c>
      <c r="X81" s="80">
        <f t="shared" si="53"/>
        <v>0.96234939759036142</v>
      </c>
      <c r="Y81" s="378">
        <f t="shared" si="48"/>
        <v>0.96234939759036142</v>
      </c>
      <c r="Z81" s="376">
        <f t="shared" si="54"/>
        <v>3834</v>
      </c>
      <c r="AA81" s="406">
        <f t="shared" si="55"/>
        <v>0</v>
      </c>
      <c r="AB81" s="389" t="str">
        <f>IF($C81="&lt;01",_xlfn.IFNA(ROUND(INDEX(EID!$L:$L,MATCH($B81,EID!$B:$B,0))/2,0),""),"")</f>
        <v/>
      </c>
      <c r="AC81" s="237">
        <f t="shared" si="56"/>
        <v>0</v>
      </c>
      <c r="AD81" s="203">
        <f t="shared" si="57"/>
        <v>3834</v>
      </c>
      <c r="AE81" s="338">
        <f t="shared" si="68"/>
        <v>1</v>
      </c>
      <c r="AF81" s="376"/>
      <c r="AG81" s="159">
        <v>0.98</v>
      </c>
      <c r="AH81" s="159">
        <v>0.98</v>
      </c>
      <c r="AI81" s="211">
        <v>125</v>
      </c>
      <c r="AJ81" s="211">
        <v>202</v>
      </c>
      <c r="AK81" s="376">
        <f t="shared" si="58"/>
        <v>78</v>
      </c>
      <c r="AL81" s="148">
        <v>0.7</v>
      </c>
      <c r="AM81" s="147">
        <v>1</v>
      </c>
      <c r="AN81" s="203">
        <f t="shared" si="59"/>
        <v>3889</v>
      </c>
      <c r="AO81" s="148"/>
      <c r="AP81" s="354">
        <v>0.95</v>
      </c>
      <c r="AQ81" s="354">
        <f t="shared" si="69"/>
        <v>0.95</v>
      </c>
      <c r="AR81" s="203">
        <f t="shared" si="60"/>
        <v>3695</v>
      </c>
      <c r="AS81" s="203">
        <f t="shared" si="70"/>
        <v>3642</v>
      </c>
      <c r="AT81" s="346">
        <v>0</v>
      </c>
      <c r="AU81" s="206">
        <f t="shared" si="71"/>
        <v>0</v>
      </c>
      <c r="AV81" s="206">
        <f t="shared" si="72"/>
        <v>78</v>
      </c>
      <c r="AW81" s="206"/>
      <c r="AX81" s="354">
        <v>0.95</v>
      </c>
      <c r="AY81" s="354"/>
      <c r="AZ81" s="354">
        <f t="shared" si="50"/>
        <v>0.75</v>
      </c>
      <c r="BA81" s="237">
        <f>IF($C81="&lt;01",_xlfn.IFNA(ROUND(INDEX(EID!$K:$K,MATCH($B81,EID!$B:$B,0)),0)/2,""),ROUND(SUM($AV81)/SUM($AX81),0))</f>
        <v>82</v>
      </c>
      <c r="BB81" s="237">
        <f t="shared" si="61"/>
        <v>62</v>
      </c>
      <c r="BC81" s="237">
        <f>_xlfn.IFNA(INDEX(PMTCT!$AB:$AB,MATCH($E81,PMTCT!$E:$E,0)),"")</f>
        <v>4</v>
      </c>
      <c r="BD81" s="237">
        <f>_xlfn.IFNA(INDEX(PMTCT!$AJ:$AJ,MATCH($E81,PMTCT!$E:$E,0)),"")</f>
        <v>3</v>
      </c>
      <c r="BE81" s="237">
        <f>_xlfn.IFNA(INDEX(TB!$O:$O,MATCH($E81,TB!$E:$E,0)),"")</f>
        <v>2</v>
      </c>
      <c r="BF81" s="237" t="str">
        <f>_xlfn.IFNA(INDEX(VMMC!$Z:$Z,MATCH($E81,VMMC!$E:$E,0)),"")</f>
        <v/>
      </c>
      <c r="BG81" s="237" t="str">
        <f>IF($C81="&lt;01",_xlfn.IFNA(ROUND(INDEX(EID!$K:$K,MATCH($B81,EID!$B:$B,0))/2,0),""),"")</f>
        <v/>
      </c>
      <c r="BH81" s="237">
        <f t="shared" si="62"/>
        <v>11</v>
      </c>
      <c r="BI81" s="160">
        <f t="shared" si="73"/>
        <v>0.75609756097560976</v>
      </c>
      <c r="BJ81" s="160">
        <f t="shared" si="74"/>
        <v>4.878048780487805E-2</v>
      </c>
      <c r="BK81" s="160">
        <f t="shared" si="75"/>
        <v>3.6585365853658534E-2</v>
      </c>
      <c r="BL81" s="160">
        <f t="shared" si="76"/>
        <v>2.4390243902439025E-2</v>
      </c>
      <c r="BM81" s="160" t="str">
        <f t="shared" si="77"/>
        <v/>
      </c>
      <c r="BN81" s="160" t="str">
        <f>IF(AND($C81="&lt;01",SUM($BG81)&lt;&gt;0),ROUND(_xlfn.IFNA(INDEX(EID!$K:$K,MATCH($B81,EID!$B:$B,0)),"")/2,0)/SUM($BG81),"")</f>
        <v/>
      </c>
      <c r="BO81" s="160">
        <f t="shared" si="78"/>
        <v>0.13414634146341464</v>
      </c>
      <c r="BP81" s="338">
        <f t="shared" si="79"/>
        <v>1</v>
      </c>
      <c r="BQ81" s="491">
        <f t="shared" si="63"/>
        <v>82</v>
      </c>
    </row>
    <row r="82" spans="2:69">
      <c r="B82" s="96" t="s">
        <v>750</v>
      </c>
      <c r="C82" s="96" t="s">
        <v>118</v>
      </c>
      <c r="D82" s="96" t="s">
        <v>120</v>
      </c>
      <c r="E82" s="96" t="str">
        <f t="shared" si="6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5"/>
        <v/>
      </c>
      <c r="O82" s="184">
        <f>_xlfn.IFNA(ROUND(INDEX(Spectrum!$K:$K,MATCH(RIGHT($B82,13)&amp;"|"&amp;$C82&amp;"|"&amp;$D82&amp;"|"&amp;O$14,Spectrum!$N:$N,0)),0),"")</f>
        <v>2269</v>
      </c>
      <c r="P82" s="372">
        <f>_xlfn.IFNA(INDEX(Spectrum!$M:$M,MATCH(RIGHT($B82,13)&amp;"|"&amp;$C82&amp;"|"&amp;$D82&amp;"|"&amp;O$14,Spectrum!$N:$N,0)),"")</f>
        <v>19</v>
      </c>
      <c r="Q82" s="376"/>
      <c r="R82" s="80" t="str">
        <f t="shared" si="51"/>
        <v/>
      </c>
      <c r="S82" s="499">
        <v>2209</v>
      </c>
      <c r="T82" s="384">
        <v>2943</v>
      </c>
      <c r="U82" s="384">
        <f t="shared" si="66"/>
        <v>734</v>
      </c>
      <c r="V82" s="133">
        <f t="shared" si="52"/>
        <v>1</v>
      </c>
      <c r="W82" s="133">
        <f t="shared" si="67"/>
        <v>1</v>
      </c>
      <c r="X82" s="80">
        <f t="shared" si="53"/>
        <v>0.93696275071633239</v>
      </c>
      <c r="Y82" s="378">
        <f t="shared" si="48"/>
        <v>0.93696275071633239</v>
      </c>
      <c r="Z82" s="376">
        <f t="shared" si="54"/>
        <v>2943</v>
      </c>
      <c r="AA82" s="406">
        <f t="shared" si="55"/>
        <v>0</v>
      </c>
      <c r="AB82" s="389" t="str">
        <f>IF($C82="&lt;01",_xlfn.IFNA(ROUND(INDEX(EID!$L:$L,MATCH($B82,EID!$B:$B,0))/2,0),""),"")</f>
        <v/>
      </c>
      <c r="AC82" s="237">
        <f t="shared" si="56"/>
        <v>0</v>
      </c>
      <c r="AD82" s="203">
        <f t="shared" si="57"/>
        <v>2943</v>
      </c>
      <c r="AE82" s="338">
        <f t="shared" si="68"/>
        <v>1</v>
      </c>
      <c r="AF82" s="376"/>
      <c r="AG82" s="159">
        <v>0.98</v>
      </c>
      <c r="AH82" s="159">
        <v>0.98</v>
      </c>
      <c r="AI82" s="211">
        <v>134</v>
      </c>
      <c r="AJ82" s="211">
        <v>155</v>
      </c>
      <c r="AK82" s="376">
        <f t="shared" si="58"/>
        <v>60</v>
      </c>
      <c r="AL82" s="148">
        <v>0.7</v>
      </c>
      <c r="AM82" s="147">
        <v>1</v>
      </c>
      <c r="AN82" s="203">
        <f t="shared" si="59"/>
        <v>2985</v>
      </c>
      <c r="AO82" s="148"/>
      <c r="AP82" s="354">
        <v>0.95</v>
      </c>
      <c r="AQ82" s="354">
        <f t="shared" si="69"/>
        <v>0.95</v>
      </c>
      <c r="AR82" s="203">
        <f t="shared" si="60"/>
        <v>2836</v>
      </c>
      <c r="AS82" s="203">
        <f t="shared" si="70"/>
        <v>2796</v>
      </c>
      <c r="AT82" s="346">
        <v>0</v>
      </c>
      <c r="AU82" s="206">
        <f t="shared" si="71"/>
        <v>0</v>
      </c>
      <c r="AV82" s="206">
        <f t="shared" si="72"/>
        <v>60</v>
      </c>
      <c r="AW82" s="206"/>
      <c r="AX82" s="354">
        <v>0.95</v>
      </c>
      <c r="AY82" s="354"/>
      <c r="AZ82" s="354">
        <f t="shared" si="50"/>
        <v>0.75</v>
      </c>
      <c r="BA82" s="237">
        <f>IF($C82="&lt;01",_xlfn.IFNA(ROUND(INDEX(EID!$K:$K,MATCH($B82,EID!$B:$B,0)),0)/2,""),ROUND(SUM($AV82)/SUM($AX82),0))</f>
        <v>63</v>
      </c>
      <c r="BB82" s="237">
        <f t="shared" si="61"/>
        <v>47</v>
      </c>
      <c r="BC82" s="237" t="str">
        <f>_xlfn.IFNA(INDEX(PMTCT!$AB:$AB,MATCH($E82,PMTCT!$E:$E,0)),"")</f>
        <v/>
      </c>
      <c r="BD82" s="237" t="str">
        <f>_xlfn.IFNA(INDEX(PMTCT!$AJ:$AJ,MATCH($E82,PMTCT!$E:$E,0)),"")</f>
        <v/>
      </c>
      <c r="BE82" s="237">
        <f>_xlfn.IFNA(INDEX(TB!$O:$O,MATCH($E82,TB!$E:$E,0)),"")</f>
        <v>7</v>
      </c>
      <c r="BF82" s="237">
        <f>_xlfn.IFNA(INDEX(VMMC!$Z:$Z,MATCH($E82,VMMC!$E:$E,0)),"")</f>
        <v>51</v>
      </c>
      <c r="BG82" s="237" t="str">
        <f>IF($C82="&lt;01",_xlfn.IFNA(ROUND(INDEX(EID!$K:$K,MATCH($B82,EID!$B:$B,0))/2,0),""),"")</f>
        <v/>
      </c>
      <c r="BH82" s="237">
        <f t="shared" si="62"/>
        <v>-42</v>
      </c>
      <c r="BI82" s="160">
        <f t="shared" si="73"/>
        <v>0.74603174603174605</v>
      </c>
      <c r="BJ82" s="160" t="str">
        <f t="shared" si="74"/>
        <v/>
      </c>
      <c r="BK82" s="160" t="str">
        <f t="shared" si="75"/>
        <v/>
      </c>
      <c r="BL82" s="160">
        <f t="shared" si="76"/>
        <v>0.1111111111111111</v>
      </c>
      <c r="BM82" s="160">
        <f t="shared" si="77"/>
        <v>0.80952380952380953</v>
      </c>
      <c r="BN82" s="160" t="str">
        <f>IF(AND($C82="&lt;01",SUM($BG82)&lt;&gt;0),ROUND(_xlfn.IFNA(INDEX(EID!$K:$K,MATCH($B82,EID!$B:$B,0)),"")/2,0)/SUM($BG82),"")</f>
        <v/>
      </c>
      <c r="BO82" s="160">
        <f t="shared" si="78"/>
        <v>-0.66666666666666663</v>
      </c>
      <c r="BP82" s="338">
        <f t="shared" si="79"/>
        <v>1</v>
      </c>
      <c r="BQ82" s="491">
        <f t="shared" si="63"/>
        <v>63</v>
      </c>
    </row>
    <row r="83" spans="2:69">
      <c r="B83" s="96" t="s">
        <v>750</v>
      </c>
      <c r="C83" s="96" t="s">
        <v>119</v>
      </c>
      <c r="D83" s="96" t="s">
        <v>109</v>
      </c>
      <c r="E83" s="96" t="str">
        <f t="shared" si="6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5"/>
        <v/>
      </c>
      <c r="O83" s="184">
        <f>_xlfn.IFNA(ROUND(INDEX(Spectrum!$K:$K,MATCH(RIGHT($B83,13)&amp;"|"&amp;$C83&amp;"|"&amp;$D83&amp;"|"&amp;O$14,Spectrum!$N:$N,0)),0),"")</f>
        <v>2410</v>
      </c>
      <c r="P83" s="372">
        <f>_xlfn.IFNA(INDEX(Spectrum!$M:$M,MATCH(RIGHT($B83,13)&amp;"|"&amp;$C83&amp;"|"&amp;$D83&amp;"|"&amp;O$14,Spectrum!$N:$N,0)),"")</f>
        <v>18</v>
      </c>
      <c r="Q83" s="376"/>
      <c r="R83" s="80" t="str">
        <f t="shared" si="51"/>
        <v/>
      </c>
      <c r="S83" s="499">
        <v>2427</v>
      </c>
      <c r="T83" s="384">
        <v>2819</v>
      </c>
      <c r="U83" s="384">
        <f t="shared" si="66"/>
        <v>392</v>
      </c>
      <c r="V83" s="133">
        <f t="shared" si="52"/>
        <v>1</v>
      </c>
      <c r="W83" s="133">
        <f t="shared" si="67"/>
        <v>1</v>
      </c>
      <c r="X83" s="80">
        <f t="shared" si="53"/>
        <v>0.94565582019456562</v>
      </c>
      <c r="Y83" s="378">
        <f t="shared" si="48"/>
        <v>0.94565582019456562</v>
      </c>
      <c r="Z83" s="376">
        <f t="shared" si="54"/>
        <v>2819</v>
      </c>
      <c r="AA83" s="406">
        <f t="shared" si="55"/>
        <v>0</v>
      </c>
      <c r="AB83" s="389" t="str">
        <f>IF($C83="&lt;01",_xlfn.IFNA(ROUND(INDEX(EID!$L:$L,MATCH($B83,EID!$B:$B,0))/2,0),""),"")</f>
        <v/>
      </c>
      <c r="AC83" s="237">
        <f t="shared" si="56"/>
        <v>0</v>
      </c>
      <c r="AD83" s="203">
        <f t="shared" si="57"/>
        <v>2819</v>
      </c>
      <c r="AE83" s="338">
        <f t="shared" si="68"/>
        <v>1</v>
      </c>
      <c r="AF83" s="376"/>
      <c r="AG83" s="159">
        <v>0.98</v>
      </c>
      <c r="AH83" s="159">
        <v>0.98</v>
      </c>
      <c r="AI83" s="211">
        <v>67</v>
      </c>
      <c r="AJ83" s="211">
        <v>148</v>
      </c>
      <c r="AK83" s="376">
        <f t="shared" si="58"/>
        <v>58</v>
      </c>
      <c r="AL83" s="148">
        <v>0.7</v>
      </c>
      <c r="AM83" s="147">
        <v>1</v>
      </c>
      <c r="AN83" s="203">
        <f t="shared" si="59"/>
        <v>2860</v>
      </c>
      <c r="AO83" s="148"/>
      <c r="AP83" s="354">
        <v>0.95</v>
      </c>
      <c r="AQ83" s="354">
        <f t="shared" si="69"/>
        <v>0.95</v>
      </c>
      <c r="AR83" s="203">
        <f t="shared" si="60"/>
        <v>2717</v>
      </c>
      <c r="AS83" s="203">
        <f t="shared" si="70"/>
        <v>2678</v>
      </c>
      <c r="AT83" s="346">
        <v>0</v>
      </c>
      <c r="AU83" s="206">
        <f t="shared" si="71"/>
        <v>0</v>
      </c>
      <c r="AV83" s="206">
        <f t="shared" si="72"/>
        <v>58</v>
      </c>
      <c r="AW83" s="206"/>
      <c r="AX83" s="354">
        <v>0.95</v>
      </c>
      <c r="AY83" s="354"/>
      <c r="AZ83" s="354">
        <f t="shared" si="50"/>
        <v>0.75</v>
      </c>
      <c r="BA83" s="237">
        <f>IF($C83="&lt;01",_xlfn.IFNA(ROUND(INDEX(EID!$K:$K,MATCH($B83,EID!$B:$B,0)),0)/2,""),ROUND(SUM($AV83)/SUM($AX83),0))</f>
        <v>61</v>
      </c>
      <c r="BB83" s="237">
        <f t="shared" si="61"/>
        <v>46</v>
      </c>
      <c r="BC83" s="237">
        <f>_xlfn.IFNA(INDEX(PMTCT!$AB:$AB,MATCH($E83,PMTCT!$E:$E,0)),"")</f>
        <v>4</v>
      </c>
      <c r="BD83" s="237">
        <f>_xlfn.IFNA(INDEX(PMTCT!$AJ:$AJ,MATCH($E83,PMTCT!$E:$E,0)),"")</f>
        <v>3</v>
      </c>
      <c r="BE83" s="237">
        <f>_xlfn.IFNA(INDEX(TB!$O:$O,MATCH($E83,TB!$E:$E,0)),"")</f>
        <v>1</v>
      </c>
      <c r="BF83" s="237" t="str">
        <f>_xlfn.IFNA(INDEX(VMMC!$Z:$Z,MATCH($E83,VMMC!$E:$E,0)),"")</f>
        <v/>
      </c>
      <c r="BG83" s="237" t="str">
        <f>IF($C83="&lt;01",_xlfn.IFNA(ROUND(INDEX(EID!$K:$K,MATCH($B83,EID!$B:$B,0))/2,0),""),"")</f>
        <v/>
      </c>
      <c r="BH83" s="237">
        <f t="shared" si="62"/>
        <v>7</v>
      </c>
      <c r="BI83" s="160">
        <f t="shared" si="73"/>
        <v>0.75409836065573765</v>
      </c>
      <c r="BJ83" s="160">
        <f t="shared" si="74"/>
        <v>6.5573770491803282E-2</v>
      </c>
      <c r="BK83" s="160">
        <f t="shared" si="75"/>
        <v>4.9180327868852458E-2</v>
      </c>
      <c r="BL83" s="160">
        <f t="shared" si="76"/>
        <v>1.6393442622950821E-2</v>
      </c>
      <c r="BM83" s="160" t="str">
        <f t="shared" si="77"/>
        <v/>
      </c>
      <c r="BN83" s="160" t="str">
        <f>IF(AND($C83="&lt;01",SUM($BG83)&lt;&gt;0),ROUND(_xlfn.IFNA(INDEX(EID!$K:$K,MATCH($B83,EID!$B:$B,0)),"")/2,0)/SUM($BG83),"")</f>
        <v/>
      </c>
      <c r="BO83" s="160">
        <f t="shared" si="78"/>
        <v>0.11475409836065574</v>
      </c>
      <c r="BP83" s="338">
        <f t="shared" si="79"/>
        <v>1</v>
      </c>
      <c r="BQ83" s="491">
        <f t="shared" si="63"/>
        <v>61</v>
      </c>
    </row>
    <row r="84" spans="2:69">
      <c r="B84" s="96" t="s">
        <v>750</v>
      </c>
      <c r="C84" s="96" t="s">
        <v>119</v>
      </c>
      <c r="D84" s="96" t="s">
        <v>120</v>
      </c>
      <c r="E84" s="96" t="str">
        <f t="shared" si="6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5"/>
        <v/>
      </c>
      <c r="O84" s="184">
        <f>_xlfn.IFNA(ROUND(INDEX(Spectrum!$K:$K,MATCH(RIGHT($B84,13)&amp;"|"&amp;$C84&amp;"|"&amp;$D84&amp;"|"&amp;O$14,Spectrum!$N:$N,0)),0),"")</f>
        <v>1992</v>
      </c>
      <c r="P84" s="372">
        <f>_xlfn.IFNA(INDEX(Spectrum!$M:$M,MATCH(RIGHT($B84,13)&amp;"|"&amp;$C84&amp;"|"&amp;$D84&amp;"|"&amp;O$14,Spectrum!$N:$N,0)),"")</f>
        <v>1</v>
      </c>
      <c r="Q84" s="376"/>
      <c r="R84" s="80" t="str">
        <f t="shared" si="51"/>
        <v/>
      </c>
      <c r="S84" s="499">
        <v>1720</v>
      </c>
      <c r="T84" s="384">
        <v>2296</v>
      </c>
      <c r="U84" s="384">
        <f t="shared" si="66"/>
        <v>576</v>
      </c>
      <c r="V84" s="133">
        <f t="shared" si="52"/>
        <v>1</v>
      </c>
      <c r="W84" s="133">
        <f t="shared" si="67"/>
        <v>1</v>
      </c>
      <c r="X84" s="80">
        <f t="shared" si="53"/>
        <v>0.87868350554917718</v>
      </c>
      <c r="Y84" s="378">
        <f t="shared" si="48"/>
        <v>0.9</v>
      </c>
      <c r="Z84" s="376">
        <f t="shared" si="54"/>
        <v>2352</v>
      </c>
      <c r="AA84" s="406">
        <f t="shared" si="55"/>
        <v>56</v>
      </c>
      <c r="AB84" s="389" t="str">
        <f>IF($C84="&lt;01",_xlfn.IFNA(ROUND(INDEX(EID!$L:$L,MATCH($B84,EID!$B:$B,0))/2,0),""),"")</f>
        <v/>
      </c>
      <c r="AC84" s="237">
        <f t="shared" si="56"/>
        <v>56</v>
      </c>
      <c r="AD84" s="203">
        <f t="shared" si="57"/>
        <v>2352</v>
      </c>
      <c r="AE84" s="338">
        <f t="shared" si="68"/>
        <v>1</v>
      </c>
      <c r="AF84" s="376"/>
      <c r="AG84" s="159">
        <v>0.98</v>
      </c>
      <c r="AH84" s="159">
        <v>0.98</v>
      </c>
      <c r="AI84" s="211">
        <v>64</v>
      </c>
      <c r="AJ84" s="211">
        <v>121</v>
      </c>
      <c r="AK84" s="376">
        <f t="shared" si="58"/>
        <v>104</v>
      </c>
      <c r="AL84" s="148">
        <v>0.7</v>
      </c>
      <c r="AM84" s="147">
        <v>1</v>
      </c>
      <c r="AN84" s="203">
        <f t="shared" si="59"/>
        <v>2369</v>
      </c>
      <c r="AO84" s="148"/>
      <c r="AP84" s="354">
        <v>0.95</v>
      </c>
      <c r="AQ84" s="354">
        <f t="shared" si="69"/>
        <v>0.95</v>
      </c>
      <c r="AR84" s="203">
        <f t="shared" si="60"/>
        <v>2251</v>
      </c>
      <c r="AS84" s="203">
        <f t="shared" si="70"/>
        <v>2234</v>
      </c>
      <c r="AT84" s="346">
        <v>0</v>
      </c>
      <c r="AU84" s="206">
        <f t="shared" si="71"/>
        <v>0</v>
      </c>
      <c r="AV84" s="206">
        <f t="shared" si="72"/>
        <v>104</v>
      </c>
      <c r="AW84" s="206"/>
      <c r="AX84" s="354">
        <v>0.95</v>
      </c>
      <c r="AY84" s="354"/>
      <c r="AZ84" s="354">
        <f t="shared" si="50"/>
        <v>0.75</v>
      </c>
      <c r="BA84" s="237">
        <f>IF($C84="&lt;01",_xlfn.IFNA(ROUND(INDEX(EID!$K:$K,MATCH($B84,EID!$B:$B,0)),0)/2,""),ROUND(SUM($AV84)/SUM($AX84),0))</f>
        <v>109</v>
      </c>
      <c r="BB84" s="237">
        <f t="shared" si="61"/>
        <v>82</v>
      </c>
      <c r="BC84" s="237" t="str">
        <f>_xlfn.IFNA(INDEX(PMTCT!$AB:$AB,MATCH($E84,PMTCT!$E:$E,0)),"")</f>
        <v/>
      </c>
      <c r="BD84" s="237" t="str">
        <f>_xlfn.IFNA(INDEX(PMTCT!$AJ:$AJ,MATCH($E84,PMTCT!$E:$E,0)),"")</f>
        <v/>
      </c>
      <c r="BE84" s="237">
        <f>_xlfn.IFNA(INDEX(TB!$O:$O,MATCH($E84,TB!$E:$E,0)),"")</f>
        <v>0</v>
      </c>
      <c r="BF84" s="237">
        <f>_xlfn.IFNA(INDEX(VMMC!$Z:$Z,MATCH($E84,VMMC!$E:$E,0)),"")</f>
        <v>13</v>
      </c>
      <c r="BG84" s="237" t="str">
        <f>IF($C84="&lt;01",_xlfn.IFNA(ROUND(INDEX(EID!$K:$K,MATCH($B84,EID!$B:$B,0))/2,0),""),"")</f>
        <v/>
      </c>
      <c r="BH84" s="237">
        <f t="shared" si="62"/>
        <v>14</v>
      </c>
      <c r="BI84" s="160">
        <f t="shared" si="73"/>
        <v>0.75229357798165142</v>
      </c>
      <c r="BJ84" s="160" t="str">
        <f t="shared" si="74"/>
        <v/>
      </c>
      <c r="BK84" s="160" t="str">
        <f t="shared" si="75"/>
        <v/>
      </c>
      <c r="BL84" s="160" t="str">
        <f t="shared" si="76"/>
        <v/>
      </c>
      <c r="BM84" s="160">
        <f t="shared" si="77"/>
        <v>0.11926605504587157</v>
      </c>
      <c r="BN84" s="160" t="str">
        <f>IF(AND($C84="&lt;01",SUM($BG84)&lt;&gt;0),ROUND(_xlfn.IFNA(INDEX(EID!$K:$K,MATCH($B84,EID!$B:$B,0)),"")/2,0)/SUM($BG84),"")</f>
        <v/>
      </c>
      <c r="BO84" s="160">
        <f t="shared" si="78"/>
        <v>0.12844036697247707</v>
      </c>
      <c r="BP84" s="338">
        <f t="shared" si="79"/>
        <v>1</v>
      </c>
      <c r="BQ84" s="491">
        <f t="shared" si="63"/>
        <v>109</v>
      </c>
    </row>
    <row r="85" spans="2:69">
      <c r="B85" s="96" t="s">
        <v>750</v>
      </c>
      <c r="C85" s="96" t="s">
        <v>8</v>
      </c>
      <c r="D85" s="96" t="s">
        <v>109</v>
      </c>
      <c r="E85" s="96" t="str">
        <f t="shared" si="6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5"/>
        <v/>
      </c>
      <c r="O85" s="184">
        <f>_xlfn.IFNA(ROUND(INDEX(Spectrum!$K:$K,MATCH(RIGHT($B85,13)&amp;"|"&amp;$C85&amp;"|"&amp;$D85&amp;"|"&amp;O$14,Spectrum!$N:$N,0)),0),"")</f>
        <v>6501</v>
      </c>
      <c r="P85" s="372">
        <f>_xlfn.IFNA(INDEX(Spectrum!$M:$M,MATCH(RIGHT($B85,13)&amp;"|"&amp;$C85&amp;"|"&amp;$D85&amp;"|"&amp;O$14,Spectrum!$N:$N,0)),"")</f>
        <v>40</v>
      </c>
      <c r="Q85" s="376"/>
      <c r="R85" s="80" t="str">
        <f t="shared" si="51"/>
        <v/>
      </c>
      <c r="S85" s="499">
        <v>5539</v>
      </c>
      <c r="T85" s="384">
        <v>6652</v>
      </c>
      <c r="U85" s="384">
        <f t="shared" si="66"/>
        <v>1113</v>
      </c>
      <c r="V85" s="133">
        <f t="shared" si="52"/>
        <v>1</v>
      </c>
      <c r="W85" s="133">
        <f t="shared" si="67"/>
        <v>1</v>
      </c>
      <c r="X85" s="80">
        <f t="shared" si="53"/>
        <v>0.83046192259675411</v>
      </c>
      <c r="Y85" s="378">
        <f t="shared" si="48"/>
        <v>0.9</v>
      </c>
      <c r="Z85" s="376">
        <f t="shared" si="54"/>
        <v>7209</v>
      </c>
      <c r="AA85" s="406">
        <f t="shared" si="55"/>
        <v>557</v>
      </c>
      <c r="AB85" s="389" t="str">
        <f>IF($C85="&lt;01",_xlfn.IFNA(ROUND(INDEX(EID!$L:$L,MATCH($B85,EID!$B:$B,0))/2,0),""),"")</f>
        <v/>
      </c>
      <c r="AC85" s="237">
        <f t="shared" si="56"/>
        <v>557</v>
      </c>
      <c r="AD85" s="203">
        <f t="shared" si="57"/>
        <v>7209</v>
      </c>
      <c r="AE85" s="338">
        <f t="shared" si="68"/>
        <v>1</v>
      </c>
      <c r="AF85" s="376"/>
      <c r="AG85" s="159">
        <v>0.98</v>
      </c>
      <c r="AH85" s="159">
        <v>0.98</v>
      </c>
      <c r="AI85" s="211">
        <v>112</v>
      </c>
      <c r="AJ85" s="211">
        <v>350</v>
      </c>
      <c r="AK85" s="376">
        <f t="shared" si="58"/>
        <v>704</v>
      </c>
      <c r="AL85" s="148">
        <v>0.7</v>
      </c>
      <c r="AM85" s="147">
        <v>1</v>
      </c>
      <c r="AN85" s="203">
        <f t="shared" si="59"/>
        <v>7145</v>
      </c>
      <c r="AO85" s="148"/>
      <c r="AP85" s="354">
        <v>0.95</v>
      </c>
      <c r="AQ85" s="354">
        <f t="shared" si="69"/>
        <v>0.95</v>
      </c>
      <c r="AR85" s="203">
        <f t="shared" si="60"/>
        <v>6788</v>
      </c>
      <c r="AS85" s="203">
        <f t="shared" si="70"/>
        <v>6849</v>
      </c>
      <c r="AT85" s="346">
        <v>0</v>
      </c>
      <c r="AU85" s="206">
        <f t="shared" si="71"/>
        <v>0</v>
      </c>
      <c r="AV85" s="206">
        <f t="shared" si="72"/>
        <v>704</v>
      </c>
      <c r="AW85" s="206"/>
      <c r="AX85" s="354">
        <v>0.95</v>
      </c>
      <c r="AY85" s="354"/>
      <c r="AZ85" s="354">
        <f t="shared" si="50"/>
        <v>0.75</v>
      </c>
      <c r="BA85" s="237">
        <f>IF($C85="&lt;01",_xlfn.IFNA(ROUND(INDEX(EID!$K:$K,MATCH($B85,EID!$B:$B,0)),0)/2,""),ROUND(SUM($AV85)/SUM($AX85),0))</f>
        <v>741</v>
      </c>
      <c r="BB85" s="237">
        <f t="shared" si="61"/>
        <v>556</v>
      </c>
      <c r="BC85" s="237" t="str">
        <f>_xlfn.IFNA(INDEX(PMTCT!$AB:$AB,MATCH($E85,PMTCT!$E:$E,0)),"")</f>
        <v/>
      </c>
      <c r="BD85" s="237" t="str">
        <f>_xlfn.IFNA(INDEX(PMTCT!$AJ:$AJ,MATCH($E85,PMTCT!$E:$E,0)),"")</f>
        <v/>
      </c>
      <c r="BE85" s="237">
        <f>_xlfn.IFNA(INDEX(TB!$O:$O,MATCH($E85,TB!$E:$E,0)),"")</f>
        <v>4</v>
      </c>
      <c r="BF85" s="237" t="str">
        <f>_xlfn.IFNA(INDEX(VMMC!$Z:$Z,MATCH($E85,VMMC!$E:$E,0)),"")</f>
        <v/>
      </c>
      <c r="BG85" s="237" t="str">
        <f>IF($C85="&lt;01",_xlfn.IFNA(ROUND(INDEX(EID!$K:$K,MATCH($B85,EID!$B:$B,0))/2,0),""),"")</f>
        <v/>
      </c>
      <c r="BH85" s="237">
        <f t="shared" si="62"/>
        <v>181</v>
      </c>
      <c r="BI85" s="160">
        <f t="shared" si="73"/>
        <v>0.75033738191632926</v>
      </c>
      <c r="BJ85" s="160" t="str">
        <f t="shared" si="74"/>
        <v/>
      </c>
      <c r="BK85" s="160" t="str">
        <f t="shared" si="75"/>
        <v/>
      </c>
      <c r="BL85" s="160">
        <f t="shared" si="76"/>
        <v>5.3981106612685558E-3</v>
      </c>
      <c r="BM85" s="160" t="str">
        <f t="shared" si="77"/>
        <v/>
      </c>
      <c r="BN85" s="160" t="str">
        <f>IF(AND($C85="&lt;01",SUM($BG85)&lt;&gt;0),ROUND(_xlfn.IFNA(INDEX(EID!$K:$K,MATCH($B85,EID!$B:$B,0)),"")/2,0)/SUM($BG85),"")</f>
        <v/>
      </c>
      <c r="BO85" s="160">
        <f t="shared" si="78"/>
        <v>0.24426450742240216</v>
      </c>
      <c r="BP85" s="338">
        <f t="shared" si="79"/>
        <v>1</v>
      </c>
      <c r="BQ85" s="491">
        <f t="shared" si="63"/>
        <v>741</v>
      </c>
    </row>
    <row r="86" spans="2:69">
      <c r="B86" s="96" t="s">
        <v>750</v>
      </c>
      <c r="C86" s="96" t="s">
        <v>8</v>
      </c>
      <c r="D86" s="96" t="s">
        <v>120</v>
      </c>
      <c r="E86" s="96" t="str">
        <f t="shared" si="6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5"/>
        <v/>
      </c>
      <c r="O86" s="184">
        <f>_xlfn.IFNA(ROUND(INDEX(Spectrum!$K:$K,MATCH(RIGHT($B86,13)&amp;"|"&amp;$C86&amp;"|"&amp;$D86&amp;"|"&amp;O$14,Spectrum!$N:$N,0)),0),"")</f>
        <v>4690</v>
      </c>
      <c r="P86" s="372">
        <f>_xlfn.IFNA(INDEX(Spectrum!$M:$M,MATCH(RIGHT($B86,13)&amp;"|"&amp;$C86&amp;"|"&amp;$D86&amp;"|"&amp;O$14,Spectrum!$N:$N,0)),"")</f>
        <v>33</v>
      </c>
      <c r="Q86" s="376"/>
      <c r="R86" s="80" t="str">
        <f t="shared" si="51"/>
        <v/>
      </c>
      <c r="S86" s="499">
        <v>3773</v>
      </c>
      <c r="T86" s="384">
        <v>5126</v>
      </c>
      <c r="U86" s="384">
        <f t="shared" si="66"/>
        <v>1353</v>
      </c>
      <c r="V86" s="133">
        <f t="shared" si="52"/>
        <v>1</v>
      </c>
      <c r="W86" s="133">
        <f t="shared" si="67"/>
        <v>1</v>
      </c>
      <c r="X86" s="80">
        <f t="shared" si="53"/>
        <v>0.84517724649629022</v>
      </c>
      <c r="Y86" s="378">
        <f t="shared" si="48"/>
        <v>0.9</v>
      </c>
      <c r="Z86" s="376">
        <f t="shared" si="54"/>
        <v>5459</v>
      </c>
      <c r="AA86" s="406">
        <f t="shared" si="55"/>
        <v>333</v>
      </c>
      <c r="AB86" s="389" t="str">
        <f>IF($C86="&lt;01",_xlfn.IFNA(ROUND(INDEX(EID!$L:$L,MATCH($B86,EID!$B:$B,0))/2,0),""),"")</f>
        <v/>
      </c>
      <c r="AC86" s="237">
        <f t="shared" si="56"/>
        <v>333</v>
      </c>
      <c r="AD86" s="203">
        <f t="shared" si="57"/>
        <v>5459</v>
      </c>
      <c r="AE86" s="338">
        <f t="shared" si="68"/>
        <v>1</v>
      </c>
      <c r="AF86" s="376"/>
      <c r="AG86" s="159">
        <v>0.98</v>
      </c>
      <c r="AH86" s="159">
        <v>0.98</v>
      </c>
      <c r="AI86" s="211">
        <v>116</v>
      </c>
      <c r="AJ86" s="211">
        <v>270</v>
      </c>
      <c r="AK86" s="376">
        <f t="shared" si="58"/>
        <v>444</v>
      </c>
      <c r="AL86" s="148">
        <v>0.7</v>
      </c>
      <c r="AM86" s="147">
        <v>1</v>
      </c>
      <c r="AN86" s="203">
        <f t="shared" si="59"/>
        <v>5437</v>
      </c>
      <c r="AO86" s="148"/>
      <c r="AP86" s="354">
        <v>0.95</v>
      </c>
      <c r="AQ86" s="354">
        <f t="shared" si="69"/>
        <v>0.95</v>
      </c>
      <c r="AR86" s="203">
        <f t="shared" si="60"/>
        <v>5165</v>
      </c>
      <c r="AS86" s="203">
        <f t="shared" si="70"/>
        <v>5186</v>
      </c>
      <c r="AT86" s="346">
        <v>0</v>
      </c>
      <c r="AU86" s="206">
        <f t="shared" si="71"/>
        <v>0</v>
      </c>
      <c r="AV86" s="206">
        <f t="shared" si="72"/>
        <v>444</v>
      </c>
      <c r="AW86" s="206"/>
      <c r="AX86" s="354">
        <v>0.95</v>
      </c>
      <c r="AY86" s="354"/>
      <c r="AZ86" s="354">
        <f t="shared" si="50"/>
        <v>0.75</v>
      </c>
      <c r="BA86" s="237">
        <f>IF($C86="&lt;01",_xlfn.IFNA(ROUND(INDEX(EID!$K:$K,MATCH($B86,EID!$B:$B,0)),0)/2,""),ROUND(SUM($AV86)/SUM($AX86),0))</f>
        <v>467</v>
      </c>
      <c r="BB86" s="237">
        <f t="shared" si="61"/>
        <v>350</v>
      </c>
      <c r="BC86" s="237" t="str">
        <f>_xlfn.IFNA(INDEX(PMTCT!$AB:$AB,MATCH($E86,PMTCT!$E:$E,0)),"")</f>
        <v/>
      </c>
      <c r="BD86" s="237" t="str">
        <f>_xlfn.IFNA(INDEX(PMTCT!$AJ:$AJ,MATCH($E86,PMTCT!$E:$E,0)),"")</f>
        <v/>
      </c>
      <c r="BE86" s="237">
        <f>_xlfn.IFNA(INDEX(TB!$O:$O,MATCH($E86,TB!$E:$E,0)),"")</f>
        <v>8</v>
      </c>
      <c r="BF86" s="237">
        <f>_xlfn.IFNA(INDEX(VMMC!$Z:$Z,MATCH($E86,VMMC!$E:$E,0)),"")</f>
        <v>90</v>
      </c>
      <c r="BG86" s="237" t="str">
        <f>IF($C86="&lt;01",_xlfn.IFNA(ROUND(INDEX(EID!$K:$K,MATCH($B86,EID!$B:$B,0))/2,0),""),"")</f>
        <v/>
      </c>
      <c r="BH86" s="237">
        <f t="shared" si="62"/>
        <v>19</v>
      </c>
      <c r="BI86" s="160">
        <f t="shared" si="73"/>
        <v>0.74946466809421841</v>
      </c>
      <c r="BJ86" s="160" t="str">
        <f t="shared" si="74"/>
        <v/>
      </c>
      <c r="BK86" s="160" t="str">
        <f t="shared" si="75"/>
        <v/>
      </c>
      <c r="BL86" s="160">
        <f t="shared" si="76"/>
        <v>1.7130620985010708E-2</v>
      </c>
      <c r="BM86" s="160">
        <f t="shared" si="77"/>
        <v>0.19271948608137046</v>
      </c>
      <c r="BN86" s="160" t="str">
        <f>IF(AND($C86="&lt;01",SUM($BG86)&lt;&gt;0),ROUND(_xlfn.IFNA(INDEX(EID!$K:$K,MATCH($B86,EID!$B:$B,0)),"")/2,0)/SUM($BG86),"")</f>
        <v/>
      </c>
      <c r="BO86" s="160">
        <f t="shared" si="78"/>
        <v>4.068522483940043E-2</v>
      </c>
      <c r="BP86" s="338">
        <f t="shared" si="79"/>
        <v>1</v>
      </c>
      <c r="BQ86" s="491">
        <f t="shared" si="63"/>
        <v>467</v>
      </c>
    </row>
    <row r="87" spans="2:69">
      <c r="F87" s="376"/>
      <c r="G87" s="133"/>
      <c r="H87" s="376"/>
      <c r="I87" s="133"/>
      <c r="J87" s="436"/>
      <c r="K87" s="133"/>
      <c r="L87" s="376"/>
      <c r="M87" s="133"/>
      <c r="N87" s="376"/>
      <c r="O87" s="376"/>
      <c r="P87" s="133"/>
      <c r="Q87" s="376"/>
      <c r="R87" s="133"/>
      <c r="S87" s="499"/>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91"/>
    </row>
    <row r="88" spans="2:69">
      <c r="F88" s="376"/>
      <c r="G88" s="133"/>
      <c r="H88" s="376"/>
      <c r="I88" s="133"/>
      <c r="J88" s="436"/>
      <c r="K88" s="133"/>
      <c r="L88" s="376"/>
      <c r="M88" s="133"/>
      <c r="N88" s="376"/>
      <c r="O88" s="376"/>
      <c r="P88" s="133"/>
      <c r="Q88" s="376"/>
      <c r="R88" s="133"/>
      <c r="S88" s="499"/>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91"/>
    </row>
    <row r="89" spans="2:69">
      <c r="F89" s="376"/>
      <c r="G89" s="133"/>
      <c r="H89" s="376"/>
      <c r="I89" s="133"/>
      <c r="J89" s="436"/>
      <c r="K89" s="133"/>
      <c r="L89" s="376"/>
      <c r="M89" s="133"/>
      <c r="N89" s="376"/>
      <c r="O89" s="376"/>
      <c r="P89" s="133"/>
      <c r="Q89" s="376"/>
      <c r="R89" s="133"/>
      <c r="S89" s="499"/>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91"/>
    </row>
    <row r="90" spans="2:69">
      <c r="F90" s="376"/>
      <c r="G90" s="133"/>
      <c r="H90" s="376"/>
      <c r="I90" s="133"/>
      <c r="J90" s="436"/>
      <c r="K90" s="133"/>
      <c r="L90" s="376"/>
      <c r="M90" s="133"/>
      <c r="N90" s="376"/>
      <c r="O90" s="376"/>
      <c r="P90" s="133"/>
      <c r="Q90" s="376"/>
      <c r="R90" s="133"/>
      <c r="S90" s="499"/>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91"/>
    </row>
    <row r="91" spans="2:69">
      <c r="F91" s="376"/>
      <c r="G91" s="133"/>
      <c r="H91" s="376"/>
      <c r="I91" s="133"/>
      <c r="J91" s="436"/>
      <c r="K91" s="133"/>
      <c r="L91" s="376"/>
      <c r="M91" s="133"/>
      <c r="N91" s="376"/>
      <c r="O91" s="376"/>
      <c r="P91" s="133"/>
      <c r="Q91" s="376"/>
      <c r="R91" s="133"/>
      <c r="S91" s="499"/>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91"/>
    </row>
    <row r="92" spans="2:69">
      <c r="F92" s="376"/>
      <c r="G92" s="133"/>
      <c r="H92" s="376"/>
      <c r="I92" s="133"/>
      <c r="J92" s="436"/>
      <c r="K92" s="133"/>
      <c r="L92" s="376"/>
      <c r="M92" s="133"/>
      <c r="N92" s="376"/>
      <c r="O92" s="376"/>
      <c r="P92" s="133"/>
      <c r="Q92" s="376"/>
      <c r="R92" s="133"/>
      <c r="S92" s="499"/>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91"/>
    </row>
    <row r="93" spans="2:69">
      <c r="F93" s="376"/>
      <c r="G93" s="133"/>
      <c r="H93" s="376"/>
      <c r="I93" s="133"/>
      <c r="J93" s="436"/>
      <c r="K93" s="133"/>
      <c r="L93" s="376"/>
      <c r="M93" s="133"/>
      <c r="N93" s="376"/>
      <c r="O93" s="376"/>
      <c r="P93" s="133"/>
      <c r="Q93" s="376"/>
      <c r="R93" s="133"/>
      <c r="S93" s="499"/>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91"/>
    </row>
    <row r="94" spans="2:69">
      <c r="F94" s="376"/>
      <c r="G94" s="133"/>
      <c r="H94" s="376"/>
      <c r="I94" s="133"/>
      <c r="J94" s="436"/>
      <c r="K94" s="133"/>
      <c r="L94" s="376"/>
      <c r="M94" s="133"/>
      <c r="N94" s="376"/>
      <c r="O94" s="376"/>
      <c r="P94" s="133"/>
      <c r="Q94" s="376"/>
      <c r="R94" s="133"/>
      <c r="S94" s="499"/>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91"/>
    </row>
    <row r="95" spans="2:69">
      <c r="F95" s="376"/>
      <c r="G95" s="133"/>
      <c r="H95" s="376"/>
      <c r="I95" s="133"/>
      <c r="J95" s="436"/>
      <c r="K95" s="133"/>
      <c r="L95" s="376"/>
      <c r="M95" s="133"/>
      <c r="N95" s="376"/>
      <c r="O95" s="376"/>
      <c r="P95" s="133"/>
      <c r="Q95" s="376"/>
      <c r="R95" s="133"/>
      <c r="S95" s="499"/>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91"/>
    </row>
    <row r="96" spans="2:69">
      <c r="F96" s="376"/>
      <c r="G96" s="133"/>
      <c r="H96" s="376"/>
      <c r="I96" s="133"/>
      <c r="J96" s="436"/>
      <c r="K96" s="133"/>
      <c r="L96" s="376"/>
      <c r="M96" s="133"/>
      <c r="N96" s="376"/>
      <c r="O96" s="376"/>
      <c r="P96" s="133"/>
      <c r="Q96" s="376"/>
      <c r="R96" s="133"/>
      <c r="S96" s="499"/>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91"/>
    </row>
    <row r="97" spans="6:69">
      <c r="F97" s="376"/>
      <c r="G97" s="133"/>
      <c r="H97" s="376"/>
      <c r="I97" s="133"/>
      <c r="J97" s="436"/>
      <c r="K97" s="133"/>
      <c r="L97" s="376"/>
      <c r="M97" s="133"/>
      <c r="N97" s="376"/>
      <c r="O97" s="376"/>
      <c r="P97" s="133"/>
      <c r="Q97" s="376"/>
      <c r="R97" s="133"/>
      <c r="S97" s="499"/>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91"/>
    </row>
    <row r="98" spans="6:69">
      <c r="F98" s="376"/>
      <c r="G98" s="133"/>
      <c r="H98" s="376"/>
      <c r="I98" s="133"/>
      <c r="J98" s="436"/>
      <c r="K98" s="133"/>
      <c r="L98" s="376"/>
      <c r="M98" s="133"/>
      <c r="N98" s="376"/>
      <c r="O98" s="376"/>
      <c r="P98" s="133"/>
      <c r="Q98" s="376"/>
      <c r="R98" s="133"/>
      <c r="S98" s="499"/>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91"/>
    </row>
    <row r="99" spans="6:69">
      <c r="F99" s="376"/>
      <c r="G99" s="133"/>
      <c r="H99" s="376"/>
      <c r="I99" s="133"/>
      <c r="J99" s="436"/>
      <c r="K99" s="133"/>
      <c r="L99" s="376"/>
      <c r="M99" s="133"/>
      <c r="N99" s="376"/>
      <c r="O99" s="376"/>
      <c r="P99" s="133"/>
      <c r="Q99" s="376"/>
      <c r="R99" s="133"/>
      <c r="S99" s="499"/>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91"/>
    </row>
    <row r="100" spans="6:69">
      <c r="F100" s="376"/>
      <c r="G100" s="133"/>
      <c r="H100" s="376"/>
      <c r="I100" s="133"/>
      <c r="J100" s="436"/>
      <c r="K100" s="133"/>
      <c r="L100" s="376"/>
      <c r="M100" s="133"/>
      <c r="N100" s="376"/>
      <c r="O100" s="376"/>
      <c r="P100" s="133"/>
      <c r="Q100" s="376"/>
      <c r="R100" s="133"/>
      <c r="S100" s="499"/>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91"/>
    </row>
    <row r="101" spans="6:69">
      <c r="F101" s="376"/>
      <c r="G101" s="133"/>
      <c r="H101" s="376"/>
      <c r="I101" s="133"/>
      <c r="J101" s="436"/>
      <c r="K101" s="133"/>
      <c r="L101" s="376"/>
      <c r="M101" s="133"/>
      <c r="N101" s="376"/>
      <c r="O101" s="376"/>
      <c r="P101" s="133"/>
      <c r="Q101" s="376"/>
      <c r="R101" s="133"/>
      <c r="S101" s="499"/>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91"/>
    </row>
    <row r="102" spans="6:69">
      <c r="F102" s="376"/>
      <c r="G102" s="133"/>
      <c r="H102" s="376"/>
      <c r="I102" s="133"/>
      <c r="J102" s="436"/>
      <c r="K102" s="133"/>
      <c r="L102" s="376"/>
      <c r="M102" s="133"/>
      <c r="N102" s="376"/>
      <c r="O102" s="376"/>
      <c r="P102" s="133"/>
      <c r="Q102" s="376"/>
      <c r="R102" s="133"/>
      <c r="S102" s="499"/>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91"/>
    </row>
    <row r="103" spans="6:69">
      <c r="F103" s="376"/>
      <c r="G103" s="133"/>
      <c r="H103" s="376"/>
      <c r="I103" s="133"/>
      <c r="J103" s="436"/>
      <c r="K103" s="133"/>
      <c r="L103" s="376"/>
      <c r="M103" s="133"/>
      <c r="N103" s="376"/>
      <c r="O103" s="376"/>
      <c r="P103" s="133"/>
      <c r="Q103" s="376"/>
      <c r="R103" s="133"/>
      <c r="S103" s="499"/>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91"/>
    </row>
    <row r="104" spans="6:69">
      <c r="F104" s="376"/>
      <c r="G104" s="133"/>
      <c r="H104" s="376"/>
      <c r="I104" s="133"/>
      <c r="J104" s="436"/>
      <c r="K104" s="133"/>
      <c r="L104" s="376"/>
      <c r="M104" s="133"/>
      <c r="N104" s="376"/>
      <c r="O104" s="376"/>
      <c r="P104" s="133"/>
      <c r="Q104" s="376"/>
      <c r="R104" s="133"/>
      <c r="S104" s="499"/>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91"/>
    </row>
    <row r="105" spans="6:69">
      <c r="F105" s="376"/>
      <c r="G105" s="133"/>
      <c r="H105" s="376"/>
      <c r="I105" s="133"/>
      <c r="J105" s="436"/>
      <c r="K105" s="133"/>
      <c r="L105" s="376"/>
      <c r="M105" s="133"/>
      <c r="N105" s="376"/>
      <c r="O105" s="376"/>
      <c r="P105" s="133"/>
      <c r="Q105" s="376"/>
      <c r="R105" s="133"/>
      <c r="S105" s="499"/>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91"/>
    </row>
    <row r="106" spans="6:69">
      <c r="F106" s="376"/>
      <c r="G106" s="133"/>
      <c r="H106" s="376"/>
      <c r="I106" s="133"/>
      <c r="J106" s="436"/>
      <c r="K106" s="133"/>
      <c r="L106" s="376"/>
      <c r="M106" s="133"/>
      <c r="N106" s="376"/>
      <c r="O106" s="376"/>
      <c r="P106" s="133"/>
      <c r="Q106" s="376"/>
      <c r="R106" s="133"/>
      <c r="S106" s="499"/>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91"/>
    </row>
    <row r="107" spans="6:69">
      <c r="F107" s="376"/>
      <c r="G107" s="133"/>
      <c r="H107" s="376"/>
      <c r="I107" s="133"/>
      <c r="J107" s="436"/>
      <c r="K107" s="133"/>
      <c r="L107" s="376"/>
      <c r="M107" s="133"/>
      <c r="N107" s="376"/>
      <c r="O107" s="376"/>
      <c r="P107" s="133"/>
      <c r="Q107" s="376"/>
      <c r="R107" s="133"/>
      <c r="S107" s="499"/>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91"/>
    </row>
    <row r="108" spans="6:69">
      <c r="F108" s="376"/>
      <c r="G108" s="133"/>
      <c r="H108" s="376"/>
      <c r="I108" s="133"/>
      <c r="J108" s="436"/>
      <c r="K108" s="133"/>
      <c r="L108" s="376"/>
      <c r="M108" s="133"/>
      <c r="N108" s="376"/>
      <c r="O108" s="376"/>
      <c r="P108" s="133"/>
      <c r="Q108" s="376"/>
      <c r="R108" s="133"/>
      <c r="S108" s="499"/>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91"/>
    </row>
    <row r="109" spans="6:69">
      <c r="F109" s="376"/>
      <c r="G109" s="133"/>
      <c r="H109" s="376"/>
      <c r="I109" s="133"/>
      <c r="J109" s="436"/>
      <c r="K109" s="133"/>
      <c r="L109" s="376"/>
      <c r="M109" s="133"/>
      <c r="N109" s="376"/>
      <c r="O109" s="376"/>
      <c r="P109" s="133"/>
      <c r="Q109" s="376"/>
      <c r="R109" s="133"/>
      <c r="S109" s="499"/>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91"/>
    </row>
    <row r="110" spans="6:69">
      <c r="F110" s="376"/>
      <c r="G110" s="133"/>
      <c r="H110" s="376"/>
      <c r="I110" s="133"/>
      <c r="J110" s="436"/>
      <c r="K110" s="133"/>
      <c r="L110" s="376"/>
      <c r="M110" s="133"/>
      <c r="N110" s="376"/>
      <c r="O110" s="376"/>
      <c r="P110" s="133"/>
      <c r="Q110" s="376"/>
      <c r="R110" s="133"/>
      <c r="S110" s="499"/>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91"/>
    </row>
    <row r="111" spans="6:69">
      <c r="F111" s="376"/>
      <c r="G111" s="133"/>
      <c r="H111" s="376"/>
      <c r="I111" s="133"/>
      <c r="J111" s="436"/>
      <c r="K111" s="133"/>
      <c r="L111" s="376"/>
      <c r="M111" s="133"/>
      <c r="N111" s="376"/>
      <c r="O111" s="376"/>
      <c r="P111" s="133"/>
      <c r="Q111" s="376"/>
      <c r="R111" s="133"/>
      <c r="S111" s="499"/>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91"/>
    </row>
    <row r="112" spans="6:69">
      <c r="F112" s="376"/>
      <c r="G112" s="133"/>
      <c r="H112" s="376"/>
      <c r="I112" s="133"/>
      <c r="J112" s="436"/>
      <c r="K112" s="133"/>
      <c r="L112" s="376"/>
      <c r="M112" s="133"/>
      <c r="N112" s="376"/>
      <c r="O112" s="376"/>
      <c r="P112" s="133"/>
      <c r="Q112" s="376"/>
      <c r="R112" s="133"/>
      <c r="S112" s="499"/>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91"/>
    </row>
    <row r="113" spans="6:69">
      <c r="F113" s="376"/>
      <c r="G113" s="133"/>
      <c r="H113" s="376"/>
      <c r="I113" s="133"/>
      <c r="J113" s="436"/>
      <c r="K113" s="133"/>
      <c r="L113" s="376"/>
      <c r="M113" s="133"/>
      <c r="N113" s="376"/>
      <c r="O113" s="376"/>
      <c r="P113" s="133"/>
      <c r="Q113" s="376"/>
      <c r="R113" s="133"/>
      <c r="S113" s="499"/>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91"/>
    </row>
    <row r="114" spans="6:69">
      <c r="F114" s="376"/>
      <c r="G114" s="133"/>
      <c r="H114" s="376"/>
      <c r="I114" s="133"/>
      <c r="J114" s="436"/>
      <c r="K114" s="133"/>
      <c r="L114" s="376"/>
      <c r="M114" s="133"/>
      <c r="N114" s="376"/>
      <c r="O114" s="376"/>
      <c r="P114" s="133"/>
      <c r="Q114" s="376"/>
      <c r="R114" s="133"/>
      <c r="S114" s="499"/>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91"/>
    </row>
    <row r="115" spans="6:69">
      <c r="F115" s="376"/>
      <c r="G115" s="133"/>
      <c r="H115" s="376"/>
      <c r="I115" s="133"/>
      <c r="J115" s="436"/>
      <c r="K115" s="133"/>
      <c r="L115" s="376"/>
      <c r="M115" s="133"/>
      <c r="N115" s="376"/>
      <c r="O115" s="376"/>
      <c r="P115" s="133"/>
      <c r="Q115" s="376"/>
      <c r="R115" s="133"/>
      <c r="S115" s="499"/>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91"/>
    </row>
    <row r="116" spans="6:69">
      <c r="F116" s="376"/>
      <c r="G116" s="133"/>
      <c r="H116" s="376"/>
      <c r="I116" s="133"/>
      <c r="J116" s="436"/>
      <c r="K116" s="133"/>
      <c r="L116" s="376"/>
      <c r="M116" s="133"/>
      <c r="N116" s="376"/>
      <c r="O116" s="376"/>
      <c r="P116" s="133"/>
      <c r="Q116" s="376"/>
      <c r="R116" s="133"/>
      <c r="S116" s="499"/>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91"/>
    </row>
    <row r="117" spans="6:69">
      <c r="F117" s="376"/>
      <c r="G117" s="133"/>
      <c r="H117" s="376"/>
      <c r="I117" s="133"/>
      <c r="J117" s="436"/>
      <c r="K117" s="133"/>
      <c r="L117" s="376"/>
      <c r="M117" s="133"/>
      <c r="N117" s="376"/>
      <c r="O117" s="376"/>
      <c r="P117" s="133"/>
      <c r="Q117" s="376"/>
      <c r="R117" s="133"/>
      <c r="S117" s="499"/>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91"/>
    </row>
    <row r="118" spans="6:69">
      <c r="F118" s="376"/>
      <c r="G118" s="133"/>
      <c r="H118" s="376"/>
      <c r="I118" s="133"/>
      <c r="J118" s="436"/>
      <c r="K118" s="133"/>
      <c r="L118" s="376"/>
      <c r="M118" s="133"/>
      <c r="N118" s="376"/>
      <c r="O118" s="376"/>
      <c r="P118" s="133"/>
      <c r="Q118" s="376"/>
      <c r="R118" s="133"/>
      <c r="S118" s="499"/>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91"/>
    </row>
    <row r="119" spans="6:69">
      <c r="F119" s="376"/>
      <c r="G119" s="133"/>
      <c r="H119" s="376"/>
      <c r="I119" s="133"/>
      <c r="J119" s="436"/>
      <c r="K119" s="133"/>
      <c r="L119" s="376"/>
      <c r="M119" s="133"/>
      <c r="N119" s="376"/>
      <c r="O119" s="376"/>
      <c r="P119" s="133"/>
      <c r="Q119" s="376"/>
      <c r="R119" s="133"/>
      <c r="S119" s="499"/>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91"/>
    </row>
    <row r="120" spans="6:69">
      <c r="F120" s="376"/>
      <c r="G120" s="133"/>
      <c r="H120" s="376"/>
      <c r="I120" s="133"/>
      <c r="J120" s="436"/>
      <c r="K120" s="133"/>
      <c r="L120" s="376"/>
      <c r="M120" s="133"/>
      <c r="N120" s="376"/>
      <c r="O120" s="376"/>
      <c r="P120" s="133"/>
      <c r="Q120" s="376"/>
      <c r="R120" s="133"/>
      <c r="S120" s="499"/>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91"/>
    </row>
    <row r="121" spans="6:69">
      <c r="F121" s="376"/>
      <c r="G121" s="133"/>
      <c r="H121" s="376"/>
      <c r="I121" s="133"/>
      <c r="J121" s="436"/>
      <c r="K121" s="133"/>
      <c r="L121" s="376"/>
      <c r="M121" s="133"/>
      <c r="N121" s="376"/>
      <c r="O121" s="376"/>
      <c r="P121" s="133"/>
      <c r="Q121" s="376"/>
      <c r="R121" s="133"/>
      <c r="S121" s="499"/>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91"/>
    </row>
    <row r="122" spans="6:69">
      <c r="F122" s="376"/>
      <c r="G122" s="133"/>
      <c r="H122" s="376"/>
      <c r="I122" s="133"/>
      <c r="J122" s="436"/>
      <c r="K122" s="133"/>
      <c r="L122" s="376"/>
      <c r="M122" s="133"/>
      <c r="N122" s="376"/>
      <c r="O122" s="376"/>
      <c r="P122" s="133"/>
      <c r="Q122" s="376"/>
      <c r="R122" s="133"/>
      <c r="S122" s="499"/>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91"/>
    </row>
    <row r="123" spans="6:69">
      <c r="F123" s="376"/>
      <c r="G123" s="133"/>
      <c r="H123" s="376"/>
      <c r="I123" s="133"/>
      <c r="J123" s="436"/>
      <c r="K123" s="133"/>
      <c r="L123" s="376"/>
      <c r="M123" s="133"/>
      <c r="N123" s="376"/>
      <c r="O123" s="376"/>
      <c r="P123" s="133"/>
      <c r="Q123" s="376"/>
      <c r="R123" s="133"/>
      <c r="S123" s="499"/>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91"/>
    </row>
    <row r="124" spans="6:69">
      <c r="F124" s="376"/>
      <c r="G124" s="133"/>
      <c r="H124" s="376"/>
      <c r="I124" s="133"/>
      <c r="J124" s="436"/>
      <c r="K124" s="133"/>
      <c r="L124" s="376"/>
      <c r="M124" s="133"/>
      <c r="N124" s="376"/>
      <c r="O124" s="376"/>
      <c r="P124" s="133"/>
      <c r="Q124" s="376"/>
      <c r="R124" s="133"/>
      <c r="S124" s="499"/>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91"/>
    </row>
    <row r="125" spans="6:69">
      <c r="F125" s="376"/>
      <c r="G125" s="133"/>
      <c r="H125" s="376"/>
      <c r="I125" s="133"/>
      <c r="J125" s="436"/>
      <c r="K125" s="133"/>
      <c r="L125" s="376"/>
      <c r="M125" s="133"/>
      <c r="N125" s="376"/>
      <c r="O125" s="376"/>
      <c r="P125" s="133"/>
      <c r="Q125" s="376"/>
      <c r="R125" s="133"/>
      <c r="S125" s="499"/>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91"/>
    </row>
    <row r="126" spans="6:69">
      <c r="F126" s="376"/>
      <c r="G126" s="133"/>
      <c r="H126" s="376"/>
      <c r="I126" s="133"/>
      <c r="J126" s="436"/>
      <c r="K126" s="133"/>
      <c r="L126" s="376"/>
      <c r="M126" s="133"/>
      <c r="N126" s="376"/>
      <c r="O126" s="376"/>
      <c r="P126" s="133"/>
      <c r="Q126" s="376"/>
      <c r="R126" s="133"/>
      <c r="S126" s="499"/>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91"/>
    </row>
    <row r="127" spans="6:69">
      <c r="F127" s="376"/>
      <c r="G127" s="133"/>
      <c r="H127" s="376"/>
      <c r="I127" s="133"/>
      <c r="J127" s="436"/>
      <c r="K127" s="133"/>
      <c r="L127" s="376"/>
      <c r="M127" s="133"/>
      <c r="N127" s="376"/>
      <c r="O127" s="376"/>
      <c r="P127" s="133"/>
      <c r="Q127" s="376"/>
      <c r="R127" s="133"/>
      <c r="S127" s="499"/>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91"/>
    </row>
    <row r="128" spans="6:69">
      <c r="F128" s="376"/>
      <c r="G128" s="133"/>
      <c r="H128" s="376"/>
      <c r="I128" s="133"/>
      <c r="J128" s="436"/>
      <c r="K128" s="133"/>
      <c r="L128" s="376"/>
      <c r="M128" s="133"/>
      <c r="N128" s="376"/>
      <c r="O128" s="376"/>
      <c r="P128" s="133"/>
      <c r="Q128" s="376"/>
      <c r="R128" s="133"/>
      <c r="S128" s="499"/>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91"/>
    </row>
    <row r="129" spans="6:69">
      <c r="F129" s="376"/>
      <c r="G129" s="133"/>
      <c r="H129" s="376"/>
      <c r="I129" s="133"/>
      <c r="J129" s="436"/>
      <c r="K129" s="133"/>
      <c r="L129" s="376"/>
      <c r="M129" s="133"/>
      <c r="N129" s="376"/>
      <c r="O129" s="376"/>
      <c r="P129" s="133"/>
      <c r="Q129" s="376"/>
      <c r="R129" s="133"/>
      <c r="S129" s="499"/>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91"/>
    </row>
    <row r="130" spans="6:69">
      <c r="F130" s="376"/>
      <c r="G130" s="133"/>
      <c r="H130" s="376"/>
      <c r="I130" s="133"/>
      <c r="J130" s="436"/>
      <c r="K130" s="133"/>
      <c r="L130" s="376"/>
      <c r="M130" s="133"/>
      <c r="N130" s="376"/>
      <c r="O130" s="376"/>
      <c r="P130" s="133"/>
      <c r="Q130" s="376"/>
      <c r="R130" s="133"/>
      <c r="S130" s="499"/>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91"/>
    </row>
    <row r="131" spans="6:69">
      <c r="F131" s="376"/>
      <c r="G131" s="133"/>
      <c r="H131" s="376"/>
      <c r="I131" s="133"/>
      <c r="J131" s="436"/>
      <c r="K131" s="133"/>
      <c r="L131" s="376"/>
      <c r="M131" s="133"/>
      <c r="N131" s="376"/>
      <c r="O131" s="376"/>
      <c r="P131" s="133"/>
      <c r="Q131" s="376"/>
      <c r="R131" s="133"/>
      <c r="S131" s="499"/>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91"/>
    </row>
    <row r="132" spans="6:69">
      <c r="F132" s="376"/>
      <c r="G132" s="133"/>
      <c r="H132" s="376"/>
      <c r="I132" s="133"/>
      <c r="J132" s="436"/>
      <c r="K132" s="133"/>
      <c r="L132" s="376"/>
      <c r="M132" s="133"/>
      <c r="N132" s="376"/>
      <c r="O132" s="376"/>
      <c r="P132" s="133"/>
      <c r="Q132" s="376"/>
      <c r="R132" s="133"/>
      <c r="S132" s="499"/>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91"/>
    </row>
    <row r="133" spans="6:69">
      <c r="F133" s="376"/>
      <c r="G133" s="133"/>
      <c r="H133" s="376"/>
      <c r="I133" s="133"/>
      <c r="J133" s="436"/>
      <c r="K133" s="133"/>
      <c r="L133" s="376"/>
      <c r="M133" s="133"/>
      <c r="N133" s="376"/>
      <c r="O133" s="376"/>
      <c r="P133" s="133"/>
      <c r="Q133" s="376"/>
      <c r="R133" s="133"/>
      <c r="S133" s="499"/>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91"/>
    </row>
    <row r="134" spans="6:69">
      <c r="F134" s="376"/>
      <c r="G134" s="133"/>
      <c r="H134" s="376"/>
      <c r="I134" s="133"/>
      <c r="J134" s="436"/>
      <c r="K134" s="133"/>
      <c r="L134" s="376"/>
      <c r="M134" s="133"/>
      <c r="N134" s="376"/>
      <c r="O134" s="376"/>
      <c r="P134" s="133"/>
      <c r="Q134" s="376"/>
      <c r="R134" s="133"/>
      <c r="S134" s="499"/>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91"/>
    </row>
    <row r="135" spans="6:69">
      <c r="F135" s="376"/>
      <c r="G135" s="133"/>
      <c r="H135" s="376"/>
      <c r="I135" s="133"/>
      <c r="J135" s="436"/>
      <c r="K135" s="133"/>
      <c r="L135" s="376"/>
      <c r="M135" s="133"/>
      <c r="N135" s="376"/>
      <c r="O135" s="376"/>
      <c r="P135" s="133"/>
      <c r="Q135" s="376"/>
      <c r="R135" s="133"/>
      <c r="S135" s="499"/>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91"/>
    </row>
    <row r="136" spans="6:69">
      <c r="F136" s="376"/>
      <c r="G136" s="133"/>
      <c r="H136" s="376"/>
      <c r="I136" s="133"/>
      <c r="J136" s="436"/>
      <c r="K136" s="133"/>
      <c r="L136" s="376"/>
      <c r="M136" s="133"/>
      <c r="N136" s="376"/>
      <c r="O136" s="376"/>
      <c r="P136" s="133"/>
      <c r="Q136" s="376"/>
      <c r="R136" s="133"/>
      <c r="S136" s="499"/>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91"/>
    </row>
    <row r="137" spans="6:69">
      <c r="F137" s="376"/>
      <c r="G137" s="133"/>
      <c r="H137" s="376"/>
      <c r="I137" s="133"/>
      <c r="J137" s="436"/>
      <c r="K137" s="133"/>
      <c r="L137" s="376"/>
      <c r="M137" s="133"/>
      <c r="N137" s="376"/>
      <c r="O137" s="376"/>
      <c r="P137" s="133"/>
      <c r="Q137" s="376"/>
      <c r="R137" s="133"/>
      <c r="S137" s="499"/>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91"/>
    </row>
    <row r="138" spans="6:69">
      <c r="F138" s="376"/>
      <c r="G138" s="133"/>
      <c r="H138" s="376"/>
      <c r="I138" s="133"/>
      <c r="J138" s="436"/>
      <c r="K138" s="133"/>
      <c r="L138" s="376"/>
      <c r="M138" s="133"/>
      <c r="N138" s="376"/>
      <c r="O138" s="376"/>
      <c r="P138" s="133"/>
      <c r="Q138" s="376"/>
      <c r="R138" s="133"/>
      <c r="S138" s="499"/>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91"/>
    </row>
    <row r="139" spans="6:69">
      <c r="F139" s="376"/>
      <c r="G139" s="133"/>
      <c r="H139" s="376"/>
      <c r="I139" s="133"/>
      <c r="J139" s="436"/>
      <c r="K139" s="133"/>
      <c r="L139" s="376"/>
      <c r="M139" s="133"/>
      <c r="N139" s="376"/>
      <c r="O139" s="376"/>
      <c r="P139" s="133"/>
      <c r="Q139" s="376"/>
      <c r="R139" s="133"/>
      <c r="S139" s="499"/>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91"/>
    </row>
    <row r="140" spans="6:69">
      <c r="F140" s="376"/>
      <c r="G140" s="133"/>
      <c r="H140" s="376"/>
      <c r="I140" s="133"/>
      <c r="J140" s="436"/>
      <c r="K140" s="133"/>
      <c r="L140" s="376"/>
      <c r="M140" s="133"/>
      <c r="N140" s="376"/>
      <c r="O140" s="376"/>
      <c r="P140" s="133"/>
      <c r="Q140" s="376"/>
      <c r="R140" s="133"/>
      <c r="S140" s="499"/>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91"/>
    </row>
    <row r="141" spans="6:69">
      <c r="F141" s="376"/>
      <c r="G141" s="133"/>
      <c r="H141" s="376"/>
      <c r="I141" s="133"/>
      <c r="J141" s="436"/>
      <c r="K141" s="133"/>
      <c r="L141" s="376"/>
      <c r="M141" s="133"/>
      <c r="N141" s="376"/>
      <c r="O141" s="376"/>
      <c r="P141" s="133"/>
      <c r="Q141" s="376"/>
      <c r="R141" s="133"/>
      <c r="S141" s="499"/>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91"/>
    </row>
    <row r="142" spans="6:69">
      <c r="F142" s="376"/>
      <c r="G142" s="133"/>
      <c r="H142" s="376"/>
      <c r="I142" s="133"/>
      <c r="J142" s="436"/>
      <c r="K142" s="133"/>
      <c r="L142" s="376"/>
      <c r="M142" s="133"/>
      <c r="N142" s="376"/>
      <c r="O142" s="376"/>
      <c r="P142" s="133"/>
      <c r="Q142" s="376"/>
      <c r="R142" s="133"/>
      <c r="S142" s="499"/>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91"/>
    </row>
    <row r="143" spans="6:69">
      <c r="F143" s="376"/>
      <c r="G143" s="133"/>
      <c r="H143" s="376"/>
      <c r="I143" s="133"/>
      <c r="J143" s="436"/>
      <c r="K143" s="133"/>
      <c r="L143" s="376"/>
      <c r="M143" s="133"/>
      <c r="N143" s="376"/>
      <c r="O143" s="376"/>
      <c r="P143" s="133"/>
      <c r="Q143" s="376"/>
      <c r="R143" s="133"/>
      <c r="S143" s="499"/>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91"/>
    </row>
    <row r="144" spans="6:69">
      <c r="F144" s="376"/>
      <c r="G144" s="133"/>
      <c r="H144" s="376"/>
      <c r="I144" s="133"/>
      <c r="J144" s="436"/>
      <c r="K144" s="133"/>
      <c r="L144" s="376"/>
      <c r="M144" s="133"/>
      <c r="N144" s="376"/>
      <c r="O144" s="376"/>
      <c r="P144" s="133"/>
      <c r="Q144" s="376"/>
      <c r="R144" s="133"/>
      <c r="S144" s="499"/>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91"/>
    </row>
    <row r="145" spans="6:69">
      <c r="F145" s="376"/>
      <c r="G145" s="133"/>
      <c r="H145" s="376"/>
      <c r="I145" s="133"/>
      <c r="J145" s="436"/>
      <c r="K145" s="133"/>
      <c r="L145" s="376"/>
      <c r="M145" s="133"/>
      <c r="N145" s="376"/>
      <c r="O145" s="376"/>
      <c r="P145" s="133"/>
      <c r="Q145" s="376"/>
      <c r="R145" s="133"/>
      <c r="S145" s="499"/>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91"/>
    </row>
    <row r="146" spans="6:69">
      <c r="F146" s="376"/>
      <c r="G146" s="133"/>
      <c r="H146" s="376"/>
      <c r="I146" s="133"/>
      <c r="J146" s="436"/>
      <c r="K146" s="133"/>
      <c r="L146" s="376"/>
      <c r="M146" s="133"/>
      <c r="N146" s="376"/>
      <c r="O146" s="376"/>
      <c r="P146" s="133"/>
      <c r="Q146" s="376"/>
      <c r="R146" s="133"/>
      <c r="S146" s="499"/>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91"/>
    </row>
    <row r="147" spans="6:69">
      <c r="F147" s="376"/>
      <c r="G147" s="133"/>
      <c r="H147" s="376"/>
      <c r="I147" s="133"/>
      <c r="J147" s="436"/>
      <c r="K147" s="133"/>
      <c r="L147" s="376"/>
      <c r="M147" s="133"/>
      <c r="N147" s="376"/>
      <c r="O147" s="376"/>
      <c r="P147" s="133"/>
      <c r="Q147" s="376"/>
      <c r="R147" s="133"/>
      <c r="S147" s="499"/>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91"/>
    </row>
    <row r="148" spans="6:69">
      <c r="F148" s="376"/>
      <c r="G148" s="133"/>
      <c r="H148" s="376"/>
      <c r="I148" s="133"/>
      <c r="J148" s="436"/>
      <c r="K148" s="133"/>
      <c r="L148" s="376"/>
      <c r="M148" s="133"/>
      <c r="N148" s="376"/>
      <c r="O148" s="376"/>
      <c r="P148" s="133"/>
      <c r="Q148" s="376"/>
      <c r="R148" s="133"/>
      <c r="S148" s="499"/>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91"/>
    </row>
    <row r="149" spans="6:69">
      <c r="F149" s="376"/>
      <c r="G149" s="133"/>
      <c r="H149" s="376"/>
      <c r="I149" s="133"/>
      <c r="J149" s="436"/>
      <c r="K149" s="133"/>
      <c r="L149" s="376"/>
      <c r="M149" s="133"/>
      <c r="N149" s="376"/>
      <c r="O149" s="376"/>
      <c r="P149" s="133"/>
      <c r="Q149" s="376"/>
      <c r="R149" s="133"/>
      <c r="S149" s="499"/>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91"/>
    </row>
    <row r="150" spans="6:69">
      <c r="F150" s="376"/>
      <c r="G150" s="133"/>
      <c r="H150" s="376"/>
      <c r="I150" s="133"/>
      <c r="J150" s="436"/>
      <c r="K150" s="133"/>
      <c r="L150" s="376"/>
      <c r="M150" s="133"/>
      <c r="N150" s="376"/>
      <c r="O150" s="376"/>
      <c r="P150" s="133"/>
      <c r="Q150" s="376"/>
      <c r="R150" s="133"/>
      <c r="S150" s="499"/>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91"/>
    </row>
    <row r="151" spans="6:69">
      <c r="F151" s="376"/>
      <c r="G151" s="133"/>
      <c r="H151" s="376"/>
      <c r="I151" s="133"/>
      <c r="J151" s="436"/>
      <c r="K151" s="133"/>
      <c r="L151" s="376"/>
      <c r="M151" s="133"/>
      <c r="N151" s="376"/>
      <c r="O151" s="376"/>
      <c r="P151" s="133"/>
      <c r="Q151" s="376"/>
      <c r="R151" s="133"/>
      <c r="S151" s="499"/>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91"/>
    </row>
    <row r="152" spans="6:69">
      <c r="F152" s="376"/>
      <c r="G152" s="133"/>
      <c r="H152" s="376"/>
      <c r="I152" s="133"/>
      <c r="J152" s="436"/>
      <c r="K152" s="133"/>
      <c r="L152" s="376"/>
      <c r="M152" s="133"/>
      <c r="N152" s="376"/>
      <c r="O152" s="376"/>
      <c r="P152" s="133"/>
      <c r="Q152" s="376"/>
      <c r="R152" s="133"/>
      <c r="S152" s="499"/>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91"/>
    </row>
    <row r="153" spans="6:69">
      <c r="F153" s="376"/>
      <c r="G153" s="133"/>
      <c r="H153" s="376"/>
      <c r="I153" s="133"/>
      <c r="J153" s="436"/>
      <c r="K153" s="133"/>
      <c r="L153" s="376"/>
      <c r="M153" s="133"/>
      <c r="N153" s="376"/>
      <c r="O153" s="376"/>
      <c r="P153" s="133"/>
      <c r="Q153" s="376"/>
      <c r="R153" s="133"/>
      <c r="S153" s="499"/>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91"/>
    </row>
    <row r="154" spans="6:69">
      <c r="F154" s="376"/>
      <c r="G154" s="133"/>
      <c r="H154" s="376"/>
      <c r="I154" s="133"/>
      <c r="J154" s="436"/>
      <c r="K154" s="133"/>
      <c r="L154" s="376"/>
      <c r="M154" s="133"/>
      <c r="N154" s="376"/>
      <c r="O154" s="376"/>
      <c r="P154" s="133"/>
      <c r="Q154" s="376"/>
      <c r="R154" s="133"/>
      <c r="S154" s="499"/>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91"/>
    </row>
    <row r="155" spans="6:69">
      <c r="F155" s="376"/>
      <c r="G155" s="133"/>
      <c r="H155" s="376"/>
      <c r="I155" s="133"/>
      <c r="J155" s="436"/>
      <c r="K155" s="133"/>
      <c r="L155" s="376"/>
      <c r="M155" s="133"/>
      <c r="N155" s="376"/>
      <c r="O155" s="376"/>
      <c r="P155" s="133"/>
      <c r="Q155" s="376"/>
      <c r="R155" s="133"/>
      <c r="S155" s="499"/>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91"/>
    </row>
    <row r="156" spans="6:69">
      <c r="F156" s="376"/>
      <c r="G156" s="133"/>
      <c r="H156" s="376"/>
      <c r="I156" s="133"/>
      <c r="J156" s="436"/>
      <c r="K156" s="133"/>
      <c r="L156" s="376"/>
      <c r="M156" s="133"/>
      <c r="N156" s="376"/>
      <c r="O156" s="376"/>
      <c r="P156" s="133"/>
      <c r="Q156" s="376"/>
      <c r="R156" s="133"/>
      <c r="S156" s="499"/>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91"/>
    </row>
    <row r="157" spans="6:69">
      <c r="F157" s="376"/>
      <c r="G157" s="133"/>
      <c r="H157" s="376"/>
      <c r="I157" s="133"/>
      <c r="J157" s="436"/>
      <c r="K157" s="133"/>
      <c r="L157" s="376"/>
      <c r="M157" s="133"/>
      <c r="N157" s="376"/>
      <c r="O157" s="376"/>
      <c r="P157" s="133"/>
      <c r="Q157" s="376"/>
      <c r="R157" s="133"/>
      <c r="S157" s="499"/>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91"/>
    </row>
    <row r="158" spans="6:69">
      <c r="F158" s="376"/>
      <c r="G158" s="133"/>
      <c r="H158" s="376"/>
      <c r="I158" s="133"/>
      <c r="J158" s="436"/>
      <c r="K158" s="133"/>
      <c r="L158" s="376"/>
      <c r="M158" s="133"/>
      <c r="N158" s="376"/>
      <c r="O158" s="376"/>
      <c r="P158" s="133"/>
      <c r="Q158" s="376"/>
      <c r="R158" s="133"/>
      <c r="S158" s="499"/>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91"/>
    </row>
    <row r="159" spans="6:69">
      <c r="F159" s="376"/>
      <c r="G159" s="133"/>
      <c r="H159" s="376"/>
      <c r="I159" s="133"/>
      <c r="J159" s="436"/>
      <c r="K159" s="133"/>
      <c r="L159" s="376"/>
      <c r="M159" s="133"/>
      <c r="N159" s="376"/>
      <c r="O159" s="376"/>
      <c r="P159" s="133"/>
      <c r="Q159" s="376"/>
      <c r="R159" s="133"/>
      <c r="S159" s="499"/>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91"/>
    </row>
    <row r="160" spans="6:69">
      <c r="F160" s="376"/>
      <c r="G160" s="133"/>
      <c r="H160" s="376"/>
      <c r="I160" s="133"/>
      <c r="J160" s="436"/>
      <c r="K160" s="133"/>
      <c r="L160" s="376"/>
      <c r="M160" s="133"/>
      <c r="N160" s="376"/>
      <c r="O160" s="376"/>
      <c r="P160" s="133"/>
      <c r="Q160" s="376"/>
      <c r="R160" s="133"/>
      <c r="S160" s="499"/>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91"/>
    </row>
    <row r="161" spans="6:69">
      <c r="F161" s="376"/>
      <c r="G161" s="133"/>
      <c r="H161" s="376"/>
      <c r="I161" s="133"/>
      <c r="J161" s="436"/>
      <c r="K161" s="133"/>
      <c r="L161" s="376"/>
      <c r="M161" s="133"/>
      <c r="N161" s="376"/>
      <c r="O161" s="376"/>
      <c r="P161" s="133"/>
      <c r="Q161" s="376"/>
      <c r="R161" s="133"/>
      <c r="S161" s="499"/>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91"/>
    </row>
    <row r="162" spans="6:69">
      <c r="F162" s="376"/>
      <c r="G162" s="133"/>
      <c r="H162" s="376"/>
      <c r="I162" s="133"/>
      <c r="J162" s="436"/>
      <c r="K162" s="133"/>
      <c r="L162" s="376"/>
      <c r="M162" s="133"/>
      <c r="N162" s="376"/>
      <c r="O162" s="376"/>
      <c r="P162" s="133"/>
      <c r="Q162" s="376"/>
      <c r="R162" s="133"/>
      <c r="S162" s="499"/>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91"/>
    </row>
    <row r="163" spans="6:69">
      <c r="F163" s="376"/>
      <c r="G163" s="133"/>
      <c r="H163" s="376"/>
      <c r="I163" s="133"/>
      <c r="J163" s="436"/>
      <c r="K163" s="133"/>
      <c r="L163" s="376"/>
      <c r="M163" s="133"/>
      <c r="N163" s="376"/>
      <c r="O163" s="376"/>
      <c r="P163" s="133"/>
      <c r="Q163" s="376"/>
      <c r="R163" s="133"/>
      <c r="S163" s="499"/>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91"/>
    </row>
    <row r="164" spans="6:69">
      <c r="F164" s="376"/>
      <c r="G164" s="133"/>
      <c r="H164" s="376"/>
      <c r="I164" s="133"/>
      <c r="J164" s="436"/>
      <c r="K164" s="133"/>
      <c r="L164" s="376"/>
      <c r="M164" s="133"/>
      <c r="N164" s="376"/>
      <c r="O164" s="376"/>
      <c r="P164" s="133"/>
      <c r="Q164" s="376"/>
      <c r="R164" s="133"/>
      <c r="S164" s="499"/>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91"/>
    </row>
    <row r="165" spans="6:69">
      <c r="F165" s="376"/>
      <c r="G165" s="133"/>
      <c r="H165" s="376"/>
      <c r="I165" s="133"/>
      <c r="J165" s="436"/>
      <c r="K165" s="133"/>
      <c r="L165" s="376"/>
      <c r="M165" s="133"/>
      <c r="N165" s="376"/>
      <c r="O165" s="376"/>
      <c r="P165" s="133"/>
      <c r="Q165" s="376"/>
      <c r="R165" s="133"/>
      <c r="S165" s="499"/>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91"/>
    </row>
    <row r="166" spans="6:69">
      <c r="F166" s="376"/>
      <c r="G166" s="133"/>
      <c r="H166" s="376"/>
      <c r="I166" s="133"/>
      <c r="J166" s="436"/>
      <c r="K166" s="133"/>
      <c r="L166" s="376"/>
      <c r="M166" s="133"/>
      <c r="N166" s="376"/>
      <c r="O166" s="376"/>
      <c r="P166" s="133"/>
      <c r="Q166" s="376"/>
      <c r="R166" s="133"/>
      <c r="S166" s="499"/>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91"/>
    </row>
    <row r="167" spans="6:69">
      <c r="F167" s="376"/>
      <c r="G167" s="133"/>
      <c r="H167" s="376"/>
      <c r="I167" s="133"/>
      <c r="J167" s="436"/>
      <c r="K167" s="133"/>
      <c r="L167" s="376"/>
      <c r="M167" s="133"/>
      <c r="N167" s="376"/>
      <c r="O167" s="376"/>
      <c r="P167" s="133"/>
      <c r="Q167" s="376"/>
      <c r="R167" s="133"/>
      <c r="S167" s="499"/>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91"/>
    </row>
    <row r="168" spans="6:69">
      <c r="F168" s="376"/>
      <c r="G168" s="133"/>
      <c r="H168" s="376"/>
      <c r="I168" s="133"/>
      <c r="J168" s="436"/>
      <c r="K168" s="133"/>
      <c r="L168" s="376"/>
      <c r="M168" s="133"/>
      <c r="N168" s="376"/>
      <c r="O168" s="376"/>
      <c r="P168" s="133"/>
      <c r="Q168" s="376"/>
      <c r="R168" s="133"/>
      <c r="S168" s="499"/>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91"/>
    </row>
    <row r="169" spans="6:69">
      <c r="F169" s="376"/>
      <c r="G169" s="133"/>
      <c r="H169" s="376"/>
      <c r="I169" s="133"/>
      <c r="J169" s="436"/>
      <c r="K169" s="133"/>
      <c r="L169" s="376"/>
      <c r="M169" s="133"/>
      <c r="N169" s="376"/>
      <c r="O169" s="376"/>
      <c r="P169" s="133"/>
      <c r="Q169" s="376"/>
      <c r="R169" s="133"/>
      <c r="S169" s="499"/>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91"/>
    </row>
    <row r="170" spans="6:69">
      <c r="F170" s="376"/>
      <c r="G170" s="133"/>
      <c r="H170" s="376"/>
      <c r="I170" s="133"/>
      <c r="J170" s="436"/>
      <c r="K170" s="133"/>
      <c r="L170" s="376"/>
      <c r="M170" s="133"/>
      <c r="N170" s="376"/>
      <c r="O170" s="376"/>
      <c r="P170" s="133"/>
      <c r="Q170" s="376"/>
      <c r="R170" s="133"/>
      <c r="S170" s="499"/>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91"/>
    </row>
    <row r="171" spans="6:69">
      <c r="F171" s="376"/>
      <c r="G171" s="133"/>
      <c r="H171" s="376"/>
      <c r="I171" s="133"/>
      <c r="J171" s="436"/>
      <c r="K171" s="133"/>
      <c r="L171" s="376"/>
      <c r="M171" s="133"/>
      <c r="N171" s="376"/>
      <c r="O171" s="376"/>
      <c r="P171" s="133"/>
      <c r="Q171" s="376"/>
      <c r="R171" s="133"/>
      <c r="S171" s="499"/>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91"/>
    </row>
    <row r="172" spans="6:69">
      <c r="F172" s="376"/>
      <c r="G172" s="133"/>
      <c r="H172" s="376"/>
      <c r="I172" s="133"/>
      <c r="J172" s="436"/>
      <c r="K172" s="133"/>
      <c r="L172" s="376"/>
      <c r="M172" s="133"/>
      <c r="N172" s="376"/>
      <c r="O172" s="376"/>
      <c r="P172" s="133"/>
      <c r="Q172" s="376"/>
      <c r="R172" s="133"/>
      <c r="S172" s="499"/>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91"/>
    </row>
    <row r="173" spans="6:69">
      <c r="F173" s="376"/>
      <c r="G173" s="133"/>
      <c r="H173" s="376"/>
      <c r="I173" s="133"/>
      <c r="J173" s="436"/>
      <c r="K173" s="133"/>
      <c r="L173" s="376"/>
      <c r="M173" s="133"/>
      <c r="N173" s="376"/>
      <c r="O173" s="376"/>
      <c r="P173" s="133"/>
      <c r="Q173" s="376"/>
      <c r="R173" s="133"/>
      <c r="S173" s="499"/>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91"/>
    </row>
    <row r="174" spans="6:69">
      <c r="F174" s="376"/>
      <c r="G174" s="133"/>
      <c r="H174" s="376"/>
      <c r="I174" s="133"/>
      <c r="J174" s="436"/>
      <c r="K174" s="133"/>
      <c r="L174" s="376"/>
      <c r="M174" s="133"/>
      <c r="N174" s="376"/>
      <c r="O174" s="376"/>
      <c r="P174" s="133"/>
      <c r="Q174" s="376"/>
      <c r="R174" s="133"/>
      <c r="S174" s="499"/>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91"/>
    </row>
    <row r="175" spans="6:69">
      <c r="F175" s="376"/>
      <c r="G175" s="133"/>
      <c r="H175" s="376"/>
      <c r="I175" s="133"/>
      <c r="J175" s="436"/>
      <c r="K175" s="133"/>
      <c r="L175" s="376"/>
      <c r="M175" s="133"/>
      <c r="N175" s="376"/>
      <c r="O175" s="376"/>
      <c r="P175" s="133"/>
      <c r="Q175" s="376"/>
      <c r="R175" s="133"/>
      <c r="S175" s="499"/>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91"/>
    </row>
    <row r="176" spans="6:69">
      <c r="F176" s="376"/>
      <c r="G176" s="133"/>
      <c r="H176" s="376"/>
      <c r="I176" s="133"/>
      <c r="J176" s="436"/>
      <c r="K176" s="133"/>
      <c r="L176" s="376"/>
      <c r="M176" s="133"/>
      <c r="N176" s="376"/>
      <c r="O176" s="376"/>
      <c r="P176" s="133"/>
      <c r="Q176" s="376"/>
      <c r="R176" s="133"/>
      <c r="S176" s="499"/>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91"/>
    </row>
    <row r="177" spans="6:69">
      <c r="F177" s="376"/>
      <c r="G177" s="133"/>
      <c r="H177" s="376"/>
      <c r="I177" s="133"/>
      <c r="J177" s="436"/>
      <c r="K177" s="133"/>
      <c r="L177" s="376"/>
      <c r="M177" s="133"/>
      <c r="N177" s="376"/>
      <c r="O177" s="376"/>
      <c r="P177" s="133"/>
      <c r="Q177" s="376"/>
      <c r="R177" s="133"/>
      <c r="S177" s="499"/>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91"/>
    </row>
    <row r="178" spans="6:69">
      <c r="F178" s="376"/>
      <c r="G178" s="133"/>
      <c r="H178" s="376"/>
      <c r="I178" s="133"/>
      <c r="J178" s="436"/>
      <c r="K178" s="133"/>
      <c r="L178" s="376"/>
      <c r="M178" s="133"/>
      <c r="N178" s="376"/>
      <c r="O178" s="376"/>
      <c r="P178" s="133"/>
      <c r="Q178" s="376"/>
      <c r="R178" s="133"/>
      <c r="S178" s="499"/>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91"/>
    </row>
    <row r="179" spans="6:69">
      <c r="F179" s="376"/>
      <c r="G179" s="133"/>
      <c r="H179" s="376"/>
      <c r="I179" s="133"/>
      <c r="J179" s="436"/>
      <c r="K179" s="133"/>
      <c r="L179" s="376"/>
      <c r="M179" s="133"/>
      <c r="N179" s="376"/>
      <c r="O179" s="376"/>
      <c r="P179" s="133"/>
      <c r="Q179" s="376"/>
      <c r="R179" s="133"/>
      <c r="S179" s="499"/>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91"/>
    </row>
    <row r="180" spans="6:69">
      <c r="F180" s="376"/>
      <c r="G180" s="133"/>
      <c r="H180" s="376"/>
      <c r="I180" s="133"/>
      <c r="J180" s="436"/>
      <c r="K180" s="133"/>
      <c r="L180" s="376"/>
      <c r="M180" s="133"/>
      <c r="N180" s="376"/>
      <c r="O180" s="376"/>
      <c r="P180" s="133"/>
      <c r="Q180" s="376"/>
      <c r="R180" s="133"/>
      <c r="S180" s="499"/>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91"/>
    </row>
    <row r="181" spans="6:69">
      <c r="F181" s="376"/>
      <c r="G181" s="133"/>
      <c r="H181" s="376"/>
      <c r="I181" s="133"/>
      <c r="J181" s="436"/>
      <c r="K181" s="133"/>
      <c r="L181" s="376"/>
      <c r="M181" s="133"/>
      <c r="N181" s="376"/>
      <c r="O181" s="376"/>
      <c r="P181" s="133"/>
      <c r="Q181" s="376"/>
      <c r="R181" s="133"/>
      <c r="S181" s="499"/>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91"/>
    </row>
    <row r="182" spans="6:69">
      <c r="F182" s="376"/>
      <c r="G182" s="133"/>
      <c r="H182" s="376"/>
      <c r="I182" s="133"/>
      <c r="J182" s="436"/>
      <c r="K182" s="133"/>
      <c r="L182" s="376"/>
      <c r="M182" s="133"/>
      <c r="N182" s="376"/>
      <c r="O182" s="376"/>
      <c r="P182" s="133"/>
      <c r="Q182" s="376"/>
      <c r="R182" s="133"/>
      <c r="S182" s="499"/>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91"/>
    </row>
    <row r="183" spans="6:69">
      <c r="F183" s="376"/>
      <c r="G183" s="133"/>
      <c r="H183" s="376"/>
      <c r="I183" s="133"/>
      <c r="J183" s="436"/>
      <c r="K183" s="133"/>
      <c r="L183" s="376"/>
      <c r="M183" s="133"/>
      <c r="N183" s="376"/>
      <c r="O183" s="376"/>
      <c r="P183" s="133"/>
      <c r="Q183" s="376"/>
      <c r="R183" s="133"/>
      <c r="S183" s="499"/>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91"/>
    </row>
    <row r="184" spans="6:69">
      <c r="F184" s="376"/>
      <c r="G184" s="133"/>
      <c r="H184" s="376"/>
      <c r="I184" s="133"/>
      <c r="J184" s="436"/>
      <c r="K184" s="133"/>
      <c r="L184" s="376"/>
      <c r="M184" s="133"/>
      <c r="N184" s="376"/>
      <c r="O184" s="376"/>
      <c r="P184" s="133"/>
      <c r="Q184" s="376"/>
      <c r="R184" s="133"/>
      <c r="S184" s="499"/>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91"/>
    </row>
    <row r="185" spans="6:69">
      <c r="F185" s="376"/>
      <c r="G185" s="133"/>
      <c r="H185" s="376"/>
      <c r="I185" s="133"/>
      <c r="J185" s="436"/>
      <c r="K185" s="133"/>
      <c r="L185" s="376"/>
      <c r="M185" s="133"/>
      <c r="N185" s="376"/>
      <c r="O185" s="376"/>
      <c r="P185" s="133"/>
      <c r="Q185" s="376"/>
      <c r="R185" s="133"/>
      <c r="S185" s="499"/>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91"/>
    </row>
    <row r="186" spans="6:69">
      <c r="F186" s="376"/>
      <c r="G186" s="133"/>
      <c r="H186" s="376"/>
      <c r="I186" s="133"/>
      <c r="J186" s="436"/>
      <c r="K186" s="133"/>
      <c r="L186" s="376"/>
      <c r="M186" s="133"/>
      <c r="N186" s="376"/>
      <c r="O186" s="376"/>
      <c r="P186" s="133"/>
      <c r="Q186" s="376"/>
      <c r="R186" s="133"/>
      <c r="S186" s="499"/>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91"/>
    </row>
    <row r="187" spans="6:69">
      <c r="F187" s="376"/>
      <c r="G187" s="133"/>
      <c r="H187" s="376"/>
      <c r="I187" s="133"/>
      <c r="J187" s="436"/>
      <c r="K187" s="133"/>
      <c r="L187" s="376"/>
      <c r="M187" s="133"/>
      <c r="N187" s="376"/>
      <c r="O187" s="376"/>
      <c r="P187" s="133"/>
      <c r="Q187" s="376"/>
      <c r="R187" s="133"/>
      <c r="S187" s="499"/>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91"/>
    </row>
    <row r="188" spans="6:69">
      <c r="F188" s="376"/>
      <c r="G188" s="133"/>
      <c r="H188" s="376"/>
      <c r="I188" s="133"/>
      <c r="J188" s="436"/>
      <c r="K188" s="133"/>
      <c r="L188" s="376"/>
      <c r="M188" s="133"/>
      <c r="N188" s="376"/>
      <c r="O188" s="376"/>
      <c r="P188" s="133"/>
      <c r="Q188" s="376"/>
      <c r="R188" s="133"/>
      <c r="S188" s="499"/>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91"/>
    </row>
    <row r="189" spans="6:69">
      <c r="F189" s="376"/>
      <c r="G189" s="133"/>
      <c r="H189" s="376"/>
      <c r="I189" s="133"/>
      <c r="J189" s="436"/>
      <c r="K189" s="133"/>
      <c r="L189" s="376"/>
      <c r="M189" s="133"/>
      <c r="N189" s="376"/>
      <c r="O189" s="376"/>
      <c r="P189" s="133"/>
      <c r="Q189" s="376"/>
      <c r="R189" s="133"/>
      <c r="S189" s="499"/>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91"/>
    </row>
    <row r="190" spans="6:69">
      <c r="F190" s="376"/>
      <c r="G190" s="133"/>
      <c r="H190" s="376"/>
      <c r="I190" s="133"/>
      <c r="J190" s="436"/>
      <c r="K190" s="133"/>
      <c r="L190" s="376"/>
      <c r="M190" s="133"/>
      <c r="N190" s="376"/>
      <c r="O190" s="376"/>
      <c r="P190" s="133"/>
      <c r="Q190" s="376"/>
      <c r="R190" s="133"/>
      <c r="S190" s="499"/>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91"/>
    </row>
    <row r="191" spans="6:69">
      <c r="F191" s="376"/>
      <c r="G191" s="133"/>
      <c r="H191" s="376"/>
      <c r="I191" s="133"/>
      <c r="J191" s="436"/>
      <c r="K191" s="133"/>
      <c r="L191" s="376"/>
      <c r="M191" s="133"/>
      <c r="N191" s="376"/>
      <c r="O191" s="376"/>
      <c r="P191" s="133"/>
      <c r="Q191" s="376"/>
      <c r="R191" s="133"/>
      <c r="S191" s="499"/>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91"/>
    </row>
    <row r="192" spans="6:69">
      <c r="F192" s="376"/>
      <c r="G192" s="133"/>
      <c r="H192" s="376"/>
      <c r="I192" s="133"/>
      <c r="J192" s="436"/>
      <c r="K192" s="133"/>
      <c r="L192" s="376"/>
      <c r="M192" s="133"/>
      <c r="N192" s="376"/>
      <c r="O192" s="376"/>
      <c r="P192" s="133"/>
      <c r="Q192" s="376"/>
      <c r="R192" s="133"/>
      <c r="S192" s="499"/>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91"/>
    </row>
    <row r="193" spans="6:69">
      <c r="F193" s="376"/>
      <c r="G193" s="133"/>
      <c r="H193" s="376"/>
      <c r="I193" s="133"/>
      <c r="J193" s="436"/>
      <c r="K193" s="133"/>
      <c r="L193" s="376"/>
      <c r="M193" s="133"/>
      <c r="N193" s="376"/>
      <c r="O193" s="376"/>
      <c r="P193" s="133"/>
      <c r="Q193" s="376"/>
      <c r="R193" s="133"/>
      <c r="S193" s="499"/>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91"/>
    </row>
    <row r="194" spans="6:69">
      <c r="F194" s="376"/>
      <c r="G194" s="133"/>
      <c r="H194" s="376"/>
      <c r="I194" s="133"/>
      <c r="J194" s="436"/>
      <c r="K194" s="133"/>
      <c r="L194" s="376"/>
      <c r="M194" s="133"/>
      <c r="N194" s="376"/>
      <c r="O194" s="376"/>
      <c r="P194" s="133"/>
      <c r="Q194" s="376"/>
      <c r="R194" s="133"/>
      <c r="S194" s="499"/>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91"/>
    </row>
    <row r="195" spans="6:69">
      <c r="F195" s="376"/>
      <c r="G195" s="133"/>
      <c r="H195" s="376"/>
      <c r="I195" s="133"/>
      <c r="J195" s="436"/>
      <c r="K195" s="133"/>
      <c r="L195" s="376"/>
      <c r="M195" s="133"/>
      <c r="N195" s="376"/>
      <c r="O195" s="376"/>
      <c r="P195" s="133"/>
      <c r="Q195" s="376"/>
      <c r="R195" s="133"/>
      <c r="S195" s="499"/>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91"/>
    </row>
    <row r="196" spans="6:69">
      <c r="F196" s="376"/>
      <c r="G196" s="133"/>
      <c r="H196" s="376"/>
      <c r="I196" s="133"/>
      <c r="J196" s="436"/>
      <c r="K196" s="133"/>
      <c r="L196" s="376"/>
      <c r="M196" s="133"/>
      <c r="N196" s="376"/>
      <c r="O196" s="376"/>
      <c r="P196" s="133"/>
      <c r="Q196" s="376"/>
      <c r="R196" s="133"/>
      <c r="S196" s="499"/>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91"/>
    </row>
    <row r="197" spans="6:69">
      <c r="F197" s="376"/>
      <c r="G197" s="133"/>
      <c r="H197" s="376"/>
      <c r="I197" s="133"/>
      <c r="J197" s="436"/>
      <c r="K197" s="133"/>
      <c r="L197" s="376"/>
      <c r="M197" s="133"/>
      <c r="N197" s="376"/>
      <c r="O197" s="376"/>
      <c r="P197" s="133"/>
      <c r="Q197" s="376"/>
      <c r="R197" s="133"/>
      <c r="S197" s="499"/>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91"/>
    </row>
    <row r="198" spans="6:69">
      <c r="F198" s="376"/>
      <c r="G198" s="133"/>
      <c r="H198" s="376"/>
      <c r="I198" s="133"/>
      <c r="J198" s="436"/>
      <c r="K198" s="133"/>
      <c r="L198" s="376"/>
      <c r="M198" s="133"/>
      <c r="N198" s="376"/>
      <c r="O198" s="376"/>
      <c r="P198" s="133"/>
      <c r="Q198" s="376"/>
      <c r="R198" s="133"/>
      <c r="S198" s="499"/>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91"/>
    </row>
    <row r="199" spans="6:69">
      <c r="F199" s="376"/>
      <c r="G199" s="133"/>
      <c r="H199" s="376"/>
      <c r="I199" s="133"/>
      <c r="J199" s="436"/>
      <c r="K199" s="133"/>
      <c r="L199" s="376"/>
      <c r="M199" s="133"/>
      <c r="N199" s="376"/>
      <c r="O199" s="376"/>
      <c r="P199" s="133"/>
      <c r="Q199" s="376"/>
      <c r="R199" s="133"/>
      <c r="S199" s="499"/>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91"/>
    </row>
    <row r="200" spans="6:69">
      <c r="F200" s="376"/>
      <c r="G200" s="133"/>
      <c r="H200" s="376"/>
      <c r="I200" s="133"/>
      <c r="J200" s="436"/>
      <c r="K200" s="133"/>
      <c r="L200" s="376"/>
      <c r="M200" s="133"/>
      <c r="N200" s="376"/>
      <c r="O200" s="376"/>
      <c r="P200" s="133"/>
      <c r="Q200" s="376"/>
      <c r="R200" s="133"/>
      <c r="S200" s="499"/>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91"/>
    </row>
    <row r="201" spans="6:69">
      <c r="F201" s="376"/>
      <c r="G201" s="133"/>
      <c r="H201" s="376"/>
      <c r="I201" s="133"/>
      <c r="J201" s="436"/>
      <c r="K201" s="133"/>
      <c r="L201" s="376"/>
      <c r="M201" s="133"/>
      <c r="N201" s="376"/>
      <c r="O201" s="376"/>
      <c r="P201" s="133"/>
      <c r="Q201" s="376"/>
      <c r="R201" s="133"/>
      <c r="S201" s="499"/>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91"/>
    </row>
    <row r="202" spans="6:69">
      <c r="F202" s="376"/>
      <c r="G202" s="133"/>
      <c r="H202" s="376"/>
      <c r="I202" s="133"/>
      <c r="J202" s="436"/>
      <c r="K202" s="133"/>
      <c r="L202" s="376"/>
      <c r="M202" s="133"/>
      <c r="N202" s="376"/>
      <c r="O202" s="376"/>
      <c r="P202" s="133"/>
      <c r="Q202" s="376"/>
      <c r="R202" s="133"/>
      <c r="S202" s="499"/>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91"/>
    </row>
    <row r="203" spans="6:69">
      <c r="F203" s="376"/>
      <c r="G203" s="133"/>
      <c r="H203" s="376"/>
      <c r="I203" s="133"/>
      <c r="J203" s="436"/>
      <c r="K203" s="133"/>
      <c r="L203" s="376"/>
      <c r="M203" s="133"/>
      <c r="N203" s="376"/>
      <c r="O203" s="376"/>
      <c r="P203" s="133"/>
      <c r="Q203" s="376"/>
      <c r="R203" s="133"/>
      <c r="S203" s="499"/>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91"/>
    </row>
    <row r="204" spans="6:69">
      <c r="F204" s="376"/>
      <c r="G204" s="133"/>
      <c r="H204" s="376"/>
      <c r="I204" s="133"/>
      <c r="J204" s="436"/>
      <c r="K204" s="133"/>
      <c r="L204" s="376"/>
      <c r="M204" s="133"/>
      <c r="N204" s="376"/>
      <c r="O204" s="376"/>
      <c r="P204" s="133"/>
      <c r="Q204" s="376"/>
      <c r="R204" s="133"/>
      <c r="S204" s="499"/>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91"/>
    </row>
    <row r="205" spans="6:69">
      <c r="F205" s="376"/>
      <c r="G205" s="133"/>
      <c r="H205" s="376"/>
      <c r="I205" s="133"/>
      <c r="J205" s="436"/>
      <c r="K205" s="133"/>
      <c r="L205" s="376"/>
      <c r="M205" s="133"/>
      <c r="N205" s="376"/>
      <c r="O205" s="376"/>
      <c r="P205" s="133"/>
      <c r="Q205" s="376"/>
      <c r="R205" s="133"/>
      <c r="S205" s="499"/>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91"/>
    </row>
    <row r="206" spans="6:69">
      <c r="F206" s="376"/>
      <c r="G206" s="133"/>
      <c r="H206" s="376"/>
      <c r="I206" s="133"/>
      <c r="J206" s="436"/>
      <c r="K206" s="133"/>
      <c r="L206" s="376"/>
      <c r="M206" s="133"/>
      <c r="N206" s="376"/>
      <c r="O206" s="376"/>
      <c r="P206" s="133"/>
      <c r="Q206" s="376"/>
      <c r="R206" s="133"/>
      <c r="S206" s="499"/>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91"/>
    </row>
    <row r="207" spans="6:69">
      <c r="F207" s="376"/>
      <c r="G207" s="133"/>
      <c r="H207" s="376"/>
      <c r="I207" s="133"/>
      <c r="J207" s="436"/>
      <c r="K207" s="133"/>
      <c r="L207" s="376"/>
      <c r="M207" s="133"/>
      <c r="N207" s="376"/>
      <c r="O207" s="376"/>
      <c r="P207" s="133"/>
      <c r="Q207" s="376"/>
      <c r="R207" s="133"/>
      <c r="S207" s="499"/>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91"/>
    </row>
    <row r="208" spans="6:69">
      <c r="F208" s="376"/>
      <c r="G208" s="133"/>
      <c r="H208" s="376"/>
      <c r="I208" s="133"/>
      <c r="J208" s="436"/>
      <c r="K208" s="133"/>
      <c r="L208" s="376"/>
      <c r="M208" s="133"/>
      <c r="N208" s="376"/>
      <c r="O208" s="376"/>
      <c r="P208" s="133"/>
      <c r="Q208" s="376"/>
      <c r="R208" s="133"/>
      <c r="S208" s="499"/>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91"/>
    </row>
    <row r="209" spans="6:69">
      <c r="F209" s="376"/>
      <c r="G209" s="133"/>
      <c r="H209" s="376"/>
      <c r="I209" s="133"/>
      <c r="J209" s="436"/>
      <c r="K209" s="133"/>
      <c r="L209" s="376"/>
      <c r="M209" s="133"/>
      <c r="N209" s="376"/>
      <c r="O209" s="376"/>
      <c r="P209" s="133"/>
      <c r="Q209" s="376"/>
      <c r="R209" s="133"/>
      <c r="S209" s="499"/>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91"/>
    </row>
    <row r="210" spans="6:69">
      <c r="F210" s="376"/>
      <c r="G210" s="133"/>
      <c r="H210" s="376"/>
      <c r="I210" s="133"/>
      <c r="J210" s="436"/>
      <c r="K210" s="133"/>
      <c r="L210" s="376"/>
      <c r="M210" s="133"/>
      <c r="N210" s="376"/>
      <c r="O210" s="376"/>
      <c r="P210" s="133"/>
      <c r="Q210" s="376"/>
      <c r="R210" s="133"/>
      <c r="S210" s="499"/>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91"/>
    </row>
    <row r="211" spans="6:69">
      <c r="F211" s="376"/>
      <c r="G211" s="133"/>
      <c r="H211" s="376"/>
      <c r="I211" s="133"/>
      <c r="J211" s="436"/>
      <c r="K211" s="133"/>
      <c r="L211" s="376"/>
      <c r="M211" s="133"/>
      <c r="N211" s="376"/>
      <c r="O211" s="376"/>
      <c r="P211" s="133"/>
      <c r="Q211" s="376"/>
      <c r="R211" s="133"/>
      <c r="S211" s="499"/>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91"/>
    </row>
    <row r="212" spans="6:69">
      <c r="F212" s="376"/>
      <c r="G212" s="133"/>
      <c r="H212" s="376"/>
      <c r="I212" s="133"/>
      <c r="J212" s="436"/>
      <c r="K212" s="133"/>
      <c r="L212" s="376"/>
      <c r="M212" s="133"/>
      <c r="N212" s="376"/>
      <c r="O212" s="376"/>
      <c r="P212" s="133"/>
      <c r="Q212" s="376"/>
      <c r="R212" s="133"/>
      <c r="S212" s="499"/>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91"/>
    </row>
    <row r="213" spans="6:69">
      <c r="F213" s="376"/>
      <c r="G213" s="133"/>
      <c r="H213" s="376"/>
      <c r="I213" s="133"/>
      <c r="J213" s="436"/>
      <c r="K213" s="133"/>
      <c r="L213" s="376"/>
      <c r="M213" s="133"/>
      <c r="N213" s="376"/>
      <c r="O213" s="376"/>
      <c r="P213" s="133"/>
      <c r="Q213" s="376"/>
      <c r="R213" s="133"/>
      <c r="S213" s="499"/>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91"/>
    </row>
    <row r="214" spans="6:69">
      <c r="F214" s="376"/>
      <c r="G214" s="133"/>
      <c r="H214" s="376"/>
      <c r="I214" s="133"/>
      <c r="J214" s="436"/>
      <c r="K214" s="133"/>
      <c r="L214" s="376"/>
      <c r="M214" s="133"/>
      <c r="N214" s="376"/>
      <c r="O214" s="376"/>
      <c r="P214" s="133"/>
      <c r="Q214" s="376"/>
      <c r="R214" s="133"/>
      <c r="S214" s="499"/>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91"/>
    </row>
    <row r="215" spans="6:69">
      <c r="F215" s="376"/>
      <c r="G215" s="133"/>
      <c r="H215" s="376"/>
      <c r="I215" s="133"/>
      <c r="J215" s="436"/>
      <c r="K215" s="133"/>
      <c r="L215" s="376"/>
      <c r="M215" s="133"/>
      <c r="N215" s="376"/>
      <c r="O215" s="376"/>
      <c r="P215" s="133"/>
      <c r="Q215" s="376"/>
      <c r="R215" s="133"/>
      <c r="S215" s="499"/>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91"/>
    </row>
    <row r="216" spans="6:69">
      <c r="F216" s="376"/>
      <c r="G216" s="133"/>
      <c r="H216" s="376"/>
      <c r="I216" s="133"/>
      <c r="J216" s="436"/>
      <c r="K216" s="133"/>
      <c r="L216" s="376"/>
      <c r="M216" s="133"/>
      <c r="N216" s="376"/>
      <c r="O216" s="376"/>
      <c r="P216" s="133"/>
      <c r="Q216" s="376"/>
      <c r="R216" s="133"/>
      <c r="S216" s="499"/>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91"/>
    </row>
    <row r="217" spans="6:69">
      <c r="F217" s="376"/>
      <c r="G217" s="133"/>
      <c r="H217" s="376"/>
      <c r="I217" s="133"/>
      <c r="J217" s="436"/>
      <c r="K217" s="133"/>
      <c r="L217" s="376"/>
      <c r="M217" s="133"/>
      <c r="N217" s="376"/>
      <c r="O217" s="376"/>
      <c r="P217" s="133"/>
      <c r="Q217" s="376"/>
      <c r="R217" s="133"/>
      <c r="S217" s="499"/>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91"/>
    </row>
    <row r="218" spans="6:69">
      <c r="F218" s="376"/>
      <c r="G218" s="133"/>
      <c r="H218" s="376"/>
      <c r="I218" s="133"/>
      <c r="J218" s="436"/>
      <c r="K218" s="133"/>
      <c r="L218" s="376"/>
      <c r="M218" s="133"/>
      <c r="N218" s="376"/>
      <c r="O218" s="376"/>
      <c r="P218" s="133"/>
      <c r="Q218" s="376"/>
      <c r="R218" s="133"/>
      <c r="S218" s="499"/>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91"/>
    </row>
    <row r="219" spans="6:69">
      <c r="F219" s="376"/>
      <c r="G219" s="133"/>
      <c r="H219" s="376"/>
      <c r="I219" s="133"/>
      <c r="J219" s="436"/>
      <c r="K219" s="133"/>
      <c r="L219" s="376"/>
      <c r="M219" s="133"/>
      <c r="N219" s="376"/>
      <c r="O219" s="376"/>
      <c r="P219" s="133"/>
      <c r="Q219" s="376"/>
      <c r="R219" s="133"/>
      <c r="S219" s="499"/>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91"/>
    </row>
    <row r="220" spans="6:69">
      <c r="F220" s="376"/>
      <c r="G220" s="133"/>
      <c r="H220" s="376"/>
      <c r="I220" s="133"/>
      <c r="J220" s="436"/>
      <c r="K220" s="133"/>
      <c r="L220" s="376"/>
      <c r="M220" s="133"/>
      <c r="N220" s="376"/>
      <c r="O220" s="376"/>
      <c r="P220" s="133"/>
      <c r="Q220" s="376"/>
      <c r="R220" s="133"/>
      <c r="S220" s="499"/>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91"/>
    </row>
    <row r="221" spans="6:69">
      <c r="F221" s="376"/>
      <c r="G221" s="133"/>
      <c r="H221" s="376"/>
      <c r="I221" s="133"/>
      <c r="J221" s="436"/>
      <c r="K221" s="133"/>
      <c r="L221" s="376"/>
      <c r="M221" s="133"/>
      <c r="N221" s="376"/>
      <c r="O221" s="376"/>
      <c r="P221" s="133"/>
      <c r="Q221" s="376"/>
      <c r="R221" s="133"/>
      <c r="S221" s="499"/>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91"/>
    </row>
    <row r="222" spans="6:69">
      <c r="F222" s="376"/>
      <c r="G222" s="133"/>
      <c r="H222" s="376"/>
      <c r="I222" s="133"/>
      <c r="J222" s="436"/>
      <c r="K222" s="133"/>
      <c r="L222" s="376"/>
      <c r="M222" s="133"/>
      <c r="N222" s="376"/>
      <c r="O222" s="376"/>
      <c r="P222" s="133"/>
      <c r="Q222" s="376"/>
      <c r="R222" s="133"/>
      <c r="S222" s="499"/>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91"/>
    </row>
    <row r="223" spans="6:69">
      <c r="F223" s="376"/>
      <c r="G223" s="133"/>
      <c r="H223" s="376"/>
      <c r="I223" s="133"/>
      <c r="J223" s="436"/>
      <c r="K223" s="133"/>
      <c r="L223" s="376"/>
      <c r="M223" s="133"/>
      <c r="N223" s="376"/>
      <c r="O223" s="376"/>
      <c r="P223" s="133"/>
      <c r="Q223" s="376"/>
      <c r="R223" s="133"/>
      <c r="S223" s="499"/>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91"/>
    </row>
    <row r="224" spans="6:69">
      <c r="F224" s="376"/>
      <c r="G224" s="133"/>
      <c r="H224" s="376"/>
      <c r="I224" s="133"/>
      <c r="J224" s="436"/>
      <c r="K224" s="133"/>
      <c r="L224" s="376"/>
      <c r="M224" s="133"/>
      <c r="N224" s="376"/>
      <c r="O224" s="376"/>
      <c r="P224" s="133"/>
      <c r="Q224" s="376"/>
      <c r="R224" s="133"/>
      <c r="S224" s="499"/>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91"/>
    </row>
    <row r="225" spans="6:69">
      <c r="F225" s="376"/>
      <c r="G225" s="133"/>
      <c r="H225" s="376"/>
      <c r="I225" s="133"/>
      <c r="J225" s="436"/>
      <c r="K225" s="133"/>
      <c r="L225" s="376"/>
      <c r="M225" s="133"/>
      <c r="N225" s="376"/>
      <c r="O225" s="376"/>
      <c r="P225" s="133"/>
      <c r="Q225" s="376"/>
      <c r="R225" s="133"/>
      <c r="S225" s="499"/>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91"/>
    </row>
    <row r="226" spans="6:69">
      <c r="F226" s="376"/>
      <c r="G226" s="133"/>
      <c r="H226" s="376"/>
      <c r="I226" s="133"/>
      <c r="J226" s="436"/>
      <c r="K226" s="133"/>
      <c r="L226" s="376"/>
      <c r="M226" s="133"/>
      <c r="N226" s="376"/>
      <c r="O226" s="376"/>
      <c r="P226" s="133"/>
      <c r="Q226" s="376"/>
      <c r="R226" s="133"/>
      <c r="S226" s="499"/>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91"/>
    </row>
    <row r="227" spans="6:69">
      <c r="F227" s="376"/>
      <c r="G227" s="133"/>
      <c r="H227" s="376"/>
      <c r="I227" s="133"/>
      <c r="J227" s="436"/>
      <c r="K227" s="133"/>
      <c r="L227" s="376"/>
      <c r="M227" s="133"/>
      <c r="N227" s="376"/>
      <c r="O227" s="376"/>
      <c r="P227" s="133"/>
      <c r="Q227" s="376"/>
      <c r="R227" s="133"/>
      <c r="S227" s="499"/>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91"/>
    </row>
    <row r="228" spans="6:69">
      <c r="F228" s="376"/>
      <c r="G228" s="133"/>
      <c r="H228" s="376"/>
      <c r="I228" s="133"/>
      <c r="J228" s="436"/>
      <c r="K228" s="133"/>
      <c r="L228" s="376"/>
      <c r="M228" s="133"/>
      <c r="N228" s="376"/>
      <c r="O228" s="376"/>
      <c r="P228" s="133"/>
      <c r="Q228" s="376"/>
      <c r="R228" s="133"/>
      <c r="S228" s="499"/>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91"/>
    </row>
    <row r="229" spans="6:69">
      <c r="F229" s="376"/>
      <c r="G229" s="133"/>
      <c r="H229" s="376"/>
      <c r="I229" s="133"/>
      <c r="J229" s="436"/>
      <c r="K229" s="133"/>
      <c r="L229" s="376"/>
      <c r="M229" s="133"/>
      <c r="N229" s="376"/>
      <c r="O229" s="376"/>
      <c r="P229" s="133"/>
      <c r="Q229" s="376"/>
      <c r="R229" s="133"/>
      <c r="S229" s="499"/>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91"/>
    </row>
    <row r="230" spans="6:69">
      <c r="F230" s="376"/>
      <c r="G230" s="133"/>
      <c r="H230" s="376"/>
      <c r="I230" s="133"/>
      <c r="J230" s="436"/>
      <c r="K230" s="133"/>
      <c r="L230" s="376"/>
      <c r="M230" s="133"/>
      <c r="N230" s="376"/>
      <c r="O230" s="376"/>
      <c r="P230" s="133"/>
      <c r="Q230" s="376"/>
      <c r="R230" s="133"/>
      <c r="S230" s="499"/>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91"/>
    </row>
    <row r="231" spans="6:69">
      <c r="F231" s="376"/>
      <c r="G231" s="133"/>
      <c r="H231" s="376"/>
      <c r="I231" s="133"/>
      <c r="J231" s="436"/>
      <c r="K231" s="133"/>
      <c r="L231" s="376"/>
      <c r="M231" s="133"/>
      <c r="N231" s="376"/>
      <c r="O231" s="376"/>
      <c r="P231" s="133"/>
      <c r="Q231" s="376"/>
      <c r="R231" s="133"/>
      <c r="S231" s="499"/>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91"/>
    </row>
    <row r="232" spans="6:69">
      <c r="F232" s="376"/>
      <c r="G232" s="133"/>
      <c r="H232" s="376"/>
      <c r="I232" s="133"/>
      <c r="J232" s="436"/>
      <c r="K232" s="133"/>
      <c r="L232" s="376"/>
      <c r="M232" s="133"/>
      <c r="N232" s="376"/>
      <c r="O232" s="376"/>
      <c r="P232" s="133"/>
      <c r="Q232" s="376"/>
      <c r="R232" s="133"/>
      <c r="S232" s="499"/>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91"/>
    </row>
    <row r="233" spans="6:69">
      <c r="F233" s="376"/>
      <c r="G233" s="133"/>
      <c r="H233" s="376"/>
      <c r="I233" s="133"/>
      <c r="J233" s="436"/>
      <c r="K233" s="133"/>
      <c r="L233" s="376"/>
      <c r="M233" s="133"/>
      <c r="N233" s="376"/>
      <c r="O233" s="376"/>
      <c r="P233" s="133"/>
      <c r="Q233" s="376"/>
      <c r="R233" s="133"/>
      <c r="S233" s="499"/>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91"/>
    </row>
    <row r="234" spans="6:69">
      <c r="F234" s="376"/>
      <c r="G234" s="133"/>
      <c r="H234" s="376"/>
      <c r="I234" s="133"/>
      <c r="J234" s="436"/>
      <c r="K234" s="133"/>
      <c r="L234" s="376"/>
      <c r="M234" s="133"/>
      <c r="N234" s="376"/>
      <c r="O234" s="376"/>
      <c r="P234" s="133"/>
      <c r="Q234" s="376"/>
      <c r="R234" s="133"/>
      <c r="S234" s="499"/>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91"/>
    </row>
    <row r="235" spans="6:69">
      <c r="F235" s="376"/>
      <c r="G235" s="133"/>
      <c r="H235" s="376"/>
      <c r="I235" s="133"/>
      <c r="J235" s="436"/>
      <c r="K235" s="133"/>
      <c r="L235" s="376"/>
      <c r="M235" s="133"/>
      <c r="N235" s="376"/>
      <c r="O235" s="376"/>
      <c r="P235" s="133"/>
      <c r="Q235" s="376"/>
      <c r="R235" s="133"/>
      <c r="S235" s="499"/>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91"/>
    </row>
    <row r="236" spans="6:69">
      <c r="F236" s="376"/>
      <c r="G236" s="133"/>
      <c r="H236" s="376"/>
      <c r="I236" s="133"/>
      <c r="J236" s="436"/>
      <c r="K236" s="133"/>
      <c r="L236" s="376"/>
      <c r="M236" s="133"/>
      <c r="N236" s="376"/>
      <c r="O236" s="376"/>
      <c r="P236" s="133"/>
      <c r="Q236" s="376"/>
      <c r="R236" s="133"/>
      <c r="S236" s="499"/>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91"/>
    </row>
    <row r="237" spans="6:69">
      <c r="F237" s="376"/>
      <c r="G237" s="133"/>
      <c r="H237" s="376"/>
      <c r="I237" s="133"/>
      <c r="J237" s="436"/>
      <c r="K237" s="133"/>
      <c r="L237" s="376"/>
      <c r="M237" s="133"/>
      <c r="N237" s="376"/>
      <c r="O237" s="376"/>
      <c r="P237" s="133"/>
      <c r="Q237" s="376"/>
      <c r="R237" s="133"/>
      <c r="S237" s="499"/>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91"/>
    </row>
    <row r="238" spans="6:69">
      <c r="F238" s="376"/>
      <c r="G238" s="133"/>
      <c r="H238" s="376"/>
      <c r="I238" s="133"/>
      <c r="J238" s="436"/>
      <c r="K238" s="133"/>
      <c r="L238" s="376"/>
      <c r="M238" s="133"/>
      <c r="N238" s="376"/>
      <c r="O238" s="376"/>
      <c r="P238" s="133"/>
      <c r="Q238" s="376"/>
      <c r="R238" s="133"/>
      <c r="S238" s="499"/>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91"/>
    </row>
    <row r="239" spans="6:69">
      <c r="F239" s="376"/>
      <c r="G239" s="133"/>
      <c r="H239" s="376"/>
      <c r="I239" s="133"/>
      <c r="J239" s="436"/>
      <c r="K239" s="133"/>
      <c r="L239" s="376"/>
      <c r="M239" s="133"/>
      <c r="N239" s="376"/>
      <c r="O239" s="376"/>
      <c r="P239" s="133"/>
      <c r="Q239" s="376"/>
      <c r="R239" s="133"/>
      <c r="S239" s="499"/>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91"/>
    </row>
    <row r="240" spans="6:69">
      <c r="F240" s="376"/>
      <c r="G240" s="133"/>
      <c r="H240" s="376"/>
      <c r="I240" s="133"/>
      <c r="J240" s="436"/>
      <c r="K240" s="133"/>
      <c r="L240" s="376"/>
      <c r="M240" s="133"/>
      <c r="N240" s="376"/>
      <c r="O240" s="376"/>
      <c r="P240" s="133"/>
      <c r="Q240" s="376"/>
      <c r="R240" s="133"/>
      <c r="S240" s="499"/>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91"/>
    </row>
    <row r="241" spans="6:69">
      <c r="F241" s="376"/>
      <c r="G241" s="133"/>
      <c r="H241" s="376"/>
      <c r="I241" s="133"/>
      <c r="J241" s="436"/>
      <c r="K241" s="133"/>
      <c r="L241" s="376"/>
      <c r="M241" s="133"/>
      <c r="N241" s="376"/>
      <c r="O241" s="376"/>
      <c r="P241" s="133"/>
      <c r="Q241" s="376"/>
      <c r="R241" s="133"/>
      <c r="S241" s="499"/>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91"/>
    </row>
    <row r="242" spans="6:69">
      <c r="F242" s="376"/>
      <c r="G242" s="133"/>
      <c r="H242" s="376"/>
      <c r="I242" s="133"/>
      <c r="J242" s="436"/>
      <c r="K242" s="133"/>
      <c r="L242" s="376"/>
      <c r="M242" s="133"/>
      <c r="N242" s="376"/>
      <c r="O242" s="376"/>
      <c r="P242" s="133"/>
      <c r="Q242" s="376"/>
      <c r="R242" s="133"/>
      <c r="S242" s="499"/>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91"/>
    </row>
    <row r="243" spans="6:69">
      <c r="F243" s="376"/>
      <c r="G243" s="133"/>
      <c r="H243" s="376"/>
      <c r="I243" s="133"/>
      <c r="J243" s="436"/>
      <c r="K243" s="133"/>
      <c r="L243" s="376"/>
      <c r="M243" s="133"/>
      <c r="N243" s="376"/>
      <c r="O243" s="376"/>
      <c r="P243" s="133"/>
      <c r="Q243" s="376"/>
      <c r="R243" s="133"/>
      <c r="S243" s="499"/>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91"/>
    </row>
    <row r="244" spans="6:69">
      <c r="F244" s="376"/>
      <c r="G244" s="133"/>
      <c r="H244" s="376"/>
      <c r="I244" s="133"/>
      <c r="J244" s="436"/>
      <c r="K244" s="133"/>
      <c r="L244" s="376"/>
      <c r="M244" s="133"/>
      <c r="N244" s="376"/>
      <c r="O244" s="376"/>
      <c r="P244" s="133"/>
      <c r="Q244" s="376"/>
      <c r="R244" s="133"/>
      <c r="S244" s="499"/>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91"/>
    </row>
    <row r="245" spans="6:69">
      <c r="F245" s="376"/>
      <c r="G245" s="133"/>
      <c r="H245" s="376"/>
      <c r="I245" s="133"/>
      <c r="J245" s="436"/>
      <c r="K245" s="133"/>
      <c r="L245" s="376"/>
      <c r="M245" s="133"/>
      <c r="N245" s="376"/>
      <c r="O245" s="376"/>
      <c r="P245" s="133"/>
      <c r="Q245" s="376"/>
      <c r="R245" s="133"/>
      <c r="S245" s="499"/>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91"/>
    </row>
    <row r="246" spans="6:69">
      <c r="F246" s="376"/>
      <c r="G246" s="133"/>
      <c r="H246" s="376"/>
      <c r="I246" s="133"/>
      <c r="J246" s="436"/>
      <c r="K246" s="133"/>
      <c r="L246" s="376"/>
      <c r="M246" s="133"/>
      <c r="N246" s="376"/>
      <c r="O246" s="376"/>
      <c r="P246" s="133"/>
      <c r="Q246" s="376"/>
      <c r="R246" s="133"/>
      <c r="S246" s="499"/>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91"/>
    </row>
    <row r="247" spans="6:69">
      <c r="F247" s="376"/>
      <c r="G247" s="133"/>
      <c r="H247" s="376"/>
      <c r="I247" s="133"/>
      <c r="J247" s="436"/>
      <c r="K247" s="133"/>
      <c r="L247" s="376"/>
      <c r="M247" s="133"/>
      <c r="N247" s="376"/>
      <c r="O247" s="376"/>
      <c r="P247" s="133"/>
      <c r="Q247" s="376"/>
      <c r="R247" s="133"/>
      <c r="S247" s="499"/>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91"/>
    </row>
    <row r="248" spans="6:69">
      <c r="F248" s="376"/>
      <c r="G248" s="133"/>
      <c r="H248" s="376"/>
      <c r="I248" s="133"/>
      <c r="J248" s="436"/>
      <c r="K248" s="133"/>
      <c r="L248" s="376"/>
      <c r="M248" s="133"/>
      <c r="N248" s="376"/>
      <c r="O248" s="376"/>
      <c r="P248" s="133"/>
      <c r="Q248" s="376"/>
      <c r="R248" s="133"/>
      <c r="S248" s="499"/>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91"/>
    </row>
    <row r="249" spans="6:69">
      <c r="F249" s="376"/>
      <c r="G249" s="133"/>
      <c r="H249" s="376"/>
      <c r="I249" s="133"/>
      <c r="J249" s="436"/>
      <c r="K249" s="133"/>
      <c r="L249" s="376"/>
      <c r="M249" s="133"/>
      <c r="N249" s="376"/>
      <c r="O249" s="376"/>
      <c r="P249" s="133"/>
      <c r="Q249" s="376"/>
      <c r="R249" s="133"/>
      <c r="S249" s="499"/>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91"/>
    </row>
    <row r="250" spans="6:69">
      <c r="F250" s="376"/>
      <c r="G250" s="133"/>
      <c r="H250" s="376"/>
      <c r="I250" s="133"/>
      <c r="J250" s="436"/>
      <c r="K250" s="133"/>
      <c r="L250" s="376"/>
      <c r="M250" s="133"/>
      <c r="N250" s="376"/>
      <c r="O250" s="376"/>
      <c r="P250" s="133"/>
      <c r="Q250" s="376"/>
      <c r="R250" s="133"/>
      <c r="S250" s="499"/>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91"/>
    </row>
    <row r="251" spans="6:69">
      <c r="F251" s="376"/>
      <c r="G251" s="133"/>
      <c r="H251" s="376"/>
      <c r="I251" s="133"/>
      <c r="J251" s="436"/>
      <c r="K251" s="133"/>
      <c r="L251" s="376"/>
      <c r="M251" s="133"/>
      <c r="N251" s="376"/>
      <c r="O251" s="376"/>
      <c r="P251" s="133"/>
      <c r="Q251" s="376"/>
      <c r="R251" s="133"/>
      <c r="S251" s="499"/>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91"/>
    </row>
    <row r="252" spans="6:69">
      <c r="F252" s="376"/>
      <c r="G252" s="133"/>
      <c r="H252" s="376"/>
      <c r="I252" s="133"/>
      <c r="J252" s="436"/>
      <c r="K252" s="133"/>
      <c r="L252" s="376"/>
      <c r="M252" s="133"/>
      <c r="N252" s="376"/>
      <c r="O252" s="376"/>
      <c r="P252" s="133"/>
      <c r="Q252" s="376"/>
      <c r="R252" s="133"/>
      <c r="S252" s="499"/>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91"/>
    </row>
    <row r="253" spans="6:69">
      <c r="F253" s="376"/>
      <c r="G253" s="133"/>
      <c r="H253" s="376"/>
      <c r="I253" s="133"/>
      <c r="J253" s="436"/>
      <c r="K253" s="133"/>
      <c r="L253" s="376"/>
      <c r="M253" s="133"/>
      <c r="N253" s="376"/>
      <c r="O253" s="376"/>
      <c r="P253" s="133"/>
      <c r="Q253" s="376"/>
      <c r="R253" s="133"/>
      <c r="S253" s="499"/>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91"/>
    </row>
    <row r="254" spans="6:69">
      <c r="F254" s="376"/>
      <c r="G254" s="133"/>
      <c r="H254" s="376"/>
      <c r="I254" s="133"/>
      <c r="J254" s="436"/>
      <c r="K254" s="133"/>
      <c r="L254" s="376"/>
      <c r="M254" s="133"/>
      <c r="N254" s="376"/>
      <c r="O254" s="376"/>
      <c r="P254" s="133"/>
      <c r="Q254" s="376"/>
      <c r="R254" s="133"/>
      <c r="S254" s="499"/>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91"/>
    </row>
    <row r="255" spans="6:69">
      <c r="F255" s="376"/>
      <c r="G255" s="133"/>
      <c r="H255" s="376"/>
      <c r="I255" s="133"/>
      <c r="J255" s="436"/>
      <c r="K255" s="133"/>
      <c r="L255" s="376"/>
      <c r="M255" s="133"/>
      <c r="N255" s="376"/>
      <c r="O255" s="376"/>
      <c r="P255" s="133"/>
      <c r="Q255" s="376"/>
      <c r="R255" s="133"/>
      <c r="S255" s="499"/>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91"/>
    </row>
    <row r="256" spans="6:69">
      <c r="F256" s="376"/>
      <c r="G256" s="133"/>
      <c r="H256" s="376"/>
      <c r="I256" s="133"/>
      <c r="J256" s="436"/>
      <c r="K256" s="133"/>
      <c r="L256" s="376"/>
      <c r="M256" s="133"/>
      <c r="N256" s="376"/>
      <c r="O256" s="376"/>
      <c r="P256" s="133"/>
      <c r="Q256" s="376"/>
      <c r="R256" s="133"/>
      <c r="S256" s="499"/>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91"/>
    </row>
    <row r="257" spans="6:69">
      <c r="F257" s="376"/>
      <c r="G257" s="133"/>
      <c r="H257" s="376"/>
      <c r="I257" s="133"/>
      <c r="J257" s="436"/>
      <c r="K257" s="133"/>
      <c r="L257" s="376"/>
      <c r="M257" s="133"/>
      <c r="N257" s="376"/>
      <c r="O257" s="376"/>
      <c r="P257" s="133"/>
      <c r="Q257" s="376"/>
      <c r="R257" s="133"/>
      <c r="S257" s="499"/>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91"/>
    </row>
    <row r="258" spans="6:69">
      <c r="F258" s="376"/>
      <c r="G258" s="133"/>
      <c r="H258" s="376"/>
      <c r="I258" s="133"/>
      <c r="J258" s="436"/>
      <c r="K258" s="133"/>
      <c r="L258" s="376"/>
      <c r="M258" s="133"/>
      <c r="N258" s="376"/>
      <c r="O258" s="376"/>
      <c r="P258" s="133"/>
      <c r="Q258" s="376"/>
      <c r="R258" s="133"/>
      <c r="S258" s="499"/>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91"/>
    </row>
    <row r="259" spans="6:69">
      <c r="F259" s="376"/>
      <c r="G259" s="133"/>
      <c r="H259" s="376"/>
      <c r="I259" s="133"/>
      <c r="J259" s="436"/>
      <c r="K259" s="133"/>
      <c r="L259" s="376"/>
      <c r="M259" s="133"/>
      <c r="N259" s="376"/>
      <c r="O259" s="376"/>
      <c r="P259" s="133"/>
      <c r="Q259" s="376"/>
      <c r="R259" s="133"/>
      <c r="S259" s="499"/>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91"/>
    </row>
    <row r="260" spans="6:69">
      <c r="F260" s="376"/>
      <c r="G260" s="133"/>
      <c r="H260" s="376"/>
      <c r="I260" s="133"/>
      <c r="J260" s="436"/>
      <c r="K260" s="133"/>
      <c r="L260" s="376"/>
      <c r="M260" s="133"/>
      <c r="N260" s="376"/>
      <c r="O260" s="376"/>
      <c r="P260" s="133"/>
      <c r="Q260" s="376"/>
      <c r="R260" s="133"/>
      <c r="S260" s="499"/>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91"/>
    </row>
    <row r="261" spans="6:69">
      <c r="F261" s="376"/>
      <c r="G261" s="133"/>
      <c r="H261" s="376"/>
      <c r="I261" s="133"/>
      <c r="J261" s="436"/>
      <c r="K261" s="133"/>
      <c r="L261" s="376"/>
      <c r="M261" s="133"/>
      <c r="N261" s="376"/>
      <c r="O261" s="376"/>
      <c r="P261" s="133"/>
      <c r="Q261" s="376"/>
      <c r="R261" s="133"/>
      <c r="S261" s="499"/>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91"/>
    </row>
    <row r="262" spans="6:69">
      <c r="F262" s="376"/>
      <c r="G262" s="133"/>
      <c r="H262" s="376"/>
      <c r="I262" s="133"/>
      <c r="J262" s="436"/>
      <c r="K262" s="133"/>
      <c r="L262" s="376"/>
      <c r="M262" s="133"/>
      <c r="N262" s="376"/>
      <c r="O262" s="376"/>
      <c r="P262" s="133"/>
      <c r="Q262" s="376"/>
      <c r="R262" s="133"/>
      <c r="S262" s="499"/>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91"/>
    </row>
    <row r="263" spans="6:69">
      <c r="F263" s="376"/>
      <c r="G263" s="133"/>
      <c r="H263" s="376"/>
      <c r="I263" s="133"/>
      <c r="J263" s="436"/>
      <c r="K263" s="133"/>
      <c r="L263" s="376"/>
      <c r="M263" s="133"/>
      <c r="N263" s="376"/>
      <c r="O263" s="376"/>
      <c r="P263" s="133"/>
      <c r="Q263" s="376"/>
      <c r="R263" s="133"/>
      <c r="S263" s="499"/>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91"/>
    </row>
    <row r="264" spans="6:69">
      <c r="F264" s="376"/>
      <c r="G264" s="133"/>
      <c r="H264" s="376"/>
      <c r="I264" s="133"/>
      <c r="J264" s="436"/>
      <c r="K264" s="133"/>
      <c r="L264" s="376"/>
      <c r="M264" s="133"/>
      <c r="N264" s="376"/>
      <c r="O264" s="376"/>
      <c r="P264" s="133"/>
      <c r="Q264" s="376"/>
      <c r="R264" s="133"/>
      <c r="S264" s="499"/>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91"/>
    </row>
    <row r="265" spans="6:69">
      <c r="F265" s="376"/>
      <c r="G265" s="133"/>
      <c r="H265" s="376"/>
      <c r="I265" s="133"/>
      <c r="J265" s="436"/>
      <c r="K265" s="133"/>
      <c r="L265" s="376"/>
      <c r="M265" s="133"/>
      <c r="N265" s="376"/>
      <c r="O265" s="376"/>
      <c r="P265" s="133"/>
      <c r="Q265" s="376"/>
      <c r="R265" s="133"/>
      <c r="S265" s="499"/>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91"/>
    </row>
    <row r="266" spans="6:69">
      <c r="F266" s="376"/>
      <c r="G266" s="133"/>
      <c r="H266" s="376"/>
      <c r="I266" s="133"/>
      <c r="J266" s="436"/>
      <c r="K266" s="133"/>
      <c r="L266" s="376"/>
      <c r="M266" s="133"/>
      <c r="N266" s="376"/>
      <c r="O266" s="376"/>
      <c r="P266" s="133"/>
      <c r="Q266" s="376"/>
      <c r="R266" s="133"/>
      <c r="S266" s="499"/>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91"/>
    </row>
    <row r="267" spans="6:69">
      <c r="F267" s="376"/>
      <c r="G267" s="133"/>
      <c r="H267" s="376"/>
      <c r="I267" s="133"/>
      <c r="J267" s="436"/>
      <c r="K267" s="133"/>
      <c r="L267" s="376"/>
      <c r="M267" s="133"/>
      <c r="N267" s="376"/>
      <c r="O267" s="376"/>
      <c r="P267" s="133"/>
      <c r="Q267" s="376"/>
      <c r="R267" s="133"/>
      <c r="S267" s="499"/>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91"/>
    </row>
    <row r="268" spans="6:69">
      <c r="F268" s="376"/>
      <c r="G268" s="133"/>
      <c r="H268" s="376"/>
      <c r="I268" s="133"/>
      <c r="J268" s="436"/>
      <c r="K268" s="133"/>
      <c r="L268" s="376"/>
      <c r="M268" s="133"/>
      <c r="N268" s="376"/>
      <c r="O268" s="376"/>
      <c r="P268" s="133"/>
      <c r="Q268" s="376"/>
      <c r="R268" s="133"/>
      <c r="S268" s="499"/>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91"/>
    </row>
    <row r="269" spans="6:69">
      <c r="F269" s="376"/>
      <c r="G269" s="133"/>
      <c r="H269" s="376"/>
      <c r="I269" s="133"/>
      <c r="J269" s="436"/>
      <c r="K269" s="133"/>
      <c r="L269" s="376"/>
      <c r="M269" s="133"/>
      <c r="N269" s="376"/>
      <c r="O269" s="376"/>
      <c r="P269" s="133"/>
      <c r="Q269" s="376"/>
      <c r="R269" s="133"/>
      <c r="S269" s="499"/>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91"/>
    </row>
    <row r="270" spans="6:69">
      <c r="F270" s="376"/>
      <c r="G270" s="133"/>
      <c r="H270" s="376"/>
      <c r="I270" s="133"/>
      <c r="J270" s="436"/>
      <c r="K270" s="133"/>
      <c r="L270" s="376"/>
      <c r="M270" s="133"/>
      <c r="N270" s="376"/>
      <c r="O270" s="376"/>
      <c r="P270" s="133"/>
      <c r="Q270" s="376"/>
      <c r="R270" s="133"/>
      <c r="S270" s="499"/>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91"/>
    </row>
    <row r="271" spans="6:69">
      <c r="F271" s="376"/>
      <c r="G271" s="133"/>
      <c r="H271" s="376"/>
      <c r="I271" s="133"/>
      <c r="J271" s="436"/>
      <c r="K271" s="133"/>
      <c r="L271" s="376"/>
      <c r="M271" s="133"/>
      <c r="N271" s="376"/>
      <c r="O271" s="376"/>
      <c r="P271" s="133"/>
      <c r="Q271" s="376"/>
      <c r="R271" s="133"/>
      <c r="S271" s="499"/>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91"/>
    </row>
    <row r="272" spans="6:69">
      <c r="F272" s="376"/>
      <c r="G272" s="133"/>
      <c r="H272" s="376"/>
      <c r="I272" s="133"/>
      <c r="J272" s="436"/>
      <c r="K272" s="133"/>
      <c r="L272" s="376"/>
      <c r="M272" s="133"/>
      <c r="N272" s="376"/>
      <c r="O272" s="376"/>
      <c r="P272" s="133"/>
      <c r="Q272" s="376"/>
      <c r="R272" s="133"/>
      <c r="S272" s="499"/>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91"/>
    </row>
    <row r="273" spans="6:69">
      <c r="F273" s="376"/>
      <c r="G273" s="133"/>
      <c r="H273" s="376"/>
      <c r="I273" s="133"/>
      <c r="J273" s="436"/>
      <c r="K273" s="133"/>
      <c r="L273" s="376"/>
      <c r="M273" s="133"/>
      <c r="N273" s="376"/>
      <c r="O273" s="376"/>
      <c r="P273" s="133"/>
      <c r="Q273" s="376"/>
      <c r="R273" s="133"/>
      <c r="S273" s="499"/>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91"/>
    </row>
    <row r="274" spans="6:69">
      <c r="F274" s="376"/>
      <c r="G274" s="133"/>
      <c r="H274" s="376"/>
      <c r="I274" s="133"/>
      <c r="J274" s="436"/>
      <c r="K274" s="133"/>
      <c r="L274" s="376"/>
      <c r="M274" s="133"/>
      <c r="N274" s="376"/>
      <c r="O274" s="376"/>
      <c r="P274" s="133"/>
      <c r="Q274" s="376"/>
      <c r="R274" s="133"/>
      <c r="S274" s="499"/>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91"/>
    </row>
    <row r="275" spans="6:69">
      <c r="F275" s="376"/>
      <c r="G275" s="133"/>
      <c r="H275" s="376"/>
      <c r="I275" s="133"/>
      <c r="J275" s="436"/>
      <c r="K275" s="133"/>
      <c r="L275" s="376"/>
      <c r="M275" s="133"/>
      <c r="N275" s="376"/>
      <c r="O275" s="376"/>
      <c r="P275" s="133"/>
      <c r="Q275" s="376"/>
      <c r="R275" s="133"/>
      <c r="S275" s="499"/>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91"/>
    </row>
    <row r="276" spans="6:69">
      <c r="F276" s="376"/>
      <c r="G276" s="133"/>
      <c r="H276" s="376"/>
      <c r="I276" s="133"/>
      <c r="J276" s="436"/>
      <c r="K276" s="133"/>
      <c r="L276" s="376"/>
      <c r="M276" s="133"/>
      <c r="N276" s="376"/>
      <c r="O276" s="376"/>
      <c r="P276" s="133"/>
      <c r="Q276" s="376"/>
      <c r="R276" s="133"/>
      <c r="S276" s="499"/>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91"/>
    </row>
    <row r="277" spans="6:69">
      <c r="F277" s="376"/>
      <c r="G277" s="133"/>
      <c r="H277" s="376"/>
      <c r="I277" s="133"/>
      <c r="J277" s="436"/>
      <c r="K277" s="133"/>
      <c r="L277" s="376"/>
      <c r="M277" s="133"/>
      <c r="N277" s="376"/>
      <c r="O277" s="376"/>
      <c r="P277" s="133"/>
      <c r="Q277" s="376"/>
      <c r="R277" s="133"/>
      <c r="S277" s="499"/>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91"/>
    </row>
    <row r="278" spans="6:69">
      <c r="F278" s="376"/>
      <c r="G278" s="133"/>
      <c r="H278" s="376"/>
      <c r="I278" s="133"/>
      <c r="J278" s="436"/>
      <c r="K278" s="133"/>
      <c r="L278" s="376"/>
      <c r="M278" s="133"/>
      <c r="N278" s="376"/>
      <c r="O278" s="376"/>
      <c r="P278" s="133"/>
      <c r="Q278" s="376"/>
      <c r="R278" s="133"/>
      <c r="S278" s="499"/>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91"/>
    </row>
    <row r="279" spans="6:69">
      <c r="F279" s="376"/>
      <c r="G279" s="133"/>
      <c r="H279" s="376"/>
      <c r="I279" s="133"/>
      <c r="J279" s="436"/>
      <c r="K279" s="133"/>
      <c r="L279" s="376"/>
      <c r="M279" s="133"/>
      <c r="N279" s="376"/>
      <c r="O279" s="376"/>
      <c r="P279" s="133"/>
      <c r="Q279" s="376"/>
      <c r="R279" s="133"/>
      <c r="S279" s="499"/>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91"/>
    </row>
    <row r="280" spans="6:69">
      <c r="F280" s="376"/>
      <c r="G280" s="133"/>
      <c r="H280" s="376"/>
      <c r="I280" s="133"/>
      <c r="J280" s="436"/>
      <c r="K280" s="133"/>
      <c r="L280" s="376"/>
      <c r="M280" s="133"/>
      <c r="N280" s="376"/>
      <c r="O280" s="376"/>
      <c r="P280" s="133"/>
      <c r="Q280" s="376"/>
      <c r="R280" s="133"/>
      <c r="S280" s="499"/>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91"/>
    </row>
    <row r="281" spans="6:69">
      <c r="F281" s="376"/>
      <c r="G281" s="133"/>
      <c r="H281" s="376"/>
      <c r="I281" s="133"/>
      <c r="J281" s="436"/>
      <c r="K281" s="133"/>
      <c r="L281" s="376"/>
      <c r="M281" s="133"/>
      <c r="N281" s="376"/>
      <c r="O281" s="376"/>
      <c r="P281" s="133"/>
      <c r="Q281" s="376"/>
      <c r="R281" s="133"/>
      <c r="S281" s="499"/>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91"/>
    </row>
    <row r="282" spans="6:69">
      <c r="F282" s="376"/>
      <c r="G282" s="133"/>
      <c r="H282" s="376"/>
      <c r="I282" s="133"/>
      <c r="J282" s="436"/>
      <c r="K282" s="133"/>
      <c r="L282" s="376"/>
      <c r="M282" s="133"/>
      <c r="N282" s="376"/>
      <c r="O282" s="376"/>
      <c r="P282" s="133"/>
      <c r="Q282" s="376"/>
      <c r="R282" s="133"/>
      <c r="S282" s="499"/>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91"/>
    </row>
    <row r="283" spans="6:69">
      <c r="F283" s="376"/>
      <c r="G283" s="133"/>
      <c r="H283" s="376"/>
      <c r="I283" s="133"/>
      <c r="J283" s="436"/>
      <c r="K283" s="133"/>
      <c r="L283" s="376"/>
      <c r="M283" s="133"/>
      <c r="N283" s="376"/>
      <c r="O283" s="376"/>
      <c r="P283" s="133"/>
      <c r="Q283" s="376"/>
      <c r="R283" s="133"/>
      <c r="S283" s="499"/>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91"/>
    </row>
    <row r="284" spans="6:69">
      <c r="F284" s="376"/>
      <c r="G284" s="133"/>
      <c r="H284" s="376"/>
      <c r="I284" s="133"/>
      <c r="J284" s="436"/>
      <c r="K284" s="133"/>
      <c r="L284" s="376"/>
      <c r="M284" s="133"/>
      <c r="N284" s="376"/>
      <c r="O284" s="376"/>
      <c r="P284" s="133"/>
      <c r="Q284" s="376"/>
      <c r="R284" s="133"/>
      <c r="S284" s="499"/>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91"/>
    </row>
    <row r="285" spans="6:69">
      <c r="F285" s="376"/>
      <c r="G285" s="133"/>
      <c r="H285" s="376"/>
      <c r="I285" s="133"/>
      <c r="J285" s="436"/>
      <c r="K285" s="133"/>
      <c r="L285" s="376"/>
      <c r="M285" s="133"/>
      <c r="N285" s="376"/>
      <c r="O285" s="376"/>
      <c r="P285" s="133"/>
      <c r="Q285" s="376"/>
      <c r="R285" s="133"/>
      <c r="S285" s="499"/>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91"/>
    </row>
    <row r="286" spans="6:69">
      <c r="F286" s="376"/>
      <c r="G286" s="133"/>
      <c r="H286" s="376"/>
      <c r="I286" s="133"/>
      <c r="J286" s="436"/>
      <c r="K286" s="133"/>
      <c r="L286" s="376"/>
      <c r="M286" s="133"/>
      <c r="N286" s="376"/>
      <c r="O286" s="376"/>
      <c r="P286" s="133"/>
      <c r="Q286" s="376"/>
      <c r="R286" s="133"/>
      <c r="S286" s="499"/>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91"/>
    </row>
    <row r="287" spans="6:69">
      <c r="F287" s="376"/>
      <c r="G287" s="133"/>
      <c r="H287" s="376"/>
      <c r="I287" s="133"/>
      <c r="J287" s="436"/>
      <c r="K287" s="133"/>
      <c r="L287" s="376"/>
      <c r="M287" s="133"/>
      <c r="N287" s="376"/>
      <c r="O287" s="376"/>
      <c r="P287" s="133"/>
      <c r="Q287" s="376"/>
      <c r="R287" s="133"/>
      <c r="S287" s="499"/>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91"/>
    </row>
    <row r="288" spans="6:69">
      <c r="F288" s="376"/>
      <c r="G288" s="133"/>
      <c r="H288" s="376"/>
      <c r="I288" s="133"/>
      <c r="J288" s="436"/>
      <c r="K288" s="133"/>
      <c r="L288" s="376"/>
      <c r="M288" s="133"/>
      <c r="N288" s="376"/>
      <c r="O288" s="376"/>
      <c r="P288" s="133"/>
      <c r="Q288" s="376"/>
      <c r="R288" s="133"/>
      <c r="S288" s="499"/>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91"/>
    </row>
    <row r="289" spans="6:69">
      <c r="F289" s="376"/>
      <c r="G289" s="133"/>
      <c r="H289" s="376"/>
      <c r="I289" s="133"/>
      <c r="J289" s="436"/>
      <c r="K289" s="133"/>
      <c r="L289" s="376"/>
      <c r="M289" s="133"/>
      <c r="N289" s="376"/>
      <c r="O289" s="376"/>
      <c r="P289" s="133"/>
      <c r="Q289" s="376"/>
      <c r="R289" s="133"/>
      <c r="S289" s="499"/>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91"/>
    </row>
    <row r="290" spans="6:69">
      <c r="F290" s="376"/>
      <c r="G290" s="133"/>
      <c r="H290" s="376"/>
      <c r="I290" s="133"/>
      <c r="J290" s="436"/>
      <c r="K290" s="133"/>
      <c r="L290" s="376"/>
      <c r="M290" s="133"/>
      <c r="N290" s="376"/>
      <c r="O290" s="376"/>
      <c r="P290" s="133"/>
      <c r="Q290" s="376"/>
      <c r="R290" s="133"/>
      <c r="S290" s="499"/>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91"/>
    </row>
    <row r="291" spans="6:69">
      <c r="F291" s="376"/>
      <c r="G291" s="133"/>
      <c r="H291" s="376"/>
      <c r="I291" s="133"/>
      <c r="J291" s="436"/>
      <c r="K291" s="133"/>
      <c r="L291" s="376"/>
      <c r="M291" s="133"/>
      <c r="N291" s="376"/>
      <c r="O291" s="376"/>
      <c r="P291" s="133"/>
      <c r="Q291" s="376"/>
      <c r="R291" s="133"/>
      <c r="S291" s="499"/>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91"/>
    </row>
    <row r="292" spans="6:69">
      <c r="F292" s="376"/>
      <c r="G292" s="133"/>
      <c r="H292" s="376"/>
      <c r="I292" s="133"/>
      <c r="J292" s="436"/>
      <c r="K292" s="133"/>
      <c r="L292" s="376"/>
      <c r="M292" s="133"/>
      <c r="N292" s="376"/>
      <c r="O292" s="376"/>
      <c r="P292" s="133"/>
      <c r="Q292" s="376"/>
      <c r="R292" s="133"/>
      <c r="S292" s="499"/>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91"/>
    </row>
    <row r="293" spans="6:69">
      <c r="F293" s="376"/>
      <c r="G293" s="133"/>
      <c r="H293" s="376"/>
      <c r="I293" s="133"/>
      <c r="J293" s="436"/>
      <c r="K293" s="133"/>
      <c r="L293" s="376"/>
      <c r="M293" s="133"/>
      <c r="N293" s="376"/>
      <c r="O293" s="376"/>
      <c r="P293" s="133"/>
      <c r="Q293" s="376"/>
      <c r="R293" s="133"/>
      <c r="S293" s="499"/>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91"/>
    </row>
    <row r="294" spans="6:69">
      <c r="F294" s="376"/>
      <c r="G294" s="133"/>
      <c r="H294" s="376"/>
      <c r="I294" s="133"/>
      <c r="J294" s="436"/>
      <c r="K294" s="133"/>
      <c r="L294" s="376"/>
      <c r="M294" s="133"/>
      <c r="N294" s="376"/>
      <c r="O294" s="376"/>
      <c r="P294" s="133"/>
      <c r="Q294" s="376"/>
      <c r="R294" s="133"/>
      <c r="S294" s="499"/>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91"/>
    </row>
    <row r="295" spans="6:69">
      <c r="F295" s="376"/>
      <c r="G295" s="133"/>
      <c r="H295" s="376"/>
      <c r="I295" s="133"/>
      <c r="J295" s="436"/>
      <c r="K295" s="133"/>
      <c r="L295" s="376"/>
      <c r="M295" s="133"/>
      <c r="N295" s="376"/>
      <c r="O295" s="376"/>
      <c r="P295" s="133"/>
      <c r="Q295" s="376"/>
      <c r="R295" s="133"/>
      <c r="S295" s="499"/>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91"/>
    </row>
    <row r="296" spans="6:69">
      <c r="F296" s="376"/>
      <c r="G296" s="133"/>
      <c r="H296" s="376"/>
      <c r="I296" s="133"/>
      <c r="J296" s="436"/>
      <c r="K296" s="133"/>
      <c r="L296" s="376"/>
      <c r="M296" s="133"/>
      <c r="N296" s="376"/>
      <c r="O296" s="376"/>
      <c r="P296" s="133"/>
      <c r="Q296" s="376"/>
      <c r="R296" s="133"/>
      <c r="S296" s="499"/>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91"/>
    </row>
    <row r="297" spans="6:69">
      <c r="F297" s="376"/>
      <c r="G297" s="133"/>
      <c r="H297" s="376"/>
      <c r="I297" s="133"/>
      <c r="J297" s="436"/>
      <c r="K297" s="133"/>
      <c r="L297" s="376"/>
      <c r="M297" s="133"/>
      <c r="N297" s="376"/>
      <c r="O297" s="376"/>
      <c r="P297" s="133"/>
      <c r="Q297" s="376"/>
      <c r="R297" s="133"/>
      <c r="S297" s="499"/>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91"/>
    </row>
    <row r="298" spans="6:69">
      <c r="F298" s="376"/>
      <c r="G298" s="133"/>
      <c r="H298" s="376"/>
      <c r="I298" s="133"/>
      <c r="J298" s="436"/>
      <c r="K298" s="133"/>
      <c r="L298" s="376"/>
      <c r="M298" s="133"/>
      <c r="N298" s="376"/>
      <c r="O298" s="376"/>
      <c r="P298" s="133"/>
      <c r="Q298" s="376"/>
      <c r="R298" s="133"/>
      <c r="S298" s="499"/>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91"/>
    </row>
    <row r="299" spans="6:69">
      <c r="F299" s="376"/>
      <c r="G299" s="133"/>
      <c r="H299" s="376"/>
      <c r="I299" s="133"/>
      <c r="J299" s="436"/>
      <c r="K299" s="133"/>
      <c r="L299" s="376"/>
      <c r="M299" s="133"/>
      <c r="N299" s="376"/>
      <c r="O299" s="376"/>
      <c r="P299" s="133"/>
      <c r="Q299" s="376"/>
      <c r="R299" s="133"/>
      <c r="S299" s="499"/>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91"/>
    </row>
    <row r="300" spans="6:69">
      <c r="F300" s="376"/>
      <c r="G300" s="133"/>
      <c r="H300" s="376"/>
      <c r="I300" s="133"/>
      <c r="J300" s="436"/>
      <c r="K300" s="133"/>
      <c r="L300" s="376"/>
      <c r="M300" s="133"/>
      <c r="N300" s="376"/>
      <c r="O300" s="376"/>
      <c r="P300" s="133"/>
      <c r="Q300" s="376"/>
      <c r="R300" s="133"/>
      <c r="S300" s="499"/>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91"/>
    </row>
    <row r="301" spans="6:69">
      <c r="F301" s="376"/>
      <c r="G301" s="133"/>
      <c r="H301" s="376"/>
      <c r="I301" s="133"/>
      <c r="J301" s="436"/>
      <c r="K301" s="133"/>
      <c r="L301" s="376"/>
      <c r="M301" s="133"/>
      <c r="N301" s="376"/>
      <c r="O301" s="376"/>
      <c r="P301" s="133"/>
      <c r="Q301" s="376"/>
      <c r="R301" s="133"/>
      <c r="S301" s="499"/>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91"/>
    </row>
    <row r="302" spans="6:69">
      <c r="F302" s="376"/>
      <c r="G302" s="133"/>
      <c r="H302" s="376"/>
      <c r="I302" s="133"/>
      <c r="J302" s="436"/>
      <c r="K302" s="133"/>
      <c r="L302" s="376"/>
      <c r="M302" s="133"/>
      <c r="N302" s="376"/>
      <c r="O302" s="376"/>
      <c r="P302" s="133"/>
      <c r="Q302" s="376"/>
      <c r="R302" s="133"/>
      <c r="S302" s="499"/>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91"/>
    </row>
    <row r="303" spans="6:69">
      <c r="F303" s="376"/>
      <c r="G303" s="133"/>
      <c r="H303" s="376"/>
      <c r="I303" s="133"/>
      <c r="J303" s="436"/>
      <c r="K303" s="133"/>
      <c r="L303" s="376"/>
      <c r="M303" s="133"/>
      <c r="N303" s="376"/>
      <c r="O303" s="376"/>
      <c r="P303" s="133"/>
      <c r="Q303" s="376"/>
      <c r="R303" s="133"/>
      <c r="S303" s="499"/>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91"/>
    </row>
    <row r="304" spans="6:69">
      <c r="F304" s="376"/>
      <c r="G304" s="133"/>
      <c r="H304" s="376"/>
      <c r="I304" s="133"/>
      <c r="J304" s="436"/>
      <c r="K304" s="133"/>
      <c r="L304" s="376"/>
      <c r="M304" s="133"/>
      <c r="N304" s="376"/>
      <c r="O304" s="376"/>
      <c r="P304" s="133"/>
      <c r="Q304" s="376"/>
      <c r="R304" s="133"/>
      <c r="S304" s="499"/>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91"/>
    </row>
    <row r="305" spans="6:69">
      <c r="F305" s="376"/>
      <c r="G305" s="133"/>
      <c r="H305" s="376"/>
      <c r="I305" s="133"/>
      <c r="J305" s="436"/>
      <c r="K305" s="133"/>
      <c r="L305" s="376"/>
      <c r="M305" s="133"/>
      <c r="N305" s="376"/>
      <c r="O305" s="376"/>
      <c r="P305" s="133"/>
      <c r="Q305" s="376"/>
      <c r="R305" s="133"/>
      <c r="S305" s="499"/>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91"/>
    </row>
    <row r="306" spans="6:69">
      <c r="F306" s="376"/>
      <c r="G306" s="133"/>
      <c r="H306" s="376"/>
      <c r="I306" s="133"/>
      <c r="J306" s="436"/>
      <c r="K306" s="133"/>
      <c r="L306" s="376"/>
      <c r="M306" s="133"/>
      <c r="N306" s="376"/>
      <c r="O306" s="376"/>
      <c r="P306" s="133"/>
      <c r="Q306" s="376"/>
      <c r="R306" s="133"/>
      <c r="S306" s="499"/>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91"/>
    </row>
    <row r="307" spans="6:69">
      <c r="F307" s="376"/>
      <c r="G307" s="133"/>
      <c r="H307" s="376"/>
      <c r="I307" s="133"/>
      <c r="J307" s="436"/>
      <c r="K307" s="133"/>
      <c r="L307" s="376"/>
      <c r="M307" s="133"/>
      <c r="N307" s="376"/>
      <c r="O307" s="376"/>
      <c r="P307" s="133"/>
      <c r="Q307" s="376"/>
      <c r="R307" s="133"/>
      <c r="S307" s="499"/>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91"/>
    </row>
    <row r="308" spans="6:69">
      <c r="F308" s="376"/>
      <c r="G308" s="133"/>
      <c r="H308" s="376"/>
      <c r="I308" s="133"/>
      <c r="J308" s="436"/>
      <c r="K308" s="133"/>
      <c r="L308" s="376"/>
      <c r="M308" s="133"/>
      <c r="N308" s="376"/>
      <c r="O308" s="376"/>
      <c r="P308" s="133"/>
      <c r="Q308" s="376"/>
      <c r="R308" s="133"/>
      <c r="S308" s="499"/>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91"/>
    </row>
    <row r="309" spans="6:69">
      <c r="F309" s="376"/>
      <c r="G309" s="133"/>
      <c r="H309" s="376"/>
      <c r="I309" s="133"/>
      <c r="J309" s="436"/>
      <c r="K309" s="133"/>
      <c r="L309" s="376"/>
      <c r="M309" s="133"/>
      <c r="N309" s="376"/>
      <c r="O309" s="376"/>
      <c r="P309" s="133"/>
      <c r="Q309" s="376"/>
      <c r="R309" s="133"/>
      <c r="S309" s="499"/>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91"/>
    </row>
    <row r="310" spans="6:69">
      <c r="F310" s="376"/>
      <c r="G310" s="133"/>
      <c r="H310" s="376"/>
      <c r="I310" s="133"/>
      <c r="J310" s="436"/>
      <c r="K310" s="133"/>
      <c r="L310" s="376"/>
      <c r="M310" s="133"/>
      <c r="N310" s="376"/>
      <c r="O310" s="376"/>
      <c r="P310" s="133"/>
      <c r="Q310" s="376"/>
      <c r="R310" s="133"/>
      <c r="S310" s="499"/>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91"/>
    </row>
    <row r="311" spans="6:69">
      <c r="F311" s="376"/>
      <c r="G311" s="133"/>
      <c r="H311" s="376"/>
      <c r="I311" s="133"/>
      <c r="J311" s="436"/>
      <c r="K311" s="133"/>
      <c r="L311" s="376"/>
      <c r="M311" s="133"/>
      <c r="N311" s="376"/>
      <c r="O311" s="376"/>
      <c r="P311" s="133"/>
      <c r="Q311" s="376"/>
      <c r="R311" s="133"/>
      <c r="S311" s="499"/>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91"/>
    </row>
    <row r="312" spans="6:69">
      <c r="F312" s="376"/>
      <c r="G312" s="133"/>
      <c r="H312" s="376"/>
      <c r="I312" s="133"/>
      <c r="J312" s="436"/>
      <c r="K312" s="133"/>
      <c r="L312" s="376"/>
      <c r="M312" s="133"/>
      <c r="N312" s="376"/>
      <c r="O312" s="376"/>
      <c r="P312" s="133"/>
      <c r="Q312" s="376"/>
      <c r="R312" s="133"/>
      <c r="S312" s="499"/>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91"/>
    </row>
    <row r="313" spans="6:69">
      <c r="F313" s="376"/>
      <c r="G313" s="133"/>
      <c r="H313" s="376"/>
      <c r="I313" s="133"/>
      <c r="J313" s="436"/>
      <c r="K313" s="133"/>
      <c r="L313" s="376"/>
      <c r="M313" s="133"/>
      <c r="N313" s="376"/>
      <c r="O313" s="376"/>
      <c r="P313" s="133"/>
      <c r="Q313" s="376"/>
      <c r="R313" s="133"/>
      <c r="S313" s="499"/>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91"/>
    </row>
    <row r="314" spans="6:69">
      <c r="F314" s="376"/>
      <c r="G314" s="133"/>
      <c r="H314" s="376"/>
      <c r="I314" s="133"/>
      <c r="J314" s="436"/>
      <c r="K314" s="133"/>
      <c r="L314" s="376"/>
      <c r="M314" s="133"/>
      <c r="N314" s="376"/>
      <c r="O314" s="376"/>
      <c r="P314" s="133"/>
      <c r="Q314" s="376"/>
      <c r="R314" s="133"/>
      <c r="S314" s="499"/>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91"/>
    </row>
    <row r="315" spans="6:69">
      <c r="F315" s="376"/>
      <c r="G315" s="133"/>
      <c r="H315" s="376"/>
      <c r="I315" s="133"/>
      <c r="J315" s="436"/>
      <c r="K315" s="133"/>
      <c r="L315" s="376"/>
      <c r="M315" s="133"/>
      <c r="N315" s="376"/>
      <c r="O315" s="376"/>
      <c r="P315" s="133"/>
      <c r="Q315" s="376"/>
      <c r="R315" s="133"/>
      <c r="S315" s="499"/>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91"/>
    </row>
    <row r="316" spans="6:69">
      <c r="F316" s="376"/>
      <c r="G316" s="133"/>
      <c r="H316" s="376"/>
      <c r="I316" s="133"/>
      <c r="J316" s="436"/>
      <c r="K316" s="133"/>
      <c r="L316" s="376"/>
      <c r="M316" s="133"/>
      <c r="N316" s="376"/>
      <c r="O316" s="376"/>
      <c r="P316" s="133"/>
      <c r="Q316" s="376"/>
      <c r="R316" s="133"/>
      <c r="S316" s="499"/>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91"/>
    </row>
    <row r="317" spans="6:69">
      <c r="F317" s="376"/>
      <c r="G317" s="133"/>
      <c r="H317" s="376"/>
      <c r="I317" s="133"/>
      <c r="J317" s="436"/>
      <c r="K317" s="133"/>
      <c r="L317" s="376"/>
      <c r="M317" s="133"/>
      <c r="N317" s="376"/>
      <c r="O317" s="376"/>
      <c r="P317" s="133"/>
      <c r="Q317" s="376"/>
      <c r="R317" s="133"/>
      <c r="S317" s="499"/>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91"/>
    </row>
    <row r="318" spans="6:69">
      <c r="F318" s="376"/>
      <c r="G318" s="133"/>
      <c r="H318" s="376"/>
      <c r="I318" s="133"/>
      <c r="J318" s="436"/>
      <c r="K318" s="133"/>
      <c r="L318" s="376"/>
      <c r="M318" s="133"/>
      <c r="N318" s="376"/>
      <c r="O318" s="376"/>
      <c r="P318" s="133"/>
      <c r="Q318" s="376"/>
      <c r="R318" s="133"/>
      <c r="S318" s="499"/>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91"/>
    </row>
    <row r="319" spans="6:69">
      <c r="F319" s="376"/>
      <c r="G319" s="133"/>
      <c r="H319" s="376"/>
      <c r="I319" s="133"/>
      <c r="J319" s="436"/>
      <c r="K319" s="133"/>
      <c r="L319" s="376"/>
      <c r="M319" s="133"/>
      <c r="N319" s="376"/>
      <c r="O319" s="376"/>
      <c r="P319" s="133"/>
      <c r="Q319" s="376"/>
      <c r="R319" s="133"/>
      <c r="S319" s="499"/>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91"/>
    </row>
    <row r="320" spans="6:69">
      <c r="F320" s="376"/>
      <c r="G320" s="133"/>
      <c r="H320" s="376"/>
      <c r="I320" s="133"/>
      <c r="J320" s="436"/>
      <c r="K320" s="133"/>
      <c r="L320" s="376"/>
      <c r="M320" s="133"/>
      <c r="N320" s="376"/>
      <c r="O320" s="376"/>
      <c r="P320" s="133"/>
      <c r="Q320" s="376"/>
      <c r="R320" s="133"/>
      <c r="S320" s="499"/>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91"/>
    </row>
    <row r="321" spans="6:69">
      <c r="F321" s="376"/>
      <c r="G321" s="133"/>
      <c r="H321" s="376"/>
      <c r="I321" s="133"/>
      <c r="J321" s="436"/>
      <c r="K321" s="133"/>
      <c r="L321" s="376"/>
      <c r="M321" s="133"/>
      <c r="N321" s="376"/>
      <c r="O321" s="376"/>
      <c r="P321" s="133"/>
      <c r="Q321" s="376"/>
      <c r="R321" s="133"/>
      <c r="S321" s="499"/>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91"/>
    </row>
    <row r="322" spans="6:69">
      <c r="F322" s="376"/>
      <c r="G322" s="133"/>
      <c r="H322" s="376"/>
      <c r="I322" s="133"/>
      <c r="J322" s="436"/>
      <c r="K322" s="133"/>
      <c r="L322" s="376"/>
      <c r="M322" s="133"/>
      <c r="N322" s="376"/>
      <c r="O322" s="376"/>
      <c r="P322" s="133"/>
      <c r="Q322" s="376"/>
      <c r="R322" s="133"/>
      <c r="S322" s="499"/>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91"/>
    </row>
    <row r="323" spans="6:69">
      <c r="F323" s="376"/>
      <c r="G323" s="133"/>
      <c r="H323" s="376"/>
      <c r="I323" s="133"/>
      <c r="J323" s="436"/>
      <c r="K323" s="133"/>
      <c r="L323" s="376"/>
      <c r="M323" s="133"/>
      <c r="N323" s="376"/>
      <c r="O323" s="376"/>
      <c r="P323" s="133"/>
      <c r="Q323" s="376"/>
      <c r="R323" s="133"/>
      <c r="S323" s="499"/>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91"/>
    </row>
    <row r="324" spans="6:69">
      <c r="F324" s="376"/>
      <c r="G324" s="133"/>
      <c r="H324" s="376"/>
      <c r="I324" s="133"/>
      <c r="J324" s="436"/>
      <c r="K324" s="133"/>
      <c r="L324" s="376"/>
      <c r="M324" s="133"/>
      <c r="N324" s="376"/>
      <c r="O324" s="376"/>
      <c r="P324" s="133"/>
      <c r="Q324" s="376"/>
      <c r="R324" s="133"/>
      <c r="S324" s="499"/>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91"/>
    </row>
    <row r="325" spans="6:69">
      <c r="F325" s="376"/>
      <c r="G325" s="133"/>
      <c r="H325" s="376"/>
      <c r="I325" s="133"/>
      <c r="J325" s="436"/>
      <c r="K325" s="133"/>
      <c r="L325" s="376"/>
      <c r="M325" s="133"/>
      <c r="N325" s="376"/>
      <c r="O325" s="376"/>
      <c r="P325" s="133"/>
      <c r="Q325" s="376"/>
      <c r="R325" s="133"/>
      <c r="S325" s="499"/>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91"/>
    </row>
    <row r="326" spans="6:69">
      <c r="F326" s="376"/>
      <c r="G326" s="133"/>
      <c r="H326" s="376"/>
      <c r="I326" s="133"/>
      <c r="J326" s="436"/>
      <c r="K326" s="133"/>
      <c r="L326" s="376"/>
      <c r="M326" s="133"/>
      <c r="N326" s="376"/>
      <c r="O326" s="376"/>
      <c r="P326" s="133"/>
      <c r="Q326" s="376"/>
      <c r="R326" s="133"/>
      <c r="S326" s="499"/>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91"/>
    </row>
    <row r="327" spans="6:69">
      <c r="F327" s="376"/>
      <c r="G327" s="133"/>
      <c r="H327" s="376"/>
      <c r="I327" s="133"/>
      <c r="J327" s="436"/>
      <c r="K327" s="133"/>
      <c r="L327" s="376"/>
      <c r="M327" s="133"/>
      <c r="N327" s="376"/>
      <c r="O327" s="376"/>
      <c r="P327" s="133"/>
      <c r="Q327" s="376"/>
      <c r="R327" s="133"/>
      <c r="S327" s="499"/>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91"/>
    </row>
    <row r="328" spans="6:69">
      <c r="F328" s="376"/>
      <c r="G328" s="133"/>
      <c r="H328" s="376"/>
      <c r="I328" s="133"/>
      <c r="J328" s="436"/>
      <c r="K328" s="133"/>
      <c r="L328" s="376"/>
      <c r="M328" s="133"/>
      <c r="N328" s="376"/>
      <c r="O328" s="376"/>
      <c r="P328" s="133"/>
      <c r="Q328" s="376"/>
      <c r="R328" s="133"/>
      <c r="S328" s="499"/>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91"/>
    </row>
    <row r="329" spans="6:69">
      <c r="F329" s="376"/>
      <c r="G329" s="133"/>
      <c r="H329" s="376"/>
      <c r="I329" s="133"/>
      <c r="J329" s="436"/>
      <c r="K329" s="133"/>
      <c r="L329" s="376"/>
      <c r="M329" s="133"/>
      <c r="N329" s="376"/>
      <c r="O329" s="376"/>
      <c r="P329" s="133"/>
      <c r="Q329" s="376"/>
      <c r="R329" s="133"/>
      <c r="S329" s="499"/>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91"/>
    </row>
    <row r="330" spans="6:69">
      <c r="F330" s="376"/>
      <c r="G330" s="133"/>
      <c r="H330" s="376"/>
      <c r="I330" s="133"/>
      <c r="J330" s="436"/>
      <c r="K330" s="133"/>
      <c r="L330" s="376"/>
      <c r="M330" s="133"/>
      <c r="N330" s="376"/>
      <c r="O330" s="376"/>
      <c r="P330" s="133"/>
      <c r="Q330" s="376"/>
      <c r="R330" s="133"/>
      <c r="S330" s="499"/>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91"/>
    </row>
    <row r="331" spans="6:69">
      <c r="F331" s="376"/>
      <c r="G331" s="133"/>
      <c r="H331" s="376"/>
      <c r="I331" s="133"/>
      <c r="J331" s="436"/>
      <c r="K331" s="133"/>
      <c r="L331" s="376"/>
      <c r="M331" s="133"/>
      <c r="N331" s="376"/>
      <c r="O331" s="376"/>
      <c r="P331" s="133"/>
      <c r="Q331" s="376"/>
      <c r="R331" s="133"/>
      <c r="S331" s="499"/>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91"/>
    </row>
    <row r="332" spans="6:69">
      <c r="F332" s="376"/>
      <c r="G332" s="133"/>
      <c r="H332" s="376"/>
      <c r="I332" s="133"/>
      <c r="J332" s="436"/>
      <c r="K332" s="133"/>
      <c r="L332" s="376"/>
      <c r="M332" s="133"/>
      <c r="N332" s="376"/>
      <c r="O332" s="376"/>
      <c r="P332" s="133"/>
      <c r="Q332" s="376"/>
      <c r="R332" s="133"/>
      <c r="S332" s="499"/>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91"/>
    </row>
    <row r="333" spans="6:69">
      <c r="F333" s="376"/>
      <c r="G333" s="133"/>
      <c r="H333" s="376"/>
      <c r="I333" s="133"/>
      <c r="J333" s="436"/>
      <c r="K333" s="133"/>
      <c r="L333" s="376"/>
      <c r="M333" s="133"/>
      <c r="N333" s="376"/>
      <c r="O333" s="376"/>
      <c r="P333" s="133"/>
      <c r="Q333" s="376"/>
      <c r="R333" s="133"/>
      <c r="S333" s="499"/>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91"/>
    </row>
    <row r="334" spans="6:69">
      <c r="F334" s="376"/>
      <c r="G334" s="133"/>
      <c r="H334" s="376"/>
      <c r="I334" s="133"/>
      <c r="J334" s="436"/>
      <c r="K334" s="133"/>
      <c r="L334" s="376"/>
      <c r="M334" s="133"/>
      <c r="N334" s="376"/>
      <c r="O334" s="376"/>
      <c r="P334" s="133"/>
      <c r="Q334" s="376"/>
      <c r="R334" s="133"/>
      <c r="S334" s="499"/>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91"/>
    </row>
    <row r="335" spans="6:69">
      <c r="F335" s="376"/>
      <c r="G335" s="133"/>
      <c r="H335" s="376"/>
      <c r="I335" s="133"/>
      <c r="J335" s="436"/>
      <c r="K335" s="133"/>
      <c r="L335" s="376"/>
      <c r="M335" s="133"/>
      <c r="N335" s="376"/>
      <c r="O335" s="376"/>
      <c r="P335" s="133"/>
      <c r="Q335" s="376"/>
      <c r="R335" s="133"/>
      <c r="S335" s="499"/>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91"/>
    </row>
    <row r="336" spans="6:69">
      <c r="F336" s="376"/>
      <c r="G336" s="133"/>
      <c r="H336" s="376"/>
      <c r="I336" s="133"/>
      <c r="J336" s="436"/>
      <c r="K336" s="133"/>
      <c r="L336" s="376"/>
      <c r="M336" s="133"/>
      <c r="N336" s="376"/>
      <c r="O336" s="376"/>
      <c r="P336" s="133"/>
      <c r="Q336" s="376"/>
      <c r="R336" s="133"/>
      <c r="S336" s="499"/>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91"/>
    </row>
    <row r="337" spans="6:69">
      <c r="F337" s="376"/>
      <c r="G337" s="133"/>
      <c r="H337" s="376"/>
      <c r="I337" s="133"/>
      <c r="J337" s="436"/>
      <c r="K337" s="133"/>
      <c r="L337" s="376"/>
      <c r="M337" s="133"/>
      <c r="N337" s="376"/>
      <c r="O337" s="376"/>
      <c r="P337" s="133"/>
      <c r="Q337" s="376"/>
      <c r="R337" s="133"/>
      <c r="S337" s="499"/>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91"/>
    </row>
    <row r="338" spans="6:69">
      <c r="F338" s="376"/>
      <c r="G338" s="133"/>
      <c r="H338" s="376"/>
      <c r="I338" s="133"/>
      <c r="J338" s="436"/>
      <c r="K338" s="133"/>
      <c r="L338" s="376"/>
      <c r="M338" s="133"/>
      <c r="N338" s="376"/>
      <c r="O338" s="376"/>
      <c r="P338" s="133"/>
      <c r="Q338" s="376"/>
      <c r="R338" s="133"/>
      <c r="S338" s="499"/>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91"/>
    </row>
    <row r="339" spans="6:69">
      <c r="F339" s="376"/>
      <c r="G339" s="133"/>
      <c r="H339" s="376"/>
      <c r="I339" s="133"/>
      <c r="J339" s="436"/>
      <c r="K339" s="133"/>
      <c r="L339" s="376"/>
      <c r="M339" s="133"/>
      <c r="N339" s="376"/>
      <c r="O339" s="376"/>
      <c r="P339" s="133"/>
      <c r="Q339" s="376"/>
      <c r="R339" s="133"/>
      <c r="S339" s="499"/>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91"/>
    </row>
    <row r="340" spans="6:69">
      <c r="F340" s="376"/>
      <c r="G340" s="133"/>
      <c r="H340" s="376"/>
      <c r="I340" s="133"/>
      <c r="J340" s="436"/>
      <c r="K340" s="133"/>
      <c r="L340" s="376"/>
      <c r="M340" s="133"/>
      <c r="N340" s="376"/>
      <c r="O340" s="376"/>
      <c r="P340" s="133"/>
      <c r="Q340" s="376"/>
      <c r="R340" s="133"/>
      <c r="S340" s="499"/>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91"/>
    </row>
    <row r="341" spans="6:69">
      <c r="F341" s="376"/>
      <c r="G341" s="133"/>
      <c r="H341" s="376"/>
      <c r="I341" s="133"/>
      <c r="J341" s="436"/>
      <c r="K341" s="133"/>
      <c r="L341" s="376"/>
      <c r="M341" s="133"/>
      <c r="N341" s="376"/>
      <c r="O341" s="376"/>
      <c r="P341" s="133"/>
      <c r="Q341" s="376"/>
      <c r="R341" s="133"/>
      <c r="S341" s="499"/>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91"/>
    </row>
    <row r="342" spans="6:69">
      <c r="F342" s="376"/>
      <c r="G342" s="133"/>
      <c r="H342" s="376"/>
      <c r="I342" s="133"/>
      <c r="J342" s="436"/>
      <c r="K342" s="133"/>
      <c r="L342" s="376"/>
      <c r="M342" s="133"/>
      <c r="N342" s="376"/>
      <c r="O342" s="376"/>
      <c r="P342" s="133"/>
      <c r="Q342" s="376"/>
      <c r="R342" s="133"/>
      <c r="S342" s="499"/>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91"/>
    </row>
    <row r="343" spans="6:69">
      <c r="F343" s="376"/>
      <c r="G343" s="133"/>
      <c r="H343" s="376"/>
      <c r="I343" s="133"/>
      <c r="J343" s="436"/>
      <c r="K343" s="133"/>
      <c r="L343" s="376"/>
      <c r="M343" s="133"/>
      <c r="N343" s="376"/>
      <c r="O343" s="376"/>
      <c r="P343" s="133"/>
      <c r="Q343" s="376"/>
      <c r="R343" s="133"/>
      <c r="S343" s="499"/>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91"/>
    </row>
    <row r="344" spans="6:69">
      <c r="F344" s="376"/>
      <c r="G344" s="133"/>
      <c r="H344" s="376"/>
      <c r="I344" s="133"/>
      <c r="J344" s="436"/>
      <c r="K344" s="133"/>
      <c r="L344" s="376"/>
      <c r="M344" s="133"/>
      <c r="N344" s="376"/>
      <c r="O344" s="376"/>
      <c r="P344" s="133"/>
      <c r="Q344" s="376"/>
      <c r="R344" s="133"/>
      <c r="S344" s="499"/>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91"/>
    </row>
    <row r="345" spans="6:69">
      <c r="F345" s="376"/>
      <c r="G345" s="133"/>
      <c r="H345" s="376"/>
      <c r="I345" s="133"/>
      <c r="J345" s="436"/>
      <c r="K345" s="133"/>
      <c r="L345" s="376"/>
      <c r="M345" s="133"/>
      <c r="N345" s="376"/>
      <c r="O345" s="376"/>
      <c r="P345" s="133"/>
      <c r="Q345" s="376"/>
      <c r="R345" s="133"/>
      <c r="S345" s="499"/>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91"/>
    </row>
    <row r="346" spans="6:69">
      <c r="F346" s="376"/>
      <c r="G346" s="133"/>
      <c r="H346" s="376"/>
      <c r="I346" s="133"/>
      <c r="J346" s="436"/>
      <c r="K346" s="133"/>
      <c r="L346" s="376"/>
      <c r="M346" s="133"/>
      <c r="N346" s="376"/>
      <c r="O346" s="376"/>
      <c r="P346" s="133"/>
      <c r="Q346" s="376"/>
      <c r="R346" s="133"/>
      <c r="S346" s="499"/>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91"/>
    </row>
    <row r="347" spans="6:69">
      <c r="F347" s="376"/>
      <c r="G347" s="133"/>
      <c r="H347" s="376"/>
      <c r="I347" s="133"/>
      <c r="J347" s="436"/>
      <c r="K347" s="133"/>
      <c r="L347" s="376"/>
      <c r="M347" s="133"/>
      <c r="N347" s="376"/>
      <c r="O347" s="376"/>
      <c r="P347" s="133"/>
      <c r="Q347" s="376"/>
      <c r="R347" s="133"/>
      <c r="S347" s="499"/>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91"/>
    </row>
    <row r="348" spans="6:69">
      <c r="F348" s="376"/>
      <c r="G348" s="133"/>
      <c r="H348" s="376"/>
      <c r="I348" s="133"/>
      <c r="J348" s="436"/>
      <c r="K348" s="133"/>
      <c r="L348" s="376"/>
      <c r="M348" s="133"/>
      <c r="N348" s="376"/>
      <c r="O348" s="376"/>
      <c r="P348" s="133"/>
      <c r="Q348" s="376"/>
      <c r="R348" s="133"/>
      <c r="S348" s="499"/>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91"/>
    </row>
    <row r="349" spans="6:69">
      <c r="F349" s="376"/>
      <c r="G349" s="133"/>
      <c r="H349" s="376"/>
      <c r="I349" s="133"/>
      <c r="J349" s="436"/>
      <c r="K349" s="133"/>
      <c r="L349" s="376"/>
      <c r="M349" s="133"/>
      <c r="N349" s="376"/>
      <c r="O349" s="376"/>
      <c r="P349" s="133"/>
      <c r="Q349" s="376"/>
      <c r="R349" s="133"/>
      <c r="S349" s="499"/>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91"/>
    </row>
    <row r="350" spans="6:69">
      <c r="F350" s="376"/>
      <c r="G350" s="133"/>
      <c r="H350" s="376"/>
      <c r="I350" s="133"/>
      <c r="J350" s="436"/>
      <c r="K350" s="133"/>
      <c r="L350" s="376"/>
      <c r="M350" s="133"/>
      <c r="N350" s="376"/>
      <c r="O350" s="376"/>
      <c r="P350" s="133"/>
      <c r="Q350" s="376"/>
      <c r="R350" s="133"/>
      <c r="S350" s="499"/>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91"/>
    </row>
    <row r="351" spans="6:69">
      <c r="F351" s="376"/>
      <c r="G351" s="133"/>
      <c r="H351" s="376"/>
      <c r="I351" s="133"/>
      <c r="J351" s="436"/>
      <c r="K351" s="133"/>
      <c r="L351" s="376"/>
      <c r="M351" s="133"/>
      <c r="N351" s="376"/>
      <c r="O351" s="376"/>
      <c r="P351" s="133"/>
      <c r="Q351" s="376"/>
      <c r="R351" s="133"/>
      <c r="S351" s="499"/>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91"/>
    </row>
    <row r="352" spans="6:69">
      <c r="F352" s="376"/>
      <c r="G352" s="133"/>
      <c r="H352" s="376"/>
      <c r="I352" s="133"/>
      <c r="J352" s="436"/>
      <c r="K352" s="133"/>
      <c r="L352" s="376"/>
      <c r="M352" s="133"/>
      <c r="N352" s="376"/>
      <c r="O352" s="376"/>
      <c r="P352" s="133"/>
      <c r="Q352" s="376"/>
      <c r="R352" s="133"/>
      <c r="S352" s="499"/>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91"/>
    </row>
    <row r="353" spans="6:69">
      <c r="F353" s="376"/>
      <c r="G353" s="133"/>
      <c r="H353" s="376"/>
      <c r="I353" s="133"/>
      <c r="J353" s="436"/>
      <c r="K353" s="133"/>
      <c r="L353" s="376"/>
      <c r="M353" s="133"/>
      <c r="N353" s="376"/>
      <c r="O353" s="376"/>
      <c r="P353" s="133"/>
      <c r="Q353" s="376"/>
      <c r="R353" s="133"/>
      <c r="S353" s="499"/>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91"/>
    </row>
    <row r="354" spans="6:69">
      <c r="F354" s="376"/>
      <c r="G354" s="133"/>
      <c r="H354" s="376"/>
      <c r="I354" s="133"/>
      <c r="J354" s="436"/>
      <c r="K354" s="133"/>
      <c r="L354" s="376"/>
      <c r="M354" s="133"/>
      <c r="N354" s="376"/>
      <c r="O354" s="376"/>
      <c r="P354" s="133"/>
      <c r="Q354" s="376"/>
      <c r="R354" s="133"/>
      <c r="S354" s="499"/>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91"/>
    </row>
    <row r="355" spans="6:69">
      <c r="F355" s="376"/>
      <c r="G355" s="133"/>
      <c r="H355" s="376"/>
      <c r="I355" s="133"/>
      <c r="J355" s="436"/>
      <c r="K355" s="133"/>
      <c r="L355" s="376"/>
      <c r="M355" s="133"/>
      <c r="N355" s="376"/>
      <c r="O355" s="376"/>
      <c r="P355" s="133"/>
      <c r="Q355" s="376"/>
      <c r="R355" s="133"/>
      <c r="S355" s="499"/>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91"/>
    </row>
    <row r="356" spans="6:69">
      <c r="F356" s="376"/>
      <c r="G356" s="133"/>
      <c r="H356" s="376"/>
      <c r="I356" s="133"/>
      <c r="J356" s="436"/>
      <c r="K356" s="133"/>
      <c r="L356" s="376"/>
      <c r="M356" s="133"/>
      <c r="N356" s="376"/>
      <c r="O356" s="376"/>
      <c r="P356" s="133"/>
      <c r="Q356" s="376"/>
      <c r="R356" s="133"/>
      <c r="S356" s="499"/>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91"/>
    </row>
    <row r="357" spans="6:69">
      <c r="F357" s="376"/>
      <c r="G357" s="133"/>
      <c r="H357" s="376"/>
      <c r="I357" s="133"/>
      <c r="J357" s="436"/>
      <c r="K357" s="133"/>
      <c r="L357" s="376"/>
      <c r="M357" s="133"/>
      <c r="N357" s="376"/>
      <c r="O357" s="376"/>
      <c r="P357" s="133"/>
      <c r="Q357" s="376"/>
      <c r="R357" s="133"/>
      <c r="S357" s="499"/>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91"/>
    </row>
    <row r="358" spans="6:69">
      <c r="F358" s="376"/>
      <c r="G358" s="133"/>
      <c r="H358" s="376"/>
      <c r="I358" s="133"/>
      <c r="J358" s="436"/>
      <c r="K358" s="133"/>
      <c r="L358" s="376"/>
      <c r="M358" s="133"/>
      <c r="N358" s="376"/>
      <c r="O358" s="376"/>
      <c r="P358" s="133"/>
      <c r="Q358" s="376"/>
      <c r="R358" s="133"/>
      <c r="S358" s="499"/>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91"/>
    </row>
    <row r="359" spans="6:69">
      <c r="F359" s="376"/>
      <c r="G359" s="133"/>
      <c r="H359" s="376"/>
      <c r="I359" s="133"/>
      <c r="J359" s="436"/>
      <c r="K359" s="133"/>
      <c r="L359" s="376"/>
      <c r="M359" s="133"/>
      <c r="N359" s="376"/>
      <c r="O359" s="376"/>
      <c r="P359" s="133"/>
      <c r="Q359" s="376"/>
      <c r="R359" s="133"/>
      <c r="S359" s="499"/>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91"/>
    </row>
    <row r="360" spans="6:69">
      <c r="F360" s="376"/>
      <c r="G360" s="133"/>
      <c r="H360" s="376"/>
      <c r="I360" s="133"/>
      <c r="J360" s="436"/>
      <c r="K360" s="133"/>
      <c r="L360" s="376"/>
      <c r="M360" s="133"/>
      <c r="N360" s="376"/>
      <c r="O360" s="376"/>
      <c r="P360" s="133"/>
      <c r="Q360" s="376"/>
      <c r="R360" s="133"/>
      <c r="S360" s="499"/>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91"/>
    </row>
    <row r="361" spans="6:69">
      <c r="F361" s="376"/>
      <c r="G361" s="133"/>
      <c r="H361" s="376"/>
      <c r="I361" s="133"/>
      <c r="J361" s="436"/>
      <c r="K361" s="133"/>
      <c r="L361" s="376"/>
      <c r="M361" s="133"/>
      <c r="N361" s="376"/>
      <c r="O361" s="376"/>
      <c r="P361" s="133"/>
      <c r="Q361" s="376"/>
      <c r="R361" s="133"/>
      <c r="S361" s="499"/>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91"/>
    </row>
    <row r="362" spans="6:69">
      <c r="F362" s="376"/>
      <c r="G362" s="133"/>
      <c r="H362" s="376"/>
      <c r="I362" s="133"/>
      <c r="J362" s="436"/>
      <c r="K362" s="133"/>
      <c r="L362" s="376"/>
      <c r="M362" s="133"/>
      <c r="N362" s="376"/>
      <c r="O362" s="376"/>
      <c r="P362" s="133"/>
      <c r="Q362" s="376"/>
      <c r="R362" s="133"/>
      <c r="S362" s="499"/>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91"/>
    </row>
    <row r="363" spans="6:69">
      <c r="F363" s="376"/>
      <c r="G363" s="133"/>
      <c r="H363" s="376"/>
      <c r="I363" s="133"/>
      <c r="J363" s="436"/>
      <c r="K363" s="133"/>
      <c r="L363" s="376"/>
      <c r="M363" s="133"/>
      <c r="N363" s="376"/>
      <c r="O363" s="376"/>
      <c r="P363" s="133"/>
      <c r="Q363" s="376"/>
      <c r="R363" s="133"/>
      <c r="S363" s="499"/>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91"/>
    </row>
    <row r="364" spans="6:69">
      <c r="F364" s="376"/>
      <c r="G364" s="133"/>
      <c r="H364" s="376"/>
      <c r="I364" s="133"/>
      <c r="J364" s="436"/>
      <c r="K364" s="133"/>
      <c r="L364" s="376"/>
      <c r="M364" s="133"/>
      <c r="N364" s="376"/>
      <c r="O364" s="376"/>
      <c r="P364" s="133"/>
      <c r="Q364" s="376"/>
      <c r="R364" s="133"/>
      <c r="S364" s="499"/>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91"/>
    </row>
    <row r="365" spans="6:69">
      <c r="F365" s="376"/>
      <c r="G365" s="133"/>
      <c r="H365" s="376"/>
      <c r="I365" s="133"/>
      <c r="J365" s="436"/>
      <c r="K365" s="133"/>
      <c r="L365" s="376"/>
      <c r="M365" s="133"/>
      <c r="N365" s="376"/>
      <c r="O365" s="376"/>
      <c r="P365" s="133"/>
      <c r="Q365" s="376"/>
      <c r="R365" s="133"/>
      <c r="S365" s="499"/>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91"/>
    </row>
    <row r="366" spans="6:69">
      <c r="F366" s="376"/>
      <c r="G366" s="133"/>
      <c r="H366" s="376"/>
      <c r="I366" s="133"/>
      <c r="J366" s="436"/>
      <c r="K366" s="133"/>
      <c r="L366" s="376"/>
      <c r="M366" s="133"/>
      <c r="N366" s="376"/>
      <c r="O366" s="376"/>
      <c r="P366" s="133"/>
      <c r="Q366" s="376"/>
      <c r="R366" s="133"/>
      <c r="S366" s="499"/>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91"/>
    </row>
    <row r="367" spans="6:69">
      <c r="F367" s="376"/>
      <c r="G367" s="133"/>
      <c r="H367" s="376"/>
      <c r="I367" s="133"/>
      <c r="J367" s="436"/>
      <c r="K367" s="133"/>
      <c r="L367" s="376"/>
      <c r="M367" s="133"/>
      <c r="N367" s="376"/>
      <c r="O367" s="376"/>
      <c r="P367" s="133"/>
      <c r="Q367" s="376"/>
      <c r="R367" s="133"/>
      <c r="S367" s="499"/>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91"/>
    </row>
    <row r="368" spans="6:69">
      <c r="F368" s="376"/>
      <c r="G368" s="133"/>
      <c r="H368" s="376"/>
      <c r="I368" s="133"/>
      <c r="J368" s="436"/>
      <c r="K368" s="133"/>
      <c r="L368" s="376"/>
      <c r="M368" s="133"/>
      <c r="N368" s="376"/>
      <c r="O368" s="376"/>
      <c r="P368" s="133"/>
      <c r="Q368" s="376"/>
      <c r="R368" s="133"/>
      <c r="S368" s="499"/>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91"/>
    </row>
    <row r="369" spans="6:69">
      <c r="F369" s="376"/>
      <c r="G369" s="133"/>
      <c r="H369" s="376"/>
      <c r="I369" s="133"/>
      <c r="J369" s="436"/>
      <c r="K369" s="133"/>
      <c r="L369" s="376"/>
      <c r="M369" s="133"/>
      <c r="N369" s="376"/>
      <c r="O369" s="376"/>
      <c r="P369" s="133"/>
      <c r="Q369" s="376"/>
      <c r="R369" s="133"/>
      <c r="S369" s="499"/>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91"/>
    </row>
    <row r="370" spans="6:69">
      <c r="F370" s="376"/>
      <c r="G370" s="133"/>
      <c r="H370" s="376"/>
      <c r="I370" s="133"/>
      <c r="J370" s="436"/>
      <c r="K370" s="133"/>
      <c r="L370" s="376"/>
      <c r="M370" s="133"/>
      <c r="N370" s="376"/>
      <c r="O370" s="376"/>
      <c r="P370" s="133"/>
      <c r="Q370" s="376"/>
      <c r="R370" s="133"/>
      <c r="S370" s="499"/>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91"/>
    </row>
    <row r="371" spans="6:69">
      <c r="F371" s="376"/>
      <c r="G371" s="133"/>
      <c r="H371" s="376"/>
      <c r="I371" s="133"/>
      <c r="J371" s="436"/>
      <c r="K371" s="133"/>
      <c r="L371" s="376"/>
      <c r="M371" s="133"/>
      <c r="N371" s="376"/>
      <c r="O371" s="376"/>
      <c r="P371" s="133"/>
      <c r="Q371" s="376"/>
      <c r="R371" s="133"/>
      <c r="S371" s="499"/>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91"/>
    </row>
    <row r="372" spans="6:69">
      <c r="F372" s="376"/>
      <c r="G372" s="133"/>
      <c r="H372" s="376"/>
      <c r="I372" s="133"/>
      <c r="J372" s="436"/>
      <c r="K372" s="133"/>
      <c r="L372" s="376"/>
      <c r="M372" s="133"/>
      <c r="N372" s="376"/>
      <c r="O372" s="376"/>
      <c r="P372" s="133"/>
      <c r="Q372" s="376"/>
      <c r="R372" s="133"/>
      <c r="S372" s="499"/>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91"/>
    </row>
    <row r="373" spans="6:69">
      <c r="F373" s="376"/>
      <c r="G373" s="133"/>
      <c r="H373" s="376"/>
      <c r="I373" s="133"/>
      <c r="J373" s="436"/>
      <c r="K373" s="133"/>
      <c r="L373" s="376"/>
      <c r="M373" s="133"/>
      <c r="N373" s="376"/>
      <c r="O373" s="376"/>
      <c r="P373" s="133"/>
      <c r="Q373" s="376"/>
      <c r="R373" s="133"/>
      <c r="S373" s="499"/>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91"/>
    </row>
    <row r="374" spans="6:69">
      <c r="F374" s="376"/>
      <c r="G374" s="133"/>
      <c r="H374" s="376"/>
      <c r="I374" s="133"/>
      <c r="J374" s="436"/>
      <c r="K374" s="133"/>
      <c r="L374" s="376"/>
      <c r="M374" s="133"/>
      <c r="N374" s="376"/>
      <c r="O374" s="376"/>
      <c r="P374" s="133"/>
      <c r="Q374" s="376"/>
      <c r="R374" s="133"/>
      <c r="S374" s="499"/>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91"/>
    </row>
    <row r="375" spans="6:69">
      <c r="F375" s="376"/>
      <c r="G375" s="133"/>
      <c r="H375" s="376"/>
      <c r="I375" s="133"/>
      <c r="J375" s="436"/>
      <c r="K375" s="133"/>
      <c r="L375" s="376"/>
      <c r="M375" s="133"/>
      <c r="N375" s="376"/>
      <c r="O375" s="376"/>
      <c r="P375" s="133"/>
      <c r="Q375" s="376"/>
      <c r="R375" s="133"/>
      <c r="S375" s="499"/>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91"/>
    </row>
    <row r="376" spans="6:69">
      <c r="F376" s="376"/>
      <c r="G376" s="133"/>
      <c r="H376" s="376"/>
      <c r="I376" s="133"/>
      <c r="J376" s="436"/>
      <c r="K376" s="133"/>
      <c r="L376" s="376"/>
      <c r="M376" s="133"/>
      <c r="N376" s="376"/>
      <c r="O376" s="376"/>
      <c r="P376" s="133"/>
      <c r="Q376" s="376"/>
      <c r="R376" s="133"/>
      <c r="S376" s="499"/>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91"/>
    </row>
    <row r="377" spans="6:69">
      <c r="F377" s="376"/>
      <c r="G377" s="133"/>
      <c r="H377" s="376"/>
      <c r="I377" s="133"/>
      <c r="J377" s="436"/>
      <c r="K377" s="133"/>
      <c r="L377" s="376"/>
      <c r="M377" s="133"/>
      <c r="N377" s="376"/>
      <c r="O377" s="376"/>
      <c r="P377" s="133"/>
      <c r="Q377" s="376"/>
      <c r="R377" s="133"/>
      <c r="S377" s="499"/>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91"/>
    </row>
    <row r="378" spans="6:69">
      <c r="F378" s="376"/>
      <c r="G378" s="133"/>
      <c r="H378" s="376"/>
      <c r="I378" s="133"/>
      <c r="J378" s="436"/>
      <c r="K378" s="133"/>
      <c r="L378" s="376"/>
      <c r="M378" s="133"/>
      <c r="N378" s="376"/>
      <c r="O378" s="376"/>
      <c r="P378" s="133"/>
      <c r="Q378" s="376"/>
      <c r="R378" s="133"/>
      <c r="S378" s="499"/>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91"/>
    </row>
    <row r="379" spans="6:69">
      <c r="F379" s="376"/>
      <c r="G379" s="133"/>
      <c r="H379" s="376"/>
      <c r="I379" s="133"/>
      <c r="J379" s="436"/>
      <c r="K379" s="133"/>
      <c r="L379" s="376"/>
      <c r="M379" s="133"/>
      <c r="N379" s="376"/>
      <c r="O379" s="376"/>
      <c r="P379" s="133"/>
      <c r="Q379" s="376"/>
      <c r="R379" s="133"/>
      <c r="S379" s="499"/>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91"/>
    </row>
    <row r="380" spans="6:69">
      <c r="F380" s="376"/>
      <c r="G380" s="133"/>
      <c r="H380" s="376"/>
      <c r="I380" s="133"/>
      <c r="J380" s="436"/>
      <c r="K380" s="133"/>
      <c r="L380" s="376"/>
      <c r="M380" s="133"/>
      <c r="N380" s="376"/>
      <c r="O380" s="376"/>
      <c r="P380" s="133"/>
      <c r="Q380" s="376"/>
      <c r="R380" s="133"/>
      <c r="S380" s="499"/>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91"/>
    </row>
    <row r="381" spans="6:69">
      <c r="F381" s="376"/>
      <c r="G381" s="133"/>
      <c r="H381" s="376"/>
      <c r="I381" s="133"/>
      <c r="J381" s="436"/>
      <c r="K381" s="133"/>
      <c r="L381" s="376"/>
      <c r="M381" s="133"/>
      <c r="N381" s="376"/>
      <c r="O381" s="376"/>
      <c r="P381" s="133"/>
      <c r="Q381" s="376"/>
      <c r="R381" s="133"/>
      <c r="S381" s="499"/>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91"/>
    </row>
    <row r="382" spans="6:69">
      <c r="F382" s="376"/>
      <c r="G382" s="133"/>
      <c r="H382" s="376"/>
      <c r="I382" s="133"/>
      <c r="J382" s="436"/>
      <c r="K382" s="133"/>
      <c r="L382" s="376"/>
      <c r="M382" s="133"/>
      <c r="N382" s="376"/>
      <c r="O382" s="376"/>
      <c r="P382" s="133"/>
      <c r="Q382" s="376"/>
      <c r="R382" s="133"/>
      <c r="S382" s="499"/>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91"/>
    </row>
    <row r="383" spans="6:69">
      <c r="F383" s="376"/>
      <c r="G383" s="133"/>
      <c r="H383" s="376"/>
      <c r="I383" s="133"/>
      <c r="J383" s="436"/>
      <c r="K383" s="133"/>
      <c r="L383" s="376"/>
      <c r="M383" s="133"/>
      <c r="N383" s="376"/>
      <c r="O383" s="376"/>
      <c r="P383" s="133"/>
      <c r="Q383" s="376"/>
      <c r="R383" s="133"/>
      <c r="S383" s="499"/>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91"/>
    </row>
    <row r="384" spans="6:69">
      <c r="F384" s="376"/>
      <c r="G384" s="133"/>
      <c r="H384" s="376"/>
      <c r="I384" s="133"/>
      <c r="J384" s="436"/>
      <c r="K384" s="133"/>
      <c r="L384" s="376"/>
      <c r="M384" s="133"/>
      <c r="N384" s="376"/>
      <c r="O384" s="376"/>
      <c r="P384" s="133"/>
      <c r="Q384" s="376"/>
      <c r="R384" s="133"/>
      <c r="S384" s="499"/>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91"/>
    </row>
    <row r="385" spans="6:69">
      <c r="F385" s="376"/>
      <c r="G385" s="133"/>
      <c r="H385" s="376"/>
      <c r="I385" s="133"/>
      <c r="J385" s="436"/>
      <c r="K385" s="133"/>
      <c r="L385" s="376"/>
      <c r="M385" s="133"/>
      <c r="N385" s="376"/>
      <c r="O385" s="376"/>
      <c r="P385" s="133"/>
      <c r="Q385" s="376"/>
      <c r="R385" s="133"/>
      <c r="S385" s="499"/>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91"/>
    </row>
    <row r="386" spans="6:69">
      <c r="F386" s="376"/>
      <c r="G386" s="133"/>
      <c r="H386" s="376"/>
      <c r="I386" s="133"/>
      <c r="J386" s="436"/>
      <c r="K386" s="133"/>
      <c r="L386" s="376"/>
      <c r="M386" s="133"/>
      <c r="N386" s="376"/>
      <c r="O386" s="376"/>
      <c r="P386" s="133"/>
      <c r="Q386" s="376"/>
      <c r="R386" s="133"/>
      <c r="S386" s="499"/>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91"/>
    </row>
    <row r="387" spans="6:69">
      <c r="F387" s="376"/>
      <c r="G387" s="133"/>
      <c r="H387" s="376"/>
      <c r="I387" s="133"/>
      <c r="J387" s="436"/>
      <c r="K387" s="133"/>
      <c r="L387" s="376"/>
      <c r="M387" s="133"/>
      <c r="N387" s="376"/>
      <c r="O387" s="376"/>
      <c r="P387" s="133"/>
      <c r="Q387" s="376"/>
      <c r="R387" s="133"/>
      <c r="S387" s="499"/>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91"/>
    </row>
    <row r="388" spans="6:69">
      <c r="F388" s="376"/>
      <c r="G388" s="133"/>
      <c r="H388" s="376"/>
      <c r="I388" s="133"/>
      <c r="J388" s="436"/>
      <c r="K388" s="133"/>
      <c r="L388" s="376"/>
      <c r="M388" s="133"/>
      <c r="N388" s="376"/>
      <c r="O388" s="376"/>
      <c r="P388" s="133"/>
      <c r="Q388" s="376"/>
      <c r="R388" s="133"/>
      <c r="S388" s="499"/>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91"/>
    </row>
    <row r="389" spans="6:69">
      <c r="F389" s="376"/>
      <c r="G389" s="133"/>
      <c r="H389" s="376"/>
      <c r="I389" s="133"/>
      <c r="J389" s="436"/>
      <c r="K389" s="133"/>
      <c r="L389" s="376"/>
      <c r="M389" s="133"/>
      <c r="N389" s="376"/>
      <c r="O389" s="376"/>
      <c r="P389" s="133"/>
      <c r="Q389" s="376"/>
      <c r="R389" s="133"/>
      <c r="S389" s="499"/>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91"/>
    </row>
    <row r="390" spans="6:69">
      <c r="F390" s="376"/>
      <c r="G390" s="133"/>
      <c r="H390" s="376"/>
      <c r="I390" s="133"/>
      <c r="J390" s="436"/>
      <c r="K390" s="133"/>
      <c r="L390" s="376"/>
      <c r="M390" s="133"/>
      <c r="N390" s="376"/>
      <c r="O390" s="376"/>
      <c r="P390" s="133"/>
      <c r="Q390" s="376"/>
      <c r="R390" s="133"/>
      <c r="S390" s="499"/>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91"/>
    </row>
    <row r="391" spans="6:69">
      <c r="F391" s="376"/>
      <c r="G391" s="133"/>
      <c r="H391" s="376"/>
      <c r="I391" s="133"/>
      <c r="J391" s="436"/>
      <c r="K391" s="133"/>
      <c r="L391" s="376"/>
      <c r="M391" s="133"/>
      <c r="N391" s="376"/>
      <c r="O391" s="376"/>
      <c r="P391" s="133"/>
      <c r="Q391" s="376"/>
      <c r="R391" s="133"/>
      <c r="S391" s="499"/>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91"/>
    </row>
    <row r="392" spans="6:69">
      <c r="F392" s="376"/>
      <c r="G392" s="133"/>
      <c r="H392" s="376"/>
      <c r="I392" s="133"/>
      <c r="J392" s="436"/>
      <c r="K392" s="133"/>
      <c r="L392" s="376"/>
      <c r="M392" s="133"/>
      <c r="N392" s="376"/>
      <c r="O392" s="376"/>
      <c r="P392" s="133"/>
      <c r="Q392" s="376"/>
      <c r="R392" s="133"/>
      <c r="S392" s="499"/>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91"/>
    </row>
    <row r="393" spans="6:69">
      <c r="F393" s="376"/>
      <c r="G393" s="133"/>
      <c r="H393" s="376"/>
      <c r="I393" s="133"/>
      <c r="J393" s="436"/>
      <c r="K393" s="133"/>
      <c r="L393" s="376"/>
      <c r="M393" s="133"/>
      <c r="N393" s="376"/>
      <c r="O393" s="376"/>
      <c r="P393" s="133"/>
      <c r="Q393" s="376"/>
      <c r="R393" s="133"/>
      <c r="S393" s="499"/>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91"/>
    </row>
    <row r="394" spans="6:69">
      <c r="F394" s="376"/>
      <c r="G394" s="133"/>
      <c r="H394" s="376"/>
      <c r="I394" s="133"/>
      <c r="J394" s="436"/>
      <c r="K394" s="133"/>
      <c r="L394" s="376"/>
      <c r="M394" s="133"/>
      <c r="N394" s="376"/>
      <c r="O394" s="376"/>
      <c r="P394" s="133"/>
      <c r="Q394" s="376"/>
      <c r="R394" s="133"/>
      <c r="S394" s="499"/>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91"/>
    </row>
    <row r="395" spans="6:69">
      <c r="F395" s="376"/>
      <c r="G395" s="133"/>
      <c r="H395" s="376"/>
      <c r="I395" s="133"/>
      <c r="J395" s="436"/>
      <c r="K395" s="133"/>
      <c r="L395" s="376"/>
      <c r="M395" s="133"/>
      <c r="N395" s="376"/>
      <c r="O395" s="376"/>
      <c r="P395" s="133"/>
      <c r="Q395" s="376"/>
      <c r="R395" s="133"/>
      <c r="S395" s="499"/>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91"/>
    </row>
    <row r="396" spans="6:69">
      <c r="F396" s="376"/>
      <c r="G396" s="133"/>
      <c r="H396" s="376"/>
      <c r="I396" s="133"/>
      <c r="J396" s="436"/>
      <c r="K396" s="133"/>
      <c r="L396" s="376"/>
      <c r="M396" s="133"/>
      <c r="N396" s="376"/>
      <c r="O396" s="376"/>
      <c r="P396" s="133"/>
      <c r="Q396" s="376"/>
      <c r="R396" s="133"/>
      <c r="S396" s="499"/>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91"/>
    </row>
    <row r="397" spans="6:69">
      <c r="F397" s="376"/>
      <c r="G397" s="133"/>
      <c r="H397" s="376"/>
      <c r="I397" s="133"/>
      <c r="J397" s="436"/>
      <c r="K397" s="133"/>
      <c r="L397" s="376"/>
      <c r="M397" s="133"/>
      <c r="N397" s="376"/>
      <c r="O397" s="376"/>
      <c r="P397" s="133"/>
      <c r="Q397" s="376"/>
      <c r="R397" s="133"/>
      <c r="S397" s="499"/>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91"/>
    </row>
    <row r="398" spans="6:69">
      <c r="F398" s="376"/>
      <c r="G398" s="133"/>
      <c r="H398" s="376"/>
      <c r="I398" s="133"/>
      <c r="J398" s="436"/>
      <c r="K398" s="133"/>
      <c r="L398" s="376"/>
      <c r="M398" s="133"/>
      <c r="N398" s="376"/>
      <c r="O398" s="376"/>
      <c r="P398" s="133"/>
      <c r="Q398" s="376"/>
      <c r="R398" s="133"/>
      <c r="S398" s="499"/>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91"/>
    </row>
    <row r="399" spans="6:69">
      <c r="F399" s="376"/>
      <c r="G399" s="133"/>
      <c r="H399" s="376"/>
      <c r="I399" s="133"/>
      <c r="J399" s="436"/>
      <c r="K399" s="133"/>
      <c r="L399" s="376"/>
      <c r="M399" s="133"/>
      <c r="N399" s="376"/>
      <c r="O399" s="376"/>
      <c r="P399" s="133"/>
      <c r="Q399" s="376"/>
      <c r="R399" s="133"/>
      <c r="S399" s="499"/>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91"/>
    </row>
    <row r="400" spans="6:69">
      <c r="F400" s="376"/>
      <c r="G400" s="133"/>
      <c r="H400" s="376"/>
      <c r="I400" s="133"/>
      <c r="J400" s="436"/>
      <c r="K400" s="133"/>
      <c r="L400" s="376"/>
      <c r="M400" s="133"/>
      <c r="N400" s="376"/>
      <c r="O400" s="376"/>
      <c r="P400" s="133"/>
      <c r="Q400" s="376"/>
      <c r="R400" s="133"/>
      <c r="S400" s="499"/>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91"/>
    </row>
    <row r="401" spans="6:69">
      <c r="F401" s="376"/>
      <c r="G401" s="133"/>
      <c r="H401" s="376"/>
      <c r="I401" s="133"/>
      <c r="J401" s="436"/>
      <c r="K401" s="133"/>
      <c r="L401" s="376"/>
      <c r="M401" s="133"/>
      <c r="N401" s="376"/>
      <c r="O401" s="376"/>
      <c r="P401" s="133"/>
      <c r="Q401" s="376"/>
      <c r="R401" s="133"/>
      <c r="S401" s="499"/>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91"/>
    </row>
    <row r="402" spans="6:69">
      <c r="F402" s="376"/>
      <c r="G402" s="133"/>
      <c r="H402" s="376"/>
      <c r="I402" s="133"/>
      <c r="J402" s="436"/>
      <c r="K402" s="133"/>
      <c r="L402" s="376"/>
      <c r="M402" s="133"/>
      <c r="N402" s="376"/>
      <c r="O402" s="376"/>
      <c r="P402" s="133"/>
      <c r="Q402" s="376"/>
      <c r="R402" s="133"/>
      <c r="S402" s="499"/>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91"/>
    </row>
    <row r="403" spans="6:69">
      <c r="F403" s="376"/>
      <c r="G403" s="133"/>
      <c r="H403" s="376"/>
      <c r="I403" s="133"/>
      <c r="J403" s="436"/>
      <c r="K403" s="133"/>
      <c r="L403" s="376"/>
      <c r="M403" s="133"/>
      <c r="N403" s="376"/>
      <c r="O403" s="376"/>
      <c r="P403" s="133"/>
      <c r="Q403" s="376"/>
      <c r="R403" s="133"/>
      <c r="S403" s="499"/>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91"/>
    </row>
    <row r="404" spans="6:69">
      <c r="F404" s="376"/>
      <c r="G404" s="133"/>
      <c r="H404" s="376"/>
      <c r="I404" s="133"/>
      <c r="J404" s="436"/>
      <c r="K404" s="133"/>
      <c r="L404" s="376"/>
      <c r="M404" s="133"/>
      <c r="N404" s="376"/>
      <c r="O404" s="376"/>
      <c r="P404" s="133"/>
      <c r="Q404" s="376"/>
      <c r="R404" s="133"/>
      <c r="S404" s="499"/>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91"/>
    </row>
    <row r="405" spans="6:69">
      <c r="F405" s="376"/>
      <c r="G405" s="133"/>
      <c r="H405" s="376"/>
      <c r="I405" s="133"/>
      <c r="J405" s="436"/>
      <c r="K405" s="133"/>
      <c r="L405" s="376"/>
      <c r="M405" s="133"/>
      <c r="N405" s="376"/>
      <c r="O405" s="376"/>
      <c r="P405" s="133"/>
      <c r="Q405" s="376"/>
      <c r="R405" s="133"/>
      <c r="S405" s="499"/>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91"/>
    </row>
    <row r="406" spans="6:69">
      <c r="F406" s="376"/>
      <c r="G406" s="133"/>
      <c r="H406" s="376"/>
      <c r="I406" s="133"/>
      <c r="J406" s="436"/>
      <c r="K406" s="133"/>
      <c r="L406" s="376"/>
      <c r="M406" s="133"/>
      <c r="N406" s="376"/>
      <c r="O406" s="376"/>
      <c r="P406" s="133"/>
      <c r="Q406" s="376"/>
      <c r="R406" s="133"/>
      <c r="S406" s="499"/>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91"/>
    </row>
    <row r="407" spans="6:69">
      <c r="F407" s="376"/>
      <c r="G407" s="133"/>
      <c r="H407" s="376"/>
      <c r="I407" s="133"/>
      <c r="J407" s="436"/>
      <c r="K407" s="133"/>
      <c r="L407" s="376"/>
      <c r="M407" s="133"/>
      <c r="N407" s="376"/>
      <c r="O407" s="376"/>
      <c r="P407" s="133"/>
      <c r="Q407" s="376"/>
      <c r="R407" s="133"/>
      <c r="S407" s="499"/>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91"/>
    </row>
    <row r="408" spans="6:69">
      <c r="F408" s="376"/>
      <c r="G408" s="133"/>
      <c r="H408" s="376"/>
      <c r="I408" s="133"/>
      <c r="J408" s="436"/>
      <c r="K408" s="133"/>
      <c r="L408" s="376"/>
      <c r="M408" s="133"/>
      <c r="N408" s="376"/>
      <c r="O408" s="376"/>
      <c r="P408" s="133"/>
      <c r="Q408" s="376"/>
      <c r="R408" s="133"/>
      <c r="S408" s="499"/>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91"/>
    </row>
    <row r="409" spans="6:69">
      <c r="F409" s="376"/>
      <c r="G409" s="133"/>
      <c r="H409" s="376"/>
      <c r="I409" s="133"/>
      <c r="J409" s="436"/>
      <c r="K409" s="133"/>
      <c r="L409" s="376"/>
      <c r="M409" s="133"/>
      <c r="N409" s="376"/>
      <c r="O409" s="376"/>
      <c r="P409" s="133"/>
      <c r="Q409" s="376"/>
      <c r="R409" s="133"/>
      <c r="S409" s="499"/>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91"/>
    </row>
    <row r="410" spans="6:69">
      <c r="F410" s="376"/>
      <c r="G410" s="133"/>
      <c r="H410" s="376"/>
      <c r="I410" s="133"/>
      <c r="J410" s="436"/>
      <c r="K410" s="133"/>
      <c r="L410" s="376"/>
      <c r="M410" s="133"/>
      <c r="N410" s="376"/>
      <c r="O410" s="376"/>
      <c r="P410" s="133"/>
      <c r="Q410" s="376"/>
      <c r="R410" s="133"/>
      <c r="S410" s="499"/>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91"/>
    </row>
    <row r="411" spans="6:69">
      <c r="F411" s="376"/>
      <c r="G411" s="133"/>
      <c r="H411" s="376"/>
      <c r="I411" s="133"/>
      <c r="J411" s="436"/>
      <c r="K411" s="133"/>
      <c r="L411" s="376"/>
      <c r="M411" s="133"/>
      <c r="N411" s="376"/>
      <c r="O411" s="376"/>
      <c r="P411" s="133"/>
      <c r="Q411" s="376"/>
      <c r="R411" s="133"/>
      <c r="S411" s="499"/>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91"/>
    </row>
    <row r="412" spans="6:69">
      <c r="F412" s="376"/>
      <c r="G412" s="133"/>
      <c r="H412" s="376"/>
      <c r="I412" s="133"/>
      <c r="J412" s="436"/>
      <c r="K412" s="133"/>
      <c r="L412" s="376"/>
      <c r="M412" s="133"/>
      <c r="N412" s="376"/>
      <c r="O412" s="376"/>
      <c r="P412" s="133"/>
      <c r="Q412" s="376"/>
      <c r="R412" s="133"/>
      <c r="S412" s="499"/>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91"/>
    </row>
    <row r="413" spans="6:69">
      <c r="F413" s="376"/>
      <c r="G413" s="133"/>
      <c r="H413" s="376"/>
      <c r="I413" s="133"/>
      <c r="J413" s="436"/>
      <c r="K413" s="133"/>
      <c r="L413" s="376"/>
      <c r="M413" s="133"/>
      <c r="N413" s="376"/>
      <c r="O413" s="376"/>
      <c r="P413" s="133"/>
      <c r="Q413" s="376"/>
      <c r="R413" s="133"/>
      <c r="S413" s="499"/>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91"/>
    </row>
    <row r="414" spans="6:69">
      <c r="F414" s="376"/>
      <c r="G414" s="133"/>
      <c r="H414" s="376"/>
      <c r="I414" s="133"/>
      <c r="J414" s="436"/>
      <c r="K414" s="133"/>
      <c r="L414" s="376"/>
      <c r="M414" s="133"/>
      <c r="N414" s="376"/>
      <c r="O414" s="376"/>
      <c r="P414" s="133"/>
      <c r="Q414" s="376"/>
      <c r="R414" s="133"/>
      <c r="S414" s="499"/>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91"/>
    </row>
    <row r="415" spans="6:69">
      <c r="F415" s="376"/>
      <c r="G415" s="133"/>
      <c r="H415" s="376"/>
      <c r="I415" s="133"/>
      <c r="J415" s="436"/>
      <c r="K415" s="133"/>
      <c r="L415" s="376"/>
      <c r="M415" s="133"/>
      <c r="N415" s="376"/>
      <c r="O415" s="376"/>
      <c r="P415" s="133"/>
      <c r="Q415" s="376"/>
      <c r="R415" s="133"/>
      <c r="S415" s="499"/>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91"/>
    </row>
    <row r="416" spans="6:69">
      <c r="F416" s="376"/>
      <c r="G416" s="133"/>
      <c r="H416" s="376"/>
      <c r="I416" s="133"/>
      <c r="J416" s="436"/>
      <c r="K416" s="133"/>
      <c r="L416" s="376"/>
      <c r="M416" s="133"/>
      <c r="N416" s="376"/>
      <c r="O416" s="376"/>
      <c r="P416" s="133"/>
      <c r="Q416" s="376"/>
      <c r="R416" s="133"/>
      <c r="S416" s="499"/>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91"/>
    </row>
    <row r="417" spans="6:69">
      <c r="F417" s="376"/>
      <c r="G417" s="133"/>
      <c r="H417" s="376"/>
      <c r="I417" s="133"/>
      <c r="J417" s="436"/>
      <c r="K417" s="133"/>
      <c r="L417" s="376"/>
      <c r="M417" s="133"/>
      <c r="N417" s="376"/>
      <c r="O417" s="376"/>
      <c r="P417" s="133"/>
      <c r="Q417" s="376"/>
      <c r="R417" s="133"/>
      <c r="S417" s="499"/>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91"/>
    </row>
    <row r="418" spans="6:69">
      <c r="F418" s="376"/>
      <c r="G418" s="133"/>
      <c r="H418" s="376"/>
      <c r="I418" s="133"/>
      <c r="J418" s="436"/>
      <c r="K418" s="133"/>
      <c r="L418" s="376"/>
      <c r="M418" s="133"/>
      <c r="N418" s="376"/>
      <c r="O418" s="376"/>
      <c r="P418" s="133"/>
      <c r="Q418" s="376"/>
      <c r="R418" s="133"/>
      <c r="S418" s="499"/>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91"/>
    </row>
    <row r="419" spans="6:69">
      <c r="F419" s="376"/>
      <c r="G419" s="133"/>
      <c r="H419" s="376"/>
      <c r="I419" s="133"/>
      <c r="J419" s="436"/>
      <c r="K419" s="133"/>
      <c r="L419" s="376"/>
      <c r="M419" s="133"/>
      <c r="N419" s="376"/>
      <c r="O419" s="376"/>
      <c r="P419" s="133"/>
      <c r="Q419" s="376"/>
      <c r="R419" s="133"/>
      <c r="S419" s="499"/>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91"/>
    </row>
    <row r="420" spans="6:69">
      <c r="F420" s="376"/>
      <c r="G420" s="133"/>
      <c r="H420" s="376"/>
      <c r="I420" s="133"/>
      <c r="J420" s="436"/>
      <c r="K420" s="133"/>
      <c r="L420" s="376"/>
      <c r="M420" s="133"/>
      <c r="N420" s="376"/>
      <c r="O420" s="376"/>
      <c r="P420" s="133"/>
      <c r="Q420" s="376"/>
      <c r="R420" s="133"/>
      <c r="S420" s="499"/>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91"/>
    </row>
    <row r="421" spans="6:69">
      <c r="F421" s="376"/>
      <c r="G421" s="133"/>
      <c r="H421" s="376"/>
      <c r="I421" s="133"/>
      <c r="J421" s="436"/>
      <c r="K421" s="133"/>
      <c r="L421" s="376"/>
      <c r="M421" s="133"/>
      <c r="N421" s="376"/>
      <c r="O421" s="376"/>
      <c r="P421" s="133"/>
      <c r="Q421" s="376"/>
      <c r="R421" s="133"/>
      <c r="S421" s="499"/>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91"/>
    </row>
    <row r="422" spans="6:69">
      <c r="F422" s="376"/>
      <c r="G422" s="133"/>
      <c r="H422" s="376"/>
      <c r="I422" s="133"/>
      <c r="J422" s="436"/>
      <c r="K422" s="133"/>
      <c r="L422" s="376"/>
      <c r="M422" s="133"/>
      <c r="N422" s="376"/>
      <c r="O422" s="376"/>
      <c r="P422" s="133"/>
      <c r="Q422" s="376"/>
      <c r="R422" s="133"/>
      <c r="S422" s="499"/>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91"/>
    </row>
    <row r="423" spans="6:69">
      <c r="F423" s="376"/>
      <c r="G423" s="133"/>
      <c r="H423" s="376"/>
      <c r="I423" s="133"/>
      <c r="J423" s="436"/>
      <c r="K423" s="133"/>
      <c r="L423" s="376"/>
      <c r="M423" s="133"/>
      <c r="N423" s="376"/>
      <c r="O423" s="376"/>
      <c r="P423" s="133"/>
      <c r="Q423" s="376"/>
      <c r="R423" s="133"/>
      <c r="S423" s="499"/>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91"/>
    </row>
    <row r="424" spans="6:69">
      <c r="F424" s="376"/>
      <c r="G424" s="133"/>
      <c r="H424" s="376"/>
      <c r="I424" s="133"/>
      <c r="J424" s="436"/>
      <c r="K424" s="133"/>
      <c r="L424" s="376"/>
      <c r="M424" s="133"/>
      <c r="N424" s="376"/>
      <c r="O424" s="376"/>
      <c r="P424" s="133"/>
      <c r="Q424" s="376"/>
      <c r="R424" s="133"/>
      <c r="S424" s="499"/>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91"/>
    </row>
    <row r="425" spans="6:69">
      <c r="F425" s="376"/>
      <c r="G425" s="133"/>
      <c r="H425" s="376"/>
      <c r="I425" s="133"/>
      <c r="J425" s="436"/>
      <c r="K425" s="133"/>
      <c r="L425" s="376"/>
      <c r="M425" s="133"/>
      <c r="N425" s="376"/>
      <c r="O425" s="376"/>
      <c r="P425" s="133"/>
      <c r="Q425" s="376"/>
      <c r="R425" s="133"/>
      <c r="S425" s="499"/>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91"/>
    </row>
    <row r="426" spans="6:69">
      <c r="F426" s="376"/>
      <c r="G426" s="133"/>
      <c r="H426" s="376"/>
      <c r="I426" s="133"/>
      <c r="J426" s="436"/>
      <c r="K426" s="133"/>
      <c r="L426" s="376"/>
      <c r="M426" s="133"/>
      <c r="N426" s="376"/>
      <c r="O426" s="376"/>
      <c r="P426" s="133"/>
      <c r="Q426" s="376"/>
      <c r="R426" s="133"/>
      <c r="S426" s="499"/>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91"/>
    </row>
    <row r="427" spans="6:69">
      <c r="F427" s="376"/>
      <c r="G427" s="133"/>
      <c r="H427" s="376"/>
      <c r="I427" s="133"/>
      <c r="J427" s="436"/>
      <c r="K427" s="133"/>
      <c r="L427" s="376"/>
      <c r="M427" s="133"/>
      <c r="N427" s="376"/>
      <c r="O427" s="376"/>
      <c r="P427" s="133"/>
      <c r="Q427" s="376"/>
      <c r="R427" s="133"/>
      <c r="S427" s="499"/>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91"/>
    </row>
    <row r="428" spans="6:69">
      <c r="F428" s="376"/>
      <c r="G428" s="133"/>
      <c r="H428" s="376"/>
      <c r="I428" s="133"/>
      <c r="J428" s="436"/>
      <c r="K428" s="133"/>
      <c r="L428" s="376"/>
      <c r="M428" s="133"/>
      <c r="N428" s="376"/>
      <c r="O428" s="376"/>
      <c r="P428" s="133"/>
      <c r="Q428" s="376"/>
      <c r="R428" s="133"/>
      <c r="S428" s="499"/>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91"/>
    </row>
    <row r="429" spans="6:69">
      <c r="F429" s="376"/>
      <c r="G429" s="133"/>
      <c r="H429" s="376"/>
      <c r="I429" s="133"/>
      <c r="J429" s="436"/>
      <c r="K429" s="133"/>
      <c r="L429" s="376"/>
      <c r="M429" s="133"/>
      <c r="N429" s="376"/>
      <c r="O429" s="376"/>
      <c r="P429" s="133"/>
      <c r="Q429" s="376"/>
      <c r="R429" s="133"/>
      <c r="S429" s="499"/>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91"/>
    </row>
    <row r="430" spans="6:69">
      <c r="F430" s="376"/>
      <c r="G430" s="133"/>
      <c r="H430" s="376"/>
      <c r="I430" s="133"/>
      <c r="J430" s="436"/>
      <c r="K430" s="133"/>
      <c r="L430" s="376"/>
      <c r="M430" s="133"/>
      <c r="N430" s="376"/>
      <c r="O430" s="376"/>
      <c r="P430" s="133"/>
      <c r="Q430" s="376"/>
      <c r="R430" s="133"/>
      <c r="S430" s="499"/>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91"/>
    </row>
    <row r="431" spans="6:69">
      <c r="F431" s="376"/>
      <c r="G431" s="133"/>
      <c r="H431" s="376"/>
      <c r="I431" s="133"/>
      <c r="J431" s="436"/>
      <c r="K431" s="133"/>
      <c r="L431" s="376"/>
      <c r="M431" s="133"/>
      <c r="N431" s="376"/>
      <c r="O431" s="376"/>
      <c r="P431" s="133"/>
      <c r="Q431" s="376"/>
      <c r="R431" s="133"/>
      <c r="S431" s="499"/>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91"/>
    </row>
    <row r="432" spans="6:69">
      <c r="F432" s="376"/>
      <c r="G432" s="133"/>
      <c r="H432" s="376"/>
      <c r="I432" s="133"/>
      <c r="J432" s="436"/>
      <c r="K432" s="133"/>
      <c r="L432" s="376"/>
      <c r="M432" s="133"/>
      <c r="N432" s="376"/>
      <c r="O432" s="376"/>
      <c r="P432" s="133"/>
      <c r="Q432" s="376"/>
      <c r="R432" s="133"/>
      <c r="S432" s="499"/>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91"/>
    </row>
    <row r="433" spans="6:69">
      <c r="F433" s="376"/>
      <c r="G433" s="133"/>
      <c r="H433" s="376"/>
      <c r="I433" s="133"/>
      <c r="J433" s="436"/>
      <c r="K433" s="133"/>
      <c r="L433" s="376"/>
      <c r="M433" s="133"/>
      <c r="N433" s="376"/>
      <c r="O433" s="376"/>
      <c r="P433" s="133"/>
      <c r="Q433" s="376"/>
      <c r="R433" s="133"/>
      <c r="S433" s="499"/>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91"/>
    </row>
    <row r="434" spans="6:69">
      <c r="F434" s="376"/>
      <c r="G434" s="133"/>
      <c r="H434" s="376"/>
      <c r="I434" s="133"/>
      <c r="J434" s="436"/>
      <c r="K434" s="133"/>
      <c r="L434" s="376"/>
      <c r="M434" s="133"/>
      <c r="N434" s="376"/>
      <c r="O434" s="376"/>
      <c r="P434" s="133"/>
      <c r="Q434" s="376"/>
      <c r="R434" s="133"/>
      <c r="S434" s="499"/>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91"/>
    </row>
    <row r="435" spans="6:69">
      <c r="F435" s="376"/>
      <c r="G435" s="133"/>
      <c r="H435" s="376"/>
      <c r="I435" s="133"/>
      <c r="J435" s="436"/>
      <c r="K435" s="133"/>
      <c r="L435" s="376"/>
      <c r="M435" s="133"/>
      <c r="N435" s="376"/>
      <c r="O435" s="376"/>
      <c r="P435" s="133"/>
      <c r="Q435" s="376"/>
      <c r="R435" s="133"/>
      <c r="S435" s="499"/>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91"/>
    </row>
    <row r="436" spans="6:69">
      <c r="F436" s="376"/>
      <c r="G436" s="133"/>
      <c r="H436" s="376"/>
      <c r="I436" s="133"/>
      <c r="J436" s="436"/>
      <c r="K436" s="133"/>
      <c r="L436" s="376"/>
      <c r="M436" s="133"/>
      <c r="N436" s="376"/>
      <c r="O436" s="376"/>
      <c r="P436" s="133"/>
      <c r="Q436" s="376"/>
      <c r="R436" s="133"/>
      <c r="S436" s="499"/>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91"/>
    </row>
    <row r="437" spans="6:69">
      <c r="F437" s="376"/>
      <c r="G437" s="133"/>
      <c r="H437" s="376"/>
      <c r="I437" s="133"/>
      <c r="J437" s="436"/>
      <c r="K437" s="133"/>
      <c r="L437" s="376"/>
      <c r="M437" s="133"/>
      <c r="N437" s="376"/>
      <c r="O437" s="376"/>
      <c r="P437" s="133"/>
      <c r="Q437" s="376"/>
      <c r="R437" s="133"/>
      <c r="S437" s="499"/>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91"/>
    </row>
    <row r="438" spans="6:69">
      <c r="F438" s="376"/>
      <c r="G438" s="133"/>
      <c r="H438" s="376"/>
      <c r="I438" s="133"/>
      <c r="J438" s="436"/>
      <c r="K438" s="133"/>
      <c r="L438" s="376"/>
      <c r="M438" s="133"/>
      <c r="N438" s="376"/>
      <c r="O438" s="376"/>
      <c r="P438" s="133"/>
      <c r="Q438" s="376"/>
      <c r="R438" s="133"/>
      <c r="S438" s="499"/>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91"/>
    </row>
    <row r="439" spans="6:69">
      <c r="F439" s="376"/>
      <c r="G439" s="133"/>
      <c r="H439" s="376"/>
      <c r="I439" s="133"/>
      <c r="J439" s="436"/>
      <c r="K439" s="133"/>
      <c r="L439" s="376"/>
      <c r="M439" s="133"/>
      <c r="N439" s="376"/>
      <c r="O439" s="376"/>
      <c r="P439" s="133"/>
      <c r="Q439" s="376"/>
      <c r="R439" s="133"/>
      <c r="S439" s="499"/>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91"/>
    </row>
    <row r="440" spans="6:69">
      <c r="F440" s="376"/>
      <c r="G440" s="133"/>
      <c r="H440" s="376"/>
      <c r="I440" s="133"/>
      <c r="J440" s="436"/>
      <c r="K440" s="133"/>
      <c r="L440" s="376"/>
      <c r="M440" s="133"/>
      <c r="N440" s="376"/>
      <c r="O440" s="376"/>
      <c r="P440" s="133"/>
      <c r="Q440" s="376"/>
      <c r="R440" s="133"/>
      <c r="S440" s="499"/>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91"/>
    </row>
    <row r="441" spans="6:69">
      <c r="F441" s="376"/>
      <c r="G441" s="133"/>
      <c r="H441" s="376"/>
      <c r="I441" s="133"/>
      <c r="J441" s="436"/>
      <c r="K441" s="133"/>
      <c r="L441" s="376"/>
      <c r="M441" s="133"/>
      <c r="N441" s="376"/>
      <c r="O441" s="376"/>
      <c r="P441" s="133"/>
      <c r="Q441" s="376"/>
      <c r="R441" s="133"/>
      <c r="S441" s="499"/>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91"/>
    </row>
    <row r="442" spans="6:69">
      <c r="F442" s="376"/>
      <c r="G442" s="133"/>
      <c r="H442" s="376"/>
      <c r="I442" s="133"/>
      <c r="J442" s="436"/>
      <c r="K442" s="133"/>
      <c r="L442" s="376"/>
      <c r="M442" s="133"/>
      <c r="N442" s="376"/>
      <c r="O442" s="376"/>
      <c r="P442" s="133"/>
      <c r="Q442" s="376"/>
      <c r="R442" s="133"/>
      <c r="S442" s="499"/>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91"/>
    </row>
    <row r="443" spans="6:69">
      <c r="F443" s="376"/>
      <c r="G443" s="133"/>
      <c r="H443" s="376"/>
      <c r="I443" s="133"/>
      <c r="J443" s="436"/>
      <c r="K443" s="133"/>
      <c r="L443" s="376"/>
      <c r="M443" s="133"/>
      <c r="N443" s="376"/>
      <c r="O443" s="376"/>
      <c r="P443" s="133"/>
      <c r="Q443" s="376"/>
      <c r="R443" s="133"/>
      <c r="S443" s="499"/>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91"/>
    </row>
    <row r="444" spans="6:69">
      <c r="F444" s="376"/>
      <c r="G444" s="133"/>
      <c r="H444" s="376"/>
      <c r="I444" s="133"/>
      <c r="J444" s="436"/>
      <c r="K444" s="133"/>
      <c r="L444" s="376"/>
      <c r="M444" s="133"/>
      <c r="N444" s="376"/>
      <c r="O444" s="376"/>
      <c r="P444" s="133"/>
      <c r="Q444" s="376"/>
      <c r="R444" s="133"/>
      <c r="S444" s="499"/>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91"/>
    </row>
    <row r="445" spans="6:69">
      <c r="F445" s="376"/>
      <c r="G445" s="133"/>
      <c r="H445" s="376"/>
      <c r="I445" s="133"/>
      <c r="J445" s="436"/>
      <c r="K445" s="133"/>
      <c r="L445" s="376"/>
      <c r="M445" s="133"/>
      <c r="N445" s="376"/>
      <c r="O445" s="376"/>
      <c r="P445" s="133"/>
      <c r="Q445" s="376"/>
      <c r="R445" s="133"/>
      <c r="S445" s="499"/>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91"/>
    </row>
    <row r="446" spans="6:69">
      <c r="F446" s="376"/>
      <c r="G446" s="133"/>
      <c r="H446" s="376"/>
      <c r="I446" s="133"/>
      <c r="J446" s="436"/>
      <c r="K446" s="133"/>
      <c r="L446" s="376"/>
      <c r="M446" s="133"/>
      <c r="N446" s="376"/>
      <c r="O446" s="376"/>
      <c r="P446" s="133"/>
      <c r="Q446" s="376"/>
      <c r="R446" s="133"/>
      <c r="S446" s="499"/>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91"/>
    </row>
    <row r="447" spans="6:69">
      <c r="F447" s="376"/>
      <c r="G447" s="133"/>
      <c r="H447" s="376"/>
      <c r="I447" s="133"/>
      <c r="J447" s="436"/>
      <c r="K447" s="133"/>
      <c r="L447" s="376"/>
      <c r="M447" s="133"/>
      <c r="N447" s="376"/>
      <c r="O447" s="376"/>
      <c r="P447" s="133"/>
      <c r="Q447" s="376"/>
      <c r="R447" s="133"/>
      <c r="S447" s="499"/>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91"/>
    </row>
    <row r="448" spans="6:69">
      <c r="F448" s="376"/>
      <c r="G448" s="133"/>
      <c r="H448" s="376"/>
      <c r="I448" s="133"/>
      <c r="J448" s="436"/>
      <c r="K448" s="133"/>
      <c r="L448" s="376"/>
      <c r="M448" s="133"/>
      <c r="N448" s="376"/>
      <c r="O448" s="376"/>
      <c r="P448" s="133"/>
      <c r="Q448" s="376"/>
      <c r="R448" s="133"/>
      <c r="S448" s="499"/>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91"/>
    </row>
    <row r="449" spans="6:69">
      <c r="F449" s="376"/>
      <c r="G449" s="133"/>
      <c r="H449" s="376"/>
      <c r="I449" s="133"/>
      <c r="J449" s="436"/>
      <c r="K449" s="133"/>
      <c r="L449" s="376"/>
      <c r="M449" s="133"/>
      <c r="N449" s="376"/>
      <c r="O449" s="376"/>
      <c r="P449" s="133"/>
      <c r="Q449" s="376"/>
      <c r="R449" s="133"/>
      <c r="S449" s="499"/>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91"/>
    </row>
    <row r="450" spans="6:69">
      <c r="F450" s="376"/>
      <c r="G450" s="133"/>
      <c r="H450" s="376"/>
      <c r="I450" s="133"/>
      <c r="J450" s="436"/>
      <c r="K450" s="133"/>
      <c r="L450" s="376"/>
      <c r="M450" s="133"/>
      <c r="N450" s="376"/>
      <c r="O450" s="376"/>
      <c r="P450" s="133"/>
      <c r="Q450" s="376"/>
      <c r="R450" s="133"/>
      <c r="S450" s="499"/>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91"/>
    </row>
    <row r="451" spans="6:69">
      <c r="F451" s="376"/>
      <c r="G451" s="133"/>
      <c r="H451" s="376"/>
      <c r="I451" s="133"/>
      <c r="J451" s="436"/>
      <c r="K451" s="133"/>
      <c r="L451" s="376"/>
      <c r="M451" s="133"/>
      <c r="N451" s="376"/>
      <c r="O451" s="376"/>
      <c r="P451" s="133"/>
      <c r="Q451" s="376"/>
      <c r="R451" s="133"/>
      <c r="S451" s="499"/>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91"/>
    </row>
    <row r="452" spans="6:69">
      <c r="F452" s="376"/>
      <c r="G452" s="133"/>
      <c r="H452" s="376"/>
      <c r="I452" s="133"/>
      <c r="J452" s="436"/>
      <c r="K452" s="133"/>
      <c r="L452" s="376"/>
      <c r="M452" s="133"/>
      <c r="N452" s="376"/>
      <c r="O452" s="376"/>
      <c r="P452" s="133"/>
      <c r="Q452" s="376"/>
      <c r="R452" s="133"/>
      <c r="S452" s="499"/>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91"/>
    </row>
    <row r="453" spans="6:69">
      <c r="F453" s="376"/>
      <c r="G453" s="133"/>
      <c r="H453" s="376"/>
      <c r="I453" s="133"/>
      <c r="J453" s="436"/>
      <c r="K453" s="133"/>
      <c r="L453" s="376"/>
      <c r="M453" s="133"/>
      <c r="N453" s="376"/>
      <c r="O453" s="376"/>
      <c r="P453" s="133"/>
      <c r="Q453" s="376"/>
      <c r="R453" s="133"/>
      <c r="S453" s="499"/>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91"/>
    </row>
    <row r="454" spans="6:69">
      <c r="F454" s="376"/>
      <c r="G454" s="133"/>
      <c r="H454" s="376"/>
      <c r="I454" s="133"/>
      <c r="J454" s="436"/>
      <c r="K454" s="133"/>
      <c r="L454" s="376"/>
      <c r="M454" s="133"/>
      <c r="N454" s="376"/>
      <c r="O454" s="376"/>
      <c r="P454" s="133"/>
      <c r="Q454" s="376"/>
      <c r="R454" s="133"/>
      <c r="S454" s="499"/>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91"/>
    </row>
    <row r="455" spans="6:69">
      <c r="F455" s="376"/>
      <c r="G455" s="133"/>
      <c r="H455" s="376"/>
      <c r="I455" s="133"/>
      <c r="J455" s="436"/>
      <c r="K455" s="133"/>
      <c r="L455" s="376"/>
      <c r="M455" s="133"/>
      <c r="N455" s="376"/>
      <c r="O455" s="376"/>
      <c r="P455" s="133"/>
      <c r="Q455" s="376"/>
      <c r="R455" s="133"/>
      <c r="S455" s="499"/>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91"/>
    </row>
    <row r="456" spans="6:69">
      <c r="F456" s="376"/>
      <c r="G456" s="133"/>
      <c r="H456" s="376"/>
      <c r="I456" s="133"/>
      <c r="J456" s="436"/>
      <c r="K456" s="133"/>
      <c r="L456" s="376"/>
      <c r="M456" s="133"/>
      <c r="N456" s="376"/>
      <c r="O456" s="376"/>
      <c r="P456" s="133"/>
      <c r="Q456" s="376"/>
      <c r="R456" s="133"/>
      <c r="S456" s="499"/>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91"/>
    </row>
    <row r="457" spans="6:69">
      <c r="F457" s="376"/>
      <c r="G457" s="133"/>
      <c r="H457" s="376"/>
      <c r="I457" s="133"/>
      <c r="J457" s="436"/>
      <c r="K457" s="133"/>
      <c r="L457" s="376"/>
      <c r="M457" s="133"/>
      <c r="N457" s="376"/>
      <c r="O457" s="376"/>
      <c r="P457" s="133"/>
      <c r="Q457" s="376"/>
      <c r="R457" s="133"/>
      <c r="S457" s="499"/>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91"/>
    </row>
    <row r="458" spans="6:69">
      <c r="F458" s="376"/>
      <c r="G458" s="133"/>
      <c r="H458" s="376"/>
      <c r="I458" s="133"/>
      <c r="J458" s="436"/>
      <c r="K458" s="133"/>
      <c r="L458" s="376"/>
      <c r="M458" s="133"/>
      <c r="N458" s="376"/>
      <c r="O458" s="376"/>
      <c r="P458" s="133"/>
      <c r="Q458" s="376"/>
      <c r="R458" s="133"/>
      <c r="S458" s="499"/>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91"/>
    </row>
    <row r="459" spans="6:69">
      <c r="F459" s="376"/>
      <c r="G459" s="133"/>
      <c r="H459" s="376"/>
      <c r="I459" s="133"/>
      <c r="J459" s="436"/>
      <c r="K459" s="133"/>
      <c r="L459" s="376"/>
      <c r="M459" s="133"/>
      <c r="N459" s="376"/>
      <c r="O459" s="376"/>
      <c r="P459" s="133"/>
      <c r="Q459" s="376"/>
      <c r="R459" s="133"/>
      <c r="S459" s="499"/>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91"/>
    </row>
    <row r="460" spans="6:69">
      <c r="F460" s="376"/>
      <c r="G460" s="133"/>
      <c r="H460" s="376"/>
      <c r="I460" s="133"/>
      <c r="J460" s="436"/>
      <c r="K460" s="133"/>
      <c r="L460" s="376"/>
      <c r="M460" s="133"/>
      <c r="N460" s="376"/>
      <c r="O460" s="376"/>
      <c r="P460" s="133"/>
      <c r="Q460" s="376"/>
      <c r="R460" s="133"/>
      <c r="S460" s="499"/>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91"/>
    </row>
    <row r="461" spans="6:69">
      <c r="F461" s="376"/>
      <c r="G461" s="133"/>
      <c r="H461" s="376"/>
      <c r="I461" s="133"/>
      <c r="J461" s="436"/>
      <c r="K461" s="133"/>
      <c r="L461" s="376"/>
      <c r="M461" s="133"/>
      <c r="N461" s="376"/>
      <c r="O461" s="376"/>
      <c r="P461" s="133"/>
      <c r="Q461" s="376"/>
      <c r="R461" s="133"/>
      <c r="S461" s="499"/>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91"/>
    </row>
    <row r="462" spans="6:69">
      <c r="F462" s="376"/>
      <c r="G462" s="133"/>
      <c r="H462" s="376"/>
      <c r="I462" s="133"/>
      <c r="J462" s="436"/>
      <c r="K462" s="133"/>
      <c r="L462" s="376"/>
      <c r="M462" s="133"/>
      <c r="N462" s="376"/>
      <c r="O462" s="376"/>
      <c r="P462" s="133"/>
      <c r="Q462" s="376"/>
      <c r="R462" s="133"/>
      <c r="S462" s="499"/>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91"/>
    </row>
    <row r="463" spans="6:69">
      <c r="F463" s="376"/>
      <c r="G463" s="133"/>
      <c r="H463" s="376"/>
      <c r="I463" s="133"/>
      <c r="J463" s="436"/>
      <c r="K463" s="133"/>
      <c r="L463" s="376"/>
      <c r="M463" s="133"/>
      <c r="N463" s="376"/>
      <c r="O463" s="376"/>
      <c r="P463" s="133"/>
      <c r="Q463" s="376"/>
      <c r="R463" s="133"/>
      <c r="S463" s="499"/>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91"/>
    </row>
    <row r="464" spans="6:69">
      <c r="F464" s="376"/>
      <c r="G464" s="133"/>
      <c r="H464" s="376"/>
      <c r="I464" s="133"/>
      <c r="J464" s="436"/>
      <c r="K464" s="133"/>
      <c r="L464" s="376"/>
      <c r="M464" s="133"/>
      <c r="N464" s="376"/>
      <c r="O464" s="376"/>
      <c r="P464" s="133"/>
      <c r="Q464" s="376"/>
      <c r="R464" s="133"/>
      <c r="S464" s="499"/>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91"/>
    </row>
    <row r="465" spans="6:69">
      <c r="F465" s="376"/>
      <c r="G465" s="133"/>
      <c r="H465" s="376"/>
      <c r="I465" s="133"/>
      <c r="J465" s="436"/>
      <c r="K465" s="133"/>
      <c r="L465" s="376"/>
      <c r="M465" s="133"/>
      <c r="N465" s="376"/>
      <c r="O465" s="376"/>
      <c r="P465" s="133"/>
      <c r="Q465" s="376"/>
      <c r="R465" s="133"/>
      <c r="S465" s="499"/>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91"/>
    </row>
    <row r="466" spans="6:69">
      <c r="F466" s="376"/>
      <c r="G466" s="133"/>
      <c r="H466" s="376"/>
      <c r="I466" s="133"/>
      <c r="J466" s="436"/>
      <c r="K466" s="133"/>
      <c r="L466" s="376"/>
      <c r="M466" s="133"/>
      <c r="N466" s="376"/>
      <c r="O466" s="376"/>
      <c r="P466" s="133"/>
      <c r="Q466" s="376"/>
      <c r="R466" s="133"/>
      <c r="S466" s="499"/>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91"/>
    </row>
    <row r="467" spans="6:69">
      <c r="F467" s="376"/>
      <c r="G467" s="133"/>
      <c r="H467" s="376"/>
      <c r="I467" s="133"/>
      <c r="J467" s="436"/>
      <c r="K467" s="133"/>
      <c r="L467" s="376"/>
      <c r="M467" s="133"/>
      <c r="N467" s="376"/>
      <c r="O467" s="376"/>
      <c r="P467" s="133"/>
      <c r="Q467" s="376"/>
      <c r="R467" s="133"/>
      <c r="S467" s="499"/>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91"/>
    </row>
    <row r="468" spans="6:69">
      <c r="F468" s="376"/>
      <c r="G468" s="133"/>
      <c r="H468" s="376"/>
      <c r="I468" s="133"/>
      <c r="J468" s="436"/>
      <c r="K468" s="133"/>
      <c r="L468" s="376"/>
      <c r="M468" s="133"/>
      <c r="N468" s="376"/>
      <c r="O468" s="376"/>
      <c r="P468" s="133"/>
      <c r="Q468" s="376"/>
      <c r="R468" s="133"/>
      <c r="S468" s="499"/>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91"/>
    </row>
    <row r="469" spans="6:69">
      <c r="F469" s="376"/>
      <c r="G469" s="133"/>
      <c r="H469" s="376"/>
      <c r="I469" s="133"/>
      <c r="J469" s="436"/>
      <c r="K469" s="133"/>
      <c r="L469" s="376"/>
      <c r="M469" s="133"/>
      <c r="N469" s="376"/>
      <c r="O469" s="376"/>
      <c r="P469" s="133"/>
      <c r="Q469" s="376"/>
      <c r="R469" s="133"/>
      <c r="S469" s="499"/>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91"/>
    </row>
    <row r="470" spans="6:69">
      <c r="F470" s="376"/>
      <c r="G470" s="133"/>
      <c r="H470" s="376"/>
      <c r="I470" s="133"/>
      <c r="J470" s="436"/>
      <c r="K470" s="133"/>
      <c r="L470" s="376"/>
      <c r="M470" s="133"/>
      <c r="N470" s="376"/>
      <c r="O470" s="376"/>
      <c r="P470" s="133"/>
      <c r="Q470" s="376"/>
      <c r="R470" s="133"/>
      <c r="S470" s="499"/>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91"/>
    </row>
    <row r="471" spans="6:69">
      <c r="F471" s="376"/>
      <c r="G471" s="133"/>
      <c r="H471" s="376"/>
      <c r="I471" s="133"/>
      <c r="J471" s="436"/>
      <c r="K471" s="133"/>
      <c r="L471" s="376"/>
      <c r="M471" s="133"/>
      <c r="N471" s="376"/>
      <c r="O471" s="376"/>
      <c r="P471" s="133"/>
      <c r="Q471" s="376"/>
      <c r="R471" s="133"/>
      <c r="S471" s="499"/>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91"/>
    </row>
    <row r="472" spans="6:69">
      <c r="F472" s="376"/>
      <c r="G472" s="133"/>
      <c r="H472" s="376"/>
      <c r="I472" s="133"/>
      <c r="J472" s="436"/>
      <c r="K472" s="133"/>
      <c r="L472" s="376"/>
      <c r="M472" s="133"/>
      <c r="N472" s="376"/>
      <c r="O472" s="376"/>
      <c r="P472" s="133"/>
      <c r="Q472" s="376"/>
      <c r="R472" s="133"/>
      <c r="S472" s="499"/>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91"/>
    </row>
    <row r="473" spans="6:69">
      <c r="F473" s="376"/>
      <c r="G473" s="133"/>
      <c r="H473" s="376"/>
      <c r="I473" s="133"/>
      <c r="J473" s="436"/>
      <c r="K473" s="133"/>
      <c r="L473" s="376"/>
      <c r="M473" s="133"/>
      <c r="N473" s="376"/>
      <c r="O473" s="376"/>
      <c r="P473" s="133"/>
      <c r="Q473" s="376"/>
      <c r="R473" s="133"/>
      <c r="S473" s="499"/>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91"/>
    </row>
    <row r="474" spans="6:69">
      <c r="F474" s="376"/>
      <c r="G474" s="133"/>
      <c r="H474" s="376"/>
      <c r="I474" s="133"/>
      <c r="J474" s="436"/>
      <c r="K474" s="133"/>
      <c r="L474" s="376"/>
      <c r="M474" s="133"/>
      <c r="N474" s="376"/>
      <c r="O474" s="376"/>
      <c r="P474" s="133"/>
      <c r="Q474" s="376"/>
      <c r="R474" s="133"/>
      <c r="S474" s="499"/>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91"/>
    </row>
    <row r="475" spans="6:69">
      <c r="F475" s="376"/>
      <c r="G475" s="133"/>
      <c r="H475" s="376"/>
      <c r="I475" s="133"/>
      <c r="J475" s="436"/>
      <c r="K475" s="133"/>
      <c r="L475" s="376"/>
      <c r="M475" s="133"/>
      <c r="N475" s="376"/>
      <c r="O475" s="376"/>
      <c r="P475" s="133"/>
      <c r="Q475" s="376"/>
      <c r="R475" s="133"/>
      <c r="S475" s="499"/>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91"/>
    </row>
    <row r="476" spans="6:69">
      <c r="F476" s="376"/>
      <c r="G476" s="133"/>
      <c r="H476" s="376"/>
      <c r="I476" s="133"/>
      <c r="J476" s="436"/>
      <c r="K476" s="133"/>
      <c r="L476" s="376"/>
      <c r="M476" s="133"/>
      <c r="N476" s="376"/>
      <c r="O476" s="376"/>
      <c r="P476" s="133"/>
      <c r="Q476" s="376"/>
      <c r="R476" s="133"/>
      <c r="S476" s="499"/>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91"/>
    </row>
    <row r="477" spans="6:69">
      <c r="F477" s="376"/>
      <c r="G477" s="133"/>
      <c r="H477" s="376"/>
      <c r="I477" s="133"/>
      <c r="J477" s="436"/>
      <c r="K477" s="133"/>
      <c r="L477" s="376"/>
      <c r="M477" s="133"/>
      <c r="N477" s="376"/>
      <c r="O477" s="376"/>
      <c r="P477" s="133"/>
      <c r="Q477" s="376"/>
      <c r="R477" s="133"/>
      <c r="S477" s="499"/>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91"/>
    </row>
    <row r="478" spans="6:69">
      <c r="F478" s="376"/>
      <c r="G478" s="133"/>
      <c r="H478" s="376"/>
      <c r="I478" s="133"/>
      <c r="J478" s="436"/>
      <c r="K478" s="133"/>
      <c r="L478" s="376"/>
      <c r="M478" s="133"/>
      <c r="N478" s="376"/>
      <c r="O478" s="376"/>
      <c r="P478" s="133"/>
      <c r="Q478" s="376"/>
      <c r="R478" s="133"/>
      <c r="S478" s="499"/>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91"/>
    </row>
    <row r="479" spans="6:69">
      <c r="F479" s="376"/>
      <c r="G479" s="133"/>
      <c r="H479" s="376"/>
      <c r="I479" s="133"/>
      <c r="J479" s="436"/>
      <c r="K479" s="133"/>
      <c r="L479" s="376"/>
      <c r="M479" s="133"/>
      <c r="N479" s="376"/>
      <c r="O479" s="376"/>
      <c r="P479" s="133"/>
      <c r="Q479" s="376"/>
      <c r="R479" s="133"/>
      <c r="S479" s="499"/>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91"/>
    </row>
    <row r="480" spans="6:69">
      <c r="F480" s="376"/>
      <c r="G480" s="133"/>
      <c r="H480" s="376"/>
      <c r="I480" s="133"/>
      <c r="J480" s="436"/>
      <c r="K480" s="133"/>
      <c r="L480" s="376"/>
      <c r="M480" s="133"/>
      <c r="N480" s="376"/>
      <c r="O480" s="376"/>
      <c r="P480" s="133"/>
      <c r="Q480" s="376"/>
      <c r="R480" s="133"/>
      <c r="S480" s="499"/>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91"/>
    </row>
    <row r="481" spans="6:69">
      <c r="F481" s="376"/>
      <c r="G481" s="133"/>
      <c r="H481" s="376"/>
      <c r="I481" s="133"/>
      <c r="J481" s="436"/>
      <c r="K481" s="133"/>
      <c r="L481" s="376"/>
      <c r="M481" s="133"/>
      <c r="N481" s="376"/>
      <c r="O481" s="376"/>
      <c r="P481" s="133"/>
      <c r="Q481" s="376"/>
      <c r="R481" s="133"/>
      <c r="S481" s="499"/>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91"/>
    </row>
    <row r="482" spans="6:69">
      <c r="F482" s="376"/>
      <c r="G482" s="133"/>
      <c r="H482" s="376"/>
      <c r="I482" s="133"/>
      <c r="J482" s="436"/>
      <c r="K482" s="133"/>
      <c r="L482" s="376"/>
      <c r="M482" s="133"/>
      <c r="N482" s="376"/>
      <c r="O482" s="376"/>
      <c r="P482" s="133"/>
      <c r="Q482" s="376"/>
      <c r="R482" s="133"/>
      <c r="S482" s="499"/>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91"/>
    </row>
    <row r="483" spans="6:69">
      <c r="F483" s="376"/>
      <c r="G483" s="133"/>
      <c r="H483" s="376"/>
      <c r="I483" s="133"/>
      <c r="J483" s="436"/>
      <c r="K483" s="133"/>
      <c r="L483" s="376"/>
      <c r="M483" s="133"/>
      <c r="N483" s="376"/>
      <c r="O483" s="376"/>
      <c r="P483" s="133"/>
      <c r="Q483" s="376"/>
      <c r="R483" s="133"/>
      <c r="S483" s="499"/>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91"/>
    </row>
    <row r="484" spans="6:69">
      <c r="F484" s="376"/>
      <c r="G484" s="133"/>
      <c r="H484" s="376"/>
      <c r="I484" s="133"/>
      <c r="J484" s="436"/>
      <c r="K484" s="133"/>
      <c r="L484" s="376"/>
      <c r="M484" s="133"/>
      <c r="N484" s="376"/>
      <c r="O484" s="376"/>
      <c r="P484" s="133"/>
      <c r="Q484" s="376"/>
      <c r="R484" s="133"/>
      <c r="S484" s="499"/>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91"/>
    </row>
    <row r="485" spans="6:69">
      <c r="F485" s="376"/>
      <c r="G485" s="133"/>
      <c r="H485" s="376"/>
      <c r="I485" s="133"/>
      <c r="J485" s="436"/>
      <c r="K485" s="133"/>
      <c r="L485" s="376"/>
      <c r="M485" s="133"/>
      <c r="N485" s="376"/>
      <c r="O485" s="376"/>
      <c r="P485" s="133"/>
      <c r="Q485" s="376"/>
      <c r="R485" s="133"/>
      <c r="S485" s="499"/>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91"/>
    </row>
    <row r="486" spans="6:69">
      <c r="F486" s="376"/>
      <c r="G486" s="133"/>
      <c r="H486" s="376"/>
      <c r="I486" s="133"/>
      <c r="J486" s="436"/>
      <c r="K486" s="133"/>
      <c r="L486" s="376"/>
      <c r="M486" s="133"/>
      <c r="N486" s="376"/>
      <c r="O486" s="376"/>
      <c r="P486" s="133"/>
      <c r="Q486" s="376"/>
      <c r="R486" s="133"/>
      <c r="S486" s="499"/>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91"/>
    </row>
    <row r="487" spans="6:69">
      <c r="F487" s="376"/>
      <c r="G487" s="133"/>
      <c r="H487" s="376"/>
      <c r="I487" s="133"/>
      <c r="J487" s="436"/>
      <c r="K487" s="133"/>
      <c r="L487" s="376"/>
      <c r="M487" s="133"/>
      <c r="N487" s="376"/>
      <c r="O487" s="376"/>
      <c r="P487" s="133"/>
      <c r="Q487" s="376"/>
      <c r="R487" s="133"/>
      <c r="S487" s="499"/>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91"/>
    </row>
    <row r="488" spans="6:69">
      <c r="F488" s="376"/>
      <c r="G488" s="133"/>
      <c r="H488" s="376"/>
      <c r="I488" s="133"/>
      <c r="J488" s="436"/>
      <c r="K488" s="133"/>
      <c r="L488" s="376"/>
      <c r="M488" s="133"/>
      <c r="N488" s="376"/>
      <c r="O488" s="376"/>
      <c r="P488" s="133"/>
      <c r="Q488" s="376"/>
      <c r="R488" s="133"/>
      <c r="S488" s="499"/>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91"/>
    </row>
    <row r="489" spans="6:69">
      <c r="F489" s="376"/>
      <c r="G489" s="133"/>
      <c r="H489" s="376"/>
      <c r="I489" s="133"/>
      <c r="J489" s="436"/>
      <c r="K489" s="133"/>
      <c r="L489" s="376"/>
      <c r="M489" s="133"/>
      <c r="N489" s="376"/>
      <c r="O489" s="376"/>
      <c r="P489" s="133"/>
      <c r="Q489" s="376"/>
      <c r="R489" s="133"/>
      <c r="S489" s="499"/>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91"/>
    </row>
    <row r="490" spans="6:69">
      <c r="F490" s="376"/>
      <c r="G490" s="133"/>
      <c r="H490" s="376"/>
      <c r="I490" s="133"/>
      <c r="J490" s="436"/>
      <c r="K490" s="133"/>
      <c r="L490" s="376"/>
      <c r="M490" s="133"/>
      <c r="N490" s="376"/>
      <c r="O490" s="376"/>
      <c r="P490" s="133"/>
      <c r="Q490" s="376"/>
      <c r="R490" s="133"/>
      <c r="S490" s="499"/>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91"/>
    </row>
    <row r="491" spans="6:69">
      <c r="F491" s="376"/>
      <c r="G491" s="133"/>
      <c r="H491" s="376"/>
      <c r="I491" s="133"/>
      <c r="J491" s="436"/>
      <c r="K491" s="133"/>
      <c r="L491" s="376"/>
      <c r="M491" s="133"/>
      <c r="N491" s="376"/>
      <c r="O491" s="376"/>
      <c r="P491" s="133"/>
      <c r="Q491" s="376"/>
      <c r="R491" s="133"/>
      <c r="S491" s="499"/>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91"/>
    </row>
    <row r="492" spans="6:69">
      <c r="F492" s="376"/>
      <c r="G492" s="133"/>
      <c r="H492" s="376"/>
      <c r="I492" s="133"/>
      <c r="J492" s="436"/>
      <c r="K492" s="133"/>
      <c r="L492" s="376"/>
      <c r="M492" s="133"/>
      <c r="N492" s="376"/>
      <c r="O492" s="376"/>
      <c r="P492" s="133"/>
      <c r="Q492" s="376"/>
      <c r="R492" s="133"/>
      <c r="S492" s="499"/>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91"/>
    </row>
    <row r="493" spans="6:69">
      <c r="F493" s="376"/>
      <c r="G493" s="133"/>
      <c r="H493" s="376"/>
      <c r="I493" s="133"/>
      <c r="J493" s="436"/>
      <c r="K493" s="133"/>
      <c r="L493" s="376"/>
      <c r="M493" s="133"/>
      <c r="N493" s="376"/>
      <c r="O493" s="376"/>
      <c r="P493" s="133"/>
      <c r="Q493" s="376"/>
      <c r="R493" s="133"/>
      <c r="S493" s="499"/>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91"/>
    </row>
    <row r="494" spans="6:69">
      <c r="F494" s="376"/>
      <c r="G494" s="133"/>
      <c r="H494" s="376"/>
      <c r="I494" s="133"/>
      <c r="J494" s="436"/>
      <c r="K494" s="133"/>
      <c r="L494" s="376"/>
      <c r="M494" s="133"/>
      <c r="N494" s="376"/>
      <c r="O494" s="376"/>
      <c r="P494" s="133"/>
      <c r="Q494" s="376"/>
      <c r="R494" s="133"/>
      <c r="S494" s="499"/>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91"/>
    </row>
    <row r="495" spans="6:69">
      <c r="F495" s="376"/>
      <c r="G495" s="133"/>
      <c r="H495" s="376"/>
      <c r="I495" s="133"/>
      <c r="J495" s="436"/>
      <c r="K495" s="133"/>
      <c r="L495" s="376"/>
      <c r="M495" s="133"/>
      <c r="N495" s="376"/>
      <c r="O495" s="376"/>
      <c r="P495" s="133"/>
      <c r="Q495" s="376"/>
      <c r="R495" s="133"/>
      <c r="S495" s="499"/>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91"/>
    </row>
    <row r="496" spans="6:69">
      <c r="F496" s="376"/>
      <c r="G496" s="133"/>
      <c r="H496" s="376"/>
      <c r="I496" s="133"/>
      <c r="J496" s="436"/>
      <c r="K496" s="133"/>
      <c r="L496" s="376"/>
      <c r="M496" s="133"/>
      <c r="N496" s="376"/>
      <c r="O496" s="376"/>
      <c r="P496" s="133"/>
      <c r="Q496" s="376"/>
      <c r="R496" s="133"/>
      <c r="S496" s="499"/>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91"/>
    </row>
    <row r="497" spans="6:69">
      <c r="F497" s="376"/>
      <c r="G497" s="133"/>
      <c r="H497" s="376"/>
      <c r="I497" s="133"/>
      <c r="J497" s="436"/>
      <c r="K497" s="133"/>
      <c r="L497" s="376"/>
      <c r="M497" s="133"/>
      <c r="N497" s="376"/>
      <c r="O497" s="376"/>
      <c r="P497" s="133"/>
      <c r="Q497" s="376"/>
      <c r="R497" s="133"/>
      <c r="S497" s="499"/>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91"/>
    </row>
    <row r="498" spans="6:69">
      <c r="F498" s="376"/>
      <c r="G498" s="133"/>
      <c r="H498" s="376"/>
      <c r="I498" s="133"/>
      <c r="J498" s="436"/>
      <c r="K498" s="133"/>
      <c r="L498" s="376"/>
      <c r="M498" s="133"/>
      <c r="N498" s="376"/>
      <c r="O498" s="376"/>
      <c r="P498" s="133"/>
      <c r="Q498" s="376"/>
      <c r="R498" s="133"/>
      <c r="S498" s="499"/>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91"/>
    </row>
    <row r="499" spans="6:69">
      <c r="F499" s="376"/>
      <c r="G499" s="133"/>
      <c r="H499" s="376"/>
      <c r="I499" s="133"/>
      <c r="J499" s="436"/>
      <c r="K499" s="133"/>
      <c r="L499" s="376"/>
      <c r="M499" s="133"/>
      <c r="N499" s="376"/>
      <c r="O499" s="376"/>
      <c r="P499" s="133"/>
      <c r="Q499" s="376"/>
      <c r="R499" s="133"/>
      <c r="S499" s="499"/>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91"/>
    </row>
    <row r="500" spans="6:69">
      <c r="F500" s="376"/>
      <c r="G500" s="133"/>
      <c r="H500" s="376"/>
      <c r="I500" s="133"/>
      <c r="J500" s="436"/>
      <c r="K500" s="133"/>
      <c r="L500" s="376"/>
      <c r="M500" s="133"/>
      <c r="N500" s="376"/>
      <c r="O500" s="376"/>
      <c r="P500" s="133"/>
      <c r="Q500" s="376"/>
      <c r="R500" s="133"/>
      <c r="S500" s="499"/>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91"/>
    </row>
    <row r="501" spans="6:69">
      <c r="F501" s="376"/>
      <c r="G501" s="133"/>
      <c r="H501" s="376"/>
      <c r="I501" s="133"/>
      <c r="J501" s="436"/>
      <c r="K501" s="133"/>
      <c r="L501" s="376"/>
      <c r="M501" s="133"/>
      <c r="N501" s="376"/>
      <c r="O501" s="376"/>
      <c r="P501" s="133"/>
      <c r="Q501" s="376"/>
      <c r="R501" s="133"/>
      <c r="S501" s="499"/>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91"/>
    </row>
    <row r="502" spans="6:69">
      <c r="F502" s="376"/>
      <c r="G502" s="133"/>
      <c r="H502" s="376"/>
      <c r="I502" s="133"/>
      <c r="J502" s="436"/>
      <c r="K502" s="133"/>
      <c r="L502" s="376"/>
      <c r="M502" s="133"/>
      <c r="N502" s="376"/>
      <c r="O502" s="376"/>
      <c r="P502" s="133"/>
      <c r="Q502" s="376"/>
      <c r="R502" s="133"/>
      <c r="S502" s="499"/>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91"/>
    </row>
    <row r="503" spans="6:69">
      <c r="F503" s="376"/>
      <c r="G503" s="133"/>
      <c r="H503" s="376"/>
      <c r="I503" s="133"/>
      <c r="J503" s="436"/>
      <c r="K503" s="133"/>
      <c r="L503" s="376"/>
      <c r="M503" s="133"/>
      <c r="N503" s="376"/>
      <c r="O503" s="376"/>
      <c r="P503" s="133"/>
      <c r="Q503" s="376"/>
      <c r="R503" s="133"/>
      <c r="S503" s="499"/>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91"/>
    </row>
    <row r="504" spans="6:69">
      <c r="F504" s="376"/>
      <c r="G504" s="133"/>
      <c r="H504" s="376"/>
      <c r="I504" s="133"/>
      <c r="J504" s="436"/>
      <c r="K504" s="133"/>
      <c r="L504" s="376"/>
      <c r="M504" s="133"/>
      <c r="N504" s="376"/>
      <c r="O504" s="376"/>
      <c r="P504" s="133"/>
      <c r="Q504" s="376"/>
      <c r="R504" s="133"/>
      <c r="S504" s="499"/>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91"/>
    </row>
    <row r="505" spans="6:69">
      <c r="F505" s="376"/>
      <c r="G505" s="133"/>
      <c r="H505" s="376"/>
      <c r="I505" s="133"/>
      <c r="J505" s="436"/>
      <c r="K505" s="133"/>
      <c r="L505" s="376"/>
      <c r="M505" s="133"/>
      <c r="N505" s="376"/>
      <c r="O505" s="376"/>
      <c r="P505" s="133"/>
      <c r="Q505" s="376"/>
      <c r="R505" s="133"/>
      <c r="S505" s="499"/>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91"/>
    </row>
    <row r="506" spans="6:69">
      <c r="F506" s="376"/>
      <c r="G506" s="133"/>
      <c r="H506" s="376"/>
      <c r="I506" s="133"/>
      <c r="J506" s="436"/>
      <c r="K506" s="133"/>
      <c r="L506" s="376"/>
      <c r="M506" s="133"/>
      <c r="N506" s="376"/>
      <c r="O506" s="376"/>
      <c r="P506" s="133"/>
      <c r="Q506" s="376"/>
      <c r="R506" s="133"/>
      <c r="S506" s="499"/>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91"/>
    </row>
    <row r="507" spans="6:69">
      <c r="F507" s="376"/>
      <c r="G507" s="133"/>
      <c r="H507" s="376"/>
      <c r="I507" s="133"/>
      <c r="J507" s="436"/>
      <c r="K507" s="133"/>
      <c r="L507" s="376"/>
      <c r="M507" s="133"/>
      <c r="N507" s="376"/>
      <c r="O507" s="376"/>
      <c r="P507" s="133"/>
      <c r="Q507" s="376"/>
      <c r="R507" s="133"/>
      <c r="S507" s="499"/>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91"/>
    </row>
    <row r="508" spans="6:69">
      <c r="F508" s="376"/>
      <c r="G508" s="133"/>
      <c r="H508" s="376"/>
      <c r="I508" s="133"/>
      <c r="J508" s="436"/>
      <c r="K508" s="133"/>
      <c r="L508" s="376"/>
      <c r="M508" s="133"/>
      <c r="N508" s="376"/>
      <c r="O508" s="376"/>
      <c r="P508" s="133"/>
      <c r="Q508" s="376"/>
      <c r="R508" s="133"/>
      <c r="S508" s="499"/>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91"/>
    </row>
    <row r="509" spans="6:69">
      <c r="F509" s="376"/>
      <c r="G509" s="133"/>
      <c r="H509" s="376"/>
      <c r="I509" s="133"/>
      <c r="J509" s="436"/>
      <c r="K509" s="133"/>
      <c r="L509" s="376"/>
      <c r="M509" s="133"/>
      <c r="N509" s="376"/>
      <c r="O509" s="376"/>
      <c r="P509" s="133"/>
      <c r="Q509" s="376"/>
      <c r="R509" s="133"/>
      <c r="S509" s="499"/>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91"/>
    </row>
    <row r="510" spans="6:69">
      <c r="F510" s="376"/>
      <c r="G510" s="133"/>
      <c r="H510" s="376"/>
      <c r="I510" s="133"/>
      <c r="J510" s="436"/>
      <c r="K510" s="133"/>
      <c r="L510" s="376"/>
      <c r="M510" s="133"/>
      <c r="N510" s="376"/>
      <c r="O510" s="376"/>
      <c r="P510" s="133"/>
      <c r="Q510" s="376"/>
      <c r="R510" s="133"/>
      <c r="S510" s="499"/>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91"/>
    </row>
    <row r="511" spans="6:69">
      <c r="F511" s="376"/>
      <c r="G511" s="133"/>
      <c r="H511" s="376"/>
      <c r="I511" s="133"/>
      <c r="J511" s="436"/>
      <c r="K511" s="133"/>
      <c r="L511" s="376"/>
      <c r="M511" s="133"/>
      <c r="N511" s="376"/>
      <c r="O511" s="376"/>
      <c r="P511" s="133"/>
      <c r="Q511" s="376"/>
      <c r="R511" s="133"/>
      <c r="S511" s="499"/>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91"/>
    </row>
    <row r="512" spans="6:69">
      <c r="F512" s="376"/>
      <c r="G512" s="133"/>
      <c r="H512" s="376"/>
      <c r="I512" s="133"/>
      <c r="J512" s="436"/>
      <c r="K512" s="133"/>
      <c r="L512" s="376"/>
      <c r="M512" s="133"/>
      <c r="N512" s="376"/>
      <c r="O512" s="376"/>
      <c r="P512" s="133"/>
      <c r="Q512" s="376"/>
      <c r="R512" s="133"/>
      <c r="S512" s="499"/>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91"/>
    </row>
    <row r="513" spans="6:69">
      <c r="F513" s="376"/>
      <c r="G513" s="133"/>
      <c r="H513" s="376"/>
      <c r="I513" s="133"/>
      <c r="J513" s="436"/>
      <c r="K513" s="133"/>
      <c r="L513" s="376"/>
      <c r="M513" s="133"/>
      <c r="N513" s="376"/>
      <c r="O513" s="376"/>
      <c r="P513" s="133"/>
      <c r="Q513" s="376"/>
      <c r="R513" s="133"/>
      <c r="S513" s="499"/>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91"/>
    </row>
    <row r="514" spans="6:69">
      <c r="F514" s="376"/>
      <c r="G514" s="133"/>
      <c r="H514" s="376"/>
      <c r="I514" s="133"/>
      <c r="J514" s="436"/>
      <c r="K514" s="133"/>
      <c r="L514" s="376"/>
      <c r="M514" s="133"/>
      <c r="N514" s="376"/>
      <c r="O514" s="376"/>
      <c r="P514" s="133"/>
      <c r="Q514" s="376"/>
      <c r="R514" s="133"/>
      <c r="S514" s="499"/>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91"/>
    </row>
    <row r="515" spans="6:69">
      <c r="F515" s="376"/>
      <c r="G515" s="133"/>
      <c r="H515" s="376"/>
      <c r="I515" s="133"/>
      <c r="J515" s="436"/>
      <c r="K515" s="133"/>
      <c r="L515" s="376"/>
      <c r="M515" s="133"/>
      <c r="N515" s="376"/>
      <c r="O515" s="376"/>
      <c r="P515" s="133"/>
      <c r="Q515" s="376"/>
      <c r="R515" s="133"/>
      <c r="S515" s="499"/>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91"/>
    </row>
    <row r="516" spans="6:69">
      <c r="F516" s="376"/>
      <c r="G516" s="133"/>
      <c r="H516" s="376"/>
      <c r="I516" s="133"/>
      <c r="J516" s="436"/>
      <c r="K516" s="133"/>
      <c r="L516" s="376"/>
      <c r="M516" s="133"/>
      <c r="N516" s="376"/>
      <c r="O516" s="376"/>
      <c r="P516" s="133"/>
      <c r="Q516" s="376"/>
      <c r="R516" s="133"/>
      <c r="S516" s="499"/>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91"/>
    </row>
    <row r="517" spans="6:69">
      <c r="F517" s="376"/>
      <c r="G517" s="133"/>
      <c r="H517" s="376"/>
      <c r="I517" s="133"/>
      <c r="J517" s="436"/>
      <c r="K517" s="133"/>
      <c r="L517" s="376"/>
      <c r="M517" s="133"/>
      <c r="N517" s="376"/>
      <c r="O517" s="376"/>
      <c r="P517" s="133"/>
      <c r="Q517" s="376"/>
      <c r="R517" s="133"/>
      <c r="S517" s="499"/>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91"/>
    </row>
    <row r="518" spans="6:69">
      <c r="F518" s="376"/>
      <c r="G518" s="133"/>
      <c r="H518" s="376"/>
      <c r="I518" s="133"/>
      <c r="J518" s="436"/>
      <c r="K518" s="133"/>
      <c r="L518" s="376"/>
      <c r="M518" s="133"/>
      <c r="N518" s="376"/>
      <c r="O518" s="376"/>
      <c r="P518" s="133"/>
      <c r="Q518" s="376"/>
      <c r="R518" s="133"/>
      <c r="S518" s="499"/>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91"/>
    </row>
    <row r="519" spans="6:69">
      <c r="F519" s="376"/>
      <c r="G519" s="133"/>
      <c r="H519" s="376"/>
      <c r="I519" s="133"/>
      <c r="J519" s="436"/>
      <c r="K519" s="133"/>
      <c r="L519" s="376"/>
      <c r="M519" s="133"/>
      <c r="N519" s="376"/>
      <c r="O519" s="376"/>
      <c r="P519" s="133"/>
      <c r="Q519" s="376"/>
      <c r="R519" s="133"/>
      <c r="S519" s="499"/>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91"/>
    </row>
    <row r="520" spans="6:69">
      <c r="F520" s="376"/>
      <c r="G520" s="133"/>
      <c r="H520" s="376"/>
      <c r="I520" s="133"/>
      <c r="J520" s="436"/>
      <c r="K520" s="133"/>
      <c r="L520" s="376"/>
      <c r="M520" s="133"/>
      <c r="N520" s="376"/>
      <c r="O520" s="376"/>
      <c r="P520" s="133"/>
      <c r="Q520" s="376"/>
      <c r="R520" s="133"/>
      <c r="S520" s="499"/>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91"/>
    </row>
    <row r="521" spans="6:69">
      <c r="F521" s="376"/>
      <c r="G521" s="133"/>
      <c r="H521" s="376"/>
      <c r="I521" s="133"/>
      <c r="J521" s="436"/>
      <c r="K521" s="133"/>
      <c r="L521" s="376"/>
      <c r="M521" s="133"/>
      <c r="N521" s="376"/>
      <c r="O521" s="376"/>
      <c r="P521" s="133"/>
      <c r="Q521" s="376"/>
      <c r="R521" s="133"/>
      <c r="S521" s="499"/>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91"/>
    </row>
    <row r="522" spans="6:69">
      <c r="F522" s="376"/>
      <c r="G522" s="133"/>
      <c r="H522" s="376"/>
      <c r="I522" s="133"/>
      <c r="J522" s="436"/>
      <c r="K522" s="133"/>
      <c r="L522" s="376"/>
      <c r="M522" s="133"/>
      <c r="N522" s="376"/>
      <c r="O522" s="376"/>
      <c r="P522" s="133"/>
      <c r="Q522" s="376"/>
      <c r="R522" s="133"/>
      <c r="S522" s="499"/>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91"/>
    </row>
    <row r="523" spans="6:69">
      <c r="F523" s="376"/>
      <c r="G523" s="133"/>
      <c r="H523" s="376"/>
      <c r="I523" s="133"/>
      <c r="J523" s="436"/>
      <c r="K523" s="133"/>
      <c r="L523" s="376"/>
      <c r="M523" s="133"/>
      <c r="N523" s="376"/>
      <c r="O523" s="376"/>
      <c r="P523" s="133"/>
      <c r="Q523" s="376"/>
      <c r="R523" s="133"/>
      <c r="S523" s="499"/>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91"/>
    </row>
    <row r="524" spans="6:69">
      <c r="F524" s="376"/>
      <c r="G524" s="133"/>
      <c r="H524" s="376"/>
      <c r="I524" s="133"/>
      <c r="J524" s="436"/>
      <c r="K524" s="133"/>
      <c r="L524" s="376"/>
      <c r="M524" s="133"/>
      <c r="N524" s="376"/>
      <c r="O524" s="376"/>
      <c r="P524" s="133"/>
      <c r="Q524" s="376"/>
      <c r="R524" s="133"/>
      <c r="S524" s="499"/>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91"/>
    </row>
    <row r="525" spans="6:69">
      <c r="F525" s="376"/>
      <c r="G525" s="133"/>
      <c r="H525" s="376"/>
      <c r="I525" s="133"/>
      <c r="J525" s="436"/>
      <c r="K525" s="133"/>
      <c r="L525" s="376"/>
      <c r="M525" s="133"/>
      <c r="N525" s="376"/>
      <c r="O525" s="376"/>
      <c r="P525" s="133"/>
      <c r="Q525" s="376"/>
      <c r="R525" s="133"/>
      <c r="S525" s="499"/>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91"/>
    </row>
    <row r="526" spans="6:69">
      <c r="F526" s="376"/>
      <c r="G526" s="133"/>
      <c r="H526" s="376"/>
      <c r="I526" s="133"/>
      <c r="J526" s="436"/>
      <c r="K526" s="133"/>
      <c r="L526" s="376"/>
      <c r="M526" s="133"/>
      <c r="N526" s="376"/>
      <c r="O526" s="376"/>
      <c r="P526" s="133"/>
      <c r="Q526" s="376"/>
      <c r="R526" s="133"/>
      <c r="S526" s="499"/>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91"/>
    </row>
    <row r="527" spans="6:69">
      <c r="F527" s="376"/>
      <c r="G527" s="133"/>
      <c r="H527" s="376"/>
      <c r="I527" s="133"/>
      <c r="J527" s="436"/>
      <c r="K527" s="133"/>
      <c r="L527" s="376"/>
      <c r="M527" s="133"/>
      <c r="N527" s="376"/>
      <c r="O527" s="376"/>
      <c r="P527" s="133"/>
      <c r="Q527" s="376"/>
      <c r="R527" s="133"/>
      <c r="S527" s="499"/>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91"/>
    </row>
    <row r="528" spans="6:69">
      <c r="F528" s="376"/>
      <c r="G528" s="133"/>
      <c r="H528" s="376"/>
      <c r="I528" s="133"/>
      <c r="J528" s="436"/>
      <c r="K528" s="133"/>
      <c r="L528" s="376"/>
      <c r="M528" s="133"/>
      <c r="N528" s="376"/>
      <c r="O528" s="376"/>
      <c r="P528" s="133"/>
      <c r="Q528" s="376"/>
      <c r="R528" s="133"/>
      <c r="S528" s="499"/>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91"/>
    </row>
    <row r="529" spans="6:69">
      <c r="F529" s="376"/>
      <c r="G529" s="133"/>
      <c r="H529" s="376"/>
      <c r="I529" s="133"/>
      <c r="J529" s="436"/>
      <c r="K529" s="133"/>
      <c r="L529" s="376"/>
      <c r="M529" s="133"/>
      <c r="N529" s="376"/>
      <c r="O529" s="376"/>
      <c r="P529" s="133"/>
      <c r="Q529" s="376"/>
      <c r="R529" s="133"/>
      <c r="S529" s="499"/>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91"/>
    </row>
    <row r="530" spans="6:69">
      <c r="F530" s="376"/>
      <c r="G530" s="133"/>
      <c r="H530" s="376"/>
      <c r="I530" s="133"/>
      <c r="J530" s="436"/>
      <c r="K530" s="133"/>
      <c r="L530" s="376"/>
      <c r="M530" s="133"/>
      <c r="N530" s="376"/>
      <c r="O530" s="376"/>
      <c r="P530" s="133"/>
      <c r="Q530" s="376"/>
      <c r="R530" s="133"/>
      <c r="S530" s="499"/>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91"/>
    </row>
    <row r="531" spans="6:69">
      <c r="F531" s="376"/>
      <c r="G531" s="133"/>
      <c r="H531" s="376"/>
      <c r="I531" s="133"/>
      <c r="J531" s="436"/>
      <c r="K531" s="133"/>
      <c r="L531" s="376"/>
      <c r="M531" s="133"/>
      <c r="N531" s="376"/>
      <c r="O531" s="376"/>
      <c r="P531" s="133"/>
      <c r="Q531" s="376"/>
      <c r="R531" s="133"/>
      <c r="S531" s="499"/>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91"/>
    </row>
    <row r="532" spans="6:69">
      <c r="F532" s="376"/>
      <c r="G532" s="133"/>
      <c r="H532" s="376"/>
      <c r="I532" s="133"/>
      <c r="J532" s="436"/>
      <c r="K532" s="133"/>
      <c r="L532" s="376"/>
      <c r="M532" s="133"/>
      <c r="N532" s="376"/>
      <c r="O532" s="376"/>
      <c r="P532" s="133"/>
      <c r="Q532" s="376"/>
      <c r="R532" s="133"/>
      <c r="S532" s="499"/>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91"/>
    </row>
    <row r="533" spans="6:69">
      <c r="F533" s="376"/>
      <c r="G533" s="133"/>
      <c r="H533" s="376"/>
      <c r="I533" s="133"/>
      <c r="J533" s="436"/>
      <c r="K533" s="133"/>
      <c r="L533" s="376"/>
      <c r="M533" s="133"/>
      <c r="N533" s="376"/>
      <c r="O533" s="376"/>
      <c r="P533" s="133"/>
      <c r="Q533" s="376"/>
      <c r="R533" s="133"/>
      <c r="S533" s="499"/>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91"/>
    </row>
    <row r="534" spans="6:69">
      <c r="F534" s="376"/>
      <c r="G534" s="133"/>
      <c r="H534" s="376"/>
      <c r="I534" s="133"/>
      <c r="J534" s="436"/>
      <c r="K534" s="133"/>
      <c r="L534" s="376"/>
      <c r="M534" s="133"/>
      <c r="N534" s="376"/>
      <c r="O534" s="376"/>
      <c r="P534" s="133"/>
      <c r="Q534" s="376"/>
      <c r="R534" s="133"/>
      <c r="S534" s="499"/>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91"/>
    </row>
    <row r="535" spans="6:69">
      <c r="F535" s="376"/>
      <c r="G535" s="133"/>
      <c r="H535" s="376"/>
      <c r="I535" s="133"/>
      <c r="J535" s="436"/>
      <c r="K535" s="133"/>
      <c r="L535" s="376"/>
      <c r="M535" s="133"/>
      <c r="N535" s="376"/>
      <c r="O535" s="376"/>
      <c r="P535" s="133"/>
      <c r="Q535" s="376"/>
      <c r="R535" s="133"/>
      <c r="S535" s="499"/>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91"/>
    </row>
    <row r="536" spans="6:69">
      <c r="F536" s="376"/>
      <c r="G536" s="133"/>
      <c r="H536" s="376"/>
      <c r="I536" s="133"/>
      <c r="J536" s="436"/>
      <c r="K536" s="133"/>
      <c r="L536" s="376"/>
      <c r="M536" s="133"/>
      <c r="N536" s="376"/>
      <c r="O536" s="376"/>
      <c r="P536" s="133"/>
      <c r="Q536" s="376"/>
      <c r="R536" s="133"/>
      <c r="S536" s="499"/>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91"/>
    </row>
    <row r="537" spans="6:69">
      <c r="F537" s="376"/>
      <c r="G537" s="133"/>
      <c r="H537" s="376"/>
      <c r="I537" s="133"/>
      <c r="J537" s="436"/>
      <c r="K537" s="133"/>
      <c r="L537" s="376"/>
      <c r="M537" s="133"/>
      <c r="N537" s="376"/>
      <c r="O537" s="376"/>
      <c r="P537" s="133"/>
      <c r="Q537" s="376"/>
      <c r="R537" s="133"/>
      <c r="S537" s="499"/>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91"/>
    </row>
    <row r="538" spans="6:69">
      <c r="F538" s="376"/>
      <c r="G538" s="133"/>
      <c r="H538" s="376"/>
      <c r="I538" s="133"/>
      <c r="J538" s="436"/>
      <c r="K538" s="133"/>
      <c r="L538" s="376"/>
      <c r="M538" s="133"/>
      <c r="N538" s="376"/>
      <c r="O538" s="376"/>
      <c r="P538" s="133"/>
      <c r="Q538" s="376"/>
      <c r="R538" s="133"/>
      <c r="S538" s="499"/>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91"/>
    </row>
    <row r="539" spans="6:69">
      <c r="F539" s="376"/>
      <c r="G539" s="133"/>
      <c r="H539" s="376"/>
      <c r="I539" s="133"/>
      <c r="J539" s="436"/>
      <c r="K539" s="133"/>
      <c r="L539" s="376"/>
      <c r="M539" s="133"/>
      <c r="N539" s="376"/>
      <c r="O539" s="376"/>
      <c r="P539" s="133"/>
      <c r="Q539" s="376"/>
      <c r="R539" s="133"/>
      <c r="S539" s="499"/>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91"/>
    </row>
    <row r="540" spans="6:69">
      <c r="F540" s="376"/>
      <c r="G540" s="133"/>
      <c r="H540" s="376"/>
      <c r="I540" s="133"/>
      <c r="J540" s="436"/>
      <c r="K540" s="133"/>
      <c r="L540" s="376"/>
      <c r="M540" s="133"/>
      <c r="N540" s="376"/>
      <c r="O540" s="376"/>
      <c r="P540" s="133"/>
      <c r="Q540" s="376"/>
      <c r="R540" s="133"/>
      <c r="S540" s="499"/>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91"/>
    </row>
    <row r="541" spans="6:69">
      <c r="F541" s="376"/>
      <c r="G541" s="133"/>
      <c r="H541" s="376"/>
      <c r="I541" s="133"/>
      <c r="J541" s="436"/>
      <c r="K541" s="133"/>
      <c r="L541" s="376"/>
      <c r="M541" s="133"/>
      <c r="N541" s="376"/>
      <c r="O541" s="376"/>
      <c r="P541" s="133"/>
      <c r="Q541" s="376"/>
      <c r="R541" s="133"/>
      <c r="S541" s="499"/>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91"/>
    </row>
    <row r="542" spans="6:69">
      <c r="F542" s="376"/>
      <c r="G542" s="133"/>
      <c r="H542" s="376"/>
      <c r="I542" s="133"/>
      <c r="J542" s="436"/>
      <c r="K542" s="133"/>
      <c r="L542" s="376"/>
      <c r="M542" s="133"/>
      <c r="N542" s="376"/>
      <c r="O542" s="376"/>
      <c r="P542" s="133"/>
      <c r="Q542" s="376"/>
      <c r="R542" s="133"/>
      <c r="S542" s="499"/>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91"/>
    </row>
    <row r="543" spans="6:69">
      <c r="F543" s="376"/>
      <c r="G543" s="133"/>
      <c r="H543" s="376"/>
      <c r="I543" s="133"/>
      <c r="J543" s="436"/>
      <c r="K543" s="133"/>
      <c r="L543" s="376"/>
      <c r="M543" s="133"/>
      <c r="N543" s="376"/>
      <c r="O543" s="376"/>
      <c r="P543" s="133"/>
      <c r="Q543" s="376"/>
      <c r="R543" s="133"/>
      <c r="S543" s="499"/>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91"/>
    </row>
    <row r="544" spans="6:69">
      <c r="F544" s="376"/>
      <c r="G544" s="133"/>
      <c r="H544" s="376"/>
      <c r="I544" s="133"/>
      <c r="J544" s="436"/>
      <c r="K544" s="133"/>
      <c r="L544" s="376"/>
      <c r="M544" s="133"/>
      <c r="N544" s="376"/>
      <c r="O544" s="376"/>
      <c r="P544" s="133"/>
      <c r="Q544" s="376"/>
      <c r="R544" s="133"/>
      <c r="S544" s="499"/>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91"/>
    </row>
    <row r="545" spans="6:69">
      <c r="F545" s="376"/>
      <c r="G545" s="133"/>
      <c r="H545" s="376"/>
      <c r="I545" s="133"/>
      <c r="J545" s="436"/>
      <c r="K545" s="133"/>
      <c r="L545" s="376"/>
      <c r="M545" s="133"/>
      <c r="N545" s="376"/>
      <c r="O545" s="376"/>
      <c r="P545" s="133"/>
      <c r="Q545" s="376"/>
      <c r="R545" s="133"/>
      <c r="S545" s="499"/>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91"/>
    </row>
    <row r="546" spans="6:69">
      <c r="F546" s="376"/>
      <c r="G546" s="133"/>
      <c r="H546" s="376"/>
      <c r="I546" s="133"/>
      <c r="J546" s="436"/>
      <c r="K546" s="133"/>
      <c r="L546" s="376"/>
      <c r="M546" s="133"/>
      <c r="N546" s="376"/>
      <c r="O546" s="376"/>
      <c r="P546" s="133"/>
      <c r="Q546" s="376"/>
      <c r="R546" s="133"/>
      <c r="S546" s="499"/>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91"/>
    </row>
    <row r="547" spans="6:69">
      <c r="F547" s="376"/>
      <c r="G547" s="133"/>
      <c r="H547" s="376"/>
      <c r="I547" s="133"/>
      <c r="J547" s="436"/>
      <c r="K547" s="133"/>
      <c r="L547" s="376"/>
      <c r="M547" s="133"/>
      <c r="N547" s="376"/>
      <c r="O547" s="376"/>
      <c r="P547" s="133"/>
      <c r="Q547" s="376"/>
      <c r="R547" s="133"/>
      <c r="S547" s="499"/>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91"/>
    </row>
    <row r="548" spans="6:69">
      <c r="F548" s="376"/>
      <c r="G548" s="133"/>
      <c r="H548" s="376"/>
      <c r="I548" s="133"/>
      <c r="J548" s="436"/>
      <c r="K548" s="133"/>
      <c r="L548" s="376"/>
      <c r="M548" s="133"/>
      <c r="N548" s="376"/>
      <c r="O548" s="376"/>
      <c r="P548" s="133"/>
      <c r="Q548" s="376"/>
      <c r="R548" s="133"/>
      <c r="S548" s="499"/>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91"/>
    </row>
    <row r="549" spans="6:69">
      <c r="F549" s="376"/>
      <c r="G549" s="133"/>
      <c r="H549" s="376"/>
      <c r="I549" s="133"/>
      <c r="J549" s="436"/>
      <c r="K549" s="133"/>
      <c r="L549" s="376"/>
      <c r="M549" s="133"/>
      <c r="N549" s="376"/>
      <c r="O549" s="376"/>
      <c r="P549" s="133"/>
      <c r="Q549" s="376"/>
      <c r="R549" s="133"/>
      <c r="S549" s="499"/>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91"/>
    </row>
    <row r="550" spans="6:69">
      <c r="F550" s="376"/>
      <c r="G550" s="133"/>
      <c r="H550" s="376"/>
      <c r="I550" s="133"/>
      <c r="J550" s="436"/>
      <c r="K550" s="133"/>
      <c r="L550" s="376"/>
      <c r="M550" s="133"/>
      <c r="N550" s="376"/>
      <c r="O550" s="376"/>
      <c r="P550" s="133"/>
      <c r="Q550" s="376"/>
      <c r="R550" s="133"/>
      <c r="S550" s="499"/>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91"/>
    </row>
    <row r="551" spans="6:69">
      <c r="F551" s="376"/>
      <c r="G551" s="133"/>
      <c r="H551" s="376"/>
      <c r="I551" s="133"/>
      <c r="J551" s="436"/>
      <c r="K551" s="133"/>
      <c r="L551" s="376"/>
      <c r="M551" s="133"/>
      <c r="N551" s="376"/>
      <c r="O551" s="376"/>
      <c r="P551" s="133"/>
      <c r="Q551" s="376"/>
      <c r="R551" s="133"/>
      <c r="S551" s="499"/>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91"/>
    </row>
    <row r="552" spans="6:69">
      <c r="F552" s="376"/>
      <c r="G552" s="133"/>
      <c r="H552" s="376"/>
      <c r="I552" s="133"/>
      <c r="J552" s="436"/>
      <c r="K552" s="133"/>
      <c r="L552" s="376"/>
      <c r="M552" s="133"/>
      <c r="N552" s="376"/>
      <c r="O552" s="376"/>
      <c r="P552" s="133"/>
      <c r="Q552" s="376"/>
      <c r="R552" s="133"/>
      <c r="S552" s="499"/>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91"/>
    </row>
    <row r="553" spans="6:69">
      <c r="F553" s="376"/>
      <c r="G553" s="133"/>
      <c r="H553" s="376"/>
      <c r="I553" s="133"/>
      <c r="J553" s="436"/>
      <c r="K553" s="133"/>
      <c r="L553" s="376"/>
      <c r="M553" s="133"/>
      <c r="N553" s="376"/>
      <c r="O553" s="376"/>
      <c r="P553" s="133"/>
      <c r="Q553" s="376"/>
      <c r="R553" s="133"/>
      <c r="S553" s="499"/>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91"/>
    </row>
    <row r="554" spans="6:69">
      <c r="F554" s="376"/>
      <c r="G554" s="133"/>
      <c r="H554" s="376"/>
      <c r="I554" s="133"/>
      <c r="J554" s="436"/>
      <c r="K554" s="133"/>
      <c r="L554" s="376"/>
      <c r="M554" s="133"/>
      <c r="N554" s="376"/>
      <c r="O554" s="376"/>
      <c r="P554" s="133"/>
      <c r="Q554" s="376"/>
      <c r="R554" s="133"/>
      <c r="S554" s="499"/>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91"/>
    </row>
    <row r="555" spans="6:69">
      <c r="F555" s="376"/>
      <c r="G555" s="133"/>
      <c r="H555" s="376"/>
      <c r="I555" s="133"/>
      <c r="J555" s="436"/>
      <c r="K555" s="133"/>
      <c r="L555" s="376"/>
      <c r="M555" s="133"/>
      <c r="N555" s="376"/>
      <c r="O555" s="376"/>
      <c r="P555" s="133"/>
      <c r="Q555" s="376"/>
      <c r="R555" s="133"/>
      <c r="S555" s="499"/>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91"/>
    </row>
    <row r="556" spans="6:69">
      <c r="F556" s="376"/>
      <c r="G556" s="133"/>
      <c r="H556" s="376"/>
      <c r="I556" s="133"/>
      <c r="J556" s="436"/>
      <c r="K556" s="133"/>
      <c r="L556" s="376"/>
      <c r="M556" s="133"/>
      <c r="N556" s="376"/>
      <c r="O556" s="376"/>
      <c r="P556" s="133"/>
      <c r="Q556" s="376"/>
      <c r="R556" s="133"/>
      <c r="S556" s="499"/>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91"/>
    </row>
    <row r="557" spans="6:69">
      <c r="F557" s="376"/>
      <c r="G557" s="133"/>
      <c r="H557" s="376"/>
      <c r="I557" s="133"/>
      <c r="J557" s="436"/>
      <c r="K557" s="133"/>
      <c r="L557" s="376"/>
      <c r="M557" s="133"/>
      <c r="N557" s="376"/>
      <c r="O557" s="376"/>
      <c r="P557" s="133"/>
      <c r="Q557" s="376"/>
      <c r="R557" s="133"/>
      <c r="S557" s="499"/>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91"/>
    </row>
    <row r="558" spans="6:69">
      <c r="F558" s="376"/>
      <c r="G558" s="133"/>
      <c r="H558" s="376"/>
      <c r="I558" s="133"/>
      <c r="J558" s="436"/>
      <c r="K558" s="133"/>
      <c r="L558" s="376"/>
      <c r="M558" s="133"/>
      <c r="N558" s="376"/>
      <c r="O558" s="376"/>
      <c r="P558" s="133"/>
      <c r="Q558" s="376"/>
      <c r="R558" s="133"/>
      <c r="S558" s="499"/>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91"/>
    </row>
    <row r="559" spans="6:69">
      <c r="F559" s="376"/>
      <c r="G559" s="133"/>
      <c r="H559" s="376"/>
      <c r="I559" s="133"/>
      <c r="J559" s="436"/>
      <c r="K559" s="133"/>
      <c r="L559" s="376"/>
      <c r="M559" s="133"/>
      <c r="N559" s="376"/>
      <c r="O559" s="376"/>
      <c r="P559" s="133"/>
      <c r="Q559" s="376"/>
      <c r="R559" s="133"/>
      <c r="S559" s="499"/>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91"/>
    </row>
    <row r="560" spans="6:69">
      <c r="F560" s="376"/>
      <c r="G560" s="133"/>
      <c r="H560" s="376"/>
      <c r="I560" s="133"/>
      <c r="J560" s="436"/>
      <c r="K560" s="133"/>
      <c r="L560" s="376"/>
      <c r="M560" s="133"/>
      <c r="N560" s="376"/>
      <c r="O560" s="376"/>
      <c r="P560" s="133"/>
      <c r="Q560" s="376"/>
      <c r="R560" s="133"/>
      <c r="S560" s="499"/>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91"/>
    </row>
    <row r="561" spans="6:69">
      <c r="F561" s="376"/>
      <c r="G561" s="133"/>
      <c r="H561" s="376"/>
      <c r="I561" s="133"/>
      <c r="J561" s="436"/>
      <c r="K561" s="133"/>
      <c r="L561" s="376"/>
      <c r="M561" s="133"/>
      <c r="N561" s="376"/>
      <c r="O561" s="376"/>
      <c r="P561" s="133"/>
      <c r="Q561" s="376"/>
      <c r="R561" s="133"/>
      <c r="S561" s="499"/>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91"/>
    </row>
    <row r="562" spans="6:69">
      <c r="F562" s="376"/>
      <c r="G562" s="133"/>
      <c r="H562" s="376"/>
      <c r="I562" s="133"/>
      <c r="J562" s="436"/>
      <c r="K562" s="133"/>
      <c r="L562" s="376"/>
      <c r="M562" s="133"/>
      <c r="N562" s="376"/>
      <c r="O562" s="376"/>
      <c r="P562" s="133"/>
      <c r="Q562" s="376"/>
      <c r="R562" s="133"/>
      <c r="S562" s="499"/>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91"/>
    </row>
    <row r="563" spans="6:69">
      <c r="F563" s="376"/>
      <c r="G563" s="133"/>
      <c r="H563" s="376"/>
      <c r="I563" s="133"/>
      <c r="J563" s="436"/>
      <c r="K563" s="133"/>
      <c r="L563" s="376"/>
      <c r="M563" s="133"/>
      <c r="N563" s="376"/>
      <c r="O563" s="376"/>
      <c r="P563" s="133"/>
      <c r="Q563" s="376"/>
      <c r="R563" s="133"/>
      <c r="S563" s="499"/>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91"/>
    </row>
    <row r="564" spans="6:69">
      <c r="F564" s="376"/>
      <c r="G564" s="133"/>
      <c r="H564" s="376"/>
      <c r="I564" s="133"/>
      <c r="J564" s="436"/>
      <c r="K564" s="133"/>
      <c r="L564" s="376"/>
      <c r="M564" s="133"/>
      <c r="N564" s="376"/>
      <c r="O564" s="376"/>
      <c r="P564" s="133"/>
      <c r="Q564" s="376"/>
      <c r="R564" s="133"/>
      <c r="S564" s="499"/>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91"/>
    </row>
    <row r="565" spans="6:69">
      <c r="F565" s="376"/>
      <c r="G565" s="133"/>
      <c r="H565" s="376"/>
      <c r="I565" s="133"/>
      <c r="J565" s="436"/>
      <c r="K565" s="133"/>
      <c r="L565" s="376"/>
      <c r="M565" s="133"/>
      <c r="N565" s="376"/>
      <c r="O565" s="376"/>
      <c r="P565" s="133"/>
      <c r="Q565" s="376"/>
      <c r="R565" s="133"/>
      <c r="S565" s="499"/>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91"/>
    </row>
    <row r="566" spans="6:69">
      <c r="F566" s="376"/>
      <c r="G566" s="133"/>
      <c r="H566" s="376"/>
      <c r="I566" s="133"/>
      <c r="J566" s="436"/>
      <c r="K566" s="133"/>
      <c r="L566" s="376"/>
      <c r="M566" s="133"/>
      <c r="N566" s="376"/>
      <c r="O566" s="376"/>
      <c r="P566" s="133"/>
      <c r="Q566" s="376"/>
      <c r="R566" s="133"/>
      <c r="S566" s="499"/>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91"/>
    </row>
    <row r="567" spans="6:69">
      <c r="F567" s="376"/>
      <c r="G567" s="133"/>
      <c r="H567" s="376"/>
      <c r="I567" s="133"/>
      <c r="J567" s="436"/>
      <c r="K567" s="133"/>
      <c r="L567" s="376"/>
      <c r="M567" s="133"/>
      <c r="N567" s="376"/>
      <c r="O567" s="376"/>
      <c r="P567" s="133"/>
      <c r="Q567" s="376"/>
      <c r="R567" s="133"/>
      <c r="S567" s="499"/>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91"/>
    </row>
    <row r="568" spans="6:69">
      <c r="F568" s="376"/>
      <c r="G568" s="133"/>
      <c r="H568" s="376"/>
      <c r="I568" s="133"/>
      <c r="J568" s="436"/>
      <c r="K568" s="133"/>
      <c r="L568" s="376"/>
      <c r="M568" s="133"/>
      <c r="N568" s="376"/>
      <c r="O568" s="376"/>
      <c r="P568" s="133"/>
      <c r="Q568" s="376"/>
      <c r="R568" s="133"/>
      <c r="S568" s="499"/>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91"/>
    </row>
    <row r="569" spans="6:69">
      <c r="F569" s="376"/>
      <c r="G569" s="133"/>
      <c r="H569" s="376"/>
      <c r="I569" s="133"/>
      <c r="J569" s="436"/>
      <c r="K569" s="133"/>
      <c r="L569" s="376"/>
      <c r="M569" s="133"/>
      <c r="N569" s="376"/>
      <c r="O569" s="376"/>
      <c r="P569" s="133"/>
      <c r="Q569" s="376"/>
      <c r="R569" s="133"/>
      <c r="S569" s="499"/>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91"/>
    </row>
    <row r="570" spans="6:69">
      <c r="F570" s="376"/>
      <c r="G570" s="133"/>
      <c r="H570" s="376"/>
      <c r="I570" s="133"/>
      <c r="J570" s="436"/>
      <c r="K570" s="133"/>
      <c r="L570" s="376"/>
      <c r="M570" s="133"/>
      <c r="N570" s="376"/>
      <c r="O570" s="376"/>
      <c r="P570" s="133"/>
      <c r="Q570" s="376"/>
      <c r="R570" s="133"/>
      <c r="S570" s="499"/>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91"/>
    </row>
    <row r="571" spans="6:69">
      <c r="F571" s="376"/>
      <c r="G571" s="133"/>
      <c r="H571" s="376"/>
      <c r="I571" s="133"/>
      <c r="J571" s="436"/>
      <c r="K571" s="133"/>
      <c r="L571" s="376"/>
      <c r="M571" s="133"/>
      <c r="N571" s="376"/>
      <c r="O571" s="376"/>
      <c r="P571" s="133"/>
      <c r="Q571" s="376"/>
      <c r="R571" s="133"/>
      <c r="S571" s="499"/>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91"/>
    </row>
    <row r="572" spans="6:69">
      <c r="F572" s="376"/>
      <c r="G572" s="133"/>
      <c r="H572" s="376"/>
      <c r="I572" s="133"/>
      <c r="J572" s="436"/>
      <c r="K572" s="133"/>
      <c r="L572" s="376"/>
      <c r="M572" s="133"/>
      <c r="N572" s="376"/>
      <c r="O572" s="376"/>
      <c r="P572" s="133"/>
      <c r="Q572" s="376"/>
      <c r="R572" s="133"/>
      <c r="S572" s="499"/>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91"/>
    </row>
    <row r="573" spans="6:69">
      <c r="F573" s="376"/>
      <c r="G573" s="133"/>
      <c r="H573" s="376"/>
      <c r="I573" s="133"/>
      <c r="J573" s="436"/>
      <c r="K573" s="133"/>
      <c r="L573" s="376"/>
      <c r="M573" s="133"/>
      <c r="N573" s="376"/>
      <c r="O573" s="376"/>
      <c r="P573" s="133"/>
      <c r="Q573" s="376"/>
      <c r="R573" s="133"/>
      <c r="S573" s="499"/>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91"/>
    </row>
    <row r="574" spans="6:69">
      <c r="F574" s="376"/>
      <c r="G574" s="133"/>
      <c r="H574" s="376"/>
      <c r="I574" s="133"/>
      <c r="J574" s="436"/>
      <c r="K574" s="133"/>
      <c r="L574" s="376"/>
      <c r="M574" s="133"/>
      <c r="N574" s="376"/>
      <c r="O574" s="376"/>
      <c r="P574" s="133"/>
      <c r="Q574" s="376"/>
      <c r="R574" s="133"/>
      <c r="S574" s="499"/>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91"/>
    </row>
    <row r="575" spans="6:69">
      <c r="F575" s="376"/>
      <c r="G575" s="133"/>
      <c r="H575" s="376"/>
      <c r="I575" s="133"/>
      <c r="J575" s="436"/>
      <c r="K575" s="133"/>
      <c r="L575" s="376"/>
      <c r="M575" s="133"/>
      <c r="N575" s="376"/>
      <c r="O575" s="376"/>
      <c r="P575" s="133"/>
      <c r="Q575" s="376"/>
      <c r="R575" s="133"/>
      <c r="S575" s="499"/>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91"/>
    </row>
    <row r="576" spans="6:69">
      <c r="F576" s="376"/>
      <c r="G576" s="133"/>
      <c r="H576" s="376"/>
      <c r="I576" s="133"/>
      <c r="J576" s="436"/>
      <c r="K576" s="133"/>
      <c r="L576" s="376"/>
      <c r="M576" s="133"/>
      <c r="N576" s="376"/>
      <c r="O576" s="376"/>
      <c r="P576" s="133"/>
      <c r="Q576" s="376"/>
      <c r="R576" s="133"/>
      <c r="S576" s="499"/>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91"/>
    </row>
    <row r="577" spans="6:69">
      <c r="F577" s="376"/>
      <c r="G577" s="133"/>
      <c r="H577" s="376"/>
      <c r="I577" s="133"/>
      <c r="J577" s="436"/>
      <c r="K577" s="133"/>
      <c r="L577" s="376"/>
      <c r="M577" s="133"/>
      <c r="N577" s="376"/>
      <c r="O577" s="376"/>
      <c r="P577" s="133"/>
      <c r="Q577" s="376"/>
      <c r="R577" s="133"/>
      <c r="S577" s="499"/>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91"/>
    </row>
    <row r="578" spans="6:69">
      <c r="F578" s="376"/>
      <c r="G578" s="133"/>
      <c r="H578" s="376"/>
      <c r="I578" s="133"/>
      <c r="J578" s="436"/>
      <c r="K578" s="133"/>
      <c r="L578" s="376"/>
      <c r="M578" s="133"/>
      <c r="N578" s="376"/>
      <c r="O578" s="376"/>
      <c r="P578" s="133"/>
      <c r="Q578" s="376"/>
      <c r="R578" s="133"/>
      <c r="S578" s="499"/>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91"/>
    </row>
    <row r="579" spans="6:69">
      <c r="F579" s="376"/>
      <c r="G579" s="133"/>
      <c r="H579" s="376"/>
      <c r="I579" s="133"/>
      <c r="J579" s="436"/>
      <c r="K579" s="133"/>
      <c r="L579" s="376"/>
      <c r="M579" s="133"/>
      <c r="N579" s="376"/>
      <c r="O579" s="376"/>
      <c r="P579" s="133"/>
      <c r="Q579" s="376"/>
      <c r="R579" s="133"/>
      <c r="S579" s="499"/>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91"/>
    </row>
    <row r="580" spans="6:69">
      <c r="F580" s="376"/>
      <c r="G580" s="133"/>
      <c r="H580" s="376"/>
      <c r="I580" s="133"/>
      <c r="J580" s="436"/>
      <c r="K580" s="133"/>
      <c r="L580" s="376"/>
      <c r="M580" s="133"/>
      <c r="N580" s="376"/>
      <c r="O580" s="376"/>
      <c r="P580" s="133"/>
      <c r="Q580" s="376"/>
      <c r="R580" s="133"/>
      <c r="S580" s="499"/>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91"/>
    </row>
    <row r="581" spans="6:69">
      <c r="F581" s="376"/>
      <c r="G581" s="133"/>
      <c r="H581" s="376"/>
      <c r="I581" s="133"/>
      <c r="J581" s="436"/>
      <c r="K581" s="133"/>
      <c r="L581" s="376"/>
      <c r="M581" s="133"/>
      <c r="N581" s="376"/>
      <c r="O581" s="376"/>
      <c r="P581" s="133"/>
      <c r="Q581" s="376"/>
      <c r="R581" s="133"/>
      <c r="S581" s="499"/>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91"/>
    </row>
    <row r="582" spans="6:69">
      <c r="F582" s="376"/>
      <c r="G582" s="133"/>
      <c r="H582" s="376"/>
      <c r="I582" s="133"/>
      <c r="J582" s="436"/>
      <c r="K582" s="133"/>
      <c r="L582" s="376"/>
      <c r="M582" s="133"/>
      <c r="N582" s="376"/>
      <c r="O582" s="376"/>
      <c r="P582" s="133"/>
      <c r="Q582" s="376"/>
      <c r="R582" s="133"/>
      <c r="S582" s="499"/>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91"/>
    </row>
    <row r="583" spans="6:69">
      <c r="F583" s="376"/>
      <c r="G583" s="133"/>
      <c r="H583" s="376"/>
      <c r="I583" s="133"/>
      <c r="J583" s="436"/>
      <c r="K583" s="133"/>
      <c r="L583" s="376"/>
      <c r="M583" s="133"/>
      <c r="N583" s="376"/>
      <c r="O583" s="376"/>
      <c r="P583" s="133"/>
      <c r="Q583" s="376"/>
      <c r="R583" s="133"/>
      <c r="S583" s="499"/>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91"/>
    </row>
    <row r="584" spans="6:69">
      <c r="F584" s="376"/>
      <c r="G584" s="133"/>
      <c r="H584" s="376"/>
      <c r="I584" s="133"/>
      <c r="J584" s="436"/>
      <c r="K584" s="133"/>
      <c r="L584" s="376"/>
      <c r="M584" s="133"/>
      <c r="N584" s="376"/>
      <c r="O584" s="376"/>
      <c r="P584" s="133"/>
      <c r="Q584" s="376"/>
      <c r="R584" s="133"/>
      <c r="S584" s="499"/>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91"/>
    </row>
    <row r="585" spans="6:69">
      <c r="F585" s="376"/>
      <c r="G585" s="133"/>
      <c r="H585" s="376"/>
      <c r="I585" s="133"/>
      <c r="J585" s="436"/>
      <c r="K585" s="133"/>
      <c r="L585" s="376"/>
      <c r="M585" s="133"/>
      <c r="N585" s="376"/>
      <c r="O585" s="376"/>
      <c r="P585" s="133"/>
      <c r="Q585" s="376"/>
      <c r="R585" s="133"/>
      <c r="S585" s="499"/>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91"/>
    </row>
    <row r="586" spans="6:69">
      <c r="F586" s="376"/>
      <c r="G586" s="133"/>
      <c r="H586" s="376"/>
      <c r="I586" s="133"/>
      <c r="J586" s="436"/>
      <c r="K586" s="133"/>
      <c r="L586" s="376"/>
      <c r="M586" s="133"/>
      <c r="N586" s="376"/>
      <c r="O586" s="376"/>
      <c r="P586" s="133"/>
      <c r="Q586" s="376"/>
      <c r="R586" s="133"/>
      <c r="S586" s="499"/>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91"/>
    </row>
    <row r="587" spans="6:69">
      <c r="F587" s="376"/>
      <c r="G587" s="133"/>
      <c r="H587" s="376"/>
      <c r="I587" s="133"/>
      <c r="J587" s="436"/>
      <c r="K587" s="133"/>
      <c r="L587" s="376"/>
      <c r="M587" s="133"/>
      <c r="N587" s="376"/>
      <c r="O587" s="376"/>
      <c r="P587" s="133"/>
      <c r="Q587" s="376"/>
      <c r="R587" s="133"/>
      <c r="S587" s="499"/>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91"/>
    </row>
    <row r="588" spans="6:69">
      <c r="F588" s="376"/>
      <c r="G588" s="133"/>
      <c r="H588" s="376"/>
      <c r="I588" s="133"/>
      <c r="J588" s="436"/>
      <c r="K588" s="133"/>
      <c r="L588" s="376"/>
      <c r="M588" s="133"/>
      <c r="N588" s="376"/>
      <c r="O588" s="376"/>
      <c r="P588" s="133"/>
      <c r="Q588" s="376"/>
      <c r="R588" s="133"/>
      <c r="S588" s="499"/>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91"/>
    </row>
    <row r="589" spans="6:69">
      <c r="F589" s="376"/>
      <c r="G589" s="133"/>
      <c r="H589" s="376"/>
      <c r="I589" s="133"/>
      <c r="J589" s="436"/>
      <c r="K589" s="133"/>
      <c r="L589" s="376"/>
      <c r="M589" s="133"/>
      <c r="N589" s="376"/>
      <c r="O589" s="376"/>
      <c r="P589" s="133"/>
      <c r="Q589" s="376"/>
      <c r="R589" s="133"/>
      <c r="S589" s="499"/>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91"/>
    </row>
    <row r="590" spans="6:69">
      <c r="F590" s="376"/>
      <c r="G590" s="133"/>
      <c r="H590" s="376"/>
      <c r="I590" s="133"/>
      <c r="J590" s="436"/>
      <c r="K590" s="133"/>
      <c r="L590" s="376"/>
      <c r="M590" s="133"/>
      <c r="N590" s="376"/>
      <c r="O590" s="376"/>
      <c r="P590" s="133"/>
      <c r="Q590" s="376"/>
      <c r="R590" s="133"/>
      <c r="S590" s="499"/>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91"/>
    </row>
    <row r="591" spans="6:69">
      <c r="F591" s="376"/>
      <c r="G591" s="133"/>
      <c r="H591" s="376"/>
      <c r="I591" s="133"/>
      <c r="J591" s="436"/>
      <c r="K591" s="133"/>
      <c r="L591" s="376"/>
      <c r="M591" s="133"/>
      <c r="N591" s="376"/>
      <c r="O591" s="376"/>
      <c r="P591" s="133"/>
      <c r="Q591" s="376"/>
      <c r="R591" s="133"/>
      <c r="S591" s="499"/>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91"/>
    </row>
    <row r="592" spans="6:69">
      <c r="F592" s="376"/>
      <c r="G592" s="133"/>
      <c r="H592" s="376"/>
      <c r="I592" s="133"/>
      <c r="J592" s="436"/>
      <c r="K592" s="133"/>
      <c r="L592" s="376"/>
      <c r="M592" s="133"/>
      <c r="N592" s="376"/>
      <c r="O592" s="376"/>
      <c r="P592" s="133"/>
      <c r="Q592" s="376"/>
      <c r="R592" s="133"/>
      <c r="S592" s="499"/>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91"/>
    </row>
    <row r="593" spans="6:69">
      <c r="F593" s="376"/>
      <c r="G593" s="133"/>
      <c r="H593" s="376"/>
      <c r="I593" s="133"/>
      <c r="J593" s="436"/>
      <c r="K593" s="133"/>
      <c r="L593" s="376"/>
      <c r="M593" s="133"/>
      <c r="N593" s="376"/>
      <c r="O593" s="376"/>
      <c r="P593" s="133"/>
      <c r="Q593" s="376"/>
      <c r="R593" s="133"/>
      <c r="S593" s="499"/>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91"/>
    </row>
    <row r="594" spans="6:69">
      <c r="F594" s="376"/>
      <c r="G594" s="133"/>
      <c r="H594" s="376"/>
      <c r="I594" s="133"/>
      <c r="J594" s="436"/>
      <c r="K594" s="133"/>
      <c r="L594" s="376"/>
      <c r="M594" s="133"/>
      <c r="N594" s="376"/>
      <c r="O594" s="376"/>
      <c r="P594" s="133"/>
      <c r="Q594" s="376"/>
      <c r="R594" s="133"/>
      <c r="S594" s="499"/>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91"/>
    </row>
    <row r="595" spans="6:69">
      <c r="F595" s="376"/>
      <c r="G595" s="133"/>
      <c r="H595" s="376"/>
      <c r="I595" s="133"/>
      <c r="J595" s="436"/>
      <c r="K595" s="133"/>
      <c r="L595" s="376"/>
      <c r="M595" s="133"/>
      <c r="N595" s="376"/>
      <c r="O595" s="376"/>
      <c r="P595" s="133"/>
      <c r="Q595" s="376"/>
      <c r="R595" s="133"/>
      <c r="S595" s="499"/>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91"/>
    </row>
    <row r="596" spans="6:69">
      <c r="F596" s="376"/>
      <c r="G596" s="133"/>
      <c r="H596" s="376"/>
      <c r="I596" s="133"/>
      <c r="J596" s="436"/>
      <c r="K596" s="133"/>
      <c r="L596" s="376"/>
      <c r="M596" s="133"/>
      <c r="N596" s="376"/>
      <c r="O596" s="376"/>
      <c r="P596" s="133"/>
      <c r="Q596" s="376"/>
      <c r="R596" s="133"/>
      <c r="S596" s="499"/>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91"/>
    </row>
    <row r="597" spans="6:69">
      <c r="F597" s="376"/>
      <c r="G597" s="133"/>
      <c r="H597" s="376"/>
      <c r="I597" s="133"/>
      <c r="J597" s="436"/>
      <c r="K597" s="133"/>
      <c r="L597" s="376"/>
      <c r="M597" s="133"/>
      <c r="N597" s="376"/>
      <c r="O597" s="376"/>
      <c r="P597" s="133"/>
      <c r="Q597" s="376"/>
      <c r="R597" s="133"/>
      <c r="S597" s="499"/>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91"/>
    </row>
    <row r="598" spans="6:69">
      <c r="F598" s="376"/>
      <c r="G598" s="133"/>
      <c r="H598" s="376"/>
      <c r="I598" s="133"/>
      <c r="J598" s="436"/>
      <c r="K598" s="133"/>
      <c r="L598" s="376"/>
      <c r="M598" s="133"/>
      <c r="N598" s="376"/>
      <c r="O598" s="376"/>
      <c r="P598" s="133"/>
      <c r="Q598" s="376"/>
      <c r="R598" s="133"/>
      <c r="S598" s="499"/>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91"/>
    </row>
    <row r="599" spans="6:69">
      <c r="F599" s="376"/>
      <c r="G599" s="133"/>
      <c r="H599" s="376"/>
      <c r="I599" s="133"/>
      <c r="J599" s="436"/>
      <c r="K599" s="133"/>
      <c r="L599" s="376"/>
      <c r="M599" s="133"/>
      <c r="N599" s="376"/>
      <c r="O599" s="376"/>
      <c r="P599" s="133"/>
      <c r="Q599" s="376"/>
      <c r="R599" s="133"/>
      <c r="S599" s="499"/>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91"/>
    </row>
    <row r="600" spans="6:69">
      <c r="F600" s="376"/>
      <c r="G600" s="133"/>
      <c r="H600" s="376"/>
      <c r="I600" s="133"/>
      <c r="J600" s="436"/>
      <c r="K600" s="133"/>
      <c r="L600" s="376"/>
      <c r="M600" s="133"/>
      <c r="N600" s="376"/>
      <c r="O600" s="376"/>
      <c r="P600" s="133"/>
      <c r="Q600" s="376"/>
      <c r="R600" s="133"/>
      <c r="S600" s="499"/>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91"/>
    </row>
    <row r="601" spans="6:69">
      <c r="F601" s="376"/>
      <c r="G601" s="133"/>
      <c r="H601" s="376"/>
      <c r="I601" s="133"/>
      <c r="J601" s="436"/>
      <c r="K601" s="133"/>
      <c r="L601" s="376"/>
      <c r="M601" s="133"/>
      <c r="N601" s="376"/>
      <c r="O601" s="376"/>
      <c r="P601" s="133"/>
      <c r="Q601" s="376"/>
      <c r="R601" s="133"/>
      <c r="S601" s="499"/>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91"/>
    </row>
    <row r="602" spans="6:69">
      <c r="F602" s="376"/>
      <c r="G602" s="133"/>
      <c r="H602" s="376"/>
      <c r="I602" s="133"/>
      <c r="J602" s="436"/>
      <c r="K602" s="133"/>
      <c r="L602" s="376"/>
      <c r="M602" s="133"/>
      <c r="N602" s="376"/>
      <c r="O602" s="376"/>
      <c r="P602" s="133"/>
      <c r="Q602" s="376"/>
      <c r="R602" s="133"/>
      <c r="S602" s="499"/>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91"/>
    </row>
    <row r="603" spans="6:69">
      <c r="F603" s="376"/>
      <c r="G603" s="133"/>
      <c r="H603" s="376"/>
      <c r="I603" s="133"/>
      <c r="J603" s="436"/>
      <c r="K603" s="133"/>
      <c r="L603" s="376"/>
      <c r="M603" s="133"/>
      <c r="N603" s="376"/>
      <c r="O603" s="376"/>
      <c r="P603" s="133"/>
      <c r="Q603" s="376"/>
      <c r="R603" s="133"/>
      <c r="S603" s="499"/>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91"/>
    </row>
    <row r="604" spans="6:69">
      <c r="F604" s="376"/>
      <c r="G604" s="133"/>
      <c r="H604" s="376"/>
      <c r="I604" s="133"/>
      <c r="J604" s="436"/>
      <c r="K604" s="133"/>
      <c r="L604" s="376"/>
      <c r="M604" s="133"/>
      <c r="N604" s="376"/>
      <c r="O604" s="376"/>
      <c r="P604" s="133"/>
      <c r="Q604" s="376"/>
      <c r="R604" s="133"/>
      <c r="S604" s="499"/>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91"/>
    </row>
    <row r="605" spans="6:69">
      <c r="F605" s="376"/>
      <c r="G605" s="133"/>
      <c r="H605" s="376"/>
      <c r="I605" s="133"/>
      <c r="J605" s="436"/>
      <c r="K605" s="133"/>
      <c r="L605" s="376"/>
      <c r="M605" s="133"/>
      <c r="N605" s="376"/>
      <c r="O605" s="376"/>
      <c r="P605" s="133"/>
      <c r="Q605" s="376"/>
      <c r="R605" s="133"/>
      <c r="S605" s="499"/>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91"/>
    </row>
    <row r="606" spans="6:69">
      <c r="F606" s="376"/>
      <c r="G606" s="133"/>
      <c r="H606" s="376"/>
      <c r="I606" s="133"/>
      <c r="J606" s="436"/>
      <c r="K606" s="133"/>
      <c r="L606" s="376"/>
      <c r="M606" s="133"/>
      <c r="N606" s="376"/>
      <c r="O606" s="376"/>
      <c r="P606" s="133"/>
      <c r="Q606" s="376"/>
      <c r="R606" s="133"/>
      <c r="S606" s="499"/>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91"/>
    </row>
    <row r="607" spans="6:69">
      <c r="F607" s="376"/>
      <c r="G607" s="133"/>
      <c r="H607" s="376"/>
      <c r="I607" s="133"/>
      <c r="J607" s="436"/>
      <c r="K607" s="133"/>
      <c r="L607" s="376"/>
      <c r="M607" s="133"/>
      <c r="N607" s="376"/>
      <c r="O607" s="376"/>
      <c r="P607" s="133"/>
      <c r="Q607" s="376"/>
      <c r="R607" s="133"/>
      <c r="S607" s="499"/>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91"/>
    </row>
    <row r="608" spans="6:69">
      <c r="F608" s="376"/>
      <c r="G608" s="133"/>
      <c r="H608" s="376"/>
      <c r="I608" s="133"/>
      <c r="J608" s="436"/>
      <c r="K608" s="133"/>
      <c r="L608" s="376"/>
      <c r="M608" s="133"/>
      <c r="N608" s="376"/>
      <c r="O608" s="376"/>
      <c r="P608" s="133"/>
      <c r="Q608" s="376"/>
      <c r="R608" s="133"/>
      <c r="S608" s="499"/>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91"/>
    </row>
    <row r="609" spans="6:69">
      <c r="F609" s="376"/>
      <c r="G609" s="133"/>
      <c r="H609" s="376"/>
      <c r="I609" s="133"/>
      <c r="J609" s="436"/>
      <c r="K609" s="133"/>
      <c r="L609" s="376"/>
      <c r="M609" s="133"/>
      <c r="N609" s="376"/>
      <c r="O609" s="376"/>
      <c r="P609" s="133"/>
      <c r="Q609" s="376"/>
      <c r="R609" s="133"/>
      <c r="S609" s="499"/>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91"/>
    </row>
    <row r="610" spans="6:69">
      <c r="F610" s="376"/>
      <c r="G610" s="133"/>
      <c r="H610" s="376"/>
      <c r="I610" s="133"/>
      <c r="J610" s="436"/>
      <c r="K610" s="133"/>
      <c r="L610" s="376"/>
      <c r="M610" s="133"/>
      <c r="N610" s="376"/>
      <c r="O610" s="376"/>
      <c r="P610" s="133"/>
      <c r="Q610" s="376"/>
      <c r="R610" s="133"/>
      <c r="S610" s="499"/>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91"/>
    </row>
    <row r="611" spans="6:69">
      <c r="F611" s="376"/>
      <c r="G611" s="133"/>
      <c r="H611" s="376"/>
      <c r="I611" s="133"/>
      <c r="J611" s="436"/>
      <c r="K611" s="133"/>
      <c r="L611" s="376"/>
      <c r="M611" s="133"/>
      <c r="N611" s="376"/>
      <c r="O611" s="376"/>
      <c r="P611" s="133"/>
      <c r="Q611" s="376"/>
      <c r="R611" s="133"/>
      <c r="S611" s="499"/>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91"/>
    </row>
    <row r="612" spans="6:69">
      <c r="F612" s="376"/>
      <c r="G612" s="133"/>
      <c r="H612" s="376"/>
      <c r="I612" s="133"/>
      <c r="J612" s="436"/>
      <c r="K612" s="133"/>
      <c r="L612" s="376"/>
      <c r="M612" s="133"/>
      <c r="N612" s="376"/>
      <c r="O612" s="376"/>
      <c r="P612" s="133"/>
      <c r="Q612" s="376"/>
      <c r="R612" s="133"/>
      <c r="S612" s="499"/>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91"/>
    </row>
    <row r="613" spans="6:69">
      <c r="F613" s="376"/>
      <c r="G613" s="133"/>
      <c r="H613" s="376"/>
      <c r="I613" s="133"/>
      <c r="J613" s="436"/>
      <c r="K613" s="133"/>
      <c r="L613" s="376"/>
      <c r="M613" s="133"/>
      <c r="N613" s="376"/>
      <c r="O613" s="376"/>
      <c r="P613" s="133"/>
      <c r="Q613" s="376"/>
      <c r="R613" s="133"/>
      <c r="S613" s="499"/>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91"/>
    </row>
    <row r="614" spans="6:69">
      <c r="F614" s="376"/>
      <c r="G614" s="133"/>
      <c r="H614" s="376"/>
      <c r="I614" s="133"/>
      <c r="J614" s="436"/>
      <c r="K614" s="133"/>
      <c r="L614" s="376"/>
      <c r="M614" s="133"/>
      <c r="N614" s="376"/>
      <c r="O614" s="376"/>
      <c r="P614" s="133"/>
      <c r="Q614" s="376"/>
      <c r="R614" s="133"/>
      <c r="S614" s="499"/>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91"/>
    </row>
    <row r="615" spans="6:69">
      <c r="F615" s="376"/>
      <c r="G615" s="133"/>
      <c r="H615" s="376"/>
      <c r="I615" s="133"/>
      <c r="J615" s="436"/>
      <c r="K615" s="133"/>
      <c r="L615" s="376"/>
      <c r="M615" s="133"/>
      <c r="N615" s="376"/>
      <c r="O615" s="376"/>
      <c r="P615" s="133"/>
      <c r="Q615" s="376"/>
      <c r="R615" s="133"/>
      <c r="S615" s="499"/>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91"/>
    </row>
    <row r="616" spans="6:69">
      <c r="F616" s="376"/>
      <c r="G616" s="133"/>
      <c r="H616" s="376"/>
      <c r="I616" s="133"/>
      <c r="J616" s="436"/>
      <c r="K616" s="133"/>
      <c r="L616" s="376"/>
      <c r="M616" s="133"/>
      <c r="N616" s="376"/>
      <c r="O616" s="376"/>
      <c r="P616" s="133"/>
      <c r="Q616" s="376"/>
      <c r="R616" s="133"/>
      <c r="S616" s="499"/>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91"/>
    </row>
    <row r="617" spans="6:69">
      <c r="F617" s="376"/>
      <c r="G617" s="133"/>
      <c r="H617" s="376"/>
      <c r="I617" s="133"/>
      <c r="J617" s="436"/>
      <c r="K617" s="133"/>
      <c r="L617" s="376"/>
      <c r="M617" s="133"/>
      <c r="N617" s="376"/>
      <c r="O617" s="376"/>
      <c r="P617" s="133"/>
      <c r="Q617" s="376"/>
      <c r="R617" s="133"/>
      <c r="S617" s="499"/>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91"/>
    </row>
    <row r="618" spans="6:69">
      <c r="F618" s="376"/>
      <c r="G618" s="133"/>
      <c r="H618" s="376"/>
      <c r="I618" s="133"/>
      <c r="J618" s="436"/>
      <c r="K618" s="133"/>
      <c r="L618" s="376"/>
      <c r="M618" s="133"/>
      <c r="N618" s="376"/>
      <c r="O618" s="376"/>
      <c r="P618" s="133"/>
      <c r="Q618" s="376"/>
      <c r="R618" s="133"/>
      <c r="S618" s="499"/>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91"/>
    </row>
    <row r="619" spans="6:69">
      <c r="F619" s="376"/>
      <c r="G619" s="133"/>
      <c r="H619" s="376"/>
      <c r="I619" s="133"/>
      <c r="J619" s="436"/>
      <c r="K619" s="133"/>
      <c r="L619" s="376"/>
      <c r="M619" s="133"/>
      <c r="N619" s="376"/>
      <c r="O619" s="376"/>
      <c r="P619" s="133"/>
      <c r="Q619" s="376"/>
      <c r="R619" s="133"/>
      <c r="S619" s="499"/>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91"/>
    </row>
    <row r="620" spans="6:69">
      <c r="F620" s="376"/>
      <c r="G620" s="133"/>
      <c r="H620" s="376"/>
      <c r="I620" s="133"/>
      <c r="J620" s="436"/>
      <c r="K620" s="133"/>
      <c r="L620" s="376"/>
      <c r="M620" s="133"/>
      <c r="N620" s="376"/>
      <c r="O620" s="376"/>
      <c r="P620" s="133"/>
      <c r="Q620" s="376"/>
      <c r="R620" s="133"/>
      <c r="S620" s="499"/>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91"/>
    </row>
    <row r="621" spans="6:69">
      <c r="F621" s="376"/>
      <c r="G621" s="133"/>
      <c r="H621" s="376"/>
      <c r="I621" s="133"/>
      <c r="J621" s="436"/>
      <c r="K621" s="133"/>
      <c r="L621" s="376"/>
      <c r="M621" s="133"/>
      <c r="N621" s="376"/>
      <c r="O621" s="376"/>
      <c r="P621" s="133"/>
      <c r="Q621" s="376"/>
      <c r="R621" s="133"/>
      <c r="S621" s="499"/>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91"/>
    </row>
    <row r="622" spans="6:69">
      <c r="F622" s="376"/>
      <c r="G622" s="133"/>
      <c r="H622" s="376"/>
      <c r="I622" s="133"/>
      <c r="J622" s="436"/>
      <c r="K622" s="133"/>
      <c r="L622" s="376"/>
      <c r="M622" s="133"/>
      <c r="N622" s="376"/>
      <c r="O622" s="376"/>
      <c r="P622" s="133"/>
      <c r="Q622" s="376"/>
      <c r="R622" s="133"/>
      <c r="S622" s="499"/>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91"/>
    </row>
    <row r="623" spans="6:69">
      <c r="F623" s="376"/>
      <c r="G623" s="133"/>
      <c r="H623" s="376"/>
      <c r="I623" s="133"/>
      <c r="J623" s="436"/>
      <c r="K623" s="133"/>
      <c r="L623" s="376"/>
      <c r="M623" s="133"/>
      <c r="N623" s="376"/>
      <c r="O623" s="376"/>
      <c r="P623" s="133"/>
      <c r="Q623" s="376"/>
      <c r="R623" s="133"/>
      <c r="S623" s="499"/>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91"/>
    </row>
    <row r="624" spans="6:69">
      <c r="F624" s="376"/>
      <c r="G624" s="133"/>
      <c r="H624" s="376"/>
      <c r="I624" s="133"/>
      <c r="J624" s="436"/>
      <c r="K624" s="133"/>
      <c r="L624" s="376"/>
      <c r="M624" s="133"/>
      <c r="N624" s="376"/>
      <c r="O624" s="376"/>
      <c r="P624" s="133"/>
      <c r="Q624" s="376"/>
      <c r="R624" s="133"/>
      <c r="S624" s="499"/>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91"/>
    </row>
    <row r="625" spans="6:69">
      <c r="F625" s="376"/>
      <c r="G625" s="133"/>
      <c r="H625" s="376"/>
      <c r="I625" s="133"/>
      <c r="J625" s="436"/>
      <c r="K625" s="133"/>
      <c r="L625" s="376"/>
      <c r="M625" s="133"/>
      <c r="N625" s="376"/>
      <c r="O625" s="376"/>
      <c r="P625" s="133"/>
      <c r="Q625" s="376"/>
      <c r="R625" s="133"/>
      <c r="S625" s="499"/>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91"/>
    </row>
    <row r="626" spans="6:69">
      <c r="F626" s="376"/>
      <c r="G626" s="133"/>
      <c r="H626" s="376"/>
      <c r="I626" s="133"/>
      <c r="J626" s="436"/>
      <c r="K626" s="133"/>
      <c r="L626" s="376"/>
      <c r="M626" s="133"/>
      <c r="N626" s="376"/>
      <c r="O626" s="376"/>
      <c r="P626" s="133"/>
      <c r="Q626" s="376"/>
      <c r="R626" s="133"/>
      <c r="S626" s="499"/>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91"/>
    </row>
    <row r="627" spans="6:69">
      <c r="F627" s="376"/>
      <c r="G627" s="133"/>
      <c r="H627" s="376"/>
      <c r="I627" s="133"/>
      <c r="J627" s="436"/>
      <c r="K627" s="133"/>
      <c r="L627" s="376"/>
      <c r="M627" s="133"/>
      <c r="N627" s="376"/>
      <c r="O627" s="376"/>
      <c r="P627" s="133"/>
      <c r="Q627" s="376"/>
      <c r="R627" s="133"/>
      <c r="S627" s="499"/>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91"/>
    </row>
    <row r="628" spans="6:69">
      <c r="F628" s="376"/>
      <c r="G628" s="133"/>
      <c r="H628" s="376"/>
      <c r="I628" s="133"/>
      <c r="J628" s="436"/>
      <c r="K628" s="133"/>
      <c r="L628" s="376"/>
      <c r="M628" s="133"/>
      <c r="N628" s="376"/>
      <c r="O628" s="376"/>
      <c r="P628" s="133"/>
      <c r="Q628" s="376"/>
      <c r="R628" s="133"/>
      <c r="S628" s="499"/>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91"/>
    </row>
    <row r="629" spans="6:69">
      <c r="F629" s="376"/>
      <c r="G629" s="133"/>
      <c r="H629" s="376"/>
      <c r="I629" s="133"/>
      <c r="J629" s="436"/>
      <c r="K629" s="133"/>
      <c r="L629" s="376"/>
      <c r="M629" s="133"/>
      <c r="N629" s="376"/>
      <c r="O629" s="376"/>
      <c r="P629" s="133"/>
      <c r="Q629" s="376"/>
      <c r="R629" s="133"/>
      <c r="S629" s="499"/>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91"/>
    </row>
    <row r="630" spans="6:69">
      <c r="F630" s="376"/>
      <c r="G630" s="133"/>
      <c r="H630" s="376"/>
      <c r="I630" s="133"/>
      <c r="J630" s="436"/>
      <c r="K630" s="133"/>
      <c r="L630" s="376"/>
      <c r="M630" s="133"/>
      <c r="N630" s="376"/>
      <c r="O630" s="376"/>
      <c r="P630" s="133"/>
      <c r="Q630" s="376"/>
      <c r="R630" s="133"/>
      <c r="S630" s="499"/>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91"/>
    </row>
    <row r="631" spans="6:69">
      <c r="F631" s="376"/>
      <c r="G631" s="133"/>
      <c r="H631" s="376"/>
      <c r="I631" s="133"/>
      <c r="J631" s="436"/>
      <c r="K631" s="133"/>
      <c r="L631" s="376"/>
      <c r="M631" s="133"/>
      <c r="N631" s="376"/>
      <c r="O631" s="376"/>
      <c r="P631" s="133"/>
      <c r="Q631" s="376"/>
      <c r="R631" s="133"/>
      <c r="S631" s="499"/>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91"/>
    </row>
    <row r="632" spans="6:69">
      <c r="F632" s="376"/>
      <c r="G632" s="133"/>
      <c r="H632" s="376"/>
      <c r="I632" s="133"/>
      <c r="J632" s="436"/>
      <c r="K632" s="133"/>
      <c r="L632" s="376"/>
      <c r="M632" s="133"/>
      <c r="N632" s="376"/>
      <c r="O632" s="376"/>
      <c r="P632" s="133"/>
      <c r="Q632" s="376"/>
      <c r="R632" s="133"/>
      <c r="S632" s="499"/>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91"/>
    </row>
    <row r="633" spans="6:69">
      <c r="F633" s="376"/>
      <c r="G633" s="133"/>
      <c r="H633" s="376"/>
      <c r="I633" s="133"/>
      <c r="J633" s="436"/>
      <c r="K633" s="133"/>
      <c r="L633" s="376"/>
      <c r="M633" s="133"/>
      <c r="N633" s="376"/>
      <c r="O633" s="376"/>
      <c r="P633" s="133"/>
      <c r="Q633" s="376"/>
      <c r="R633" s="133"/>
      <c r="S633" s="499"/>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91"/>
    </row>
    <row r="634" spans="6:69">
      <c r="F634" s="376"/>
      <c r="G634" s="133"/>
      <c r="H634" s="376"/>
      <c r="I634" s="133"/>
      <c r="J634" s="436"/>
      <c r="K634" s="133"/>
      <c r="L634" s="376"/>
      <c r="M634" s="133"/>
      <c r="N634" s="376"/>
      <c r="O634" s="376"/>
      <c r="P634" s="133"/>
      <c r="Q634" s="376"/>
      <c r="R634" s="133"/>
      <c r="S634" s="499"/>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91"/>
    </row>
    <row r="635" spans="6:69">
      <c r="F635" s="376"/>
      <c r="G635" s="133"/>
      <c r="H635" s="376"/>
      <c r="I635" s="133"/>
      <c r="J635" s="436"/>
      <c r="K635" s="133"/>
      <c r="L635" s="376"/>
      <c r="M635" s="133"/>
      <c r="N635" s="376"/>
      <c r="O635" s="376"/>
      <c r="P635" s="133"/>
      <c r="Q635" s="376"/>
      <c r="R635" s="133"/>
      <c r="S635" s="499"/>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91"/>
    </row>
    <row r="636" spans="6:69">
      <c r="F636" s="376"/>
      <c r="G636" s="133"/>
      <c r="H636" s="376"/>
      <c r="I636" s="133"/>
      <c r="J636" s="436"/>
      <c r="K636" s="133"/>
      <c r="L636" s="376"/>
      <c r="M636" s="133"/>
      <c r="N636" s="376"/>
      <c r="O636" s="376"/>
      <c r="P636" s="133"/>
      <c r="Q636" s="376"/>
      <c r="R636" s="133"/>
      <c r="S636" s="499"/>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91"/>
    </row>
    <row r="637" spans="6:69">
      <c r="F637" s="376"/>
      <c r="G637" s="133"/>
      <c r="H637" s="376"/>
      <c r="I637" s="133"/>
      <c r="J637" s="436"/>
      <c r="K637" s="133"/>
      <c r="L637" s="376"/>
      <c r="M637" s="133"/>
      <c r="N637" s="376"/>
      <c r="O637" s="376"/>
      <c r="P637" s="133"/>
      <c r="Q637" s="376"/>
      <c r="R637" s="133"/>
      <c r="S637" s="499"/>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91"/>
    </row>
    <row r="638" spans="6:69">
      <c r="F638" s="376"/>
      <c r="G638" s="133"/>
      <c r="H638" s="376"/>
      <c r="I638" s="133"/>
      <c r="J638" s="436"/>
      <c r="K638" s="133"/>
      <c r="L638" s="376"/>
      <c r="M638" s="133"/>
      <c r="N638" s="376"/>
      <c r="O638" s="376"/>
      <c r="P638" s="133"/>
      <c r="Q638" s="376"/>
      <c r="R638" s="133"/>
      <c r="S638" s="499"/>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91"/>
    </row>
    <row r="639" spans="6:69">
      <c r="F639" s="376"/>
      <c r="G639" s="133"/>
      <c r="H639" s="376"/>
      <c r="I639" s="133"/>
      <c r="J639" s="436"/>
      <c r="K639" s="133"/>
      <c r="L639" s="376"/>
      <c r="M639" s="133"/>
      <c r="N639" s="376"/>
      <c r="O639" s="376"/>
      <c r="P639" s="133"/>
      <c r="Q639" s="376"/>
      <c r="R639" s="133"/>
      <c r="S639" s="499"/>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91"/>
    </row>
    <row r="640" spans="6:69">
      <c r="F640" s="376"/>
      <c r="G640" s="133"/>
      <c r="H640" s="376"/>
      <c r="I640" s="133"/>
      <c r="J640" s="436"/>
      <c r="K640" s="133"/>
      <c r="L640" s="376"/>
      <c r="M640" s="133"/>
      <c r="N640" s="376"/>
      <c r="O640" s="376"/>
      <c r="P640" s="133"/>
      <c r="Q640" s="376"/>
      <c r="R640" s="133"/>
      <c r="S640" s="499"/>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91"/>
    </row>
    <row r="641" spans="6:69">
      <c r="F641" s="376"/>
      <c r="G641" s="133"/>
      <c r="H641" s="376"/>
      <c r="I641" s="133"/>
      <c r="J641" s="436"/>
      <c r="K641" s="133"/>
      <c r="L641" s="376"/>
      <c r="M641" s="133"/>
      <c r="N641" s="376"/>
      <c r="O641" s="376"/>
      <c r="P641" s="133"/>
      <c r="Q641" s="376"/>
      <c r="R641" s="133"/>
      <c r="S641" s="499"/>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91"/>
    </row>
    <row r="642" spans="6:69">
      <c r="F642" s="376"/>
      <c r="G642" s="133"/>
      <c r="H642" s="376"/>
      <c r="I642" s="133"/>
      <c r="J642" s="436"/>
      <c r="K642" s="133"/>
      <c r="L642" s="376"/>
      <c r="M642" s="133"/>
      <c r="N642" s="376"/>
      <c r="O642" s="376"/>
      <c r="P642" s="133"/>
      <c r="Q642" s="376"/>
      <c r="R642" s="133"/>
      <c r="S642" s="499"/>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91"/>
    </row>
    <row r="643" spans="6:69">
      <c r="F643" s="376"/>
      <c r="G643" s="133"/>
      <c r="H643" s="376"/>
      <c r="I643" s="133"/>
      <c r="J643" s="436"/>
      <c r="K643" s="133"/>
      <c r="L643" s="376"/>
      <c r="M643" s="133"/>
      <c r="N643" s="376"/>
      <c r="O643" s="376"/>
      <c r="P643" s="133"/>
      <c r="Q643" s="376"/>
      <c r="R643" s="133"/>
      <c r="S643" s="499"/>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91"/>
    </row>
    <row r="644" spans="6:69">
      <c r="F644" s="376"/>
      <c r="G644" s="133"/>
      <c r="H644" s="376"/>
      <c r="I644" s="133"/>
      <c r="J644" s="436"/>
      <c r="K644" s="133"/>
      <c r="L644" s="376"/>
      <c r="M644" s="133"/>
      <c r="N644" s="376"/>
      <c r="O644" s="376"/>
      <c r="P644" s="133"/>
      <c r="Q644" s="376"/>
      <c r="R644" s="133"/>
      <c r="S644" s="499"/>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91"/>
    </row>
    <row r="645" spans="6:69">
      <c r="F645" s="376"/>
      <c r="G645" s="133"/>
      <c r="H645" s="376"/>
      <c r="I645" s="133"/>
      <c r="J645" s="436"/>
      <c r="K645" s="133"/>
      <c r="L645" s="376"/>
      <c r="M645" s="133"/>
      <c r="N645" s="376"/>
      <c r="O645" s="376"/>
      <c r="P645" s="133"/>
      <c r="Q645" s="376"/>
      <c r="R645" s="133"/>
      <c r="S645" s="499"/>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91"/>
    </row>
    <row r="646" spans="6:69">
      <c r="F646" s="376"/>
      <c r="G646" s="133"/>
      <c r="H646" s="376"/>
      <c r="I646" s="133"/>
      <c r="J646" s="436"/>
      <c r="K646" s="133"/>
      <c r="L646" s="376"/>
      <c r="M646" s="133"/>
      <c r="N646" s="376"/>
      <c r="O646" s="376"/>
      <c r="P646" s="133"/>
      <c r="Q646" s="376"/>
      <c r="R646" s="133"/>
      <c r="S646" s="499"/>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91"/>
    </row>
    <row r="647" spans="6:69">
      <c r="F647" s="376"/>
      <c r="G647" s="133"/>
      <c r="H647" s="376"/>
      <c r="I647" s="133"/>
      <c r="J647" s="436"/>
      <c r="K647" s="133"/>
      <c r="L647" s="376"/>
      <c r="M647" s="133"/>
      <c r="N647" s="376"/>
      <c r="O647" s="376"/>
      <c r="P647" s="133"/>
      <c r="Q647" s="376"/>
      <c r="R647" s="133"/>
      <c r="S647" s="499"/>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91"/>
    </row>
    <row r="648" spans="6:69">
      <c r="F648" s="376"/>
      <c r="G648" s="133"/>
      <c r="H648" s="376"/>
      <c r="I648" s="133"/>
      <c r="J648" s="436"/>
      <c r="K648" s="133"/>
      <c r="L648" s="376"/>
      <c r="M648" s="133"/>
      <c r="N648" s="376"/>
      <c r="O648" s="376"/>
      <c r="P648" s="133"/>
      <c r="Q648" s="376"/>
      <c r="R648" s="133"/>
      <c r="S648" s="499"/>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91"/>
    </row>
    <row r="649" spans="6:69">
      <c r="F649" s="376"/>
      <c r="G649" s="133"/>
      <c r="H649" s="376"/>
      <c r="I649" s="133"/>
      <c r="J649" s="436"/>
      <c r="K649" s="133"/>
      <c r="L649" s="376"/>
      <c r="M649" s="133"/>
      <c r="N649" s="376"/>
      <c r="O649" s="376"/>
      <c r="P649" s="133"/>
      <c r="Q649" s="376"/>
      <c r="R649" s="133"/>
      <c r="S649" s="499"/>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91"/>
    </row>
    <row r="650" spans="6:69">
      <c r="F650" s="376"/>
      <c r="G650" s="133"/>
      <c r="H650" s="376"/>
      <c r="I650" s="133"/>
      <c r="J650" s="436"/>
      <c r="K650" s="133"/>
      <c r="L650" s="376"/>
      <c r="M650" s="133"/>
      <c r="N650" s="376"/>
      <c r="O650" s="376"/>
      <c r="P650" s="133"/>
      <c r="Q650" s="376"/>
      <c r="R650" s="133"/>
      <c r="S650" s="499"/>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91"/>
    </row>
    <row r="651" spans="6:69">
      <c r="F651" s="376"/>
      <c r="G651" s="133"/>
      <c r="H651" s="376"/>
      <c r="I651" s="133"/>
      <c r="J651" s="436"/>
      <c r="K651" s="133"/>
      <c r="L651" s="376"/>
      <c r="M651" s="133"/>
      <c r="N651" s="376"/>
      <c r="O651" s="376"/>
      <c r="P651" s="133"/>
      <c r="Q651" s="376"/>
      <c r="R651" s="133"/>
      <c r="S651" s="499"/>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91"/>
    </row>
    <row r="652" spans="6:69">
      <c r="F652" s="376"/>
      <c r="G652" s="133"/>
      <c r="H652" s="376"/>
      <c r="I652" s="133"/>
      <c r="J652" s="436"/>
      <c r="K652" s="133"/>
      <c r="L652" s="376"/>
      <c r="M652" s="133"/>
      <c r="N652" s="376"/>
      <c r="O652" s="376"/>
      <c r="P652" s="133"/>
      <c r="Q652" s="376"/>
      <c r="R652" s="133"/>
      <c r="S652" s="499"/>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91"/>
    </row>
    <row r="653" spans="6:69">
      <c r="F653" s="376"/>
      <c r="G653" s="133"/>
      <c r="H653" s="376"/>
      <c r="I653" s="133"/>
      <c r="J653" s="436"/>
      <c r="K653" s="133"/>
      <c r="L653" s="376"/>
      <c r="M653" s="133"/>
      <c r="N653" s="376"/>
      <c r="O653" s="376"/>
      <c r="P653" s="133"/>
      <c r="Q653" s="376"/>
      <c r="R653" s="133"/>
      <c r="S653" s="499"/>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91"/>
    </row>
    <row r="654" spans="6:69">
      <c r="F654" s="376"/>
      <c r="G654" s="133"/>
      <c r="H654" s="376"/>
      <c r="I654" s="133"/>
      <c r="J654" s="436"/>
      <c r="K654" s="133"/>
      <c r="L654" s="376"/>
      <c r="M654" s="133"/>
      <c r="N654" s="376"/>
      <c r="O654" s="376"/>
      <c r="P654" s="133"/>
      <c r="Q654" s="376"/>
      <c r="R654" s="133"/>
      <c r="S654" s="499"/>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91"/>
    </row>
    <row r="655" spans="6:69">
      <c r="F655" s="376"/>
      <c r="G655" s="133"/>
      <c r="H655" s="376"/>
      <c r="I655" s="133"/>
      <c r="J655" s="436"/>
      <c r="K655" s="133"/>
      <c r="L655" s="376"/>
      <c r="M655" s="133"/>
      <c r="N655" s="376"/>
      <c r="O655" s="376"/>
      <c r="P655" s="133"/>
      <c r="Q655" s="376"/>
      <c r="R655" s="133"/>
      <c r="S655" s="499"/>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91"/>
    </row>
    <row r="656" spans="6:69">
      <c r="F656" s="376"/>
      <c r="G656" s="133"/>
      <c r="H656" s="376"/>
      <c r="I656" s="133"/>
      <c r="J656" s="436"/>
      <c r="K656" s="133"/>
      <c r="L656" s="376"/>
      <c r="M656" s="133"/>
      <c r="N656" s="376"/>
      <c r="O656" s="376"/>
      <c r="P656" s="133"/>
      <c r="Q656" s="376"/>
      <c r="R656" s="133"/>
      <c r="S656" s="499"/>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91"/>
    </row>
    <row r="657" spans="6:69">
      <c r="F657" s="376"/>
      <c r="G657" s="133"/>
      <c r="H657" s="376"/>
      <c r="I657" s="133"/>
      <c r="J657" s="436"/>
      <c r="K657" s="133"/>
      <c r="L657" s="376"/>
      <c r="M657" s="133"/>
      <c r="N657" s="376"/>
      <c r="O657" s="376"/>
      <c r="P657" s="133"/>
      <c r="Q657" s="376"/>
      <c r="R657" s="133"/>
      <c r="S657" s="499"/>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91"/>
    </row>
    <row r="658" spans="6:69">
      <c r="F658" s="376"/>
      <c r="G658" s="133"/>
      <c r="H658" s="376"/>
      <c r="I658" s="133"/>
      <c r="J658" s="436"/>
      <c r="K658" s="133"/>
      <c r="L658" s="376"/>
      <c r="M658" s="133"/>
      <c r="N658" s="376"/>
      <c r="O658" s="376"/>
      <c r="P658" s="133"/>
      <c r="Q658" s="376"/>
      <c r="R658" s="133"/>
      <c r="S658" s="499"/>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91"/>
    </row>
    <row r="659" spans="6:69">
      <c r="F659" s="376"/>
      <c r="G659" s="133"/>
      <c r="H659" s="376"/>
      <c r="I659" s="133"/>
      <c r="J659" s="436"/>
      <c r="K659" s="133"/>
      <c r="L659" s="376"/>
      <c r="M659" s="133"/>
      <c r="N659" s="376"/>
      <c r="O659" s="376"/>
      <c r="P659" s="133"/>
      <c r="Q659" s="376"/>
      <c r="R659" s="133"/>
      <c r="S659" s="499"/>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91"/>
    </row>
    <row r="660" spans="6:69">
      <c r="F660" s="376"/>
      <c r="G660" s="133"/>
      <c r="H660" s="376"/>
      <c r="I660" s="133"/>
      <c r="J660" s="436"/>
      <c r="K660" s="133"/>
      <c r="L660" s="376"/>
      <c r="M660" s="133"/>
      <c r="N660" s="376"/>
      <c r="O660" s="376"/>
      <c r="P660" s="133"/>
      <c r="Q660" s="376"/>
      <c r="R660" s="133"/>
      <c r="S660" s="499"/>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91"/>
    </row>
    <row r="661" spans="6:69">
      <c r="F661" s="376"/>
      <c r="G661" s="133"/>
      <c r="H661" s="376"/>
      <c r="I661" s="133"/>
      <c r="J661" s="436"/>
      <c r="K661" s="133"/>
      <c r="L661" s="376"/>
      <c r="M661" s="133"/>
      <c r="N661" s="376"/>
      <c r="O661" s="376"/>
      <c r="P661" s="133"/>
      <c r="Q661" s="376"/>
      <c r="R661" s="133"/>
      <c r="S661" s="499"/>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91"/>
    </row>
    <row r="662" spans="6:69">
      <c r="F662" s="376"/>
      <c r="G662" s="133"/>
      <c r="H662" s="376"/>
      <c r="I662" s="133"/>
      <c r="J662" s="436"/>
      <c r="K662" s="133"/>
      <c r="L662" s="376"/>
      <c r="M662" s="133"/>
      <c r="N662" s="376"/>
      <c r="O662" s="376"/>
      <c r="P662" s="133"/>
      <c r="Q662" s="376"/>
      <c r="R662" s="133"/>
      <c r="S662" s="499"/>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91"/>
    </row>
    <row r="663" spans="6:69">
      <c r="F663" s="376"/>
      <c r="G663" s="133"/>
      <c r="H663" s="376"/>
      <c r="I663" s="133"/>
      <c r="J663" s="436"/>
      <c r="K663" s="133"/>
      <c r="L663" s="376"/>
      <c r="M663" s="133"/>
      <c r="N663" s="376"/>
      <c r="O663" s="376"/>
      <c r="P663" s="133"/>
      <c r="Q663" s="376"/>
      <c r="R663" s="133"/>
      <c r="S663" s="499"/>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91"/>
    </row>
    <row r="664" spans="6:69">
      <c r="F664" s="376"/>
      <c r="G664" s="133"/>
      <c r="H664" s="376"/>
      <c r="I664" s="133"/>
      <c r="J664" s="436"/>
      <c r="K664" s="133"/>
      <c r="L664" s="376"/>
      <c r="M664" s="133"/>
      <c r="N664" s="376"/>
      <c r="O664" s="376"/>
      <c r="P664" s="133"/>
      <c r="Q664" s="376"/>
      <c r="R664" s="133"/>
      <c r="S664" s="499"/>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91"/>
    </row>
    <row r="665" spans="6:69">
      <c r="F665" s="376"/>
      <c r="G665" s="133"/>
      <c r="H665" s="376"/>
      <c r="I665" s="133"/>
      <c r="J665" s="436"/>
      <c r="K665" s="133"/>
      <c r="L665" s="376"/>
      <c r="M665" s="133"/>
      <c r="N665" s="376"/>
      <c r="O665" s="376"/>
      <c r="P665" s="133"/>
      <c r="Q665" s="376"/>
      <c r="R665" s="133"/>
      <c r="S665" s="499"/>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91"/>
    </row>
    <row r="666" spans="6:69">
      <c r="F666" s="376"/>
      <c r="G666" s="133"/>
      <c r="H666" s="376"/>
      <c r="I666" s="133"/>
      <c r="J666" s="436"/>
      <c r="K666" s="133"/>
      <c r="L666" s="376"/>
      <c r="M666" s="133"/>
      <c r="N666" s="376"/>
      <c r="O666" s="376"/>
      <c r="P666" s="133"/>
      <c r="Q666" s="376"/>
      <c r="R666" s="133"/>
      <c r="S666" s="499"/>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91"/>
    </row>
    <row r="667" spans="6:69">
      <c r="F667" s="376"/>
      <c r="G667" s="133"/>
      <c r="H667" s="376"/>
      <c r="I667" s="133"/>
      <c r="J667" s="436"/>
      <c r="K667" s="133"/>
      <c r="L667" s="376"/>
      <c r="M667" s="133"/>
      <c r="N667" s="376"/>
      <c r="O667" s="376"/>
      <c r="P667" s="133"/>
      <c r="Q667" s="376"/>
      <c r="R667" s="133"/>
      <c r="S667" s="499"/>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91"/>
    </row>
    <row r="668" spans="6:69">
      <c r="F668" s="376"/>
      <c r="G668" s="133"/>
      <c r="H668" s="376"/>
      <c r="I668" s="133"/>
      <c r="J668" s="436"/>
      <c r="K668" s="133"/>
      <c r="L668" s="376"/>
      <c r="M668" s="133"/>
      <c r="N668" s="376"/>
      <c r="O668" s="376"/>
      <c r="P668" s="133"/>
      <c r="Q668" s="376"/>
      <c r="R668" s="133"/>
      <c r="S668" s="499"/>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91"/>
    </row>
    <row r="669" spans="6:69">
      <c r="F669" s="376"/>
      <c r="G669" s="133"/>
      <c r="H669" s="376"/>
      <c r="I669" s="133"/>
      <c r="J669" s="436"/>
      <c r="K669" s="133"/>
      <c r="L669" s="376"/>
      <c r="M669" s="133"/>
      <c r="N669" s="376"/>
      <c r="O669" s="376"/>
      <c r="P669" s="133"/>
      <c r="Q669" s="376"/>
      <c r="R669" s="133"/>
      <c r="S669" s="499"/>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91"/>
    </row>
    <row r="670" spans="6:69">
      <c r="F670" s="376"/>
      <c r="G670" s="133"/>
      <c r="H670" s="376"/>
      <c r="I670" s="133"/>
      <c r="J670" s="436"/>
      <c r="K670" s="133"/>
      <c r="L670" s="376"/>
      <c r="M670" s="133"/>
      <c r="N670" s="376"/>
      <c r="O670" s="376"/>
      <c r="P670" s="133"/>
      <c r="Q670" s="376"/>
      <c r="R670" s="133"/>
      <c r="S670" s="499"/>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91"/>
    </row>
    <row r="671" spans="6:69">
      <c r="F671" s="376"/>
      <c r="G671" s="133"/>
      <c r="H671" s="376"/>
      <c r="I671" s="133"/>
      <c r="J671" s="436"/>
      <c r="K671" s="133"/>
      <c r="L671" s="376"/>
      <c r="M671" s="133"/>
      <c r="N671" s="376"/>
      <c r="O671" s="376"/>
      <c r="P671" s="133"/>
      <c r="Q671" s="376"/>
      <c r="R671" s="133"/>
      <c r="S671" s="499"/>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91"/>
    </row>
    <row r="672" spans="6:69">
      <c r="F672" s="376"/>
      <c r="G672" s="133"/>
      <c r="H672" s="376"/>
      <c r="I672" s="133"/>
      <c r="J672" s="436"/>
      <c r="K672" s="133"/>
      <c r="L672" s="376"/>
      <c r="M672" s="133"/>
      <c r="N672" s="376"/>
      <c r="O672" s="376"/>
      <c r="P672" s="133"/>
      <c r="Q672" s="376"/>
      <c r="R672" s="133"/>
      <c r="S672" s="499"/>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91"/>
    </row>
    <row r="673" spans="6:69">
      <c r="F673" s="376"/>
      <c r="G673" s="133"/>
      <c r="H673" s="376"/>
      <c r="I673" s="133"/>
      <c r="J673" s="436"/>
      <c r="K673" s="133"/>
      <c r="L673" s="376"/>
      <c r="M673" s="133"/>
      <c r="N673" s="376"/>
      <c r="O673" s="376"/>
      <c r="P673" s="133"/>
      <c r="Q673" s="376"/>
      <c r="R673" s="133"/>
      <c r="S673" s="499"/>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91"/>
    </row>
    <row r="674" spans="6:69">
      <c r="F674" s="376"/>
      <c r="G674" s="133"/>
      <c r="H674" s="376"/>
      <c r="I674" s="133"/>
      <c r="J674" s="436"/>
      <c r="K674" s="133"/>
      <c r="L674" s="376"/>
      <c r="M674" s="133"/>
      <c r="N674" s="376"/>
      <c r="O674" s="376"/>
      <c r="P674" s="133"/>
      <c r="Q674" s="376"/>
      <c r="R674" s="133"/>
      <c r="S674" s="499"/>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91"/>
    </row>
    <row r="675" spans="6:69">
      <c r="F675" s="376"/>
      <c r="G675" s="133"/>
      <c r="H675" s="376"/>
      <c r="I675" s="133"/>
      <c r="J675" s="436"/>
      <c r="K675" s="133"/>
      <c r="L675" s="376"/>
      <c r="M675" s="133"/>
      <c r="N675" s="376"/>
      <c r="O675" s="376"/>
      <c r="P675" s="133"/>
      <c r="Q675" s="376"/>
      <c r="R675" s="133"/>
      <c r="S675" s="499"/>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91"/>
    </row>
    <row r="676" spans="6:69">
      <c r="F676" s="376"/>
      <c r="G676" s="133"/>
      <c r="H676" s="376"/>
      <c r="I676" s="133"/>
      <c r="J676" s="436"/>
      <c r="K676" s="133"/>
      <c r="L676" s="376"/>
      <c r="M676" s="133"/>
      <c r="N676" s="376"/>
      <c r="O676" s="376"/>
      <c r="P676" s="133"/>
      <c r="Q676" s="376"/>
      <c r="R676" s="133"/>
      <c r="S676" s="499"/>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91"/>
    </row>
    <row r="677" spans="6:69">
      <c r="F677" s="376"/>
      <c r="G677" s="133"/>
      <c r="H677" s="376"/>
      <c r="I677" s="133"/>
      <c r="J677" s="436"/>
      <c r="K677" s="133"/>
      <c r="L677" s="376"/>
      <c r="M677" s="133"/>
      <c r="N677" s="376"/>
      <c r="O677" s="376"/>
      <c r="P677" s="133"/>
      <c r="Q677" s="376"/>
      <c r="R677" s="133"/>
      <c r="S677" s="499"/>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91"/>
    </row>
    <row r="678" spans="6:69">
      <c r="F678" s="376"/>
      <c r="G678" s="133"/>
      <c r="H678" s="376"/>
      <c r="I678" s="133"/>
      <c r="J678" s="436"/>
      <c r="K678" s="133"/>
      <c r="L678" s="376"/>
      <c r="M678" s="133"/>
      <c r="N678" s="376"/>
      <c r="O678" s="376"/>
      <c r="P678" s="133"/>
      <c r="Q678" s="376"/>
      <c r="R678" s="133"/>
      <c r="S678" s="499"/>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91"/>
    </row>
    <row r="679" spans="6:69">
      <c r="F679" s="376"/>
      <c r="G679" s="133"/>
      <c r="H679" s="376"/>
      <c r="I679" s="133"/>
      <c r="J679" s="436"/>
      <c r="K679" s="133"/>
      <c r="L679" s="376"/>
      <c r="M679" s="133"/>
      <c r="N679" s="376"/>
      <c r="O679" s="376"/>
      <c r="P679" s="133"/>
      <c r="Q679" s="376"/>
      <c r="R679" s="133"/>
      <c r="S679" s="499"/>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91"/>
    </row>
    <row r="680" spans="6:69">
      <c r="F680" s="376"/>
      <c r="G680" s="133"/>
      <c r="H680" s="376"/>
      <c r="I680" s="133"/>
      <c r="J680" s="436"/>
      <c r="K680" s="133"/>
      <c r="L680" s="376"/>
      <c r="M680" s="133"/>
      <c r="N680" s="376"/>
      <c r="O680" s="376"/>
      <c r="P680" s="133"/>
      <c r="Q680" s="376"/>
      <c r="R680" s="133"/>
      <c r="S680" s="499"/>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91"/>
    </row>
    <row r="681" spans="6:69">
      <c r="F681" s="376"/>
      <c r="G681" s="133"/>
      <c r="H681" s="376"/>
      <c r="I681" s="133"/>
      <c r="J681" s="436"/>
      <c r="K681" s="133"/>
      <c r="L681" s="376"/>
      <c r="M681" s="133"/>
      <c r="N681" s="376"/>
      <c r="O681" s="376"/>
      <c r="P681" s="133"/>
      <c r="Q681" s="376"/>
      <c r="R681" s="133"/>
      <c r="S681" s="499"/>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91"/>
    </row>
    <row r="682" spans="6:69">
      <c r="F682" s="376"/>
      <c r="G682" s="133"/>
      <c r="H682" s="376"/>
      <c r="I682" s="133"/>
      <c r="J682" s="436"/>
      <c r="K682" s="133"/>
      <c r="L682" s="376"/>
      <c r="M682" s="133"/>
      <c r="N682" s="376"/>
      <c r="O682" s="376"/>
      <c r="P682" s="133"/>
      <c r="Q682" s="376"/>
      <c r="R682" s="133"/>
      <c r="S682" s="499"/>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91"/>
    </row>
    <row r="683" spans="6:69">
      <c r="F683" s="376"/>
      <c r="G683" s="133"/>
      <c r="H683" s="376"/>
      <c r="I683" s="133"/>
      <c r="J683" s="436"/>
      <c r="K683" s="133"/>
      <c r="L683" s="376"/>
      <c r="M683" s="133"/>
      <c r="N683" s="376"/>
      <c r="O683" s="376"/>
      <c r="P683" s="133"/>
      <c r="Q683" s="376"/>
      <c r="R683" s="133"/>
      <c r="S683" s="499"/>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91"/>
    </row>
    <row r="684" spans="6:69">
      <c r="F684" s="376"/>
      <c r="G684" s="133"/>
      <c r="H684" s="376"/>
      <c r="I684" s="133"/>
      <c r="J684" s="436"/>
      <c r="K684" s="133"/>
      <c r="L684" s="376"/>
      <c r="M684" s="133"/>
      <c r="N684" s="376"/>
      <c r="O684" s="376"/>
      <c r="P684" s="133"/>
      <c r="Q684" s="376"/>
      <c r="R684" s="133"/>
      <c r="S684" s="499"/>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91"/>
    </row>
    <row r="685" spans="6:69">
      <c r="F685" s="376"/>
      <c r="G685" s="133"/>
      <c r="H685" s="376"/>
      <c r="I685" s="133"/>
      <c r="J685" s="436"/>
      <c r="K685" s="133"/>
      <c r="L685" s="376"/>
      <c r="M685" s="133"/>
      <c r="N685" s="376"/>
      <c r="O685" s="376"/>
      <c r="P685" s="133"/>
      <c r="Q685" s="376"/>
      <c r="R685" s="133"/>
      <c r="S685" s="499"/>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91"/>
    </row>
    <row r="686" spans="6:69">
      <c r="F686" s="376"/>
      <c r="G686" s="133"/>
      <c r="H686" s="376"/>
      <c r="I686" s="133"/>
      <c r="J686" s="436"/>
      <c r="K686" s="133"/>
      <c r="L686" s="376"/>
      <c r="M686" s="133"/>
      <c r="N686" s="376"/>
      <c r="O686" s="376"/>
      <c r="P686" s="133"/>
      <c r="Q686" s="376"/>
      <c r="R686" s="133"/>
      <c r="S686" s="499"/>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91"/>
    </row>
    <row r="687" spans="6:69">
      <c r="F687" s="376"/>
      <c r="G687" s="133"/>
      <c r="H687" s="376"/>
      <c r="I687" s="133"/>
      <c r="J687" s="436"/>
      <c r="K687" s="133"/>
      <c r="L687" s="376"/>
      <c r="M687" s="133"/>
      <c r="N687" s="376"/>
      <c r="O687" s="376"/>
      <c r="P687" s="133"/>
      <c r="Q687" s="376"/>
      <c r="R687" s="133"/>
      <c r="S687" s="499"/>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91"/>
    </row>
    <row r="688" spans="6:69">
      <c r="F688" s="376"/>
      <c r="G688" s="133"/>
      <c r="H688" s="376"/>
      <c r="I688" s="133"/>
      <c r="J688" s="436"/>
      <c r="K688" s="133"/>
      <c r="L688" s="376"/>
      <c r="M688" s="133"/>
      <c r="N688" s="376"/>
      <c r="O688" s="376"/>
      <c r="P688" s="133"/>
      <c r="Q688" s="376"/>
      <c r="R688" s="133"/>
      <c r="S688" s="499"/>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91"/>
    </row>
    <row r="689" spans="6:69">
      <c r="F689" s="376"/>
      <c r="G689" s="133"/>
      <c r="H689" s="376"/>
      <c r="I689" s="133"/>
      <c r="J689" s="436"/>
      <c r="K689" s="133"/>
      <c r="L689" s="376"/>
      <c r="M689" s="133"/>
      <c r="N689" s="376"/>
      <c r="O689" s="376"/>
      <c r="P689" s="133"/>
      <c r="Q689" s="376"/>
      <c r="R689" s="133"/>
      <c r="S689" s="499"/>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91"/>
    </row>
    <row r="690" spans="6:69">
      <c r="F690" s="376"/>
      <c r="G690" s="133"/>
      <c r="H690" s="376"/>
      <c r="I690" s="133"/>
      <c r="J690" s="436"/>
      <c r="K690" s="133"/>
      <c r="L690" s="376"/>
      <c r="M690" s="133"/>
      <c r="N690" s="376"/>
      <c r="O690" s="376"/>
      <c r="P690" s="133"/>
      <c r="Q690" s="376"/>
      <c r="R690" s="133"/>
      <c r="S690" s="499"/>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91"/>
    </row>
    <row r="691" spans="6:69">
      <c r="F691" s="376"/>
      <c r="G691" s="133"/>
      <c r="H691" s="376"/>
      <c r="I691" s="133"/>
      <c r="J691" s="436"/>
      <c r="K691" s="133"/>
      <c r="L691" s="376"/>
      <c r="M691" s="133"/>
      <c r="N691" s="376"/>
      <c r="O691" s="376"/>
      <c r="P691" s="133"/>
      <c r="Q691" s="376"/>
      <c r="R691" s="133"/>
      <c r="S691" s="499"/>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91"/>
    </row>
    <row r="692" spans="6:69">
      <c r="F692" s="376"/>
      <c r="G692" s="133"/>
      <c r="H692" s="376"/>
      <c r="I692" s="133"/>
      <c r="J692" s="436"/>
      <c r="K692" s="133"/>
      <c r="L692" s="376"/>
      <c r="M692" s="133"/>
      <c r="N692" s="376"/>
      <c r="O692" s="376"/>
      <c r="P692" s="133"/>
      <c r="Q692" s="376"/>
      <c r="R692" s="133"/>
      <c r="S692" s="499"/>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91"/>
    </row>
    <row r="693" spans="6:69">
      <c r="F693" s="376"/>
      <c r="G693" s="133"/>
      <c r="H693" s="376"/>
      <c r="I693" s="133"/>
      <c r="J693" s="436"/>
      <c r="K693" s="133"/>
      <c r="L693" s="376"/>
      <c r="M693" s="133"/>
      <c r="N693" s="376"/>
      <c r="O693" s="376"/>
      <c r="P693" s="133"/>
      <c r="Q693" s="376"/>
      <c r="R693" s="133"/>
      <c r="S693" s="499"/>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91"/>
    </row>
    <row r="694" spans="6:69">
      <c r="F694" s="376"/>
      <c r="G694" s="133"/>
      <c r="H694" s="376"/>
      <c r="I694" s="133"/>
      <c r="J694" s="436"/>
      <c r="K694" s="133"/>
      <c r="L694" s="376"/>
      <c r="M694" s="133"/>
      <c r="N694" s="376"/>
      <c r="O694" s="376"/>
      <c r="P694" s="133"/>
      <c r="Q694" s="376"/>
      <c r="R694" s="133"/>
      <c r="S694" s="499"/>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91"/>
    </row>
    <row r="695" spans="6:69">
      <c r="F695" s="376"/>
      <c r="G695" s="133"/>
      <c r="H695" s="376"/>
      <c r="I695" s="133"/>
      <c r="J695" s="436"/>
      <c r="K695" s="133"/>
      <c r="L695" s="376"/>
      <c r="M695" s="133"/>
      <c r="N695" s="376"/>
      <c r="O695" s="376"/>
      <c r="P695" s="133"/>
      <c r="Q695" s="376"/>
      <c r="R695" s="133"/>
      <c r="S695" s="499"/>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91"/>
    </row>
    <row r="696" spans="6:69">
      <c r="F696" s="376"/>
      <c r="G696" s="133"/>
      <c r="H696" s="376"/>
      <c r="I696" s="133"/>
      <c r="J696" s="436"/>
      <c r="K696" s="133"/>
      <c r="L696" s="376"/>
      <c r="M696" s="133"/>
      <c r="N696" s="376"/>
      <c r="O696" s="376"/>
      <c r="P696" s="133"/>
      <c r="Q696" s="376"/>
      <c r="R696" s="133"/>
      <c r="S696" s="499"/>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91"/>
    </row>
    <row r="697" spans="6:69">
      <c r="F697" s="376"/>
      <c r="G697" s="133"/>
      <c r="H697" s="376"/>
      <c r="I697" s="133"/>
      <c r="J697" s="436"/>
      <c r="K697" s="133"/>
      <c r="L697" s="376"/>
      <c r="M697" s="133"/>
      <c r="N697" s="376"/>
      <c r="O697" s="376"/>
      <c r="P697" s="133"/>
      <c r="Q697" s="376"/>
      <c r="R697" s="133"/>
      <c r="S697" s="499"/>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91"/>
    </row>
    <row r="698" spans="6:69">
      <c r="F698" s="376"/>
      <c r="G698" s="133"/>
      <c r="H698" s="376"/>
      <c r="I698" s="133"/>
      <c r="J698" s="436"/>
      <c r="K698" s="133"/>
      <c r="L698" s="376"/>
      <c r="M698" s="133"/>
      <c r="N698" s="376"/>
      <c r="O698" s="376"/>
      <c r="P698" s="133"/>
      <c r="Q698" s="376"/>
      <c r="R698" s="133"/>
      <c r="S698" s="499"/>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91"/>
    </row>
    <row r="699" spans="6:69">
      <c r="F699" s="376"/>
      <c r="G699" s="133"/>
      <c r="H699" s="376"/>
      <c r="I699" s="133"/>
      <c r="J699" s="436"/>
      <c r="K699" s="133"/>
      <c r="L699" s="376"/>
      <c r="M699" s="133"/>
      <c r="N699" s="376"/>
      <c r="O699" s="376"/>
      <c r="P699" s="133"/>
      <c r="Q699" s="376"/>
      <c r="R699" s="133"/>
      <c r="S699" s="499"/>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91"/>
    </row>
    <row r="700" spans="6:69">
      <c r="F700" s="376"/>
      <c r="G700" s="133"/>
      <c r="H700" s="376"/>
      <c r="I700" s="133"/>
      <c r="J700" s="436"/>
      <c r="K700" s="133"/>
      <c r="L700" s="376"/>
      <c r="M700" s="133"/>
      <c r="N700" s="376"/>
      <c r="O700" s="376"/>
      <c r="P700" s="133"/>
      <c r="Q700" s="376"/>
      <c r="R700" s="133"/>
      <c r="S700" s="499"/>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91"/>
    </row>
    <row r="701" spans="6:69">
      <c r="F701" s="376"/>
      <c r="G701" s="133"/>
      <c r="H701" s="376"/>
      <c r="I701" s="133"/>
      <c r="J701" s="436"/>
      <c r="K701" s="133"/>
      <c r="L701" s="376"/>
      <c r="M701" s="133"/>
      <c r="N701" s="376"/>
      <c r="O701" s="376"/>
      <c r="P701" s="133"/>
      <c r="Q701" s="376"/>
      <c r="R701" s="133"/>
      <c r="S701" s="499"/>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91"/>
    </row>
    <row r="702" spans="6:69">
      <c r="F702" s="376"/>
      <c r="G702" s="133"/>
      <c r="H702" s="376"/>
      <c r="I702" s="133"/>
      <c r="J702" s="436"/>
      <c r="K702" s="133"/>
      <c r="L702" s="376"/>
      <c r="M702" s="133"/>
      <c r="N702" s="376"/>
      <c r="O702" s="376"/>
      <c r="P702" s="133"/>
      <c r="Q702" s="376"/>
      <c r="R702" s="133"/>
      <c r="S702" s="499"/>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91"/>
    </row>
    <row r="703" spans="6:69">
      <c r="F703" s="376"/>
      <c r="G703" s="133"/>
      <c r="H703" s="376"/>
      <c r="I703" s="133"/>
      <c r="J703" s="436"/>
      <c r="K703" s="133"/>
      <c r="L703" s="376"/>
      <c r="M703" s="133"/>
      <c r="N703" s="376"/>
      <c r="O703" s="376"/>
      <c r="P703" s="133"/>
      <c r="Q703" s="376"/>
      <c r="R703" s="133"/>
      <c r="S703" s="499"/>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91"/>
    </row>
    <row r="704" spans="6:69">
      <c r="F704" s="376"/>
      <c r="G704" s="133"/>
      <c r="H704" s="376"/>
      <c r="I704" s="133"/>
      <c r="J704" s="436"/>
      <c r="K704" s="133"/>
      <c r="L704" s="376"/>
      <c r="M704" s="133"/>
      <c r="N704" s="376"/>
      <c r="O704" s="376"/>
      <c r="P704" s="133"/>
      <c r="Q704" s="376"/>
      <c r="R704" s="133"/>
      <c r="S704" s="499"/>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91"/>
    </row>
    <row r="705" spans="6:69">
      <c r="F705" s="376"/>
      <c r="G705" s="133"/>
      <c r="H705" s="376"/>
      <c r="I705" s="133"/>
      <c r="J705" s="436"/>
      <c r="K705" s="133"/>
      <c r="L705" s="376"/>
      <c r="M705" s="133"/>
      <c r="N705" s="376"/>
      <c r="O705" s="376"/>
      <c r="P705" s="133"/>
      <c r="Q705" s="376"/>
      <c r="R705" s="133"/>
      <c r="S705" s="499"/>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91"/>
    </row>
    <row r="706" spans="6:69">
      <c r="F706" s="376"/>
      <c r="G706" s="133"/>
      <c r="H706" s="376"/>
      <c r="I706" s="133"/>
      <c r="J706" s="436"/>
      <c r="K706" s="133"/>
      <c r="L706" s="376"/>
      <c r="M706" s="133"/>
      <c r="N706" s="376"/>
      <c r="O706" s="376"/>
      <c r="P706" s="133"/>
      <c r="Q706" s="376"/>
      <c r="R706" s="133"/>
      <c r="S706" s="499"/>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91"/>
    </row>
    <row r="707" spans="6:69">
      <c r="F707" s="376"/>
      <c r="G707" s="133"/>
      <c r="H707" s="376"/>
      <c r="I707" s="133"/>
      <c r="J707" s="436"/>
      <c r="K707" s="133"/>
      <c r="L707" s="376"/>
      <c r="M707" s="133"/>
      <c r="N707" s="376"/>
      <c r="O707" s="376"/>
      <c r="P707" s="133"/>
      <c r="Q707" s="376"/>
      <c r="R707" s="133"/>
      <c r="S707" s="499"/>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91"/>
    </row>
    <row r="708" spans="6:69">
      <c r="F708" s="376"/>
      <c r="G708" s="133"/>
      <c r="H708" s="376"/>
      <c r="I708" s="133"/>
      <c r="J708" s="436"/>
      <c r="K708" s="133"/>
      <c r="L708" s="376"/>
      <c r="M708" s="133"/>
      <c r="N708" s="376"/>
      <c r="O708" s="376"/>
      <c r="P708" s="133"/>
      <c r="Q708" s="376"/>
      <c r="R708" s="133"/>
      <c r="S708" s="499"/>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91"/>
    </row>
    <row r="709" spans="6:69">
      <c r="F709" s="376"/>
      <c r="G709" s="133"/>
      <c r="H709" s="376"/>
      <c r="I709" s="133"/>
      <c r="J709" s="436"/>
      <c r="K709" s="133"/>
      <c r="L709" s="376"/>
      <c r="M709" s="133"/>
      <c r="N709" s="376"/>
      <c r="O709" s="376"/>
      <c r="P709" s="133"/>
      <c r="Q709" s="376"/>
      <c r="R709" s="133"/>
      <c r="S709" s="499"/>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91"/>
    </row>
    <row r="710" spans="6:69">
      <c r="F710" s="376"/>
      <c r="G710" s="133"/>
      <c r="H710" s="376"/>
      <c r="I710" s="133"/>
      <c r="J710" s="436"/>
      <c r="K710" s="133"/>
      <c r="L710" s="376"/>
      <c r="M710" s="133"/>
      <c r="N710" s="376"/>
      <c r="O710" s="376"/>
      <c r="P710" s="133"/>
      <c r="Q710" s="376"/>
      <c r="R710" s="133"/>
      <c r="S710" s="499"/>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91"/>
    </row>
    <row r="711" spans="6:69">
      <c r="F711" s="376"/>
      <c r="G711" s="133"/>
      <c r="H711" s="376"/>
      <c r="I711" s="133"/>
      <c r="J711" s="436"/>
      <c r="K711" s="133"/>
      <c r="L711" s="376"/>
      <c r="M711" s="133"/>
      <c r="N711" s="376"/>
      <c r="O711" s="376"/>
      <c r="P711" s="133"/>
      <c r="Q711" s="376"/>
      <c r="R711" s="133"/>
      <c r="S711" s="499"/>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91"/>
    </row>
    <row r="712" spans="6:69">
      <c r="F712" s="376"/>
      <c r="G712" s="133"/>
      <c r="H712" s="376"/>
      <c r="I712" s="133"/>
      <c r="J712" s="436"/>
      <c r="K712" s="133"/>
      <c r="L712" s="376"/>
      <c r="M712" s="133"/>
      <c r="N712" s="376"/>
      <c r="O712" s="376"/>
      <c r="P712" s="133"/>
      <c r="Q712" s="376"/>
      <c r="R712" s="133"/>
      <c r="S712" s="499"/>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91"/>
    </row>
    <row r="713" spans="6:69">
      <c r="F713" s="376"/>
      <c r="G713" s="133"/>
      <c r="H713" s="376"/>
      <c r="I713" s="133"/>
      <c r="J713" s="436"/>
      <c r="K713" s="133"/>
      <c r="L713" s="376"/>
      <c r="M713" s="133"/>
      <c r="N713" s="376"/>
      <c r="O713" s="376"/>
      <c r="P713" s="133"/>
      <c r="Q713" s="376"/>
      <c r="R713" s="133"/>
      <c r="S713" s="499"/>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91"/>
    </row>
    <row r="714" spans="6:69">
      <c r="F714" s="376"/>
      <c r="G714" s="133"/>
      <c r="H714" s="376"/>
      <c r="I714" s="133"/>
      <c r="J714" s="436"/>
      <c r="K714" s="133"/>
      <c r="L714" s="376"/>
      <c r="M714" s="133"/>
      <c r="N714" s="376"/>
      <c r="O714" s="376"/>
      <c r="P714" s="133"/>
      <c r="Q714" s="376"/>
      <c r="R714" s="133"/>
      <c r="S714" s="499"/>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91"/>
    </row>
    <row r="715" spans="6:69">
      <c r="F715" s="376"/>
      <c r="G715" s="133"/>
      <c r="H715" s="376"/>
      <c r="I715" s="133"/>
      <c r="J715" s="436"/>
      <c r="K715" s="133"/>
      <c r="L715" s="376"/>
      <c r="M715" s="133"/>
      <c r="N715" s="376"/>
      <c r="O715" s="376"/>
      <c r="P715" s="133"/>
      <c r="Q715" s="376"/>
      <c r="R715" s="133"/>
      <c r="S715" s="499"/>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91"/>
    </row>
    <row r="716" spans="6:69">
      <c r="F716" s="376"/>
      <c r="G716" s="133"/>
      <c r="H716" s="376"/>
      <c r="I716" s="133"/>
      <c r="J716" s="436"/>
      <c r="K716" s="133"/>
      <c r="L716" s="376"/>
      <c r="M716" s="133"/>
      <c r="N716" s="376"/>
      <c r="O716" s="376"/>
      <c r="P716" s="133"/>
      <c r="Q716" s="376"/>
      <c r="R716" s="133"/>
      <c r="S716" s="499"/>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91"/>
    </row>
    <row r="717" spans="6:69">
      <c r="F717" s="376"/>
      <c r="G717" s="133"/>
      <c r="H717" s="376"/>
      <c r="I717" s="133"/>
      <c r="J717" s="436"/>
      <c r="K717" s="133"/>
      <c r="L717" s="376"/>
      <c r="M717" s="133"/>
      <c r="N717" s="376"/>
      <c r="O717" s="376"/>
      <c r="P717" s="133"/>
      <c r="Q717" s="376"/>
      <c r="R717" s="133"/>
      <c r="S717" s="499"/>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91"/>
    </row>
    <row r="718" spans="6:69">
      <c r="F718" s="376"/>
      <c r="G718" s="133"/>
      <c r="H718" s="376"/>
      <c r="I718" s="133"/>
      <c r="J718" s="436"/>
      <c r="K718" s="133"/>
      <c r="L718" s="376"/>
      <c r="M718" s="133"/>
      <c r="N718" s="376"/>
      <c r="O718" s="376"/>
      <c r="P718" s="133"/>
      <c r="Q718" s="376"/>
      <c r="R718" s="133"/>
      <c r="S718" s="499"/>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91"/>
    </row>
    <row r="719" spans="6:69">
      <c r="F719" s="376"/>
      <c r="G719" s="133"/>
      <c r="H719" s="376"/>
      <c r="I719" s="133"/>
      <c r="J719" s="436"/>
      <c r="K719" s="133"/>
      <c r="L719" s="376"/>
      <c r="M719" s="133"/>
      <c r="N719" s="376"/>
      <c r="O719" s="376"/>
      <c r="P719" s="133"/>
      <c r="Q719" s="376"/>
      <c r="R719" s="133"/>
      <c r="S719" s="499"/>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91"/>
    </row>
    <row r="720" spans="6:69">
      <c r="F720" s="376"/>
      <c r="G720" s="133"/>
      <c r="H720" s="376"/>
      <c r="I720" s="133"/>
      <c r="J720" s="436"/>
      <c r="K720" s="133"/>
      <c r="L720" s="376"/>
      <c r="M720" s="133"/>
      <c r="N720" s="376"/>
      <c r="O720" s="376"/>
      <c r="P720" s="133"/>
      <c r="Q720" s="376"/>
      <c r="R720" s="133"/>
      <c r="S720" s="499"/>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91"/>
    </row>
    <row r="721" spans="6:69">
      <c r="F721" s="376"/>
      <c r="G721" s="133"/>
      <c r="H721" s="376"/>
      <c r="I721" s="133"/>
      <c r="J721" s="436"/>
      <c r="K721" s="133"/>
      <c r="L721" s="376"/>
      <c r="M721" s="133"/>
      <c r="N721" s="376"/>
      <c r="O721" s="376"/>
      <c r="P721" s="133"/>
      <c r="Q721" s="376"/>
      <c r="R721" s="133"/>
      <c r="S721" s="499"/>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91"/>
    </row>
    <row r="722" spans="6:69">
      <c r="F722" s="376"/>
      <c r="G722" s="133"/>
      <c r="H722" s="376"/>
      <c r="I722" s="133"/>
      <c r="J722" s="436"/>
      <c r="K722" s="133"/>
      <c r="L722" s="376"/>
      <c r="M722" s="133"/>
      <c r="N722" s="376"/>
      <c r="O722" s="376"/>
      <c r="P722" s="133"/>
      <c r="Q722" s="376"/>
      <c r="R722" s="133"/>
      <c r="S722" s="499"/>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91"/>
    </row>
    <row r="723" spans="6:69">
      <c r="F723" s="376"/>
      <c r="G723" s="133"/>
      <c r="H723" s="376"/>
      <c r="I723" s="133"/>
      <c r="J723" s="436"/>
      <c r="K723" s="133"/>
      <c r="L723" s="376"/>
      <c r="M723" s="133"/>
      <c r="N723" s="376"/>
      <c r="O723" s="376"/>
      <c r="P723" s="133"/>
      <c r="Q723" s="376"/>
      <c r="R723" s="133"/>
      <c r="S723" s="499"/>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91"/>
    </row>
    <row r="724" spans="6:69">
      <c r="F724" s="376"/>
      <c r="G724" s="133"/>
      <c r="H724" s="376"/>
      <c r="I724" s="133"/>
      <c r="J724" s="436"/>
      <c r="K724" s="133"/>
      <c r="L724" s="376"/>
      <c r="M724" s="133"/>
      <c r="N724" s="376"/>
      <c r="O724" s="376"/>
      <c r="P724" s="133"/>
      <c r="Q724" s="376"/>
      <c r="R724" s="133"/>
      <c r="S724" s="499"/>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91"/>
    </row>
    <row r="725" spans="6:69">
      <c r="F725" s="376"/>
      <c r="G725" s="133"/>
      <c r="H725" s="376"/>
      <c r="I725" s="133"/>
      <c r="J725" s="436"/>
      <c r="K725" s="133"/>
      <c r="L725" s="376"/>
      <c r="M725" s="133"/>
      <c r="N725" s="376"/>
      <c r="O725" s="376"/>
      <c r="P725" s="133"/>
      <c r="Q725" s="376"/>
      <c r="R725" s="133"/>
      <c r="S725" s="499"/>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91"/>
    </row>
    <row r="726" spans="6:69">
      <c r="F726" s="376"/>
      <c r="G726" s="133"/>
      <c r="H726" s="376"/>
      <c r="I726" s="133"/>
      <c r="J726" s="436"/>
      <c r="K726" s="133"/>
      <c r="L726" s="376"/>
      <c r="M726" s="133"/>
      <c r="N726" s="376"/>
      <c r="O726" s="376"/>
      <c r="P726" s="133"/>
      <c r="Q726" s="376"/>
      <c r="R726" s="133"/>
      <c r="S726" s="499"/>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91"/>
    </row>
    <row r="727" spans="6:69">
      <c r="F727" s="376"/>
      <c r="G727" s="133"/>
      <c r="H727" s="376"/>
      <c r="I727" s="133"/>
      <c r="J727" s="436"/>
      <c r="K727" s="133"/>
      <c r="L727" s="376"/>
      <c r="M727" s="133"/>
      <c r="N727" s="376"/>
      <c r="O727" s="376"/>
      <c r="P727" s="133"/>
      <c r="Q727" s="376"/>
      <c r="R727" s="133"/>
      <c r="S727" s="499"/>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91"/>
    </row>
    <row r="728" spans="6:69">
      <c r="F728" s="376"/>
      <c r="G728" s="133"/>
      <c r="H728" s="376"/>
      <c r="I728" s="133"/>
      <c r="J728" s="436"/>
      <c r="K728" s="133"/>
      <c r="L728" s="376"/>
      <c r="M728" s="133"/>
      <c r="N728" s="376"/>
      <c r="O728" s="376"/>
      <c r="P728" s="133"/>
      <c r="Q728" s="376"/>
      <c r="R728" s="133"/>
      <c r="S728" s="499"/>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91"/>
    </row>
    <row r="729" spans="6:69">
      <c r="F729" s="376"/>
      <c r="G729" s="133"/>
      <c r="H729" s="376"/>
      <c r="I729" s="133"/>
      <c r="J729" s="436"/>
      <c r="K729" s="133"/>
      <c r="L729" s="376"/>
      <c r="M729" s="133"/>
      <c r="N729" s="376"/>
      <c r="O729" s="376"/>
      <c r="P729" s="133"/>
      <c r="Q729" s="376"/>
      <c r="R729" s="133"/>
      <c r="S729" s="499"/>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91"/>
    </row>
    <row r="730" spans="6:69">
      <c r="F730" s="376"/>
      <c r="G730" s="133"/>
      <c r="H730" s="376"/>
      <c r="I730" s="133"/>
      <c r="J730" s="436"/>
      <c r="K730" s="133"/>
      <c r="L730" s="376"/>
      <c r="M730" s="133"/>
      <c r="N730" s="376"/>
      <c r="O730" s="376"/>
      <c r="P730" s="133"/>
      <c r="Q730" s="376"/>
      <c r="R730" s="133"/>
      <c r="S730" s="499"/>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91"/>
    </row>
    <row r="731" spans="6:69">
      <c r="F731" s="376"/>
      <c r="G731" s="133"/>
      <c r="H731" s="376"/>
      <c r="I731" s="133"/>
      <c r="J731" s="436"/>
      <c r="K731" s="133"/>
      <c r="L731" s="376"/>
      <c r="M731" s="133"/>
      <c r="N731" s="376"/>
      <c r="O731" s="376"/>
      <c r="P731" s="133"/>
      <c r="Q731" s="376"/>
      <c r="R731" s="133"/>
      <c r="S731" s="499"/>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91"/>
    </row>
    <row r="732" spans="6:69">
      <c r="F732" s="376"/>
      <c r="G732" s="133"/>
      <c r="H732" s="376"/>
      <c r="I732" s="133"/>
      <c r="J732" s="436"/>
      <c r="K732" s="133"/>
      <c r="L732" s="376"/>
      <c r="M732" s="133"/>
      <c r="N732" s="376"/>
      <c r="O732" s="376"/>
      <c r="P732" s="133"/>
      <c r="Q732" s="376"/>
      <c r="R732" s="133"/>
      <c r="S732" s="499"/>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91"/>
    </row>
    <row r="733" spans="6:69">
      <c r="F733" s="376"/>
      <c r="G733" s="133"/>
      <c r="H733" s="376"/>
      <c r="I733" s="133"/>
      <c r="J733" s="436"/>
      <c r="K733" s="133"/>
      <c r="L733" s="376"/>
      <c r="M733" s="133"/>
      <c r="N733" s="376"/>
      <c r="O733" s="376"/>
      <c r="P733" s="133"/>
      <c r="Q733" s="376"/>
      <c r="R733" s="133"/>
      <c r="S733" s="499"/>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91"/>
    </row>
    <row r="734" spans="6:69">
      <c r="F734" s="376"/>
      <c r="G734" s="133"/>
      <c r="H734" s="376"/>
      <c r="I734" s="133"/>
      <c r="J734" s="436"/>
      <c r="K734" s="133"/>
      <c r="L734" s="376"/>
      <c r="M734" s="133"/>
      <c r="N734" s="376"/>
      <c r="O734" s="376"/>
      <c r="P734" s="133"/>
      <c r="Q734" s="376"/>
      <c r="R734" s="133"/>
      <c r="S734" s="499"/>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91"/>
    </row>
    <row r="735" spans="6:69">
      <c r="F735" s="376"/>
      <c r="G735" s="133"/>
      <c r="H735" s="376"/>
      <c r="I735" s="133"/>
      <c r="J735" s="436"/>
      <c r="K735" s="133"/>
      <c r="L735" s="376"/>
      <c r="M735" s="133"/>
      <c r="N735" s="376"/>
      <c r="O735" s="376"/>
      <c r="P735" s="133"/>
      <c r="Q735" s="376"/>
      <c r="R735" s="133"/>
      <c r="S735" s="499"/>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91"/>
    </row>
    <row r="736" spans="6:69">
      <c r="F736" s="376"/>
      <c r="G736" s="133"/>
      <c r="H736" s="376"/>
      <c r="I736" s="133"/>
      <c r="J736" s="436"/>
      <c r="K736" s="133"/>
      <c r="L736" s="376"/>
      <c r="M736" s="133"/>
      <c r="N736" s="376"/>
      <c r="O736" s="376"/>
      <c r="P736" s="133"/>
      <c r="Q736" s="376"/>
      <c r="R736" s="133"/>
      <c r="S736" s="499"/>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91"/>
    </row>
    <row r="737" spans="6:69">
      <c r="F737" s="376"/>
      <c r="G737" s="133"/>
      <c r="H737" s="376"/>
      <c r="I737" s="133"/>
      <c r="J737" s="436"/>
      <c r="K737" s="133"/>
      <c r="L737" s="376"/>
      <c r="M737" s="133"/>
      <c r="N737" s="376"/>
      <c r="O737" s="376"/>
      <c r="P737" s="133"/>
      <c r="Q737" s="376"/>
      <c r="R737" s="133"/>
      <c r="S737" s="499"/>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91"/>
    </row>
    <row r="738" spans="6:69">
      <c r="F738" s="376"/>
      <c r="G738" s="133"/>
      <c r="H738" s="376"/>
      <c r="I738" s="133"/>
      <c r="J738" s="436"/>
      <c r="K738" s="133"/>
      <c r="L738" s="376"/>
      <c r="M738" s="133"/>
      <c r="N738" s="376"/>
      <c r="O738" s="376"/>
      <c r="P738" s="133"/>
      <c r="Q738" s="376"/>
      <c r="R738" s="133"/>
      <c r="S738" s="499"/>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91"/>
    </row>
    <row r="739" spans="6:69">
      <c r="F739" s="376"/>
      <c r="G739" s="133"/>
      <c r="H739" s="376"/>
      <c r="I739" s="133"/>
      <c r="J739" s="436"/>
      <c r="K739" s="133"/>
      <c r="L739" s="376"/>
      <c r="M739" s="133"/>
      <c r="N739" s="376"/>
      <c r="O739" s="376"/>
      <c r="P739" s="133"/>
      <c r="Q739" s="376"/>
      <c r="R739" s="133"/>
      <c r="S739" s="499"/>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91"/>
    </row>
    <row r="740" spans="6:69">
      <c r="F740" s="376"/>
      <c r="G740" s="133"/>
      <c r="H740" s="376"/>
      <c r="I740" s="133"/>
      <c r="J740" s="436"/>
      <c r="K740" s="133"/>
      <c r="L740" s="376"/>
      <c r="M740" s="133"/>
      <c r="N740" s="376"/>
      <c r="O740" s="376"/>
      <c r="P740" s="133"/>
      <c r="Q740" s="376"/>
      <c r="R740" s="133"/>
      <c r="S740" s="499"/>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91"/>
    </row>
    <row r="741" spans="6:69">
      <c r="F741" s="376"/>
      <c r="G741" s="133"/>
      <c r="H741" s="376"/>
      <c r="I741" s="133"/>
      <c r="J741" s="436"/>
      <c r="K741" s="133"/>
      <c r="L741" s="376"/>
      <c r="M741" s="133"/>
      <c r="N741" s="376"/>
      <c r="O741" s="376"/>
      <c r="P741" s="133"/>
      <c r="Q741" s="376"/>
      <c r="R741" s="133"/>
      <c r="S741" s="499"/>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91"/>
    </row>
    <row r="742" spans="6:69">
      <c r="F742" s="376"/>
      <c r="G742" s="133"/>
      <c r="H742" s="376"/>
      <c r="I742" s="133"/>
      <c r="J742" s="436"/>
      <c r="K742" s="133"/>
      <c r="L742" s="376"/>
      <c r="M742" s="133"/>
      <c r="N742" s="376"/>
      <c r="O742" s="376"/>
      <c r="P742" s="133"/>
      <c r="Q742" s="376"/>
      <c r="R742" s="133"/>
      <c r="S742" s="499"/>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91"/>
    </row>
    <row r="743" spans="6:69">
      <c r="F743" s="376"/>
      <c r="G743" s="133"/>
      <c r="H743" s="376"/>
      <c r="I743" s="133"/>
      <c r="J743" s="436"/>
      <c r="K743" s="133"/>
      <c r="L743" s="376"/>
      <c r="M743" s="133"/>
      <c r="N743" s="376"/>
      <c r="O743" s="376"/>
      <c r="P743" s="133"/>
      <c r="Q743" s="376"/>
      <c r="R743" s="133"/>
      <c r="S743" s="499"/>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91"/>
    </row>
    <row r="744" spans="6:69">
      <c r="F744" s="376"/>
      <c r="G744" s="133"/>
      <c r="H744" s="376"/>
      <c r="I744" s="133"/>
      <c r="J744" s="436"/>
      <c r="K744" s="133"/>
      <c r="L744" s="376"/>
      <c r="M744" s="133"/>
      <c r="N744" s="376"/>
      <c r="O744" s="376"/>
      <c r="P744" s="133"/>
      <c r="Q744" s="376"/>
      <c r="R744" s="133"/>
      <c r="S744" s="499"/>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91"/>
    </row>
    <row r="745" spans="6:69">
      <c r="F745" s="376"/>
      <c r="G745" s="133"/>
      <c r="H745" s="376"/>
      <c r="I745" s="133"/>
      <c r="J745" s="436"/>
      <c r="K745" s="133"/>
      <c r="L745" s="376"/>
      <c r="M745" s="133"/>
      <c r="N745" s="376"/>
      <c r="O745" s="376"/>
      <c r="P745" s="133"/>
      <c r="Q745" s="376"/>
      <c r="R745" s="133"/>
      <c r="S745" s="499"/>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91"/>
    </row>
    <row r="746" spans="6:69">
      <c r="F746" s="376"/>
      <c r="G746" s="133"/>
      <c r="H746" s="376"/>
      <c r="I746" s="133"/>
      <c r="J746" s="436"/>
      <c r="K746" s="133"/>
      <c r="L746" s="376"/>
      <c r="M746" s="133"/>
      <c r="N746" s="376"/>
      <c r="O746" s="376"/>
      <c r="P746" s="133"/>
      <c r="Q746" s="376"/>
      <c r="R746" s="133"/>
      <c r="S746" s="499"/>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91"/>
    </row>
    <row r="747" spans="6:69">
      <c r="F747" s="376"/>
      <c r="G747" s="133"/>
      <c r="H747" s="376"/>
      <c r="I747" s="133"/>
      <c r="J747" s="436"/>
      <c r="K747" s="133"/>
      <c r="L747" s="376"/>
      <c r="M747" s="133"/>
      <c r="N747" s="376"/>
      <c r="O747" s="376"/>
      <c r="P747" s="133"/>
      <c r="Q747" s="376"/>
      <c r="R747" s="133"/>
      <c r="S747" s="499"/>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91"/>
    </row>
    <row r="748" spans="6:69">
      <c r="F748" s="376"/>
      <c r="G748" s="133"/>
      <c r="H748" s="376"/>
      <c r="I748" s="133"/>
      <c r="J748" s="436"/>
      <c r="K748" s="133"/>
      <c r="L748" s="376"/>
      <c r="M748" s="133"/>
      <c r="N748" s="376"/>
      <c r="O748" s="376"/>
      <c r="P748" s="133"/>
      <c r="Q748" s="376"/>
      <c r="R748" s="133"/>
      <c r="S748" s="499"/>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91"/>
    </row>
    <row r="749" spans="6:69">
      <c r="F749" s="376"/>
      <c r="G749" s="133"/>
      <c r="H749" s="376"/>
      <c r="I749" s="133"/>
      <c r="J749" s="436"/>
      <c r="K749" s="133"/>
      <c r="L749" s="376"/>
      <c r="M749" s="133"/>
      <c r="N749" s="376"/>
      <c r="O749" s="376"/>
      <c r="P749" s="133"/>
      <c r="Q749" s="376"/>
      <c r="R749" s="133"/>
      <c r="S749" s="499"/>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91"/>
    </row>
    <row r="750" spans="6:69">
      <c r="F750" s="376"/>
      <c r="G750" s="133"/>
      <c r="H750" s="376"/>
      <c r="I750" s="133"/>
      <c r="J750" s="436"/>
      <c r="K750" s="133"/>
      <c r="L750" s="376"/>
      <c r="M750" s="133"/>
      <c r="N750" s="376"/>
      <c r="O750" s="376"/>
      <c r="P750" s="133"/>
      <c r="Q750" s="376"/>
      <c r="R750" s="133"/>
      <c r="S750" s="499"/>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91"/>
    </row>
    <row r="751" spans="6:69">
      <c r="F751" s="376"/>
      <c r="G751" s="133"/>
      <c r="H751" s="376"/>
      <c r="I751" s="133"/>
      <c r="J751" s="436"/>
      <c r="K751" s="133"/>
      <c r="L751" s="376"/>
      <c r="M751" s="133"/>
      <c r="N751" s="376"/>
      <c r="O751" s="376"/>
      <c r="P751" s="133"/>
      <c r="Q751" s="376"/>
      <c r="R751" s="133"/>
      <c r="S751" s="499"/>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91"/>
    </row>
    <row r="752" spans="6:69">
      <c r="F752" s="376"/>
      <c r="G752" s="133"/>
      <c r="H752" s="376"/>
      <c r="I752" s="133"/>
      <c r="J752" s="436"/>
      <c r="K752" s="133"/>
      <c r="L752" s="376"/>
      <c r="M752" s="133"/>
      <c r="N752" s="376"/>
      <c r="O752" s="376"/>
      <c r="P752" s="133"/>
      <c r="Q752" s="376"/>
      <c r="R752" s="133"/>
      <c r="S752" s="499"/>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91"/>
    </row>
    <row r="753" spans="6:69">
      <c r="F753" s="376"/>
      <c r="G753" s="133"/>
      <c r="H753" s="376"/>
      <c r="I753" s="133"/>
      <c r="J753" s="436"/>
      <c r="K753" s="133"/>
      <c r="L753" s="376"/>
      <c r="M753" s="133"/>
      <c r="N753" s="376"/>
      <c r="O753" s="376"/>
      <c r="P753" s="133"/>
      <c r="Q753" s="376"/>
      <c r="R753" s="133"/>
      <c r="S753" s="499"/>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91"/>
    </row>
    <row r="754" spans="6:69">
      <c r="F754" s="376"/>
      <c r="G754" s="133"/>
      <c r="H754" s="376"/>
      <c r="I754" s="133"/>
      <c r="J754" s="436"/>
      <c r="K754" s="133"/>
      <c r="L754" s="376"/>
      <c r="M754" s="133"/>
      <c r="N754" s="376"/>
      <c r="O754" s="376"/>
      <c r="P754" s="133"/>
      <c r="Q754" s="376"/>
      <c r="R754" s="133"/>
      <c r="S754" s="499"/>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91"/>
    </row>
    <row r="755" spans="6:69">
      <c r="F755" s="376"/>
      <c r="G755" s="133"/>
      <c r="H755" s="376"/>
      <c r="I755" s="133"/>
      <c r="J755" s="436"/>
      <c r="K755" s="133"/>
      <c r="L755" s="376"/>
      <c r="M755" s="133"/>
      <c r="N755" s="376"/>
      <c r="O755" s="376"/>
      <c r="P755" s="133"/>
      <c r="Q755" s="376"/>
      <c r="R755" s="133"/>
      <c r="S755" s="499"/>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91"/>
    </row>
    <row r="756" spans="6:69">
      <c r="F756" s="376"/>
      <c r="G756" s="133"/>
      <c r="H756" s="376"/>
      <c r="I756" s="133"/>
      <c r="J756" s="436"/>
      <c r="K756" s="133"/>
      <c r="L756" s="376"/>
      <c r="M756" s="133"/>
      <c r="N756" s="376"/>
      <c r="O756" s="376"/>
      <c r="P756" s="133"/>
      <c r="Q756" s="376"/>
      <c r="R756" s="133"/>
      <c r="S756" s="499"/>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91"/>
    </row>
    <row r="757" spans="6:69">
      <c r="F757" s="376"/>
      <c r="G757" s="133"/>
      <c r="H757" s="376"/>
      <c r="I757" s="133"/>
      <c r="J757" s="436"/>
      <c r="K757" s="133"/>
      <c r="L757" s="376"/>
      <c r="M757" s="133"/>
      <c r="N757" s="376"/>
      <c r="O757" s="376"/>
      <c r="P757" s="133"/>
      <c r="Q757" s="376"/>
      <c r="R757" s="133"/>
      <c r="S757" s="499"/>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91"/>
    </row>
    <row r="758" spans="6:69">
      <c r="F758" s="376"/>
      <c r="G758" s="133"/>
      <c r="H758" s="376"/>
      <c r="I758" s="133"/>
      <c r="J758" s="436"/>
      <c r="K758" s="133"/>
      <c r="L758" s="376"/>
      <c r="M758" s="133"/>
      <c r="N758" s="376"/>
      <c r="O758" s="376"/>
      <c r="P758" s="133"/>
      <c r="Q758" s="376"/>
      <c r="R758" s="133"/>
      <c r="S758" s="499"/>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91"/>
    </row>
    <row r="759" spans="6:69">
      <c r="F759" s="376"/>
      <c r="G759" s="133"/>
      <c r="H759" s="376"/>
      <c r="I759" s="133"/>
      <c r="J759" s="436"/>
      <c r="K759" s="133"/>
      <c r="L759" s="376"/>
      <c r="M759" s="133"/>
      <c r="N759" s="376"/>
      <c r="O759" s="376"/>
      <c r="P759" s="133"/>
      <c r="Q759" s="376"/>
      <c r="R759" s="133"/>
      <c r="S759" s="499"/>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91"/>
    </row>
    <row r="760" spans="6:69">
      <c r="F760" s="376"/>
      <c r="G760" s="133"/>
      <c r="H760" s="376"/>
      <c r="I760" s="133"/>
      <c r="J760" s="436"/>
      <c r="K760" s="133"/>
      <c r="L760" s="376"/>
      <c r="M760" s="133"/>
      <c r="N760" s="376"/>
      <c r="O760" s="376"/>
      <c r="P760" s="133"/>
      <c r="Q760" s="376"/>
      <c r="R760" s="133"/>
      <c r="S760" s="499"/>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91"/>
    </row>
    <row r="761" spans="6:69">
      <c r="F761" s="376"/>
      <c r="G761" s="133"/>
      <c r="H761" s="376"/>
      <c r="I761" s="133"/>
      <c r="J761" s="436"/>
      <c r="K761" s="133"/>
      <c r="L761" s="376"/>
      <c r="M761" s="133"/>
      <c r="N761" s="376"/>
      <c r="O761" s="376"/>
      <c r="P761" s="133"/>
      <c r="Q761" s="376"/>
      <c r="R761" s="133"/>
      <c r="S761" s="499"/>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91"/>
    </row>
    <row r="762" spans="6:69">
      <c r="F762" s="376"/>
      <c r="G762" s="133"/>
      <c r="H762" s="376"/>
      <c r="I762" s="133"/>
      <c r="J762" s="436"/>
      <c r="K762" s="133"/>
      <c r="L762" s="376"/>
      <c r="M762" s="133"/>
      <c r="N762" s="376"/>
      <c r="O762" s="376"/>
      <c r="P762" s="133"/>
      <c r="Q762" s="376"/>
      <c r="R762" s="133"/>
      <c r="S762" s="499"/>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91"/>
    </row>
    <row r="763" spans="6:69">
      <c r="F763" s="376"/>
      <c r="G763" s="133"/>
      <c r="H763" s="376"/>
      <c r="I763" s="133"/>
      <c r="J763" s="436"/>
      <c r="K763" s="133"/>
      <c r="L763" s="376"/>
      <c r="M763" s="133"/>
      <c r="N763" s="376"/>
      <c r="O763" s="376"/>
      <c r="P763" s="133"/>
      <c r="Q763" s="376"/>
      <c r="R763" s="133"/>
      <c r="S763" s="499"/>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91"/>
    </row>
    <row r="764" spans="6:69">
      <c r="F764" s="376"/>
      <c r="G764" s="133"/>
      <c r="H764" s="376"/>
      <c r="I764" s="133"/>
      <c r="J764" s="436"/>
      <c r="K764" s="133"/>
      <c r="L764" s="376"/>
      <c r="M764" s="133"/>
      <c r="N764" s="376"/>
      <c r="O764" s="376"/>
      <c r="P764" s="133"/>
      <c r="Q764" s="376"/>
      <c r="R764" s="133"/>
      <c r="S764" s="499"/>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91"/>
    </row>
    <row r="765" spans="6:69">
      <c r="F765" s="376"/>
      <c r="G765" s="133"/>
      <c r="H765" s="376"/>
      <c r="I765" s="133"/>
      <c r="J765" s="436"/>
      <c r="K765" s="133"/>
      <c r="L765" s="376"/>
      <c r="M765" s="133"/>
      <c r="N765" s="376"/>
      <c r="O765" s="376"/>
      <c r="P765" s="133"/>
      <c r="Q765" s="376"/>
      <c r="R765" s="133"/>
      <c r="S765" s="499"/>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91"/>
    </row>
    <row r="766" spans="6:69">
      <c r="F766" s="376"/>
      <c r="G766" s="133"/>
      <c r="H766" s="376"/>
      <c r="I766" s="133"/>
      <c r="J766" s="436"/>
      <c r="K766" s="133"/>
      <c r="L766" s="376"/>
      <c r="M766" s="133"/>
      <c r="N766" s="376"/>
      <c r="O766" s="376"/>
      <c r="P766" s="133"/>
      <c r="Q766" s="376"/>
      <c r="R766" s="133"/>
      <c r="S766" s="499"/>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91"/>
    </row>
    <row r="767" spans="6:69">
      <c r="F767" s="376"/>
      <c r="G767" s="133"/>
      <c r="H767" s="376"/>
      <c r="I767" s="133"/>
      <c r="J767" s="436"/>
      <c r="K767" s="133"/>
      <c r="L767" s="376"/>
      <c r="M767" s="133"/>
      <c r="N767" s="376"/>
      <c r="O767" s="376"/>
      <c r="P767" s="133"/>
      <c r="Q767" s="376"/>
      <c r="R767" s="133"/>
      <c r="S767" s="499"/>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91"/>
    </row>
    <row r="768" spans="6:69">
      <c r="F768" s="376"/>
      <c r="G768" s="133"/>
      <c r="H768" s="376"/>
      <c r="I768" s="133"/>
      <c r="J768" s="436"/>
      <c r="K768" s="133"/>
      <c r="L768" s="376"/>
      <c r="M768" s="133"/>
      <c r="N768" s="376"/>
      <c r="O768" s="376"/>
      <c r="P768" s="133"/>
      <c r="Q768" s="376"/>
      <c r="R768" s="133"/>
      <c r="S768" s="499"/>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91"/>
    </row>
    <row r="769" spans="6:69">
      <c r="F769" s="376"/>
      <c r="G769" s="133"/>
      <c r="H769" s="376"/>
      <c r="I769" s="133"/>
      <c r="J769" s="436"/>
      <c r="K769" s="133"/>
      <c r="L769" s="376"/>
      <c r="M769" s="133"/>
      <c r="N769" s="376"/>
      <c r="O769" s="376"/>
      <c r="P769" s="133"/>
      <c r="Q769" s="376"/>
      <c r="R769" s="133"/>
      <c r="S769" s="499"/>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91"/>
    </row>
    <row r="770" spans="6:69">
      <c r="F770" s="376"/>
      <c r="G770" s="133"/>
      <c r="H770" s="376"/>
      <c r="I770" s="133"/>
      <c r="J770" s="436"/>
      <c r="K770" s="133"/>
      <c r="L770" s="376"/>
      <c r="M770" s="133"/>
      <c r="N770" s="376"/>
      <c r="O770" s="376"/>
      <c r="P770" s="133"/>
      <c r="Q770" s="376"/>
      <c r="R770" s="133"/>
      <c r="S770" s="499"/>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91"/>
    </row>
    <row r="771" spans="6:69">
      <c r="F771" s="376"/>
      <c r="G771" s="133"/>
      <c r="H771" s="376"/>
      <c r="I771" s="133"/>
      <c r="J771" s="436"/>
      <c r="K771" s="133"/>
      <c r="L771" s="376"/>
      <c r="M771" s="133"/>
      <c r="N771" s="376"/>
      <c r="O771" s="376"/>
      <c r="P771" s="133"/>
      <c r="Q771" s="376"/>
      <c r="R771" s="133"/>
      <c r="S771" s="499"/>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91"/>
    </row>
    <row r="772" spans="6:69">
      <c r="F772" s="376"/>
      <c r="G772" s="133"/>
      <c r="H772" s="376"/>
      <c r="I772" s="133"/>
      <c r="J772" s="436"/>
      <c r="K772" s="133"/>
      <c r="L772" s="376"/>
      <c r="M772" s="133"/>
      <c r="N772" s="376"/>
      <c r="O772" s="376"/>
      <c r="P772" s="133"/>
      <c r="Q772" s="376"/>
      <c r="R772" s="133"/>
      <c r="S772" s="499"/>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91"/>
    </row>
    <row r="773" spans="6:69">
      <c r="F773" s="376"/>
      <c r="G773" s="133"/>
      <c r="H773" s="376"/>
      <c r="I773" s="133"/>
      <c r="J773" s="436"/>
      <c r="K773" s="133"/>
      <c r="L773" s="376"/>
      <c r="M773" s="133"/>
      <c r="N773" s="376"/>
      <c r="O773" s="376"/>
      <c r="P773" s="133"/>
      <c r="Q773" s="376"/>
      <c r="R773" s="133"/>
      <c r="S773" s="499"/>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91"/>
    </row>
    <row r="774" spans="6:69">
      <c r="F774" s="376"/>
      <c r="G774" s="133"/>
      <c r="H774" s="376"/>
      <c r="I774" s="133"/>
      <c r="J774" s="436"/>
      <c r="K774" s="133"/>
      <c r="L774" s="376"/>
      <c r="M774" s="133"/>
      <c r="N774" s="376"/>
      <c r="O774" s="376"/>
      <c r="P774" s="133"/>
      <c r="Q774" s="376"/>
      <c r="R774" s="133"/>
      <c r="S774" s="499"/>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91"/>
    </row>
    <row r="775" spans="6:69">
      <c r="F775" s="376"/>
      <c r="G775" s="133"/>
      <c r="H775" s="376"/>
      <c r="I775" s="133"/>
      <c r="J775" s="436"/>
      <c r="K775" s="133"/>
      <c r="L775" s="376"/>
      <c r="M775" s="133"/>
      <c r="N775" s="376"/>
      <c r="O775" s="376"/>
      <c r="P775" s="133"/>
      <c r="Q775" s="376"/>
      <c r="R775" s="133"/>
      <c r="S775" s="499"/>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91"/>
    </row>
    <row r="776" spans="6:69">
      <c r="F776" s="376"/>
      <c r="G776" s="133"/>
      <c r="H776" s="376"/>
      <c r="I776" s="133"/>
      <c r="J776" s="436"/>
      <c r="K776" s="133"/>
      <c r="L776" s="376"/>
      <c r="M776" s="133"/>
      <c r="N776" s="376"/>
      <c r="O776" s="376"/>
      <c r="P776" s="133"/>
      <c r="Q776" s="376"/>
      <c r="R776" s="133"/>
      <c r="S776" s="499"/>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91"/>
    </row>
    <row r="777" spans="6:69">
      <c r="F777" s="376"/>
      <c r="G777" s="133"/>
      <c r="H777" s="376"/>
      <c r="I777" s="133"/>
      <c r="J777" s="436"/>
      <c r="K777" s="133"/>
      <c r="L777" s="376"/>
      <c r="M777" s="133"/>
      <c r="N777" s="376"/>
      <c r="O777" s="376"/>
      <c r="P777" s="133"/>
      <c r="Q777" s="376"/>
      <c r="R777" s="133"/>
      <c r="S777" s="499"/>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91"/>
    </row>
    <row r="778" spans="6:69">
      <c r="F778" s="376"/>
      <c r="G778" s="133"/>
      <c r="H778" s="376"/>
      <c r="I778" s="133"/>
      <c r="J778" s="436"/>
      <c r="K778" s="133"/>
      <c r="L778" s="376"/>
      <c r="M778" s="133"/>
      <c r="N778" s="376"/>
      <c r="O778" s="376"/>
      <c r="P778" s="133"/>
      <c r="Q778" s="376"/>
      <c r="R778" s="133"/>
      <c r="S778" s="499"/>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91"/>
    </row>
    <row r="779" spans="6:69">
      <c r="F779" s="376"/>
      <c r="G779" s="133"/>
      <c r="H779" s="376"/>
      <c r="I779" s="133"/>
      <c r="J779" s="436"/>
      <c r="K779" s="133"/>
      <c r="L779" s="376"/>
      <c r="M779" s="133"/>
      <c r="N779" s="376"/>
      <c r="O779" s="376"/>
      <c r="P779" s="133"/>
      <c r="Q779" s="376"/>
      <c r="R779" s="133"/>
      <c r="S779" s="499"/>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91"/>
    </row>
    <row r="780" spans="6:69">
      <c r="F780" s="376"/>
      <c r="G780" s="133"/>
      <c r="H780" s="376"/>
      <c r="I780" s="133"/>
      <c r="J780" s="436"/>
      <c r="K780" s="133"/>
      <c r="L780" s="376"/>
      <c r="M780" s="133"/>
      <c r="N780" s="376"/>
      <c r="O780" s="376"/>
      <c r="P780" s="133"/>
      <c r="Q780" s="376"/>
      <c r="R780" s="133"/>
      <c r="S780" s="499"/>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91"/>
    </row>
    <row r="781" spans="6:69">
      <c r="F781" s="376"/>
      <c r="G781" s="133"/>
      <c r="H781" s="376"/>
      <c r="I781" s="133"/>
      <c r="J781" s="436"/>
      <c r="K781" s="133"/>
      <c r="L781" s="376"/>
      <c r="M781" s="133"/>
      <c r="N781" s="376"/>
      <c r="O781" s="376"/>
      <c r="P781" s="133"/>
      <c r="Q781" s="376"/>
      <c r="R781" s="133"/>
      <c r="S781" s="499"/>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91"/>
    </row>
    <row r="782" spans="6:69">
      <c r="F782" s="376"/>
      <c r="G782" s="133"/>
      <c r="H782" s="376"/>
      <c r="I782" s="133"/>
      <c r="J782" s="436"/>
      <c r="K782" s="133"/>
      <c r="L782" s="376"/>
      <c r="M782" s="133"/>
      <c r="N782" s="376"/>
      <c r="O782" s="376"/>
      <c r="P782" s="133"/>
      <c r="Q782" s="376"/>
      <c r="R782" s="133"/>
      <c r="S782" s="499"/>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91"/>
    </row>
    <row r="783" spans="6:69">
      <c r="F783" s="376"/>
      <c r="G783" s="133"/>
      <c r="H783" s="376"/>
      <c r="I783" s="133"/>
      <c r="J783" s="436"/>
      <c r="K783" s="133"/>
      <c r="L783" s="376"/>
      <c r="M783" s="133"/>
      <c r="N783" s="376"/>
      <c r="O783" s="376"/>
      <c r="P783" s="133"/>
      <c r="Q783" s="376"/>
      <c r="R783" s="133"/>
      <c r="S783" s="499"/>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91"/>
    </row>
    <row r="784" spans="6:69">
      <c r="F784" s="376"/>
      <c r="G784" s="133"/>
      <c r="H784" s="376"/>
      <c r="I784" s="133"/>
      <c r="J784" s="436"/>
      <c r="K784" s="133"/>
      <c r="L784" s="376"/>
      <c r="M784" s="133"/>
      <c r="N784" s="376"/>
      <c r="O784" s="376"/>
      <c r="P784" s="133"/>
      <c r="Q784" s="376"/>
      <c r="R784" s="133"/>
      <c r="S784" s="499"/>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91"/>
    </row>
    <row r="785" spans="6:69">
      <c r="F785" s="376"/>
      <c r="G785" s="133"/>
      <c r="H785" s="376"/>
      <c r="I785" s="133"/>
      <c r="J785" s="436"/>
      <c r="K785" s="133"/>
      <c r="L785" s="376"/>
      <c r="M785" s="133"/>
      <c r="N785" s="376"/>
      <c r="O785" s="376"/>
      <c r="P785" s="133"/>
      <c r="Q785" s="376"/>
      <c r="R785" s="133"/>
      <c r="S785" s="499"/>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91"/>
    </row>
    <row r="786" spans="6:69">
      <c r="F786" s="376"/>
      <c r="G786" s="133"/>
      <c r="H786" s="376"/>
      <c r="I786" s="133"/>
      <c r="J786" s="436"/>
      <c r="K786" s="133"/>
      <c r="L786" s="376"/>
      <c r="M786" s="133"/>
      <c r="N786" s="376"/>
      <c r="O786" s="376"/>
      <c r="P786" s="133"/>
      <c r="Q786" s="376"/>
      <c r="R786" s="133"/>
      <c r="S786" s="499"/>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91"/>
    </row>
    <row r="787" spans="6:69">
      <c r="F787" s="376"/>
      <c r="G787" s="133"/>
      <c r="H787" s="376"/>
      <c r="I787" s="133"/>
      <c r="J787" s="436"/>
      <c r="K787" s="133"/>
      <c r="L787" s="376"/>
      <c r="M787" s="133"/>
      <c r="N787" s="376"/>
      <c r="O787" s="376"/>
      <c r="P787" s="133"/>
      <c r="Q787" s="376"/>
      <c r="R787" s="133"/>
      <c r="S787" s="499"/>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91"/>
    </row>
    <row r="788" spans="6:69">
      <c r="F788" s="376"/>
      <c r="G788" s="133"/>
      <c r="H788" s="376"/>
      <c r="I788" s="133"/>
      <c r="J788" s="436"/>
      <c r="K788" s="133"/>
      <c r="L788" s="376"/>
      <c r="M788" s="133"/>
      <c r="N788" s="376"/>
      <c r="O788" s="376"/>
      <c r="P788" s="133"/>
      <c r="Q788" s="376"/>
      <c r="R788" s="133"/>
      <c r="S788" s="499"/>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91"/>
    </row>
    <row r="789" spans="6:69">
      <c r="F789" s="376"/>
      <c r="G789" s="133"/>
      <c r="H789" s="376"/>
      <c r="I789" s="133"/>
      <c r="J789" s="436"/>
      <c r="K789" s="133"/>
      <c r="L789" s="376"/>
      <c r="M789" s="133"/>
      <c r="N789" s="376"/>
      <c r="O789" s="376"/>
      <c r="P789" s="133"/>
      <c r="Q789" s="376"/>
      <c r="R789" s="133"/>
      <c r="S789" s="499"/>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91"/>
    </row>
    <row r="790" spans="6:69">
      <c r="F790" s="376"/>
      <c r="G790" s="133"/>
      <c r="H790" s="376"/>
      <c r="I790" s="133"/>
      <c r="J790" s="436"/>
      <c r="K790" s="133"/>
      <c r="L790" s="376"/>
      <c r="M790" s="133"/>
      <c r="N790" s="376"/>
      <c r="O790" s="376"/>
      <c r="P790" s="133"/>
      <c r="Q790" s="376"/>
      <c r="R790" s="133"/>
      <c r="S790" s="499"/>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91"/>
    </row>
    <row r="791" spans="6:69">
      <c r="F791" s="376"/>
      <c r="G791" s="133"/>
      <c r="H791" s="376"/>
      <c r="I791" s="133"/>
      <c r="J791" s="436"/>
      <c r="K791" s="133"/>
      <c r="L791" s="376"/>
      <c r="M791" s="133"/>
      <c r="N791" s="376"/>
      <c r="O791" s="376"/>
      <c r="P791" s="133"/>
      <c r="Q791" s="376"/>
      <c r="R791" s="133"/>
      <c r="S791" s="499"/>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91"/>
    </row>
    <row r="792" spans="6:69">
      <c r="F792" s="376"/>
      <c r="G792" s="133"/>
      <c r="H792" s="376"/>
      <c r="I792" s="133"/>
      <c r="J792" s="436"/>
      <c r="K792" s="133"/>
      <c r="L792" s="376"/>
      <c r="M792" s="133"/>
      <c r="N792" s="376"/>
      <c r="O792" s="376"/>
      <c r="P792" s="133"/>
      <c r="Q792" s="376"/>
      <c r="R792" s="133"/>
      <c r="S792" s="499"/>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91"/>
    </row>
    <row r="793" spans="6:69">
      <c r="F793" s="376"/>
      <c r="G793" s="133"/>
      <c r="H793" s="376"/>
      <c r="I793" s="133"/>
      <c r="J793" s="436"/>
      <c r="K793" s="133"/>
      <c r="L793" s="376"/>
      <c r="M793" s="133"/>
      <c r="N793" s="376"/>
      <c r="O793" s="376"/>
      <c r="P793" s="133"/>
      <c r="Q793" s="376"/>
      <c r="R793" s="133"/>
      <c r="S793" s="499"/>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91"/>
    </row>
    <row r="794" spans="6:69">
      <c r="F794" s="376"/>
      <c r="G794" s="133"/>
      <c r="H794" s="376"/>
      <c r="I794" s="133"/>
      <c r="J794" s="436"/>
      <c r="K794" s="133"/>
      <c r="L794" s="376"/>
      <c r="M794" s="133"/>
      <c r="N794" s="376"/>
      <c r="O794" s="376"/>
      <c r="P794" s="133"/>
      <c r="Q794" s="376"/>
      <c r="R794" s="133"/>
      <c r="S794" s="499"/>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91"/>
    </row>
    <row r="795" spans="6:69">
      <c r="F795" s="376"/>
      <c r="G795" s="133"/>
      <c r="H795" s="376"/>
      <c r="I795" s="133"/>
      <c r="J795" s="436"/>
      <c r="K795" s="133"/>
      <c r="L795" s="376"/>
      <c r="M795" s="133"/>
      <c r="N795" s="376"/>
      <c r="O795" s="376"/>
      <c r="P795" s="133"/>
      <c r="Q795" s="376"/>
      <c r="R795" s="133"/>
      <c r="S795" s="499"/>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91"/>
    </row>
    <row r="796" spans="6:69">
      <c r="F796" s="376"/>
      <c r="G796" s="133"/>
      <c r="H796" s="376"/>
      <c r="I796" s="133"/>
      <c r="J796" s="436"/>
      <c r="K796" s="133"/>
      <c r="L796" s="376"/>
      <c r="M796" s="133"/>
      <c r="N796" s="376"/>
      <c r="O796" s="376"/>
      <c r="P796" s="133"/>
      <c r="Q796" s="376"/>
      <c r="R796" s="133"/>
      <c r="S796" s="499"/>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91"/>
    </row>
    <row r="797" spans="6:69">
      <c r="F797" s="376"/>
      <c r="G797" s="133"/>
      <c r="H797" s="376"/>
      <c r="I797" s="133"/>
      <c r="J797" s="436"/>
      <c r="K797" s="133"/>
      <c r="L797" s="376"/>
      <c r="M797" s="133"/>
      <c r="N797" s="376"/>
      <c r="O797" s="376"/>
      <c r="P797" s="133"/>
      <c r="Q797" s="376"/>
      <c r="R797" s="133"/>
      <c r="S797" s="499"/>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91"/>
    </row>
    <row r="798" spans="6:69">
      <c r="F798" s="376"/>
      <c r="G798" s="133"/>
      <c r="H798" s="376"/>
      <c r="I798" s="133"/>
      <c r="J798" s="436"/>
      <c r="K798" s="133"/>
      <c r="L798" s="376"/>
      <c r="M798" s="133"/>
      <c r="N798" s="376"/>
      <c r="O798" s="376"/>
      <c r="P798" s="133"/>
      <c r="Q798" s="376"/>
      <c r="R798" s="133"/>
      <c r="S798" s="499"/>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91"/>
    </row>
    <row r="799" spans="6:69">
      <c r="F799" s="376"/>
      <c r="G799" s="133"/>
      <c r="H799" s="376"/>
      <c r="I799" s="133"/>
      <c r="J799" s="436"/>
      <c r="K799" s="133"/>
      <c r="L799" s="376"/>
      <c r="M799" s="133"/>
      <c r="N799" s="376"/>
      <c r="O799" s="376"/>
      <c r="P799" s="133"/>
      <c r="Q799" s="376"/>
      <c r="R799" s="133"/>
      <c r="S799" s="499"/>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91"/>
    </row>
    <row r="800" spans="6:69">
      <c r="F800" s="376"/>
      <c r="G800" s="133"/>
      <c r="H800" s="376"/>
      <c r="I800" s="133"/>
      <c r="J800" s="436"/>
      <c r="K800" s="133"/>
      <c r="L800" s="376"/>
      <c r="M800" s="133"/>
      <c r="N800" s="376"/>
      <c r="O800" s="376"/>
      <c r="P800" s="133"/>
      <c r="Q800" s="376"/>
      <c r="R800" s="133"/>
      <c r="S800" s="499"/>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91"/>
    </row>
    <row r="801" spans="6:69">
      <c r="F801" s="376"/>
      <c r="G801" s="133"/>
      <c r="H801" s="376"/>
      <c r="I801" s="133"/>
      <c r="J801" s="436"/>
      <c r="K801" s="133"/>
      <c r="L801" s="376"/>
      <c r="M801" s="133"/>
      <c r="N801" s="376"/>
      <c r="O801" s="376"/>
      <c r="P801" s="133"/>
      <c r="Q801" s="376"/>
      <c r="R801" s="133"/>
      <c r="S801" s="499"/>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91"/>
    </row>
    <row r="802" spans="6:69">
      <c r="F802" s="376"/>
      <c r="G802" s="133"/>
      <c r="H802" s="376"/>
      <c r="I802" s="133"/>
      <c r="J802" s="436"/>
      <c r="K802" s="133"/>
      <c r="L802" s="376"/>
      <c r="M802" s="133"/>
      <c r="N802" s="376"/>
      <c r="O802" s="376"/>
      <c r="P802" s="133"/>
      <c r="Q802" s="376"/>
      <c r="R802" s="133"/>
      <c r="S802" s="499"/>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91"/>
    </row>
    <row r="803" spans="6:69">
      <c r="F803" s="376"/>
      <c r="G803" s="133"/>
      <c r="H803" s="376"/>
      <c r="I803" s="133"/>
      <c r="J803" s="436"/>
      <c r="K803" s="133"/>
      <c r="L803" s="376"/>
      <c r="M803" s="133"/>
      <c r="N803" s="376"/>
      <c r="O803" s="376"/>
      <c r="P803" s="133"/>
      <c r="Q803" s="376"/>
      <c r="R803" s="133"/>
      <c r="S803" s="499"/>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91"/>
    </row>
    <row r="804" spans="6:69">
      <c r="F804" s="376"/>
      <c r="G804" s="133"/>
      <c r="H804" s="376"/>
      <c r="I804" s="133"/>
      <c r="J804" s="436"/>
      <c r="K804" s="133"/>
      <c r="L804" s="376"/>
      <c r="M804" s="133"/>
      <c r="N804" s="376"/>
      <c r="O804" s="376"/>
      <c r="P804" s="133"/>
      <c r="Q804" s="376"/>
      <c r="R804" s="133"/>
      <c r="S804" s="499"/>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91"/>
    </row>
    <row r="805" spans="6:69">
      <c r="F805" s="376"/>
      <c r="G805" s="133"/>
      <c r="H805" s="376"/>
      <c r="I805" s="133"/>
      <c r="J805" s="436"/>
      <c r="K805" s="133"/>
      <c r="L805" s="376"/>
      <c r="M805" s="133"/>
      <c r="N805" s="376"/>
      <c r="O805" s="376"/>
      <c r="P805" s="133"/>
      <c r="Q805" s="376"/>
      <c r="R805" s="133"/>
      <c r="S805" s="499"/>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91"/>
    </row>
    <row r="806" spans="6:69">
      <c r="F806" s="376"/>
      <c r="G806" s="133"/>
      <c r="H806" s="376"/>
      <c r="I806" s="133"/>
      <c r="J806" s="436"/>
      <c r="K806" s="133"/>
      <c r="L806" s="376"/>
      <c r="M806" s="133"/>
      <c r="N806" s="376"/>
      <c r="O806" s="376"/>
      <c r="P806" s="133"/>
      <c r="Q806" s="376"/>
      <c r="R806" s="133"/>
      <c r="S806" s="499"/>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91"/>
    </row>
    <row r="807" spans="6:69">
      <c r="F807" s="376"/>
      <c r="G807" s="133"/>
      <c r="H807" s="376"/>
      <c r="I807" s="133"/>
      <c r="J807" s="436"/>
      <c r="K807" s="133"/>
      <c r="L807" s="376"/>
      <c r="M807" s="133"/>
      <c r="N807" s="376"/>
      <c r="O807" s="376"/>
      <c r="P807" s="133"/>
      <c r="Q807" s="376"/>
      <c r="R807" s="133"/>
      <c r="S807" s="499"/>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91"/>
    </row>
    <row r="808" spans="6:69">
      <c r="F808" s="376"/>
      <c r="G808" s="133"/>
      <c r="H808" s="376"/>
      <c r="I808" s="133"/>
      <c r="J808" s="436"/>
      <c r="K808" s="133"/>
      <c r="L808" s="376"/>
      <c r="M808" s="133"/>
      <c r="N808" s="376"/>
      <c r="O808" s="376"/>
      <c r="P808" s="133"/>
      <c r="Q808" s="376"/>
      <c r="R808" s="133"/>
      <c r="S808" s="499"/>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91"/>
    </row>
    <row r="809" spans="6:69">
      <c r="F809" s="376"/>
      <c r="G809" s="133"/>
      <c r="H809" s="376"/>
      <c r="I809" s="133"/>
      <c r="J809" s="436"/>
      <c r="K809" s="133"/>
      <c r="L809" s="376"/>
      <c r="M809" s="133"/>
      <c r="N809" s="376"/>
      <c r="O809" s="376"/>
      <c r="P809" s="133"/>
      <c r="Q809" s="376"/>
      <c r="R809" s="133"/>
      <c r="S809" s="499"/>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91"/>
    </row>
    <row r="810" spans="6:69">
      <c r="F810" s="376"/>
      <c r="G810" s="133"/>
      <c r="H810" s="376"/>
      <c r="I810" s="133"/>
      <c r="J810" s="436"/>
      <c r="K810" s="133"/>
      <c r="L810" s="376"/>
      <c r="M810" s="133"/>
      <c r="N810" s="376"/>
      <c r="O810" s="376"/>
      <c r="P810" s="133"/>
      <c r="Q810" s="376"/>
      <c r="R810" s="133"/>
      <c r="S810" s="499"/>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91"/>
    </row>
    <row r="811" spans="6:69">
      <c r="F811" s="376"/>
      <c r="G811" s="133"/>
      <c r="H811" s="376"/>
      <c r="I811" s="133"/>
      <c r="J811" s="436"/>
      <c r="K811" s="133"/>
      <c r="L811" s="376"/>
      <c r="M811" s="133"/>
      <c r="N811" s="376"/>
      <c r="O811" s="376"/>
      <c r="P811" s="133"/>
      <c r="Q811" s="376"/>
      <c r="R811" s="133"/>
      <c r="S811" s="499"/>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91"/>
    </row>
    <row r="812" spans="6:69">
      <c r="F812" s="376"/>
      <c r="G812" s="133"/>
      <c r="H812" s="376"/>
      <c r="I812" s="133"/>
      <c r="J812" s="436"/>
      <c r="K812" s="133"/>
      <c r="L812" s="376"/>
      <c r="M812" s="133"/>
      <c r="N812" s="376"/>
      <c r="O812" s="376"/>
      <c r="P812" s="133"/>
      <c r="Q812" s="376"/>
      <c r="R812" s="133"/>
      <c r="S812" s="499"/>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91"/>
    </row>
    <row r="813" spans="6:69">
      <c r="F813" s="376"/>
      <c r="G813" s="133"/>
      <c r="H813" s="376"/>
      <c r="I813" s="133"/>
      <c r="J813" s="436"/>
      <c r="K813" s="133"/>
      <c r="L813" s="376"/>
      <c r="M813" s="133"/>
      <c r="N813" s="376"/>
      <c r="O813" s="376"/>
      <c r="P813" s="133"/>
      <c r="Q813" s="376"/>
      <c r="R813" s="133"/>
      <c r="S813" s="499"/>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91"/>
    </row>
    <row r="814" spans="6:69">
      <c r="F814" s="376"/>
      <c r="G814" s="133"/>
      <c r="H814" s="376"/>
      <c r="I814" s="133"/>
      <c r="J814" s="436"/>
      <c r="K814" s="133"/>
      <c r="L814" s="376"/>
      <c r="M814" s="133"/>
      <c r="N814" s="376"/>
      <c r="O814" s="376"/>
      <c r="P814" s="133"/>
      <c r="Q814" s="376"/>
      <c r="R814" s="133"/>
      <c r="S814" s="499"/>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91"/>
    </row>
    <row r="815" spans="6:69">
      <c r="F815" s="376"/>
      <c r="G815" s="133"/>
      <c r="H815" s="376"/>
      <c r="I815" s="133"/>
      <c r="J815" s="436"/>
      <c r="K815" s="133"/>
      <c r="L815" s="376"/>
      <c r="M815" s="133"/>
      <c r="N815" s="376"/>
      <c r="O815" s="376"/>
      <c r="P815" s="133"/>
      <c r="Q815" s="376"/>
      <c r="R815" s="133"/>
      <c r="S815" s="499"/>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91"/>
    </row>
    <row r="816" spans="6:69">
      <c r="F816" s="376"/>
      <c r="G816" s="133"/>
      <c r="H816" s="376"/>
      <c r="I816" s="133"/>
      <c r="J816" s="436"/>
      <c r="K816" s="133"/>
      <c r="L816" s="376"/>
      <c r="M816" s="133"/>
      <c r="N816" s="376"/>
      <c r="O816" s="376"/>
      <c r="P816" s="133"/>
      <c r="Q816" s="376"/>
      <c r="R816" s="133"/>
      <c r="S816" s="499"/>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91"/>
    </row>
    <row r="817" spans="6:69">
      <c r="F817" s="376"/>
      <c r="G817" s="133"/>
      <c r="H817" s="376"/>
      <c r="I817" s="133"/>
      <c r="J817" s="436"/>
      <c r="K817" s="133"/>
      <c r="L817" s="376"/>
      <c r="M817" s="133"/>
      <c r="N817" s="376"/>
      <c r="O817" s="376"/>
      <c r="P817" s="133"/>
      <c r="Q817" s="376"/>
      <c r="R817" s="133"/>
      <c r="S817" s="499"/>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91"/>
    </row>
    <row r="818" spans="6:69">
      <c r="F818" s="376"/>
      <c r="G818" s="133"/>
      <c r="H818" s="376"/>
      <c r="I818" s="133"/>
      <c r="J818" s="436"/>
      <c r="K818" s="133"/>
      <c r="L818" s="376"/>
      <c r="M818" s="133"/>
      <c r="N818" s="376"/>
      <c r="O818" s="376"/>
      <c r="P818" s="133"/>
      <c r="Q818" s="376"/>
      <c r="R818" s="133"/>
      <c r="S818" s="499"/>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91"/>
    </row>
    <row r="819" spans="6:69">
      <c r="F819" s="376"/>
      <c r="G819" s="133"/>
      <c r="H819" s="376"/>
      <c r="I819" s="133"/>
      <c r="J819" s="436"/>
      <c r="K819" s="133"/>
      <c r="L819" s="376"/>
      <c r="M819" s="133"/>
      <c r="N819" s="376"/>
      <c r="O819" s="376"/>
      <c r="P819" s="133"/>
      <c r="Q819" s="376"/>
      <c r="R819" s="133"/>
      <c r="S819" s="499"/>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91"/>
    </row>
    <row r="820" spans="6:69">
      <c r="F820" s="376"/>
      <c r="G820" s="133"/>
      <c r="H820" s="376"/>
      <c r="I820" s="133"/>
      <c r="J820" s="436"/>
      <c r="K820" s="133"/>
      <c r="L820" s="376"/>
      <c r="M820" s="133"/>
      <c r="N820" s="376"/>
      <c r="O820" s="376"/>
      <c r="P820" s="133"/>
      <c r="Q820" s="376"/>
      <c r="R820" s="133"/>
      <c r="S820" s="499"/>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91"/>
    </row>
    <row r="821" spans="6:69">
      <c r="F821" s="376"/>
      <c r="G821" s="133"/>
      <c r="H821" s="376"/>
      <c r="I821" s="133"/>
      <c r="J821" s="436"/>
      <c r="K821" s="133"/>
      <c r="L821" s="376"/>
      <c r="M821" s="133"/>
      <c r="N821" s="376"/>
      <c r="O821" s="376"/>
      <c r="P821" s="133"/>
      <c r="Q821" s="376"/>
      <c r="R821" s="133"/>
      <c r="S821" s="499"/>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91"/>
    </row>
    <row r="822" spans="6:69">
      <c r="F822" s="376"/>
      <c r="G822" s="133"/>
      <c r="H822" s="376"/>
      <c r="I822" s="133"/>
      <c r="J822" s="436"/>
      <c r="K822" s="133"/>
      <c r="L822" s="376"/>
      <c r="M822" s="133"/>
      <c r="N822" s="376"/>
      <c r="O822" s="376"/>
      <c r="P822" s="133"/>
      <c r="Q822" s="376"/>
      <c r="R822" s="133"/>
      <c r="S822" s="499"/>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91"/>
    </row>
    <row r="823" spans="6:69">
      <c r="F823" s="376"/>
      <c r="G823" s="133"/>
      <c r="H823" s="376"/>
      <c r="I823" s="133"/>
      <c r="J823" s="436"/>
      <c r="K823" s="133"/>
      <c r="L823" s="376"/>
      <c r="M823" s="133"/>
      <c r="N823" s="376"/>
      <c r="O823" s="376"/>
      <c r="P823" s="133"/>
      <c r="Q823" s="376"/>
      <c r="R823" s="133"/>
      <c r="S823" s="499"/>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91"/>
    </row>
    <row r="824" spans="6:69">
      <c r="F824" s="376"/>
      <c r="G824" s="133"/>
      <c r="H824" s="376"/>
      <c r="I824" s="133"/>
      <c r="J824" s="436"/>
      <c r="K824" s="133"/>
      <c r="L824" s="376"/>
      <c r="M824" s="133"/>
      <c r="N824" s="376"/>
      <c r="O824" s="376"/>
      <c r="P824" s="133"/>
      <c r="Q824" s="376"/>
      <c r="R824" s="133"/>
      <c r="S824" s="499"/>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91"/>
    </row>
    <row r="825" spans="6:69">
      <c r="F825" s="376"/>
      <c r="G825" s="133"/>
      <c r="H825" s="376"/>
      <c r="I825" s="133"/>
      <c r="J825" s="436"/>
      <c r="K825" s="133"/>
      <c r="L825" s="376"/>
      <c r="M825" s="133"/>
      <c r="N825" s="376"/>
      <c r="O825" s="376"/>
      <c r="P825" s="133"/>
      <c r="Q825" s="376"/>
      <c r="R825" s="133"/>
      <c r="S825" s="499"/>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91"/>
    </row>
    <row r="826" spans="6:69">
      <c r="F826" s="376"/>
      <c r="G826" s="133"/>
      <c r="H826" s="376"/>
      <c r="I826" s="133"/>
      <c r="J826" s="436"/>
      <c r="K826" s="133"/>
      <c r="L826" s="376"/>
      <c r="M826" s="133"/>
      <c r="N826" s="376"/>
      <c r="O826" s="376"/>
      <c r="P826" s="133"/>
      <c r="Q826" s="376"/>
      <c r="R826" s="133"/>
      <c r="S826" s="499"/>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91"/>
    </row>
    <row r="827" spans="6:69">
      <c r="F827" s="376"/>
      <c r="G827" s="133"/>
      <c r="H827" s="376"/>
      <c r="I827" s="133"/>
      <c r="J827" s="436"/>
      <c r="K827" s="133"/>
      <c r="L827" s="376"/>
      <c r="M827" s="133"/>
      <c r="N827" s="376"/>
      <c r="O827" s="376"/>
      <c r="P827" s="133"/>
      <c r="Q827" s="376"/>
      <c r="R827" s="133"/>
      <c r="S827" s="499"/>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91"/>
    </row>
    <row r="828" spans="6:69">
      <c r="F828" s="376"/>
      <c r="G828" s="133"/>
      <c r="H828" s="376"/>
      <c r="I828" s="133"/>
      <c r="J828" s="436"/>
      <c r="K828" s="133"/>
      <c r="L828" s="376"/>
      <c r="M828" s="133"/>
      <c r="N828" s="376"/>
      <c r="O828" s="376"/>
      <c r="P828" s="133"/>
      <c r="Q828" s="376"/>
      <c r="R828" s="133"/>
      <c r="S828" s="499"/>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91"/>
    </row>
    <row r="829" spans="6:69">
      <c r="F829" s="376"/>
      <c r="G829" s="133"/>
      <c r="H829" s="376"/>
      <c r="I829" s="133"/>
      <c r="J829" s="436"/>
      <c r="K829" s="133"/>
      <c r="L829" s="376"/>
      <c r="M829" s="133"/>
      <c r="N829" s="376"/>
      <c r="O829" s="376"/>
      <c r="P829" s="133"/>
      <c r="Q829" s="376"/>
      <c r="R829" s="133"/>
      <c r="S829" s="499"/>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91"/>
    </row>
    <row r="830" spans="6:69">
      <c r="F830" s="376"/>
      <c r="G830" s="133"/>
      <c r="H830" s="376"/>
      <c r="I830" s="133"/>
      <c r="J830" s="436"/>
      <c r="K830" s="133"/>
      <c r="L830" s="376"/>
      <c r="M830" s="133"/>
      <c r="N830" s="376"/>
      <c r="O830" s="376"/>
      <c r="P830" s="133"/>
      <c r="Q830" s="376"/>
      <c r="R830" s="133"/>
      <c r="S830" s="499"/>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91"/>
    </row>
    <row r="831" spans="6:69">
      <c r="F831" s="376"/>
      <c r="G831" s="133"/>
      <c r="H831" s="376"/>
      <c r="I831" s="133"/>
      <c r="J831" s="436"/>
      <c r="K831" s="133"/>
      <c r="L831" s="376"/>
      <c r="M831" s="133"/>
      <c r="N831" s="376"/>
      <c r="O831" s="376"/>
      <c r="P831" s="133"/>
      <c r="Q831" s="376"/>
      <c r="R831" s="133"/>
      <c r="S831" s="499"/>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91"/>
    </row>
    <row r="832" spans="6:69">
      <c r="F832" s="376"/>
      <c r="G832" s="133"/>
      <c r="H832" s="376"/>
      <c r="I832" s="133"/>
      <c r="J832" s="436"/>
      <c r="K832" s="133"/>
      <c r="L832" s="376"/>
      <c r="M832" s="133"/>
      <c r="N832" s="376"/>
      <c r="O832" s="376"/>
      <c r="P832" s="133"/>
      <c r="Q832" s="376"/>
      <c r="R832" s="133"/>
      <c r="S832" s="499"/>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91"/>
    </row>
    <row r="833" spans="6:69">
      <c r="F833" s="376"/>
      <c r="G833" s="133"/>
      <c r="H833" s="376"/>
      <c r="I833" s="133"/>
      <c r="J833" s="436"/>
      <c r="K833" s="133"/>
      <c r="L833" s="376"/>
      <c r="M833" s="133"/>
      <c r="N833" s="376"/>
      <c r="O833" s="376"/>
      <c r="P833" s="133"/>
      <c r="Q833" s="376"/>
      <c r="R833" s="133"/>
      <c r="S833" s="499"/>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91"/>
    </row>
    <row r="834" spans="6:69">
      <c r="F834" s="376"/>
      <c r="G834" s="133"/>
      <c r="H834" s="376"/>
      <c r="I834" s="133"/>
      <c r="J834" s="436"/>
      <c r="K834" s="133"/>
      <c r="L834" s="376"/>
      <c r="M834" s="133"/>
      <c r="N834" s="376"/>
      <c r="O834" s="376"/>
      <c r="P834" s="133"/>
      <c r="Q834" s="376"/>
      <c r="R834" s="133"/>
      <c r="S834" s="499"/>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91"/>
    </row>
    <row r="835" spans="6:69">
      <c r="F835" s="376"/>
      <c r="G835" s="133"/>
      <c r="H835" s="376"/>
      <c r="I835" s="133"/>
      <c r="J835" s="436"/>
      <c r="K835" s="133"/>
      <c r="L835" s="376"/>
      <c r="M835" s="133"/>
      <c r="N835" s="376"/>
      <c r="O835" s="376"/>
      <c r="P835" s="133"/>
      <c r="Q835" s="376"/>
      <c r="R835" s="133"/>
      <c r="S835" s="499"/>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91"/>
    </row>
    <row r="836" spans="6:69">
      <c r="F836" s="376"/>
      <c r="G836" s="133"/>
      <c r="H836" s="376"/>
      <c r="I836" s="133"/>
      <c r="J836" s="436"/>
      <c r="K836" s="133"/>
      <c r="L836" s="376"/>
      <c r="M836" s="133"/>
      <c r="N836" s="376"/>
      <c r="O836" s="376"/>
      <c r="P836" s="133"/>
      <c r="Q836" s="376"/>
      <c r="R836" s="133"/>
      <c r="S836" s="499"/>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91"/>
    </row>
    <row r="837" spans="6:69">
      <c r="F837" s="376"/>
      <c r="G837" s="133"/>
      <c r="H837" s="376"/>
      <c r="I837" s="133"/>
      <c r="J837" s="436"/>
      <c r="K837" s="133"/>
      <c r="L837" s="376"/>
      <c r="M837" s="133"/>
      <c r="N837" s="376"/>
      <c r="O837" s="376"/>
      <c r="P837" s="133"/>
      <c r="Q837" s="376"/>
      <c r="R837" s="133"/>
      <c r="S837" s="499"/>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91"/>
    </row>
    <row r="838" spans="6:69">
      <c r="F838" s="376"/>
      <c r="G838" s="133"/>
      <c r="H838" s="376"/>
      <c r="I838" s="133"/>
      <c r="J838" s="436"/>
      <c r="K838" s="133"/>
      <c r="L838" s="376"/>
      <c r="M838" s="133"/>
      <c r="N838" s="376"/>
      <c r="O838" s="376"/>
      <c r="P838" s="133"/>
      <c r="Q838" s="376"/>
      <c r="R838" s="133"/>
      <c r="S838" s="499"/>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91"/>
    </row>
    <row r="839" spans="6:69">
      <c r="F839" s="376"/>
      <c r="G839" s="133"/>
      <c r="H839" s="376"/>
      <c r="I839" s="133"/>
      <c r="J839" s="436"/>
      <c r="K839" s="133"/>
      <c r="L839" s="376"/>
      <c r="M839" s="133"/>
      <c r="N839" s="376"/>
      <c r="O839" s="376"/>
      <c r="P839" s="133"/>
      <c r="Q839" s="376"/>
      <c r="R839" s="133"/>
      <c r="S839" s="499"/>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91"/>
    </row>
    <row r="840" spans="6:69">
      <c r="F840" s="376"/>
      <c r="G840" s="133"/>
      <c r="H840" s="376"/>
      <c r="I840" s="133"/>
      <c r="J840" s="436"/>
      <c r="K840" s="133"/>
      <c r="L840" s="376"/>
      <c r="M840" s="133"/>
      <c r="N840" s="376"/>
      <c r="O840" s="376"/>
      <c r="P840" s="133"/>
      <c r="Q840" s="376"/>
      <c r="R840" s="133"/>
      <c r="S840" s="499"/>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91"/>
    </row>
    <row r="841" spans="6:69">
      <c r="F841" s="376"/>
      <c r="G841" s="133"/>
      <c r="H841" s="376"/>
      <c r="I841" s="133"/>
      <c r="J841" s="436"/>
      <c r="K841" s="133"/>
      <c r="L841" s="376"/>
      <c r="M841" s="133"/>
      <c r="N841" s="376"/>
      <c r="O841" s="376"/>
      <c r="P841" s="133"/>
      <c r="Q841" s="376"/>
      <c r="R841" s="133"/>
      <c r="S841" s="499"/>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91"/>
    </row>
    <row r="842" spans="6:69">
      <c r="F842" s="376"/>
      <c r="G842" s="133"/>
      <c r="H842" s="376"/>
      <c r="I842" s="133"/>
      <c r="J842" s="436"/>
      <c r="K842" s="133"/>
      <c r="L842" s="376"/>
      <c r="M842" s="133"/>
      <c r="N842" s="376"/>
      <c r="O842" s="376"/>
      <c r="P842" s="133"/>
      <c r="Q842" s="376"/>
      <c r="R842" s="133"/>
      <c r="S842" s="499"/>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91"/>
    </row>
    <row r="843" spans="6:69">
      <c r="F843" s="376"/>
      <c r="G843" s="133"/>
      <c r="H843" s="376"/>
      <c r="I843" s="133"/>
      <c r="J843" s="436"/>
      <c r="K843" s="133"/>
      <c r="L843" s="376"/>
      <c r="M843" s="133"/>
      <c r="N843" s="376"/>
      <c r="O843" s="376"/>
      <c r="P843" s="133"/>
      <c r="Q843" s="376"/>
      <c r="R843" s="133"/>
      <c r="S843" s="499"/>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91"/>
    </row>
    <row r="844" spans="6:69">
      <c r="F844" s="376"/>
      <c r="G844" s="133"/>
      <c r="H844" s="376"/>
      <c r="I844" s="133"/>
      <c r="J844" s="436"/>
      <c r="K844" s="133"/>
      <c r="L844" s="376"/>
      <c r="M844" s="133"/>
      <c r="N844" s="376"/>
      <c r="O844" s="376"/>
      <c r="P844" s="133"/>
      <c r="Q844" s="376"/>
      <c r="R844" s="133"/>
      <c r="S844" s="499"/>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91"/>
    </row>
    <row r="845" spans="6:69">
      <c r="F845" s="376"/>
      <c r="G845" s="133"/>
      <c r="H845" s="376"/>
      <c r="I845" s="133"/>
      <c r="J845" s="436"/>
      <c r="K845" s="133"/>
      <c r="L845" s="376"/>
      <c r="M845" s="133"/>
      <c r="N845" s="376"/>
      <c r="O845" s="376"/>
      <c r="P845" s="133"/>
      <c r="Q845" s="376"/>
      <c r="R845" s="133"/>
      <c r="S845" s="499"/>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91"/>
    </row>
    <row r="846" spans="6:69">
      <c r="F846" s="376"/>
      <c r="G846" s="133"/>
      <c r="H846" s="376"/>
      <c r="I846" s="133"/>
      <c r="J846" s="436"/>
      <c r="K846" s="133"/>
      <c r="L846" s="376"/>
      <c r="M846" s="133"/>
      <c r="N846" s="376"/>
      <c r="O846" s="376"/>
      <c r="P846" s="133"/>
      <c r="Q846" s="376"/>
      <c r="R846" s="133"/>
      <c r="S846" s="499"/>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91"/>
    </row>
    <row r="847" spans="6:69">
      <c r="F847" s="376"/>
      <c r="G847" s="133"/>
      <c r="H847" s="376"/>
      <c r="I847" s="133"/>
      <c r="J847" s="436"/>
      <c r="K847" s="133"/>
      <c r="L847" s="376"/>
      <c r="M847" s="133"/>
      <c r="N847" s="376"/>
      <c r="O847" s="376"/>
      <c r="P847" s="133"/>
      <c r="Q847" s="376"/>
      <c r="R847" s="133"/>
      <c r="S847" s="499"/>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91"/>
    </row>
    <row r="848" spans="6:69">
      <c r="F848" s="376"/>
      <c r="G848" s="133"/>
      <c r="H848" s="376"/>
      <c r="I848" s="133"/>
      <c r="J848" s="436"/>
      <c r="K848" s="133"/>
      <c r="L848" s="376"/>
      <c r="M848" s="133"/>
      <c r="N848" s="376"/>
      <c r="O848" s="376"/>
      <c r="P848" s="133"/>
      <c r="Q848" s="376"/>
      <c r="R848" s="133"/>
      <c r="S848" s="499"/>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91"/>
    </row>
    <row r="849" spans="6:69">
      <c r="F849" s="376"/>
      <c r="G849" s="133"/>
      <c r="H849" s="376"/>
      <c r="I849" s="133"/>
      <c r="J849" s="436"/>
      <c r="K849" s="133"/>
      <c r="L849" s="376"/>
      <c r="M849" s="133"/>
      <c r="N849" s="376"/>
      <c r="O849" s="376"/>
      <c r="P849" s="133"/>
      <c r="Q849" s="376"/>
      <c r="R849" s="133"/>
      <c r="S849" s="499"/>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91"/>
    </row>
    <row r="850" spans="6:69">
      <c r="F850" s="376"/>
      <c r="G850" s="133"/>
      <c r="H850" s="376"/>
      <c r="I850" s="133"/>
      <c r="J850" s="436"/>
      <c r="K850" s="133"/>
      <c r="L850" s="376"/>
      <c r="M850" s="133"/>
      <c r="N850" s="376"/>
      <c r="O850" s="376"/>
      <c r="P850" s="133"/>
      <c r="Q850" s="376"/>
      <c r="R850" s="133"/>
      <c r="S850" s="499"/>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91"/>
    </row>
    <row r="851" spans="6:69">
      <c r="F851" s="376"/>
      <c r="G851" s="133"/>
      <c r="H851" s="376"/>
      <c r="I851" s="133"/>
      <c r="J851" s="436"/>
      <c r="K851" s="133"/>
      <c r="L851" s="376"/>
      <c r="M851" s="133"/>
      <c r="N851" s="376"/>
      <c r="O851" s="376"/>
      <c r="P851" s="133"/>
      <c r="Q851" s="376"/>
      <c r="R851" s="133"/>
      <c r="S851" s="499"/>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91"/>
    </row>
    <row r="852" spans="6:69">
      <c r="F852" s="376"/>
      <c r="G852" s="133"/>
      <c r="H852" s="376"/>
      <c r="I852" s="133"/>
      <c r="J852" s="436"/>
      <c r="K852" s="133"/>
      <c r="L852" s="376"/>
      <c r="M852" s="133"/>
      <c r="N852" s="376"/>
      <c r="O852" s="376"/>
      <c r="P852" s="133"/>
      <c r="Q852" s="376"/>
      <c r="R852" s="133"/>
      <c r="S852" s="499"/>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91"/>
    </row>
    <row r="853" spans="6:69">
      <c r="F853" s="376"/>
      <c r="G853" s="133"/>
      <c r="H853" s="376"/>
      <c r="I853" s="133"/>
      <c r="J853" s="436"/>
      <c r="K853" s="133"/>
      <c r="L853" s="376"/>
      <c r="M853" s="133"/>
      <c r="N853" s="376"/>
      <c r="O853" s="376"/>
      <c r="P853" s="133"/>
      <c r="Q853" s="376"/>
      <c r="R853" s="133"/>
      <c r="S853" s="499"/>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91"/>
    </row>
    <row r="854" spans="6:69">
      <c r="F854" s="376"/>
      <c r="G854" s="133"/>
      <c r="H854" s="376"/>
      <c r="I854" s="133"/>
      <c r="J854" s="436"/>
      <c r="K854" s="133"/>
      <c r="L854" s="376"/>
      <c r="M854" s="133"/>
      <c r="N854" s="376"/>
      <c r="O854" s="376"/>
      <c r="P854" s="133"/>
      <c r="Q854" s="376"/>
      <c r="R854" s="133"/>
      <c r="S854" s="499"/>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91"/>
    </row>
    <row r="855" spans="6:69">
      <c r="F855" s="376"/>
      <c r="G855" s="133"/>
      <c r="H855" s="376"/>
      <c r="I855" s="133"/>
      <c r="J855" s="436"/>
      <c r="K855" s="133"/>
      <c r="L855" s="376"/>
      <c r="M855" s="133"/>
      <c r="N855" s="376"/>
      <c r="O855" s="376"/>
      <c r="P855" s="133"/>
      <c r="Q855" s="376"/>
      <c r="R855" s="133"/>
      <c r="S855" s="499"/>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91"/>
    </row>
    <row r="856" spans="6:69">
      <c r="F856" s="376"/>
      <c r="G856" s="133"/>
      <c r="H856" s="376"/>
      <c r="I856" s="133"/>
      <c r="J856" s="436"/>
      <c r="K856" s="133"/>
      <c r="L856" s="376"/>
      <c r="M856" s="133"/>
      <c r="N856" s="376"/>
      <c r="O856" s="376"/>
      <c r="P856" s="133"/>
      <c r="Q856" s="376"/>
      <c r="R856" s="133"/>
      <c r="S856" s="499"/>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91"/>
    </row>
    <row r="857" spans="6:69">
      <c r="F857" s="376"/>
      <c r="G857" s="133"/>
      <c r="H857" s="376"/>
      <c r="I857" s="133"/>
      <c r="J857" s="436"/>
      <c r="K857" s="133"/>
      <c r="L857" s="376"/>
      <c r="M857" s="133"/>
      <c r="N857" s="376"/>
      <c r="O857" s="376"/>
      <c r="P857" s="133"/>
      <c r="Q857" s="376"/>
      <c r="R857" s="133"/>
      <c r="S857" s="499"/>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91"/>
    </row>
    <row r="858" spans="6:69">
      <c r="F858" s="376"/>
      <c r="G858" s="133"/>
      <c r="H858" s="376"/>
      <c r="I858" s="133"/>
      <c r="J858" s="436"/>
      <c r="K858" s="133"/>
      <c r="L858" s="376"/>
      <c r="M858" s="133"/>
      <c r="N858" s="376"/>
      <c r="O858" s="376"/>
      <c r="P858" s="133"/>
      <c r="Q858" s="376"/>
      <c r="R858" s="133"/>
      <c r="S858" s="499"/>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91"/>
    </row>
    <row r="859" spans="6:69">
      <c r="F859" s="376"/>
      <c r="G859" s="133"/>
      <c r="H859" s="376"/>
      <c r="I859" s="133"/>
      <c r="J859" s="436"/>
      <c r="K859" s="133"/>
      <c r="L859" s="376"/>
      <c r="M859" s="133"/>
      <c r="N859" s="376"/>
      <c r="O859" s="376"/>
      <c r="P859" s="133"/>
      <c r="Q859" s="376"/>
      <c r="R859" s="133"/>
      <c r="S859" s="499"/>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91"/>
    </row>
    <row r="860" spans="6:69">
      <c r="F860" s="376"/>
      <c r="G860" s="133"/>
      <c r="H860" s="376"/>
      <c r="I860" s="133"/>
      <c r="J860" s="436"/>
      <c r="K860" s="133"/>
      <c r="L860" s="376"/>
      <c r="M860" s="133"/>
      <c r="N860" s="376"/>
      <c r="O860" s="376"/>
      <c r="P860" s="133"/>
      <c r="Q860" s="376"/>
      <c r="R860" s="133"/>
      <c r="S860" s="499"/>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91"/>
    </row>
    <row r="861" spans="6:69">
      <c r="F861" s="376"/>
      <c r="G861" s="133"/>
      <c r="H861" s="376"/>
      <c r="I861" s="133"/>
      <c r="J861" s="436"/>
      <c r="K861" s="133"/>
      <c r="L861" s="376"/>
      <c r="M861" s="133"/>
      <c r="N861" s="376"/>
      <c r="O861" s="376"/>
      <c r="P861" s="133"/>
      <c r="Q861" s="376"/>
      <c r="R861" s="133"/>
      <c r="S861" s="499"/>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91"/>
    </row>
    <row r="862" spans="6:69">
      <c r="F862" s="376"/>
      <c r="G862" s="133"/>
      <c r="H862" s="376"/>
      <c r="I862" s="133"/>
      <c r="J862" s="436"/>
      <c r="K862" s="133"/>
      <c r="L862" s="376"/>
      <c r="M862" s="133"/>
      <c r="N862" s="376"/>
      <c r="O862" s="376"/>
      <c r="P862" s="133"/>
      <c r="Q862" s="376"/>
      <c r="R862" s="133"/>
      <c r="S862" s="499"/>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91"/>
    </row>
    <row r="863" spans="6:69">
      <c r="F863" s="376"/>
      <c r="G863" s="133"/>
      <c r="H863" s="376"/>
      <c r="I863" s="133"/>
      <c r="J863" s="436"/>
      <c r="K863" s="133"/>
      <c r="L863" s="376"/>
      <c r="M863" s="133"/>
      <c r="N863" s="376"/>
      <c r="O863" s="376"/>
      <c r="P863" s="133"/>
      <c r="Q863" s="376"/>
      <c r="R863" s="133"/>
      <c r="S863" s="499"/>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91"/>
    </row>
    <row r="864" spans="6:69">
      <c r="F864" s="376"/>
      <c r="G864" s="133"/>
      <c r="H864" s="376"/>
      <c r="I864" s="133"/>
      <c r="J864" s="436"/>
      <c r="K864" s="133"/>
      <c r="L864" s="376"/>
      <c r="M864" s="133"/>
      <c r="N864" s="376"/>
      <c r="O864" s="376"/>
      <c r="P864" s="133"/>
      <c r="Q864" s="376"/>
      <c r="R864" s="133"/>
      <c r="S864" s="499"/>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91"/>
    </row>
    <row r="865" spans="6:69">
      <c r="F865" s="376"/>
      <c r="G865" s="133"/>
      <c r="H865" s="376"/>
      <c r="I865" s="133"/>
      <c r="J865" s="436"/>
      <c r="K865" s="133"/>
      <c r="L865" s="376"/>
      <c r="M865" s="133"/>
      <c r="N865" s="376"/>
      <c r="O865" s="376"/>
      <c r="P865" s="133"/>
      <c r="Q865" s="376"/>
      <c r="R865" s="133"/>
      <c r="S865" s="499"/>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91"/>
    </row>
    <row r="866" spans="6:69">
      <c r="F866" s="376"/>
      <c r="G866" s="133"/>
      <c r="H866" s="376"/>
      <c r="I866" s="133"/>
      <c r="J866" s="436"/>
      <c r="K866" s="133"/>
      <c r="L866" s="376"/>
      <c r="M866" s="133"/>
      <c r="N866" s="376"/>
      <c r="O866" s="376"/>
      <c r="P866" s="133"/>
      <c r="Q866" s="376"/>
      <c r="R866" s="133"/>
      <c r="S866" s="499"/>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91"/>
    </row>
    <row r="867" spans="6:69">
      <c r="F867" s="376"/>
      <c r="G867" s="133"/>
      <c r="H867" s="376"/>
      <c r="I867" s="133"/>
      <c r="J867" s="436"/>
      <c r="K867" s="133"/>
      <c r="L867" s="376"/>
      <c r="M867" s="133"/>
      <c r="N867" s="376"/>
      <c r="O867" s="376"/>
      <c r="P867" s="133"/>
      <c r="Q867" s="376"/>
      <c r="R867" s="133"/>
      <c r="S867" s="499"/>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91"/>
    </row>
    <row r="868" spans="6:69">
      <c r="F868" s="376"/>
      <c r="G868" s="133"/>
      <c r="H868" s="376"/>
      <c r="I868" s="133"/>
      <c r="J868" s="436"/>
      <c r="K868" s="133"/>
      <c r="L868" s="376"/>
      <c r="M868" s="133"/>
      <c r="N868" s="376"/>
      <c r="O868" s="376"/>
      <c r="P868" s="133"/>
      <c r="Q868" s="376"/>
      <c r="R868" s="133"/>
      <c r="S868" s="499"/>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91"/>
    </row>
    <row r="869" spans="6:69">
      <c r="F869" s="376"/>
      <c r="G869" s="133"/>
      <c r="H869" s="376"/>
      <c r="I869" s="133"/>
      <c r="J869" s="436"/>
      <c r="K869" s="133"/>
      <c r="L869" s="376"/>
      <c r="M869" s="133"/>
      <c r="N869" s="376"/>
      <c r="O869" s="376"/>
      <c r="P869" s="133"/>
      <c r="Q869" s="376"/>
      <c r="R869" s="133"/>
      <c r="S869" s="499"/>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91"/>
    </row>
    <row r="870" spans="6:69">
      <c r="F870" s="376"/>
      <c r="G870" s="133"/>
      <c r="H870" s="376"/>
      <c r="I870" s="133"/>
      <c r="J870" s="436"/>
      <c r="K870" s="133"/>
      <c r="L870" s="376"/>
      <c r="M870" s="133"/>
      <c r="N870" s="376"/>
      <c r="O870" s="376"/>
      <c r="P870" s="133"/>
      <c r="Q870" s="376"/>
      <c r="R870" s="133"/>
      <c r="S870" s="499"/>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91"/>
    </row>
    <row r="871" spans="6:69">
      <c r="F871" s="376"/>
      <c r="G871" s="133"/>
      <c r="H871" s="376"/>
      <c r="I871" s="133"/>
      <c r="J871" s="436"/>
      <c r="K871" s="133"/>
      <c r="L871" s="376"/>
      <c r="M871" s="133"/>
      <c r="N871" s="376"/>
      <c r="O871" s="376"/>
      <c r="P871" s="133"/>
      <c r="Q871" s="376"/>
      <c r="R871" s="133"/>
      <c r="S871" s="499"/>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91"/>
    </row>
    <row r="872" spans="6:69">
      <c r="F872" s="376"/>
      <c r="G872" s="133"/>
      <c r="H872" s="376"/>
      <c r="I872" s="133"/>
      <c r="J872" s="436"/>
      <c r="K872" s="133"/>
      <c r="L872" s="376"/>
      <c r="M872" s="133"/>
      <c r="N872" s="376"/>
      <c r="O872" s="376"/>
      <c r="P872" s="133"/>
      <c r="Q872" s="376"/>
      <c r="R872" s="133"/>
      <c r="S872" s="499"/>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91"/>
    </row>
    <row r="873" spans="6:69">
      <c r="F873" s="376"/>
      <c r="G873" s="133"/>
      <c r="H873" s="376"/>
      <c r="I873" s="133"/>
      <c r="J873" s="436"/>
      <c r="K873" s="133"/>
      <c r="L873" s="376"/>
      <c r="M873" s="133"/>
      <c r="N873" s="376"/>
      <c r="O873" s="376"/>
      <c r="P873" s="133"/>
      <c r="Q873" s="376"/>
      <c r="R873" s="133"/>
      <c r="S873" s="499"/>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91"/>
    </row>
    <row r="874" spans="6:69">
      <c r="F874" s="376"/>
      <c r="G874" s="133"/>
      <c r="H874" s="376"/>
      <c r="I874" s="133"/>
      <c r="J874" s="436"/>
      <c r="K874" s="133"/>
      <c r="L874" s="376"/>
      <c r="M874" s="133"/>
      <c r="N874" s="376"/>
      <c r="O874" s="376"/>
      <c r="P874" s="133"/>
      <c r="Q874" s="376"/>
      <c r="R874" s="133"/>
      <c r="S874" s="499"/>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91"/>
    </row>
    <row r="875" spans="6:69">
      <c r="F875" s="376"/>
      <c r="G875" s="133"/>
      <c r="H875" s="376"/>
      <c r="I875" s="133"/>
      <c r="J875" s="436"/>
      <c r="K875" s="133"/>
      <c r="L875" s="376"/>
      <c r="M875" s="133"/>
      <c r="N875" s="376"/>
      <c r="O875" s="376"/>
      <c r="P875" s="133"/>
      <c r="Q875" s="376"/>
      <c r="R875" s="133"/>
      <c r="S875" s="499"/>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91"/>
    </row>
    <row r="876" spans="6:69">
      <c r="F876" s="376"/>
      <c r="G876" s="133"/>
      <c r="H876" s="376"/>
      <c r="I876" s="133"/>
      <c r="J876" s="436"/>
      <c r="K876" s="133"/>
      <c r="L876" s="376"/>
      <c r="M876" s="133"/>
      <c r="N876" s="376"/>
      <c r="O876" s="376"/>
      <c r="P876" s="133"/>
      <c r="Q876" s="376"/>
      <c r="R876" s="133"/>
      <c r="S876" s="499"/>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91"/>
    </row>
    <row r="877" spans="6:69">
      <c r="F877" s="376"/>
      <c r="G877" s="133"/>
      <c r="H877" s="376"/>
      <c r="I877" s="133"/>
      <c r="J877" s="436"/>
      <c r="K877" s="133"/>
      <c r="L877" s="376"/>
      <c r="M877" s="133"/>
      <c r="N877" s="376"/>
      <c r="O877" s="376"/>
      <c r="P877" s="133"/>
      <c r="Q877" s="376"/>
      <c r="R877" s="133"/>
      <c r="S877" s="499"/>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91"/>
    </row>
    <row r="878" spans="6:69">
      <c r="F878" s="376"/>
      <c r="G878" s="133"/>
      <c r="H878" s="376"/>
      <c r="I878" s="133"/>
      <c r="J878" s="436"/>
      <c r="K878" s="133"/>
      <c r="L878" s="376"/>
      <c r="M878" s="133"/>
      <c r="N878" s="376"/>
      <c r="O878" s="376"/>
      <c r="P878" s="133"/>
      <c r="Q878" s="376"/>
      <c r="R878" s="133"/>
      <c r="S878" s="499"/>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91"/>
    </row>
    <row r="879" spans="6:69">
      <c r="F879" s="376"/>
      <c r="G879" s="133"/>
      <c r="H879" s="376"/>
      <c r="I879" s="133"/>
      <c r="J879" s="436"/>
      <c r="K879" s="133"/>
      <c r="L879" s="376"/>
      <c r="M879" s="133"/>
      <c r="N879" s="376"/>
      <c r="O879" s="376"/>
      <c r="P879" s="133"/>
      <c r="Q879" s="376"/>
      <c r="R879" s="133"/>
      <c r="S879" s="499"/>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91"/>
    </row>
    <row r="880" spans="6:69">
      <c r="F880" s="376"/>
      <c r="G880" s="133"/>
      <c r="H880" s="376"/>
      <c r="I880" s="133"/>
      <c r="J880" s="436"/>
      <c r="K880" s="133"/>
      <c r="L880" s="376"/>
      <c r="M880" s="133"/>
      <c r="N880" s="376"/>
      <c r="O880" s="376"/>
      <c r="P880" s="133"/>
      <c r="Q880" s="376"/>
      <c r="R880" s="133"/>
      <c r="S880" s="499"/>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91"/>
    </row>
    <row r="881" spans="6:69">
      <c r="F881" s="376"/>
      <c r="G881" s="133"/>
      <c r="H881" s="376"/>
      <c r="I881" s="133"/>
      <c r="J881" s="436"/>
      <c r="K881" s="133"/>
      <c r="L881" s="376"/>
      <c r="M881" s="133"/>
      <c r="N881" s="376"/>
      <c r="O881" s="376"/>
      <c r="P881" s="133"/>
      <c r="Q881" s="376"/>
      <c r="R881" s="133"/>
      <c r="S881" s="499"/>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91"/>
    </row>
    <row r="882" spans="6:69">
      <c r="F882" s="376"/>
      <c r="G882" s="133"/>
      <c r="H882" s="376"/>
      <c r="I882" s="133"/>
      <c r="J882" s="436"/>
      <c r="K882" s="133"/>
      <c r="L882" s="376"/>
      <c r="M882" s="133"/>
      <c r="N882" s="376"/>
      <c r="O882" s="376"/>
      <c r="P882" s="133"/>
      <c r="Q882" s="376"/>
      <c r="R882" s="133"/>
      <c r="S882" s="499"/>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91"/>
    </row>
    <row r="883" spans="6:69">
      <c r="F883" s="376"/>
      <c r="G883" s="133"/>
      <c r="H883" s="376"/>
      <c r="I883" s="133"/>
      <c r="J883" s="436"/>
      <c r="K883" s="133"/>
      <c r="L883" s="376"/>
      <c r="M883" s="133"/>
      <c r="N883" s="376"/>
      <c r="O883" s="376"/>
      <c r="P883" s="133"/>
      <c r="Q883" s="376"/>
      <c r="R883" s="133"/>
      <c r="S883" s="499"/>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91"/>
    </row>
    <row r="884" spans="6:69">
      <c r="F884" s="376"/>
      <c r="G884" s="133"/>
      <c r="H884" s="376"/>
      <c r="I884" s="133"/>
      <c r="J884" s="436"/>
      <c r="K884" s="133"/>
      <c r="L884" s="376"/>
      <c r="M884" s="133"/>
      <c r="N884" s="376"/>
      <c r="O884" s="376"/>
      <c r="P884" s="133"/>
      <c r="Q884" s="376"/>
      <c r="R884" s="133"/>
      <c r="S884" s="499"/>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91"/>
    </row>
    <row r="885" spans="6:69">
      <c r="F885" s="376"/>
      <c r="G885" s="133"/>
      <c r="H885" s="376"/>
      <c r="I885" s="133"/>
      <c r="J885" s="436"/>
      <c r="K885" s="133"/>
      <c r="L885" s="376"/>
      <c r="M885" s="133"/>
      <c r="N885" s="376"/>
      <c r="O885" s="376"/>
      <c r="P885" s="133"/>
      <c r="Q885" s="376"/>
      <c r="R885" s="133"/>
      <c r="S885" s="499"/>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91"/>
    </row>
    <row r="886" spans="6:69">
      <c r="F886" s="376"/>
      <c r="G886" s="133"/>
      <c r="H886" s="376"/>
      <c r="I886" s="133"/>
      <c r="J886" s="436"/>
      <c r="K886" s="133"/>
      <c r="L886" s="376"/>
      <c r="M886" s="133"/>
      <c r="N886" s="376"/>
      <c r="O886" s="376"/>
      <c r="P886" s="133"/>
      <c r="Q886" s="376"/>
      <c r="R886" s="133"/>
      <c r="S886" s="499"/>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91"/>
    </row>
    <row r="887" spans="6:69">
      <c r="F887" s="376"/>
      <c r="G887" s="133"/>
      <c r="H887" s="376"/>
      <c r="I887" s="133"/>
      <c r="J887" s="436"/>
      <c r="K887" s="133"/>
      <c r="L887" s="376"/>
      <c r="M887" s="133"/>
      <c r="N887" s="376"/>
      <c r="O887" s="376"/>
      <c r="P887" s="133"/>
      <c r="Q887" s="376"/>
      <c r="R887" s="133"/>
      <c r="S887" s="499"/>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91"/>
    </row>
    <row r="888" spans="6:69">
      <c r="F888" s="376"/>
      <c r="G888" s="133"/>
      <c r="H888" s="376"/>
      <c r="I888" s="133"/>
      <c r="J888" s="436"/>
      <c r="K888" s="133"/>
      <c r="L888" s="376"/>
      <c r="M888" s="133"/>
      <c r="N888" s="376"/>
      <c r="O888" s="376"/>
      <c r="P888" s="133"/>
      <c r="Q888" s="376"/>
      <c r="R888" s="133"/>
      <c r="S888" s="499"/>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91"/>
    </row>
    <row r="889" spans="6:69">
      <c r="F889" s="376"/>
      <c r="G889" s="133"/>
      <c r="H889" s="376"/>
      <c r="I889" s="133"/>
      <c r="J889" s="436"/>
      <c r="K889" s="133"/>
      <c r="L889" s="376"/>
      <c r="M889" s="133"/>
      <c r="N889" s="376"/>
      <c r="O889" s="376"/>
      <c r="P889" s="133"/>
      <c r="Q889" s="376"/>
      <c r="R889" s="133"/>
      <c r="S889" s="499"/>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91"/>
    </row>
    <row r="890" spans="6:69">
      <c r="F890" s="376"/>
      <c r="G890" s="133"/>
      <c r="H890" s="376"/>
      <c r="I890" s="133"/>
      <c r="J890" s="436"/>
      <c r="K890" s="133"/>
      <c r="L890" s="376"/>
      <c r="M890" s="133"/>
      <c r="N890" s="376"/>
      <c r="O890" s="376"/>
      <c r="P890" s="133"/>
      <c r="Q890" s="376"/>
      <c r="R890" s="133"/>
      <c r="S890" s="499"/>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91"/>
    </row>
    <row r="891" spans="6:69">
      <c r="F891" s="376"/>
      <c r="G891" s="133"/>
      <c r="H891" s="376"/>
      <c r="I891" s="133"/>
      <c r="J891" s="436"/>
      <c r="K891" s="133"/>
      <c r="L891" s="376"/>
      <c r="M891" s="133"/>
      <c r="N891" s="376"/>
      <c r="O891" s="376"/>
      <c r="P891" s="133"/>
      <c r="Q891" s="376"/>
      <c r="R891" s="133"/>
      <c r="S891" s="499"/>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91"/>
    </row>
    <row r="892" spans="6:69">
      <c r="F892" s="376"/>
      <c r="G892" s="133"/>
      <c r="H892" s="376"/>
      <c r="I892" s="133"/>
      <c r="J892" s="436"/>
      <c r="K892" s="133"/>
      <c r="L892" s="376"/>
      <c r="M892" s="133"/>
      <c r="N892" s="376"/>
      <c r="O892" s="376"/>
      <c r="P892" s="133"/>
      <c r="Q892" s="376"/>
      <c r="R892" s="133"/>
      <c r="S892" s="499"/>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91"/>
    </row>
    <row r="893" spans="6:69">
      <c r="F893" s="376"/>
      <c r="G893" s="133"/>
      <c r="H893" s="376"/>
      <c r="I893" s="133"/>
      <c r="J893" s="436"/>
      <c r="K893" s="133"/>
      <c r="L893" s="376"/>
      <c r="M893" s="133"/>
      <c r="N893" s="376"/>
      <c r="O893" s="376"/>
      <c r="P893" s="133"/>
      <c r="Q893" s="376"/>
      <c r="R893" s="133"/>
      <c r="S893" s="499"/>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91"/>
    </row>
    <row r="894" spans="6:69">
      <c r="F894" s="376"/>
      <c r="G894" s="133"/>
      <c r="H894" s="376"/>
      <c r="I894" s="133"/>
      <c r="J894" s="436"/>
      <c r="K894" s="133"/>
      <c r="L894" s="376"/>
      <c r="M894" s="133"/>
      <c r="N894" s="376"/>
      <c r="O894" s="376"/>
      <c r="P894" s="133"/>
      <c r="Q894" s="376"/>
      <c r="R894" s="133"/>
      <c r="S894" s="499"/>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91"/>
    </row>
    <row r="895" spans="6:69">
      <c r="F895" s="376"/>
      <c r="G895" s="133"/>
      <c r="H895" s="376"/>
      <c r="I895" s="133"/>
      <c r="J895" s="436"/>
      <c r="K895" s="133"/>
      <c r="L895" s="376"/>
      <c r="M895" s="133"/>
      <c r="N895" s="376"/>
      <c r="O895" s="376"/>
      <c r="P895" s="133"/>
      <c r="Q895" s="376"/>
      <c r="R895" s="133"/>
      <c r="S895" s="499"/>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91"/>
    </row>
    <row r="896" spans="6:69">
      <c r="F896" s="376"/>
      <c r="G896" s="133"/>
      <c r="H896" s="376"/>
      <c r="I896" s="133"/>
      <c r="J896" s="436"/>
      <c r="K896" s="133"/>
      <c r="L896" s="376"/>
      <c r="M896" s="133"/>
      <c r="N896" s="376"/>
      <c r="O896" s="376"/>
      <c r="P896" s="133"/>
      <c r="Q896" s="376"/>
      <c r="R896" s="133"/>
      <c r="S896" s="499"/>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91"/>
    </row>
    <row r="897" spans="6:69">
      <c r="F897" s="376"/>
      <c r="G897" s="133"/>
      <c r="H897" s="376"/>
      <c r="I897" s="133"/>
      <c r="J897" s="436"/>
      <c r="K897" s="133"/>
      <c r="L897" s="376"/>
      <c r="M897" s="133"/>
      <c r="N897" s="376"/>
      <c r="O897" s="376"/>
      <c r="P897" s="133"/>
      <c r="Q897" s="376"/>
      <c r="R897" s="133"/>
      <c r="S897" s="499"/>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91"/>
    </row>
    <row r="898" spans="6:69">
      <c r="F898" s="376"/>
      <c r="G898" s="133"/>
      <c r="H898" s="376"/>
      <c r="I898" s="133"/>
      <c r="J898" s="436"/>
      <c r="K898" s="133"/>
      <c r="L898" s="376"/>
      <c r="M898" s="133"/>
      <c r="N898" s="376"/>
      <c r="O898" s="376"/>
      <c r="P898" s="133"/>
      <c r="Q898" s="376"/>
      <c r="R898" s="133"/>
      <c r="S898" s="499"/>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91"/>
    </row>
    <row r="899" spans="6:69">
      <c r="F899" s="376"/>
      <c r="G899" s="133"/>
      <c r="H899" s="376"/>
      <c r="I899" s="133"/>
      <c r="J899" s="436"/>
      <c r="K899" s="133"/>
      <c r="L899" s="376"/>
      <c r="M899" s="133"/>
      <c r="N899" s="376"/>
      <c r="O899" s="376"/>
      <c r="P899" s="133"/>
      <c r="Q899" s="376"/>
      <c r="R899" s="133"/>
      <c r="S899" s="499"/>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91"/>
    </row>
    <row r="900" spans="6:69">
      <c r="F900" s="376"/>
      <c r="G900" s="133"/>
      <c r="H900" s="376"/>
      <c r="I900" s="133"/>
      <c r="J900" s="436"/>
      <c r="K900" s="133"/>
      <c r="L900" s="376"/>
      <c r="M900" s="133"/>
      <c r="N900" s="376"/>
      <c r="O900" s="376"/>
      <c r="P900" s="133"/>
      <c r="Q900" s="376"/>
      <c r="R900" s="133"/>
      <c r="S900" s="499"/>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91"/>
    </row>
    <row r="901" spans="6:69">
      <c r="F901" s="376"/>
      <c r="G901" s="133"/>
      <c r="H901" s="376"/>
      <c r="I901" s="133"/>
      <c r="J901" s="436"/>
      <c r="K901" s="133"/>
      <c r="L901" s="376"/>
      <c r="M901" s="133"/>
      <c r="N901" s="376"/>
      <c r="O901" s="376"/>
      <c r="P901" s="133"/>
      <c r="Q901" s="376"/>
      <c r="R901" s="133"/>
      <c r="S901" s="499"/>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91"/>
    </row>
    <row r="902" spans="6:69">
      <c r="F902" s="376"/>
      <c r="G902" s="133"/>
      <c r="H902" s="376"/>
      <c r="I902" s="133"/>
      <c r="J902" s="436"/>
      <c r="K902" s="133"/>
      <c r="L902" s="376"/>
      <c r="M902" s="133"/>
      <c r="N902" s="376"/>
      <c r="O902" s="376"/>
      <c r="P902" s="133"/>
      <c r="Q902" s="376"/>
      <c r="R902" s="133"/>
      <c r="S902" s="499"/>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91"/>
    </row>
    <row r="903" spans="6:69">
      <c r="F903" s="376"/>
      <c r="G903" s="133"/>
      <c r="H903" s="376"/>
      <c r="I903" s="133"/>
      <c r="J903" s="436"/>
      <c r="K903" s="133"/>
      <c r="L903" s="376"/>
      <c r="M903" s="133"/>
      <c r="N903" s="376"/>
      <c r="O903" s="376"/>
      <c r="P903" s="133"/>
      <c r="Q903" s="376"/>
      <c r="R903" s="133"/>
      <c r="S903" s="499"/>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91"/>
    </row>
    <row r="904" spans="6:69">
      <c r="F904" s="376"/>
      <c r="G904" s="133"/>
      <c r="H904" s="376"/>
      <c r="I904" s="133"/>
      <c r="J904" s="436"/>
      <c r="K904" s="133"/>
      <c r="L904" s="376"/>
      <c r="M904" s="133"/>
      <c r="N904" s="376"/>
      <c r="O904" s="376"/>
      <c r="P904" s="133"/>
      <c r="Q904" s="376"/>
      <c r="R904" s="133"/>
      <c r="S904" s="499"/>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91"/>
    </row>
    <row r="905" spans="6:69">
      <c r="F905" s="376"/>
      <c r="G905" s="133"/>
      <c r="H905" s="376"/>
      <c r="I905" s="133"/>
      <c r="J905" s="436"/>
      <c r="K905" s="133"/>
      <c r="L905" s="376"/>
      <c r="M905" s="133"/>
      <c r="N905" s="376"/>
      <c r="O905" s="376"/>
      <c r="P905" s="133"/>
      <c r="Q905" s="376"/>
      <c r="R905" s="133"/>
      <c r="S905" s="499"/>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91"/>
    </row>
    <row r="906" spans="6:69">
      <c r="F906" s="376"/>
      <c r="G906" s="133"/>
      <c r="H906" s="376"/>
      <c r="I906" s="133"/>
      <c r="J906" s="436"/>
      <c r="K906" s="133"/>
      <c r="L906" s="376"/>
      <c r="M906" s="133"/>
      <c r="N906" s="376"/>
      <c r="O906" s="376"/>
      <c r="P906" s="133"/>
      <c r="Q906" s="376"/>
      <c r="R906" s="133"/>
      <c r="S906" s="499"/>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91"/>
    </row>
    <row r="907" spans="6:69">
      <c r="F907" s="376"/>
      <c r="G907" s="133"/>
      <c r="H907" s="376"/>
      <c r="I907" s="133"/>
      <c r="J907" s="436"/>
      <c r="K907" s="133"/>
      <c r="L907" s="376"/>
      <c r="M907" s="133"/>
      <c r="N907" s="376"/>
      <c r="O907" s="376"/>
      <c r="P907" s="133"/>
      <c r="Q907" s="376"/>
      <c r="R907" s="133"/>
      <c r="S907" s="499"/>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91"/>
    </row>
    <row r="908" spans="6:69">
      <c r="F908" s="376"/>
      <c r="G908" s="133"/>
      <c r="H908" s="376"/>
      <c r="I908" s="133"/>
      <c r="J908" s="436"/>
      <c r="K908" s="133"/>
      <c r="L908" s="376"/>
      <c r="M908" s="133"/>
      <c r="N908" s="376"/>
      <c r="O908" s="376"/>
      <c r="P908" s="133"/>
      <c r="Q908" s="376"/>
      <c r="R908" s="133"/>
      <c r="S908" s="499"/>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91"/>
    </row>
    <row r="909" spans="6:69">
      <c r="F909" s="376"/>
      <c r="G909" s="133"/>
      <c r="H909" s="376"/>
      <c r="I909" s="133"/>
      <c r="J909" s="436"/>
      <c r="K909" s="133"/>
      <c r="L909" s="376"/>
      <c r="M909" s="133"/>
      <c r="N909" s="376"/>
      <c r="O909" s="376"/>
      <c r="P909" s="133"/>
      <c r="Q909" s="376"/>
      <c r="R909" s="133"/>
      <c r="S909" s="499"/>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91"/>
    </row>
    <row r="910" spans="6:69">
      <c r="F910" s="376"/>
      <c r="G910" s="133"/>
      <c r="H910" s="376"/>
      <c r="I910" s="133"/>
      <c r="J910" s="436"/>
      <c r="K910" s="133"/>
      <c r="L910" s="376"/>
      <c r="M910" s="133"/>
      <c r="N910" s="376"/>
      <c r="O910" s="376"/>
      <c r="P910" s="133"/>
      <c r="Q910" s="376"/>
      <c r="R910" s="133"/>
      <c r="S910" s="499"/>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91"/>
    </row>
    <row r="911" spans="6:69">
      <c r="F911" s="376"/>
      <c r="G911" s="133"/>
      <c r="H911" s="376"/>
      <c r="I911" s="133"/>
      <c r="J911" s="436"/>
      <c r="K911" s="133"/>
      <c r="L911" s="376"/>
      <c r="M911" s="133"/>
      <c r="N911" s="376"/>
      <c r="O911" s="376"/>
      <c r="P911" s="133"/>
      <c r="Q911" s="376"/>
      <c r="R911" s="133"/>
      <c r="S911" s="499"/>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91"/>
    </row>
    <row r="912" spans="6:69">
      <c r="F912" s="376"/>
      <c r="G912" s="133"/>
      <c r="H912" s="376"/>
      <c r="I912" s="133"/>
      <c r="J912" s="436"/>
      <c r="K912" s="133"/>
      <c r="L912" s="376"/>
      <c r="M912" s="133"/>
      <c r="N912" s="376"/>
      <c r="O912" s="376"/>
      <c r="P912" s="133"/>
      <c r="Q912" s="376"/>
      <c r="R912" s="133"/>
      <c r="S912" s="499"/>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91"/>
    </row>
    <row r="913" spans="6:69">
      <c r="F913" s="376"/>
      <c r="G913" s="133"/>
      <c r="H913" s="376"/>
      <c r="I913" s="133"/>
      <c r="J913" s="436"/>
      <c r="K913" s="133"/>
      <c r="L913" s="376"/>
      <c r="M913" s="133"/>
      <c r="N913" s="376"/>
      <c r="O913" s="376"/>
      <c r="P913" s="133"/>
      <c r="Q913" s="376"/>
      <c r="R913" s="133"/>
      <c r="S913" s="499"/>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91"/>
    </row>
    <row r="914" spans="6:69">
      <c r="F914" s="376"/>
      <c r="G914" s="133"/>
      <c r="H914" s="376"/>
      <c r="I914" s="133"/>
      <c r="J914" s="436"/>
      <c r="K914" s="133"/>
      <c r="L914" s="376"/>
      <c r="M914" s="133"/>
      <c r="N914" s="376"/>
      <c r="O914" s="376"/>
      <c r="P914" s="133"/>
      <c r="Q914" s="376"/>
      <c r="R914" s="133"/>
      <c r="S914" s="499"/>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91"/>
    </row>
    <row r="915" spans="6:69">
      <c r="F915" s="376"/>
      <c r="G915" s="133"/>
      <c r="H915" s="376"/>
      <c r="I915" s="133"/>
      <c r="J915" s="436"/>
      <c r="K915" s="133"/>
      <c r="L915" s="376"/>
      <c r="M915" s="133"/>
      <c r="N915" s="376"/>
      <c r="O915" s="376"/>
      <c r="P915" s="133"/>
      <c r="Q915" s="376"/>
      <c r="R915" s="133"/>
      <c r="S915" s="499"/>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91"/>
    </row>
    <row r="916" spans="6:69">
      <c r="F916" s="376"/>
      <c r="G916" s="133"/>
      <c r="H916" s="376"/>
      <c r="I916" s="133"/>
      <c r="J916" s="436"/>
      <c r="K916" s="133"/>
      <c r="L916" s="376"/>
      <c r="M916" s="133"/>
      <c r="N916" s="376"/>
      <c r="O916" s="376"/>
      <c r="P916" s="133"/>
      <c r="Q916" s="376"/>
      <c r="R916" s="133"/>
      <c r="S916" s="499"/>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91"/>
    </row>
    <row r="917" spans="6:69">
      <c r="F917" s="376"/>
      <c r="G917" s="133"/>
      <c r="H917" s="376"/>
      <c r="I917" s="133"/>
      <c r="J917" s="436"/>
      <c r="K917" s="133"/>
      <c r="L917" s="376"/>
      <c r="M917" s="133"/>
      <c r="N917" s="376"/>
      <c r="O917" s="376"/>
      <c r="P917" s="133"/>
      <c r="Q917" s="376"/>
      <c r="R917" s="133"/>
      <c r="S917" s="499"/>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91"/>
    </row>
    <row r="918" spans="6:69">
      <c r="F918" s="376"/>
      <c r="G918" s="133"/>
      <c r="H918" s="376"/>
      <c r="I918" s="133"/>
      <c r="J918" s="436"/>
      <c r="K918" s="133"/>
      <c r="L918" s="376"/>
      <c r="M918" s="133"/>
      <c r="N918" s="376"/>
      <c r="O918" s="376"/>
      <c r="P918" s="133"/>
      <c r="Q918" s="376"/>
      <c r="R918" s="133"/>
      <c r="S918" s="499"/>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91"/>
    </row>
    <row r="919" spans="6:69">
      <c r="F919" s="376"/>
      <c r="G919" s="133"/>
      <c r="H919" s="376"/>
      <c r="I919" s="133"/>
      <c r="J919" s="436"/>
      <c r="K919" s="133"/>
      <c r="L919" s="376"/>
      <c r="M919" s="133"/>
      <c r="N919" s="376"/>
      <c r="O919" s="376"/>
      <c r="P919" s="133"/>
      <c r="Q919" s="376"/>
      <c r="R919" s="133"/>
      <c r="S919" s="499"/>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91"/>
    </row>
    <row r="920" spans="6:69">
      <c r="F920" s="376"/>
      <c r="G920" s="133"/>
      <c r="H920" s="376"/>
      <c r="I920" s="133"/>
      <c r="J920" s="436"/>
      <c r="K920" s="133"/>
      <c r="L920" s="376"/>
      <c r="M920" s="133"/>
      <c r="N920" s="376"/>
      <c r="O920" s="376"/>
      <c r="P920" s="133"/>
      <c r="Q920" s="376"/>
      <c r="R920" s="133"/>
      <c r="S920" s="499"/>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91"/>
    </row>
    <row r="921" spans="6:69">
      <c r="F921" s="376"/>
      <c r="G921" s="133"/>
      <c r="H921" s="376"/>
      <c r="I921" s="133"/>
      <c r="J921" s="436"/>
      <c r="K921" s="133"/>
      <c r="L921" s="376"/>
      <c r="M921" s="133"/>
      <c r="N921" s="376"/>
      <c r="O921" s="376"/>
      <c r="P921" s="133"/>
      <c r="Q921" s="376"/>
      <c r="R921" s="133"/>
      <c r="S921" s="499"/>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91"/>
    </row>
    <row r="922" spans="6:69">
      <c r="F922" s="376"/>
      <c r="G922" s="133"/>
      <c r="H922" s="376"/>
      <c r="I922" s="133"/>
      <c r="J922" s="436"/>
      <c r="K922" s="133"/>
      <c r="L922" s="376"/>
      <c r="M922" s="133"/>
      <c r="N922" s="376"/>
      <c r="O922" s="376"/>
      <c r="P922" s="133"/>
      <c r="Q922" s="376"/>
      <c r="R922" s="133"/>
      <c r="S922" s="499"/>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91"/>
    </row>
    <row r="923" spans="6:69">
      <c r="F923" s="376"/>
      <c r="G923" s="133"/>
      <c r="H923" s="376"/>
      <c r="I923" s="133"/>
      <c r="J923" s="436"/>
      <c r="K923" s="133"/>
      <c r="L923" s="376"/>
      <c r="M923" s="133"/>
      <c r="N923" s="376"/>
      <c r="O923" s="376"/>
      <c r="P923" s="133"/>
      <c r="Q923" s="376"/>
      <c r="R923" s="133"/>
      <c r="S923" s="499"/>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91"/>
    </row>
    <row r="924" spans="6:69">
      <c r="F924" s="376"/>
      <c r="G924" s="133"/>
      <c r="H924" s="376"/>
      <c r="I924" s="133"/>
      <c r="J924" s="436"/>
      <c r="K924" s="133"/>
      <c r="L924" s="376"/>
      <c r="M924" s="133"/>
      <c r="N924" s="376"/>
      <c r="O924" s="376"/>
      <c r="P924" s="133"/>
      <c r="Q924" s="376"/>
      <c r="R924" s="133"/>
      <c r="S924" s="499"/>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91"/>
    </row>
    <row r="925" spans="6:69">
      <c r="F925" s="376"/>
      <c r="G925" s="133"/>
      <c r="H925" s="376"/>
      <c r="I925" s="133"/>
      <c r="J925" s="436"/>
      <c r="K925" s="133"/>
      <c r="L925" s="376"/>
      <c r="M925" s="133"/>
      <c r="N925" s="376"/>
      <c r="O925" s="376"/>
      <c r="P925" s="133"/>
      <c r="Q925" s="376"/>
      <c r="R925" s="133"/>
      <c r="S925" s="499"/>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91"/>
    </row>
    <row r="926" spans="6:69">
      <c r="F926" s="376"/>
      <c r="G926" s="133"/>
      <c r="H926" s="376"/>
      <c r="I926" s="133"/>
      <c r="J926" s="436"/>
      <c r="K926" s="133"/>
      <c r="L926" s="376"/>
      <c r="M926" s="133"/>
      <c r="N926" s="376"/>
      <c r="O926" s="376"/>
      <c r="P926" s="133"/>
      <c r="Q926" s="376"/>
      <c r="R926" s="133"/>
      <c r="S926" s="499"/>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91"/>
    </row>
    <row r="927" spans="6:69">
      <c r="F927" s="376"/>
      <c r="G927" s="133"/>
      <c r="H927" s="376"/>
      <c r="I927" s="133"/>
      <c r="J927" s="436"/>
      <c r="K927" s="133"/>
      <c r="L927" s="376"/>
      <c r="M927" s="133"/>
      <c r="N927" s="376"/>
      <c r="O927" s="376"/>
      <c r="P927" s="133"/>
      <c r="Q927" s="376"/>
      <c r="R927" s="133"/>
      <c r="S927" s="499"/>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91"/>
    </row>
    <row r="928" spans="6:69">
      <c r="F928" s="376"/>
      <c r="G928" s="133"/>
      <c r="H928" s="376"/>
      <c r="I928" s="133"/>
      <c r="J928" s="436"/>
      <c r="K928" s="133"/>
      <c r="L928" s="376"/>
      <c r="M928" s="133"/>
      <c r="N928" s="376"/>
      <c r="O928" s="376"/>
      <c r="P928" s="133"/>
      <c r="Q928" s="376"/>
      <c r="R928" s="133"/>
      <c r="S928" s="499"/>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91"/>
    </row>
    <row r="929" spans="6:69">
      <c r="F929" s="376"/>
      <c r="G929" s="133"/>
      <c r="H929" s="376"/>
      <c r="I929" s="133"/>
      <c r="J929" s="436"/>
      <c r="K929" s="133"/>
      <c r="L929" s="376"/>
      <c r="M929" s="133"/>
      <c r="N929" s="376"/>
      <c r="O929" s="376"/>
      <c r="P929" s="133"/>
      <c r="Q929" s="376"/>
      <c r="R929" s="133"/>
      <c r="S929" s="499"/>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91"/>
    </row>
    <row r="930" spans="6:69">
      <c r="F930" s="376"/>
      <c r="G930" s="133"/>
      <c r="H930" s="376"/>
      <c r="I930" s="133"/>
      <c r="J930" s="436"/>
      <c r="K930" s="133"/>
      <c r="L930" s="376"/>
      <c r="M930" s="133"/>
      <c r="N930" s="376"/>
      <c r="O930" s="376"/>
      <c r="P930" s="133"/>
      <c r="Q930" s="376"/>
      <c r="R930" s="133"/>
      <c r="S930" s="499"/>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91"/>
    </row>
    <row r="931" spans="6:69">
      <c r="F931" s="376"/>
      <c r="G931" s="133"/>
      <c r="H931" s="376"/>
      <c r="I931" s="133"/>
      <c r="J931" s="436"/>
      <c r="K931" s="133"/>
      <c r="L931" s="376"/>
      <c r="M931" s="133"/>
      <c r="N931" s="376"/>
      <c r="O931" s="376"/>
      <c r="P931" s="133"/>
      <c r="Q931" s="376"/>
      <c r="R931" s="133"/>
      <c r="S931" s="499"/>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91"/>
    </row>
    <row r="932" spans="6:69">
      <c r="F932" s="376"/>
      <c r="G932" s="133"/>
      <c r="H932" s="376"/>
      <c r="I932" s="133"/>
      <c r="J932" s="436"/>
      <c r="K932" s="133"/>
      <c r="L932" s="376"/>
      <c r="M932" s="133"/>
      <c r="N932" s="376"/>
      <c r="O932" s="376"/>
      <c r="P932" s="133"/>
      <c r="Q932" s="376"/>
      <c r="R932" s="133"/>
      <c r="S932" s="499"/>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91"/>
    </row>
    <row r="933" spans="6:69">
      <c r="F933" s="376"/>
      <c r="G933" s="133"/>
      <c r="H933" s="376"/>
      <c r="I933" s="133"/>
      <c r="J933" s="436"/>
      <c r="K933" s="133"/>
      <c r="L933" s="376"/>
      <c r="M933" s="133"/>
      <c r="N933" s="376"/>
      <c r="O933" s="376"/>
      <c r="P933" s="133"/>
      <c r="Q933" s="376"/>
      <c r="R933" s="133"/>
      <c r="S933" s="499"/>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91"/>
    </row>
    <row r="934" spans="6:69">
      <c r="F934" s="376"/>
      <c r="G934" s="133"/>
      <c r="H934" s="376"/>
      <c r="I934" s="133"/>
      <c r="J934" s="436"/>
      <c r="K934" s="133"/>
      <c r="L934" s="376"/>
      <c r="M934" s="133"/>
      <c r="N934" s="376"/>
      <c r="O934" s="376"/>
      <c r="P934" s="133"/>
      <c r="Q934" s="376"/>
      <c r="R934" s="133"/>
      <c r="S934" s="499"/>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91"/>
    </row>
    <row r="935" spans="6:69">
      <c r="F935" s="376"/>
      <c r="G935" s="133"/>
      <c r="H935" s="376"/>
      <c r="I935" s="133"/>
      <c r="J935" s="436"/>
      <c r="K935" s="133"/>
      <c r="L935" s="376"/>
      <c r="M935" s="133"/>
      <c r="N935" s="376"/>
      <c r="O935" s="376"/>
      <c r="P935" s="133"/>
      <c r="Q935" s="376"/>
      <c r="R935" s="133"/>
      <c r="S935" s="499"/>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91"/>
    </row>
    <row r="936" spans="6:69">
      <c r="F936" s="376"/>
      <c r="G936" s="133"/>
      <c r="H936" s="376"/>
      <c r="I936" s="133"/>
      <c r="J936" s="436"/>
      <c r="K936" s="133"/>
      <c r="L936" s="376"/>
      <c r="M936" s="133"/>
      <c r="N936" s="376"/>
      <c r="O936" s="376"/>
      <c r="P936" s="133"/>
      <c r="Q936" s="376"/>
      <c r="R936" s="133"/>
      <c r="S936" s="499"/>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91"/>
    </row>
    <row r="937" spans="6:69">
      <c r="F937" s="376"/>
      <c r="G937" s="133"/>
      <c r="H937" s="376"/>
      <c r="I937" s="133"/>
      <c r="J937" s="436"/>
      <c r="K937" s="133"/>
      <c r="L937" s="376"/>
      <c r="M937" s="133"/>
      <c r="N937" s="376"/>
      <c r="O937" s="376"/>
      <c r="P937" s="133"/>
      <c r="Q937" s="376"/>
      <c r="R937" s="133"/>
      <c r="S937" s="499"/>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91"/>
    </row>
    <row r="938" spans="6:69">
      <c r="F938" s="376"/>
      <c r="G938" s="133"/>
      <c r="H938" s="376"/>
      <c r="I938" s="133"/>
      <c r="J938" s="436"/>
      <c r="K938" s="133"/>
      <c r="L938" s="376"/>
      <c r="M938" s="133"/>
      <c r="N938" s="376"/>
      <c r="O938" s="376"/>
      <c r="P938" s="133"/>
      <c r="Q938" s="376"/>
      <c r="R938" s="133"/>
      <c r="S938" s="499"/>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91"/>
    </row>
    <row r="939" spans="6:69">
      <c r="F939" s="376"/>
      <c r="G939" s="133"/>
      <c r="H939" s="376"/>
      <c r="I939" s="133"/>
      <c r="J939" s="436"/>
      <c r="K939" s="133"/>
      <c r="L939" s="376"/>
      <c r="M939" s="133"/>
      <c r="N939" s="376"/>
      <c r="O939" s="376"/>
      <c r="P939" s="133"/>
      <c r="Q939" s="376"/>
      <c r="R939" s="133"/>
      <c r="S939" s="499"/>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91"/>
    </row>
    <row r="940" spans="6:69">
      <c r="F940" s="376"/>
      <c r="G940" s="133"/>
      <c r="H940" s="376"/>
      <c r="I940" s="133"/>
      <c r="J940" s="436"/>
      <c r="K940" s="133"/>
      <c r="L940" s="376"/>
      <c r="M940" s="133"/>
      <c r="N940" s="376"/>
      <c r="O940" s="376"/>
      <c r="P940" s="133"/>
      <c r="Q940" s="376"/>
      <c r="R940" s="133"/>
      <c r="S940" s="499"/>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91"/>
    </row>
    <row r="941" spans="6:69">
      <c r="F941" s="376"/>
      <c r="G941" s="133"/>
      <c r="H941" s="376"/>
      <c r="I941" s="133"/>
      <c r="J941" s="436"/>
      <c r="K941" s="133"/>
      <c r="L941" s="376"/>
      <c r="M941" s="133"/>
      <c r="N941" s="376"/>
      <c r="O941" s="376"/>
      <c r="P941" s="133"/>
      <c r="Q941" s="376"/>
      <c r="R941" s="133"/>
      <c r="S941" s="499"/>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91"/>
    </row>
    <row r="942" spans="6:69">
      <c r="F942" s="376"/>
      <c r="G942" s="133"/>
      <c r="H942" s="376"/>
      <c r="I942" s="133"/>
      <c r="J942" s="436"/>
      <c r="K942" s="133"/>
      <c r="L942" s="376"/>
      <c r="M942" s="133"/>
      <c r="N942" s="376"/>
      <c r="O942" s="376"/>
      <c r="P942" s="133"/>
      <c r="Q942" s="376"/>
      <c r="R942" s="133"/>
      <c r="S942" s="499"/>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91"/>
    </row>
    <row r="943" spans="6:69">
      <c r="F943" s="376"/>
      <c r="G943" s="133"/>
      <c r="H943" s="376"/>
      <c r="I943" s="133"/>
      <c r="J943" s="436"/>
      <c r="K943" s="133"/>
      <c r="L943" s="376"/>
      <c r="M943" s="133"/>
      <c r="N943" s="376"/>
      <c r="O943" s="376"/>
      <c r="P943" s="133"/>
      <c r="Q943" s="376"/>
      <c r="R943" s="133"/>
      <c r="S943" s="499"/>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91"/>
    </row>
    <row r="944" spans="6:69">
      <c r="F944" s="376"/>
      <c r="G944" s="133"/>
      <c r="H944" s="376"/>
      <c r="I944" s="133"/>
      <c r="J944" s="436"/>
      <c r="K944" s="133"/>
      <c r="L944" s="376"/>
      <c r="M944" s="133"/>
      <c r="N944" s="376"/>
      <c r="O944" s="376"/>
      <c r="P944" s="133"/>
      <c r="Q944" s="376"/>
      <c r="R944" s="133"/>
      <c r="S944" s="499"/>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91"/>
    </row>
    <row r="945" spans="6:69">
      <c r="F945" s="376"/>
      <c r="G945" s="133"/>
      <c r="H945" s="376"/>
      <c r="I945" s="133"/>
      <c r="J945" s="436"/>
      <c r="K945" s="133"/>
      <c r="L945" s="376"/>
      <c r="M945" s="133"/>
      <c r="N945" s="376"/>
      <c r="O945" s="376"/>
      <c r="P945" s="133"/>
      <c r="Q945" s="376"/>
      <c r="R945" s="133"/>
      <c r="S945" s="499"/>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91"/>
    </row>
    <row r="946" spans="6:69">
      <c r="F946" s="376"/>
      <c r="G946" s="133"/>
      <c r="H946" s="376"/>
      <c r="I946" s="133"/>
      <c r="J946" s="436"/>
      <c r="K946" s="133"/>
      <c r="L946" s="376"/>
      <c r="M946" s="133"/>
      <c r="N946" s="376"/>
      <c r="O946" s="376"/>
      <c r="P946" s="133"/>
      <c r="Q946" s="376"/>
      <c r="R946" s="133"/>
      <c r="S946" s="499"/>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91"/>
    </row>
    <row r="947" spans="6:69">
      <c r="F947" s="376"/>
      <c r="G947" s="133"/>
      <c r="H947" s="376"/>
      <c r="I947" s="133"/>
      <c r="J947" s="436"/>
      <c r="K947" s="133"/>
      <c r="L947" s="376"/>
      <c r="M947" s="133"/>
      <c r="N947" s="376"/>
      <c r="O947" s="376"/>
      <c r="P947" s="133"/>
      <c r="Q947" s="376"/>
      <c r="R947" s="133"/>
      <c r="S947" s="499"/>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91"/>
    </row>
    <row r="948" spans="6:69">
      <c r="F948" s="376"/>
      <c r="G948" s="133"/>
      <c r="H948" s="376"/>
      <c r="I948" s="133"/>
      <c r="J948" s="436"/>
      <c r="K948" s="133"/>
      <c r="L948" s="376"/>
      <c r="M948" s="133"/>
      <c r="N948" s="376"/>
      <c r="O948" s="376"/>
      <c r="P948" s="133"/>
      <c r="Q948" s="376"/>
      <c r="R948" s="133"/>
      <c r="S948" s="499"/>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91"/>
    </row>
    <row r="949" spans="6:69">
      <c r="F949" s="376"/>
      <c r="G949" s="133"/>
      <c r="H949" s="376"/>
      <c r="I949" s="133"/>
      <c r="J949" s="436"/>
      <c r="K949" s="133"/>
      <c r="L949" s="376"/>
      <c r="M949" s="133"/>
      <c r="N949" s="376"/>
      <c r="O949" s="376"/>
      <c r="P949" s="133"/>
      <c r="Q949" s="376"/>
      <c r="R949" s="133"/>
      <c r="S949" s="499"/>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91"/>
    </row>
    <row r="950" spans="6:69">
      <c r="F950" s="376"/>
      <c r="G950" s="133"/>
      <c r="H950" s="376"/>
      <c r="I950" s="133"/>
      <c r="J950" s="436"/>
      <c r="K950" s="133"/>
      <c r="L950" s="376"/>
      <c r="M950" s="133"/>
      <c r="N950" s="376"/>
      <c r="O950" s="376"/>
      <c r="P950" s="133"/>
      <c r="Q950" s="376"/>
      <c r="R950" s="133"/>
      <c r="S950" s="499"/>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91"/>
    </row>
    <row r="951" spans="6:69">
      <c r="F951" s="376"/>
      <c r="G951" s="133"/>
      <c r="H951" s="376"/>
      <c r="I951" s="133"/>
      <c r="J951" s="436"/>
      <c r="K951" s="133"/>
      <c r="L951" s="376"/>
      <c r="M951" s="133"/>
      <c r="N951" s="376"/>
      <c r="O951" s="376"/>
      <c r="P951" s="133"/>
      <c r="Q951" s="376"/>
      <c r="R951" s="133"/>
      <c r="S951" s="499"/>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91"/>
    </row>
    <row r="952" spans="6:69">
      <c r="F952" s="376"/>
      <c r="G952" s="133"/>
      <c r="H952" s="376"/>
      <c r="I952" s="133"/>
      <c r="J952" s="436"/>
      <c r="K952" s="133"/>
      <c r="L952" s="376"/>
      <c r="M952" s="133"/>
      <c r="N952" s="376"/>
      <c r="O952" s="376"/>
      <c r="P952" s="133"/>
      <c r="Q952" s="376"/>
      <c r="R952" s="133"/>
      <c r="S952" s="499"/>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91"/>
    </row>
    <row r="953" spans="6:69">
      <c r="F953" s="376"/>
      <c r="G953" s="133"/>
      <c r="H953" s="376"/>
      <c r="I953" s="133"/>
      <c r="J953" s="436"/>
      <c r="K953" s="133"/>
      <c r="L953" s="376"/>
      <c r="M953" s="133"/>
      <c r="N953" s="376"/>
      <c r="O953" s="376"/>
      <c r="P953" s="133"/>
      <c r="Q953" s="376"/>
      <c r="R953" s="133"/>
      <c r="S953" s="499"/>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91"/>
    </row>
    <row r="954" spans="6:69">
      <c r="F954" s="376"/>
      <c r="G954" s="133"/>
      <c r="H954" s="376"/>
      <c r="I954" s="133"/>
      <c r="J954" s="436"/>
      <c r="K954" s="133"/>
      <c r="L954" s="376"/>
      <c r="M954" s="133"/>
      <c r="N954" s="376"/>
      <c r="O954" s="376"/>
      <c r="P954" s="133"/>
      <c r="Q954" s="376"/>
      <c r="R954" s="133"/>
      <c r="S954" s="499"/>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91"/>
    </row>
    <row r="955" spans="6:69">
      <c r="F955" s="376"/>
      <c r="G955" s="133"/>
      <c r="H955" s="376"/>
      <c r="I955" s="133"/>
      <c r="J955" s="436"/>
      <c r="K955" s="133"/>
      <c r="L955" s="376"/>
      <c r="M955" s="133"/>
      <c r="N955" s="376"/>
      <c r="O955" s="376"/>
      <c r="P955" s="133"/>
      <c r="Q955" s="376"/>
      <c r="R955" s="133"/>
      <c r="S955" s="499"/>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91"/>
    </row>
    <row r="956" spans="6:69">
      <c r="F956" s="376"/>
      <c r="G956" s="133"/>
      <c r="H956" s="376"/>
      <c r="I956" s="133"/>
      <c r="J956" s="436"/>
      <c r="K956" s="133"/>
      <c r="L956" s="376"/>
      <c r="M956" s="133"/>
      <c r="N956" s="376"/>
      <c r="O956" s="376"/>
      <c r="P956" s="133"/>
      <c r="Q956" s="376"/>
      <c r="R956" s="133"/>
      <c r="S956" s="499"/>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91"/>
    </row>
    <row r="957" spans="6:69">
      <c r="F957" s="376"/>
      <c r="G957" s="133"/>
      <c r="H957" s="376"/>
      <c r="I957" s="133"/>
      <c r="J957" s="436"/>
      <c r="K957" s="133"/>
      <c r="L957" s="376"/>
      <c r="M957" s="133"/>
      <c r="N957" s="376"/>
      <c r="O957" s="376"/>
      <c r="P957" s="133"/>
      <c r="Q957" s="376"/>
      <c r="R957" s="133"/>
      <c r="S957" s="499"/>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91"/>
    </row>
    <row r="958" spans="6:69">
      <c r="F958" s="376"/>
      <c r="G958" s="133"/>
      <c r="H958" s="376"/>
      <c r="I958" s="133"/>
      <c r="J958" s="436"/>
      <c r="K958" s="133"/>
      <c r="L958" s="376"/>
      <c r="M958" s="133"/>
      <c r="N958" s="376"/>
      <c r="O958" s="376"/>
      <c r="P958" s="133"/>
      <c r="Q958" s="376"/>
      <c r="R958" s="133"/>
      <c r="S958" s="499"/>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91"/>
    </row>
    <row r="959" spans="6:69">
      <c r="F959" s="376"/>
      <c r="G959" s="133"/>
      <c r="H959" s="376"/>
      <c r="I959" s="133"/>
      <c r="J959" s="436"/>
      <c r="K959" s="133"/>
      <c r="L959" s="376"/>
      <c r="M959" s="133"/>
      <c r="N959" s="376"/>
      <c r="O959" s="376"/>
      <c r="P959" s="133"/>
      <c r="Q959" s="376"/>
      <c r="R959" s="133"/>
      <c r="S959" s="499"/>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91"/>
    </row>
    <row r="960" spans="6:69">
      <c r="F960" s="376"/>
      <c r="G960" s="133"/>
      <c r="H960" s="376"/>
      <c r="I960" s="133"/>
      <c r="J960" s="436"/>
      <c r="K960" s="133"/>
      <c r="L960" s="376"/>
      <c r="M960" s="133"/>
      <c r="N960" s="376"/>
      <c r="O960" s="376"/>
      <c r="P960" s="133"/>
      <c r="Q960" s="376"/>
      <c r="R960" s="133"/>
      <c r="S960" s="499"/>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91"/>
    </row>
    <row r="961" spans="6:69">
      <c r="F961" s="376"/>
      <c r="G961" s="133"/>
      <c r="H961" s="376"/>
      <c r="I961" s="133"/>
      <c r="J961" s="436"/>
      <c r="K961" s="133"/>
      <c r="L961" s="376"/>
      <c r="M961" s="133"/>
      <c r="N961" s="376"/>
      <c r="O961" s="376"/>
      <c r="P961" s="133"/>
      <c r="Q961" s="376"/>
      <c r="R961" s="133"/>
      <c r="S961" s="499"/>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91"/>
    </row>
    <row r="962" spans="6:69">
      <c r="F962" s="376"/>
      <c r="G962" s="133"/>
      <c r="H962" s="376"/>
      <c r="I962" s="133"/>
      <c r="J962" s="436"/>
      <c r="K962" s="133"/>
      <c r="L962" s="376"/>
      <c r="M962" s="133"/>
      <c r="N962" s="376"/>
      <c r="O962" s="376"/>
      <c r="P962" s="133"/>
      <c r="Q962" s="376"/>
      <c r="R962" s="133"/>
      <c r="S962" s="499"/>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91"/>
    </row>
    <row r="963" spans="6:69">
      <c r="F963" s="376"/>
      <c r="G963" s="133"/>
      <c r="H963" s="376"/>
      <c r="I963" s="133"/>
      <c r="J963" s="436"/>
      <c r="K963" s="133"/>
      <c r="L963" s="376"/>
      <c r="M963" s="133"/>
      <c r="N963" s="376"/>
      <c r="O963" s="376"/>
      <c r="P963" s="133"/>
      <c r="Q963" s="376"/>
      <c r="R963" s="133"/>
      <c r="S963" s="499"/>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91"/>
    </row>
    <row r="964" spans="6:69">
      <c r="F964" s="376"/>
      <c r="G964" s="133"/>
      <c r="H964" s="376"/>
      <c r="I964" s="133"/>
      <c r="J964" s="436"/>
      <c r="K964" s="133"/>
      <c r="L964" s="376"/>
      <c r="M964" s="133"/>
      <c r="N964" s="376"/>
      <c r="O964" s="376"/>
      <c r="P964" s="133"/>
      <c r="Q964" s="376"/>
      <c r="R964" s="133"/>
      <c r="S964" s="499"/>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91"/>
    </row>
    <row r="965" spans="6:69">
      <c r="F965" s="376"/>
      <c r="G965" s="133"/>
      <c r="H965" s="376"/>
      <c r="I965" s="133"/>
      <c r="J965" s="436"/>
      <c r="K965" s="133"/>
      <c r="L965" s="376"/>
      <c r="M965" s="133"/>
      <c r="N965" s="376"/>
      <c r="O965" s="376"/>
      <c r="P965" s="133"/>
      <c r="Q965" s="376"/>
      <c r="R965" s="133"/>
      <c r="S965" s="499"/>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91"/>
    </row>
    <row r="966" spans="6:69">
      <c r="F966" s="376"/>
      <c r="G966" s="133"/>
      <c r="H966" s="376"/>
      <c r="I966" s="133"/>
      <c r="J966" s="436"/>
      <c r="K966" s="133"/>
      <c r="L966" s="376"/>
      <c r="M966" s="133"/>
      <c r="N966" s="376"/>
      <c r="O966" s="376"/>
      <c r="P966" s="133"/>
      <c r="Q966" s="376"/>
      <c r="R966" s="133"/>
      <c r="S966" s="499"/>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91"/>
    </row>
    <row r="967" spans="6:69">
      <c r="F967" s="376"/>
      <c r="G967" s="133"/>
      <c r="H967" s="376"/>
      <c r="I967" s="133"/>
      <c r="J967" s="436"/>
      <c r="K967" s="133"/>
      <c r="L967" s="376"/>
      <c r="M967" s="133"/>
      <c r="N967" s="376"/>
      <c r="O967" s="376"/>
      <c r="P967" s="133"/>
      <c r="Q967" s="376"/>
      <c r="R967" s="133"/>
      <c r="S967" s="499"/>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91"/>
    </row>
    <row r="968" spans="6:69">
      <c r="F968" s="376"/>
      <c r="G968" s="133"/>
      <c r="H968" s="376"/>
      <c r="I968" s="133"/>
      <c r="J968" s="436"/>
      <c r="K968" s="133"/>
      <c r="L968" s="376"/>
      <c r="M968" s="133"/>
      <c r="N968" s="376"/>
      <c r="O968" s="376"/>
      <c r="P968" s="133"/>
      <c r="Q968" s="376"/>
      <c r="R968" s="133"/>
      <c r="S968" s="499"/>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91"/>
    </row>
    <row r="969" spans="6:69">
      <c r="F969" s="376"/>
      <c r="G969" s="133"/>
      <c r="H969" s="376"/>
      <c r="I969" s="133"/>
      <c r="J969" s="436"/>
      <c r="K969" s="133"/>
      <c r="L969" s="376"/>
      <c r="M969" s="133"/>
      <c r="N969" s="376"/>
      <c r="O969" s="376"/>
      <c r="P969" s="133"/>
      <c r="Q969" s="376"/>
      <c r="R969" s="133"/>
      <c r="S969" s="499"/>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91"/>
    </row>
    <row r="970" spans="6:69">
      <c r="F970" s="376"/>
      <c r="G970" s="133"/>
      <c r="H970" s="376"/>
      <c r="I970" s="133"/>
      <c r="J970" s="436"/>
      <c r="K970" s="133"/>
      <c r="L970" s="376"/>
      <c r="M970" s="133"/>
      <c r="N970" s="376"/>
      <c r="O970" s="376"/>
      <c r="P970" s="133"/>
      <c r="Q970" s="376"/>
      <c r="R970" s="133"/>
      <c r="S970" s="499"/>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91"/>
    </row>
    <row r="971" spans="6:69">
      <c r="F971" s="376"/>
      <c r="G971" s="133"/>
      <c r="H971" s="376"/>
      <c r="I971" s="133"/>
      <c r="J971" s="436"/>
      <c r="K971" s="133"/>
      <c r="L971" s="376"/>
      <c r="M971" s="133"/>
      <c r="N971" s="376"/>
      <c r="O971" s="376"/>
      <c r="P971" s="133"/>
      <c r="Q971" s="376"/>
      <c r="R971" s="133"/>
      <c r="S971" s="499"/>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91"/>
    </row>
    <row r="972" spans="6:69">
      <c r="F972" s="376"/>
      <c r="G972" s="133"/>
      <c r="H972" s="376"/>
      <c r="I972" s="133"/>
      <c r="J972" s="436"/>
      <c r="K972" s="133"/>
      <c r="L972" s="376"/>
      <c r="M972" s="133"/>
      <c r="N972" s="376"/>
      <c r="O972" s="376"/>
      <c r="P972" s="133"/>
      <c r="Q972" s="376"/>
      <c r="R972" s="133"/>
      <c r="S972" s="499"/>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91"/>
    </row>
    <row r="973" spans="6:69">
      <c r="F973" s="376"/>
      <c r="G973" s="133"/>
      <c r="H973" s="376"/>
      <c r="I973" s="133"/>
      <c r="J973" s="436"/>
      <c r="K973" s="133"/>
      <c r="L973" s="376"/>
      <c r="M973" s="133"/>
      <c r="N973" s="376"/>
      <c r="O973" s="376"/>
      <c r="P973" s="133"/>
      <c r="Q973" s="376"/>
      <c r="R973" s="133"/>
      <c r="S973" s="499"/>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91"/>
    </row>
    <row r="974" spans="6:69">
      <c r="F974" s="376"/>
      <c r="G974" s="133"/>
      <c r="H974" s="376"/>
      <c r="I974" s="133"/>
      <c r="J974" s="436"/>
      <c r="K974" s="133"/>
      <c r="L974" s="376"/>
      <c r="M974" s="133"/>
      <c r="N974" s="376"/>
      <c r="O974" s="376"/>
      <c r="P974" s="133"/>
      <c r="Q974" s="376"/>
      <c r="R974" s="133"/>
      <c r="S974" s="499"/>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91"/>
    </row>
    <row r="975" spans="6:69">
      <c r="F975" s="376"/>
      <c r="G975" s="133"/>
      <c r="H975" s="376"/>
      <c r="I975" s="133"/>
      <c r="J975" s="436"/>
      <c r="K975" s="133"/>
      <c r="L975" s="376"/>
      <c r="M975" s="133"/>
      <c r="N975" s="376"/>
      <c r="O975" s="376"/>
      <c r="P975" s="133"/>
      <c r="Q975" s="376"/>
      <c r="R975" s="133"/>
      <c r="S975" s="499"/>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91"/>
    </row>
    <row r="976" spans="6:69">
      <c r="F976" s="376"/>
      <c r="G976" s="133"/>
      <c r="H976" s="376"/>
      <c r="I976" s="133"/>
      <c r="J976" s="436"/>
      <c r="K976" s="133"/>
      <c r="L976" s="376"/>
      <c r="M976" s="133"/>
      <c r="N976" s="376"/>
      <c r="O976" s="376"/>
      <c r="P976" s="133"/>
      <c r="Q976" s="376"/>
      <c r="R976" s="133"/>
      <c r="S976" s="499"/>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91"/>
    </row>
    <row r="977" spans="6:69">
      <c r="F977" s="376"/>
      <c r="G977" s="133"/>
      <c r="H977" s="376"/>
      <c r="I977" s="133"/>
      <c r="J977" s="436"/>
      <c r="K977" s="133"/>
      <c r="L977" s="376"/>
      <c r="M977" s="133"/>
      <c r="N977" s="376"/>
      <c r="O977" s="376"/>
      <c r="P977" s="133"/>
      <c r="Q977" s="376"/>
      <c r="R977" s="133"/>
      <c r="S977" s="499"/>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91"/>
    </row>
    <row r="978" spans="6:69">
      <c r="F978" s="376"/>
      <c r="G978" s="133"/>
      <c r="H978" s="376"/>
      <c r="I978" s="133"/>
      <c r="J978" s="436"/>
      <c r="K978" s="133"/>
      <c r="L978" s="376"/>
      <c r="M978" s="133"/>
      <c r="N978" s="376"/>
      <c r="O978" s="376"/>
      <c r="P978" s="133"/>
      <c r="Q978" s="376"/>
      <c r="R978" s="133"/>
      <c r="S978" s="499"/>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91"/>
    </row>
    <row r="979" spans="6:69">
      <c r="F979" s="376"/>
      <c r="G979" s="133"/>
      <c r="H979" s="376"/>
      <c r="I979" s="133"/>
      <c r="J979" s="436"/>
      <c r="K979" s="133"/>
      <c r="L979" s="376"/>
      <c r="M979" s="133"/>
      <c r="N979" s="376"/>
      <c r="O979" s="376"/>
      <c r="P979" s="133"/>
      <c r="Q979" s="376"/>
      <c r="R979" s="133"/>
      <c r="S979" s="499"/>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91"/>
    </row>
    <row r="980" spans="6:69">
      <c r="F980" s="376"/>
      <c r="G980" s="133"/>
      <c r="H980" s="376"/>
      <c r="I980" s="133"/>
      <c r="J980" s="436"/>
      <c r="K980" s="133"/>
      <c r="L980" s="376"/>
      <c r="M980" s="133"/>
      <c r="N980" s="376"/>
      <c r="O980" s="376"/>
      <c r="P980" s="133"/>
      <c r="Q980" s="376"/>
      <c r="R980" s="133"/>
      <c r="S980" s="499"/>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91"/>
    </row>
    <row r="981" spans="6:69">
      <c r="F981" s="376"/>
      <c r="G981" s="133"/>
      <c r="H981" s="376"/>
      <c r="I981" s="133"/>
      <c r="J981" s="436"/>
      <c r="K981" s="133"/>
      <c r="L981" s="376"/>
      <c r="M981" s="133"/>
      <c r="N981" s="376"/>
      <c r="O981" s="376"/>
      <c r="P981" s="133"/>
      <c r="Q981" s="376"/>
      <c r="R981" s="133"/>
      <c r="S981" s="499"/>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91"/>
    </row>
    <row r="982" spans="6:69">
      <c r="F982" s="376"/>
      <c r="G982" s="133"/>
      <c r="H982" s="376"/>
      <c r="I982" s="133"/>
      <c r="J982" s="436"/>
      <c r="K982" s="133"/>
      <c r="L982" s="376"/>
      <c r="M982" s="133"/>
      <c r="N982" s="376"/>
      <c r="O982" s="376"/>
      <c r="P982" s="133"/>
      <c r="Q982" s="376"/>
      <c r="R982" s="133"/>
      <c r="S982" s="499"/>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91"/>
    </row>
    <row r="983" spans="6:69">
      <c r="F983" s="376"/>
      <c r="G983" s="133"/>
      <c r="H983" s="376"/>
      <c r="I983" s="133"/>
      <c r="J983" s="436"/>
      <c r="K983" s="133"/>
      <c r="L983" s="376"/>
      <c r="M983" s="133"/>
      <c r="N983" s="376"/>
      <c r="O983" s="376"/>
      <c r="P983" s="133"/>
      <c r="Q983" s="376"/>
      <c r="R983" s="133"/>
      <c r="S983" s="499"/>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91"/>
    </row>
    <row r="984" spans="6:69">
      <c r="F984" s="376"/>
      <c r="G984" s="133"/>
      <c r="H984" s="376"/>
      <c r="I984" s="133"/>
      <c r="J984" s="436"/>
      <c r="K984" s="133"/>
      <c r="L984" s="376"/>
      <c r="M984" s="133"/>
      <c r="N984" s="376"/>
      <c r="O984" s="376"/>
      <c r="P984" s="133"/>
      <c r="Q984" s="376"/>
      <c r="R984" s="133"/>
      <c r="S984" s="499"/>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91"/>
    </row>
    <row r="985" spans="6:69">
      <c r="F985" s="376"/>
      <c r="G985" s="133"/>
      <c r="H985" s="376"/>
      <c r="I985" s="133"/>
      <c r="J985" s="436"/>
      <c r="K985" s="133"/>
      <c r="L985" s="376"/>
      <c r="M985" s="133"/>
      <c r="N985" s="376"/>
      <c r="O985" s="376"/>
      <c r="P985" s="133"/>
      <c r="Q985" s="376"/>
      <c r="R985" s="133"/>
      <c r="S985" s="499"/>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91"/>
    </row>
    <row r="986" spans="6:69">
      <c r="F986" s="376"/>
      <c r="G986" s="133"/>
      <c r="H986" s="376"/>
      <c r="I986" s="133"/>
      <c r="J986" s="436"/>
      <c r="K986" s="133"/>
      <c r="L986" s="376"/>
      <c r="M986" s="133"/>
      <c r="N986" s="376"/>
      <c r="O986" s="376"/>
      <c r="P986" s="133"/>
      <c r="Q986" s="376"/>
      <c r="R986" s="133"/>
      <c r="S986" s="499"/>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91"/>
    </row>
    <row r="987" spans="6:69">
      <c r="F987" s="376"/>
      <c r="G987" s="133"/>
      <c r="H987" s="376"/>
      <c r="I987" s="133"/>
      <c r="J987" s="436"/>
      <c r="K987" s="133"/>
      <c r="L987" s="376"/>
      <c r="M987" s="133"/>
      <c r="N987" s="376"/>
      <c r="O987" s="376"/>
      <c r="P987" s="133"/>
      <c r="Q987" s="376"/>
      <c r="R987" s="133"/>
      <c r="S987" s="499"/>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91"/>
    </row>
    <row r="988" spans="6:69">
      <c r="F988" s="376"/>
      <c r="G988" s="133"/>
      <c r="H988" s="376"/>
      <c r="I988" s="133"/>
      <c r="J988" s="436"/>
      <c r="K988" s="133"/>
      <c r="L988" s="376"/>
      <c r="M988" s="133"/>
      <c r="N988" s="376"/>
      <c r="O988" s="376"/>
      <c r="P988" s="133"/>
      <c r="Q988" s="376"/>
      <c r="R988" s="133"/>
      <c r="S988" s="499"/>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91"/>
    </row>
    <row r="989" spans="6:69">
      <c r="F989" s="376"/>
      <c r="G989" s="133"/>
      <c r="H989" s="376"/>
      <c r="I989" s="133"/>
      <c r="J989" s="436"/>
      <c r="K989" s="133"/>
      <c r="L989" s="376"/>
      <c r="M989" s="133"/>
      <c r="N989" s="376"/>
      <c r="O989" s="376"/>
      <c r="P989" s="133"/>
      <c r="Q989" s="376"/>
      <c r="R989" s="133"/>
      <c r="S989" s="499"/>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91"/>
    </row>
    <row r="990" spans="6:69">
      <c r="F990" s="376"/>
      <c r="G990" s="133"/>
      <c r="H990" s="376"/>
      <c r="I990" s="133"/>
      <c r="J990" s="436"/>
      <c r="K990" s="133"/>
      <c r="L990" s="376"/>
      <c r="M990" s="133"/>
      <c r="N990" s="376"/>
      <c r="O990" s="376"/>
      <c r="P990" s="133"/>
      <c r="Q990" s="376"/>
      <c r="R990" s="133"/>
      <c r="S990" s="499"/>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91"/>
    </row>
    <row r="991" spans="6:69">
      <c r="F991" s="376"/>
      <c r="G991" s="133"/>
      <c r="H991" s="376"/>
      <c r="I991" s="133"/>
      <c r="J991" s="436"/>
      <c r="K991" s="133"/>
      <c r="L991" s="376"/>
      <c r="M991" s="133"/>
      <c r="N991" s="376"/>
      <c r="O991" s="376"/>
      <c r="P991" s="133"/>
      <c r="Q991" s="376"/>
      <c r="R991" s="133"/>
      <c r="S991" s="499"/>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91"/>
    </row>
    <row r="992" spans="6:69">
      <c r="F992" s="376"/>
      <c r="G992" s="133"/>
      <c r="H992" s="376"/>
      <c r="I992" s="133"/>
      <c r="J992" s="436"/>
      <c r="K992" s="133"/>
      <c r="L992" s="376"/>
      <c r="M992" s="133"/>
      <c r="N992" s="376"/>
      <c r="O992" s="376"/>
      <c r="P992" s="133"/>
      <c r="Q992" s="376"/>
      <c r="R992" s="133"/>
      <c r="S992" s="499"/>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91"/>
    </row>
    <row r="993" spans="6:69">
      <c r="F993" s="376"/>
      <c r="G993" s="133"/>
      <c r="H993" s="376"/>
      <c r="I993" s="133"/>
      <c r="J993" s="436"/>
      <c r="K993" s="133"/>
      <c r="L993" s="376"/>
      <c r="M993" s="133"/>
      <c r="N993" s="376"/>
      <c r="O993" s="376"/>
      <c r="P993" s="133"/>
      <c r="Q993" s="376"/>
      <c r="R993" s="133"/>
      <c r="S993" s="499"/>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91"/>
    </row>
    <row r="994" spans="6:69">
      <c r="F994" s="376"/>
      <c r="G994" s="133"/>
      <c r="H994" s="376"/>
      <c r="I994" s="133"/>
      <c r="J994" s="436"/>
      <c r="K994" s="133"/>
      <c r="L994" s="376"/>
      <c r="M994" s="133"/>
      <c r="N994" s="376"/>
      <c r="O994" s="376"/>
      <c r="P994" s="133"/>
      <c r="Q994" s="376"/>
      <c r="R994" s="133"/>
      <c r="S994" s="499"/>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91"/>
    </row>
    <row r="995" spans="6:69">
      <c r="F995" s="376"/>
      <c r="G995" s="133"/>
      <c r="H995" s="376"/>
      <c r="I995" s="133"/>
      <c r="J995" s="436"/>
      <c r="K995" s="133"/>
      <c r="L995" s="376"/>
      <c r="M995" s="133"/>
      <c r="N995" s="376"/>
      <c r="O995" s="376"/>
      <c r="P995" s="133"/>
      <c r="Q995" s="376"/>
      <c r="R995" s="133"/>
      <c r="S995" s="499"/>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91"/>
    </row>
    <row r="996" spans="6:69">
      <c r="F996" s="376"/>
      <c r="G996" s="133"/>
      <c r="H996" s="376"/>
      <c r="I996" s="133"/>
      <c r="J996" s="436"/>
      <c r="K996" s="133"/>
      <c r="L996" s="376"/>
      <c r="M996" s="133"/>
      <c r="N996" s="376"/>
      <c r="O996" s="376"/>
      <c r="P996" s="133"/>
      <c r="Q996" s="376"/>
      <c r="R996" s="133"/>
      <c r="S996" s="499"/>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91"/>
    </row>
    <row r="997" spans="6:69">
      <c r="F997" s="376"/>
      <c r="G997" s="133"/>
      <c r="H997" s="376"/>
      <c r="I997" s="133"/>
      <c r="J997" s="436"/>
      <c r="K997" s="133"/>
      <c r="L997" s="376"/>
      <c r="M997" s="133"/>
      <c r="N997" s="376"/>
      <c r="O997" s="376"/>
      <c r="P997" s="133"/>
      <c r="Q997" s="376"/>
      <c r="R997" s="133"/>
      <c r="S997" s="499"/>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91"/>
    </row>
    <row r="998" spans="6:69">
      <c r="F998" s="376"/>
      <c r="G998" s="133"/>
      <c r="H998" s="376"/>
      <c r="I998" s="133"/>
      <c r="J998" s="436"/>
      <c r="K998" s="133"/>
      <c r="L998" s="376"/>
      <c r="M998" s="133"/>
      <c r="N998" s="376"/>
      <c r="O998" s="376"/>
      <c r="P998" s="133"/>
      <c r="Q998" s="376"/>
      <c r="R998" s="133"/>
      <c r="S998" s="499"/>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91"/>
    </row>
    <row r="999" spans="6:69">
      <c r="F999" s="376"/>
      <c r="G999" s="133"/>
      <c r="H999" s="376"/>
      <c r="I999" s="133"/>
      <c r="J999" s="436"/>
      <c r="K999" s="133"/>
      <c r="L999" s="376"/>
      <c r="M999" s="133"/>
      <c r="N999" s="376"/>
      <c r="O999" s="376"/>
      <c r="P999" s="133"/>
      <c r="Q999" s="376"/>
      <c r="R999" s="133"/>
      <c r="S999" s="499"/>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91"/>
    </row>
    <row r="1000" spans="6:69">
      <c r="F1000" s="376"/>
      <c r="G1000" s="133"/>
      <c r="H1000" s="376"/>
      <c r="I1000" s="133"/>
      <c r="J1000" s="436"/>
      <c r="K1000" s="133"/>
      <c r="L1000" s="376"/>
      <c r="M1000" s="133"/>
      <c r="N1000" s="376"/>
      <c r="O1000" s="376"/>
      <c r="P1000" s="133"/>
      <c r="Q1000" s="376"/>
      <c r="R1000" s="133"/>
      <c r="S1000" s="499"/>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91"/>
    </row>
    <row r="1001" spans="6:69">
      <c r="F1001" s="376"/>
      <c r="G1001" s="133"/>
      <c r="H1001" s="376"/>
      <c r="I1001" s="133"/>
      <c r="J1001" s="436"/>
      <c r="K1001" s="133"/>
      <c r="L1001" s="376"/>
      <c r="M1001" s="133"/>
      <c r="N1001" s="376"/>
      <c r="O1001" s="376"/>
      <c r="P1001" s="133"/>
      <c r="Q1001" s="376"/>
      <c r="R1001" s="133"/>
      <c r="S1001" s="499"/>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91"/>
    </row>
    <row r="1002" spans="6:69">
      <c r="F1002" s="376"/>
      <c r="G1002" s="133"/>
      <c r="H1002" s="376"/>
      <c r="I1002" s="133"/>
      <c r="J1002" s="436"/>
      <c r="K1002" s="133"/>
      <c r="L1002" s="376"/>
      <c r="M1002" s="133"/>
      <c r="N1002" s="376"/>
      <c r="O1002" s="376"/>
      <c r="P1002" s="133"/>
      <c r="Q1002" s="376"/>
      <c r="R1002" s="133"/>
      <c r="S1002" s="499"/>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91"/>
    </row>
    <row r="1003" spans="6:69">
      <c r="F1003" s="376"/>
      <c r="G1003" s="133"/>
      <c r="H1003" s="376"/>
      <c r="I1003" s="133"/>
      <c r="J1003" s="436"/>
      <c r="K1003" s="133"/>
      <c r="L1003" s="376"/>
      <c r="M1003" s="133"/>
      <c r="N1003" s="376"/>
      <c r="O1003" s="376"/>
      <c r="P1003" s="133"/>
      <c r="Q1003" s="376"/>
      <c r="R1003" s="133"/>
      <c r="S1003" s="499"/>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91"/>
    </row>
    <row r="1004" spans="6:69">
      <c r="F1004" s="376"/>
      <c r="G1004" s="133"/>
      <c r="H1004" s="376"/>
      <c r="I1004" s="133"/>
      <c r="J1004" s="436"/>
      <c r="K1004" s="133"/>
      <c r="L1004" s="376"/>
      <c r="M1004" s="133"/>
      <c r="N1004" s="376"/>
      <c r="O1004" s="376"/>
      <c r="P1004" s="133"/>
      <c r="Q1004" s="376"/>
      <c r="R1004" s="133"/>
      <c r="S1004" s="499"/>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91"/>
    </row>
    <row r="1005" spans="6:69">
      <c r="F1005" s="376"/>
      <c r="G1005" s="133"/>
      <c r="H1005" s="376"/>
      <c r="I1005" s="133"/>
      <c r="J1005" s="436"/>
      <c r="K1005" s="133"/>
      <c r="L1005" s="376"/>
      <c r="M1005" s="133"/>
      <c r="N1005" s="376"/>
      <c r="O1005" s="376"/>
      <c r="P1005" s="133"/>
      <c r="Q1005" s="376"/>
      <c r="R1005" s="133"/>
      <c r="S1005" s="499"/>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91"/>
    </row>
    <row r="1006" spans="6:69">
      <c r="F1006" s="376"/>
      <c r="G1006" s="133"/>
      <c r="H1006" s="376"/>
      <c r="I1006" s="133"/>
      <c r="J1006" s="436"/>
      <c r="K1006" s="133"/>
      <c r="L1006" s="376"/>
      <c r="M1006" s="133"/>
      <c r="N1006" s="376"/>
      <c r="O1006" s="376"/>
      <c r="P1006" s="133"/>
      <c r="Q1006" s="376"/>
      <c r="R1006" s="133"/>
      <c r="S1006" s="499"/>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91"/>
    </row>
    <row r="1007" spans="6:69">
      <c r="F1007" s="376"/>
      <c r="G1007" s="133"/>
      <c r="H1007" s="376"/>
      <c r="I1007" s="133"/>
      <c r="J1007" s="436"/>
      <c r="K1007" s="133"/>
      <c r="L1007" s="376"/>
      <c r="M1007" s="133"/>
      <c r="N1007" s="376"/>
      <c r="O1007" s="376"/>
      <c r="P1007" s="133"/>
      <c r="Q1007" s="376"/>
      <c r="R1007" s="133"/>
      <c r="S1007" s="499"/>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91"/>
    </row>
    <row r="1008" spans="6:69">
      <c r="F1008" s="376"/>
      <c r="G1008" s="133"/>
      <c r="H1008" s="376"/>
      <c r="I1008" s="133"/>
      <c r="J1008" s="436"/>
      <c r="K1008" s="133"/>
      <c r="L1008" s="376"/>
      <c r="M1008" s="133"/>
      <c r="N1008" s="376"/>
      <c r="O1008" s="376"/>
      <c r="P1008" s="133"/>
      <c r="Q1008" s="376"/>
      <c r="R1008" s="133"/>
      <c r="S1008" s="499"/>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91"/>
    </row>
    <row r="1009" spans="6:69">
      <c r="F1009" s="376"/>
      <c r="G1009" s="133"/>
      <c r="H1009" s="376"/>
      <c r="I1009" s="133"/>
      <c r="J1009" s="436"/>
      <c r="K1009" s="133"/>
      <c r="L1009" s="376"/>
      <c r="M1009" s="133"/>
      <c r="N1009" s="376"/>
      <c r="O1009" s="376"/>
      <c r="P1009" s="133"/>
      <c r="Q1009" s="376"/>
      <c r="R1009" s="133"/>
      <c r="S1009" s="499"/>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91"/>
    </row>
    <row r="1010" spans="6:69">
      <c r="F1010" s="376"/>
      <c r="G1010" s="133"/>
      <c r="H1010" s="376"/>
      <c r="I1010" s="133"/>
      <c r="J1010" s="436"/>
      <c r="K1010" s="133"/>
      <c r="L1010" s="376"/>
      <c r="M1010" s="133"/>
      <c r="N1010" s="376"/>
      <c r="O1010" s="376"/>
      <c r="P1010" s="133"/>
      <c r="Q1010" s="376"/>
      <c r="R1010" s="133"/>
      <c r="S1010" s="499"/>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91"/>
    </row>
    <row r="1011" spans="6:69">
      <c r="F1011" s="376"/>
      <c r="G1011" s="133"/>
      <c r="H1011" s="376"/>
      <c r="I1011" s="133"/>
      <c r="J1011" s="436"/>
      <c r="K1011" s="133"/>
      <c r="L1011" s="376"/>
      <c r="M1011" s="133"/>
      <c r="N1011" s="376"/>
      <c r="O1011" s="376"/>
      <c r="P1011" s="133"/>
      <c r="Q1011" s="376"/>
      <c r="R1011" s="133"/>
      <c r="S1011" s="499"/>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91"/>
    </row>
    <row r="1012" spans="6:69">
      <c r="F1012" s="376"/>
      <c r="G1012" s="133"/>
      <c r="H1012" s="376"/>
      <c r="I1012" s="133"/>
      <c r="J1012" s="436"/>
      <c r="K1012" s="133"/>
      <c r="L1012" s="376"/>
      <c r="M1012" s="133"/>
      <c r="N1012" s="376"/>
      <c r="O1012" s="376"/>
      <c r="P1012" s="133"/>
      <c r="Q1012" s="376"/>
      <c r="R1012" s="133"/>
      <c r="S1012" s="499"/>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91"/>
    </row>
    <row r="1013" spans="6:69">
      <c r="F1013" s="376"/>
      <c r="G1013" s="133"/>
      <c r="H1013" s="376"/>
      <c r="I1013" s="133"/>
      <c r="J1013" s="436"/>
      <c r="K1013" s="133"/>
      <c r="L1013" s="376"/>
      <c r="M1013" s="133"/>
      <c r="N1013" s="376"/>
      <c r="O1013" s="376"/>
      <c r="P1013" s="133"/>
      <c r="Q1013" s="376"/>
      <c r="R1013" s="133"/>
      <c r="S1013" s="499"/>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91"/>
    </row>
    <row r="1014" spans="6:69">
      <c r="F1014" s="376"/>
      <c r="G1014" s="133"/>
      <c r="H1014" s="376"/>
      <c r="I1014" s="133"/>
      <c r="J1014" s="436"/>
      <c r="K1014" s="133"/>
      <c r="L1014" s="376"/>
      <c r="M1014" s="133"/>
      <c r="N1014" s="376"/>
      <c r="O1014" s="376"/>
      <c r="P1014" s="133"/>
      <c r="Q1014" s="376"/>
      <c r="R1014" s="133"/>
      <c r="S1014" s="499"/>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91"/>
    </row>
    <row r="1015" spans="6:69">
      <c r="F1015" s="376"/>
      <c r="G1015" s="133"/>
      <c r="H1015" s="376"/>
      <c r="I1015" s="133"/>
      <c r="J1015" s="436"/>
      <c r="K1015" s="133"/>
      <c r="L1015" s="376"/>
      <c r="M1015" s="133"/>
      <c r="N1015" s="376"/>
      <c r="O1015" s="376"/>
      <c r="P1015" s="133"/>
      <c r="Q1015" s="376"/>
      <c r="R1015" s="133"/>
      <c r="S1015" s="499"/>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91"/>
    </row>
    <row r="1016" spans="6:69">
      <c r="F1016" s="376"/>
      <c r="G1016" s="133"/>
      <c r="H1016" s="376"/>
      <c r="I1016" s="133"/>
      <c r="J1016" s="436"/>
      <c r="K1016" s="133"/>
      <c r="L1016" s="376"/>
      <c r="M1016" s="133"/>
      <c r="N1016" s="376"/>
      <c r="O1016" s="376"/>
      <c r="P1016" s="133"/>
      <c r="Q1016" s="376"/>
      <c r="R1016" s="133"/>
      <c r="S1016" s="499"/>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91"/>
    </row>
    <row r="1017" spans="6:69">
      <c r="F1017" s="376"/>
      <c r="G1017" s="133"/>
      <c r="H1017" s="376"/>
      <c r="I1017" s="133"/>
      <c r="J1017" s="436"/>
      <c r="K1017" s="133"/>
      <c r="L1017" s="376"/>
      <c r="M1017" s="133"/>
      <c r="N1017" s="376"/>
      <c r="O1017" s="376"/>
      <c r="P1017" s="133"/>
      <c r="Q1017" s="376"/>
      <c r="R1017" s="133"/>
      <c r="S1017" s="499"/>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91"/>
    </row>
    <row r="1018" spans="6:69">
      <c r="F1018" s="376"/>
      <c r="G1018" s="133"/>
      <c r="H1018" s="376"/>
      <c r="I1018" s="133"/>
      <c r="J1018" s="436"/>
      <c r="K1018" s="133"/>
      <c r="L1018" s="376"/>
      <c r="M1018" s="133"/>
      <c r="N1018" s="376"/>
      <c r="O1018" s="376"/>
      <c r="P1018" s="133"/>
      <c r="Q1018" s="376"/>
      <c r="R1018" s="133"/>
      <c r="S1018" s="499"/>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91"/>
    </row>
    <row r="1019" spans="6:69">
      <c r="F1019" s="376"/>
      <c r="G1019" s="133"/>
      <c r="H1019" s="376"/>
      <c r="I1019" s="133"/>
      <c r="J1019" s="436"/>
      <c r="K1019" s="133"/>
      <c r="L1019" s="376"/>
      <c r="M1019" s="133"/>
      <c r="N1019" s="376"/>
      <c r="O1019" s="376"/>
      <c r="P1019" s="133"/>
      <c r="Q1019" s="376"/>
      <c r="R1019" s="133"/>
      <c r="S1019" s="499"/>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91"/>
    </row>
    <row r="1020" spans="6:69">
      <c r="F1020" s="376"/>
      <c r="G1020" s="133"/>
      <c r="H1020" s="376"/>
      <c r="I1020" s="133"/>
      <c r="J1020" s="436"/>
      <c r="K1020" s="133"/>
      <c r="L1020" s="376"/>
      <c r="M1020" s="133"/>
      <c r="N1020" s="376"/>
      <c r="O1020" s="376"/>
      <c r="P1020" s="133"/>
      <c r="Q1020" s="376"/>
      <c r="R1020" s="133"/>
      <c r="S1020" s="499"/>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91"/>
    </row>
    <row r="1021" spans="6:69">
      <c r="F1021" s="376"/>
      <c r="G1021" s="133"/>
      <c r="H1021" s="376"/>
      <c r="I1021" s="133"/>
      <c r="J1021" s="436"/>
      <c r="K1021" s="133"/>
      <c r="L1021" s="376"/>
      <c r="M1021" s="133"/>
      <c r="N1021" s="376"/>
      <c r="O1021" s="376"/>
      <c r="P1021" s="133"/>
      <c r="Q1021" s="376"/>
      <c r="R1021" s="133"/>
      <c r="S1021" s="499"/>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91"/>
    </row>
    <row r="1022" spans="6:69">
      <c r="F1022" s="376"/>
      <c r="G1022" s="133"/>
      <c r="H1022" s="376"/>
      <c r="I1022" s="133"/>
      <c r="J1022" s="436"/>
      <c r="K1022" s="133"/>
      <c r="L1022" s="376"/>
      <c r="M1022" s="133"/>
      <c r="N1022" s="376"/>
      <c r="O1022" s="376"/>
      <c r="P1022" s="133"/>
      <c r="Q1022" s="376"/>
      <c r="R1022" s="133"/>
      <c r="S1022" s="499"/>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91"/>
    </row>
    <row r="1023" spans="6:69">
      <c r="F1023" s="376"/>
      <c r="G1023" s="133"/>
      <c r="H1023" s="376"/>
      <c r="I1023" s="133"/>
      <c r="J1023" s="436"/>
      <c r="K1023" s="133"/>
      <c r="L1023" s="376"/>
      <c r="M1023" s="133"/>
      <c r="N1023" s="376"/>
      <c r="O1023" s="376"/>
      <c r="P1023" s="133"/>
      <c r="Q1023" s="376"/>
      <c r="R1023" s="133"/>
      <c r="S1023" s="499"/>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91"/>
    </row>
    <row r="1024" spans="6:69">
      <c r="F1024" s="376"/>
      <c r="G1024" s="133"/>
      <c r="H1024" s="376"/>
      <c r="I1024" s="133"/>
      <c r="J1024" s="436"/>
      <c r="K1024" s="133"/>
      <c r="L1024" s="376"/>
      <c r="M1024" s="133"/>
      <c r="N1024" s="376"/>
      <c r="O1024" s="376"/>
      <c r="P1024" s="133"/>
      <c r="Q1024" s="376"/>
      <c r="R1024" s="133"/>
      <c r="S1024" s="499"/>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91"/>
    </row>
    <row r="1025" spans="6:69">
      <c r="F1025" s="376"/>
      <c r="G1025" s="133"/>
      <c r="H1025" s="376"/>
      <c r="I1025" s="133"/>
      <c r="J1025" s="436"/>
      <c r="K1025" s="133"/>
      <c r="L1025" s="376"/>
      <c r="M1025" s="133"/>
      <c r="N1025" s="376"/>
      <c r="O1025" s="376"/>
      <c r="P1025" s="133"/>
      <c r="Q1025" s="376"/>
      <c r="R1025" s="133"/>
      <c r="S1025" s="499"/>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91"/>
    </row>
    <row r="1026" spans="6:69">
      <c r="F1026" s="376"/>
      <c r="G1026" s="133"/>
      <c r="H1026" s="376"/>
      <c r="I1026" s="133"/>
      <c r="J1026" s="436"/>
      <c r="K1026" s="133"/>
      <c r="L1026" s="376"/>
      <c r="M1026" s="133"/>
      <c r="N1026" s="376"/>
      <c r="O1026" s="376"/>
      <c r="P1026" s="133"/>
      <c r="Q1026" s="376"/>
      <c r="R1026" s="133"/>
      <c r="S1026" s="499"/>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91"/>
    </row>
    <row r="1027" spans="6:69">
      <c r="F1027" s="376"/>
      <c r="G1027" s="133"/>
      <c r="H1027" s="376"/>
      <c r="I1027" s="133"/>
      <c r="J1027" s="436"/>
      <c r="K1027" s="133"/>
      <c r="L1027" s="376"/>
      <c r="M1027" s="133"/>
      <c r="N1027" s="376"/>
      <c r="O1027" s="376"/>
      <c r="P1027" s="133"/>
      <c r="Q1027" s="376"/>
      <c r="R1027" s="133"/>
      <c r="S1027" s="499"/>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91"/>
    </row>
    <row r="1028" spans="6:69">
      <c r="F1028" s="376"/>
      <c r="G1028" s="133"/>
      <c r="H1028" s="376"/>
      <c r="I1028" s="133"/>
      <c r="J1028" s="436"/>
      <c r="K1028" s="133"/>
      <c r="L1028" s="376"/>
      <c r="M1028" s="133"/>
      <c r="N1028" s="376"/>
      <c r="O1028" s="376"/>
      <c r="P1028" s="133"/>
      <c r="Q1028" s="376"/>
      <c r="R1028" s="133"/>
      <c r="S1028" s="499"/>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91"/>
    </row>
    <row r="1029" spans="6:69">
      <c r="F1029" s="376"/>
      <c r="G1029" s="133"/>
      <c r="H1029" s="376"/>
      <c r="I1029" s="133"/>
      <c r="J1029" s="436"/>
      <c r="K1029" s="133"/>
      <c r="L1029" s="376"/>
      <c r="M1029" s="133"/>
      <c r="N1029" s="376"/>
      <c r="O1029" s="376"/>
      <c r="P1029" s="133"/>
      <c r="Q1029" s="376"/>
      <c r="R1029" s="133"/>
      <c r="S1029" s="499"/>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91"/>
    </row>
    <row r="1030" spans="6:69">
      <c r="F1030" s="376"/>
      <c r="G1030" s="133"/>
      <c r="H1030" s="376"/>
      <c r="I1030" s="133"/>
      <c r="J1030" s="436"/>
      <c r="K1030" s="133"/>
      <c r="L1030" s="376"/>
      <c r="M1030" s="133"/>
      <c r="N1030" s="376"/>
      <c r="O1030" s="376"/>
      <c r="P1030" s="133"/>
      <c r="Q1030" s="376"/>
      <c r="R1030" s="133"/>
      <c r="S1030" s="499"/>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91"/>
    </row>
    <row r="1031" spans="6:69">
      <c r="F1031" s="376"/>
      <c r="G1031" s="133"/>
      <c r="H1031" s="376"/>
      <c r="I1031" s="133"/>
      <c r="J1031" s="436"/>
      <c r="K1031" s="133"/>
      <c r="L1031" s="376"/>
      <c r="M1031" s="133"/>
      <c r="N1031" s="376"/>
      <c r="O1031" s="376"/>
      <c r="P1031" s="133"/>
      <c r="Q1031" s="376"/>
      <c r="R1031" s="133"/>
      <c r="S1031" s="499"/>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91"/>
    </row>
    <row r="1032" spans="6:69">
      <c r="F1032" s="376"/>
      <c r="G1032" s="133"/>
      <c r="H1032" s="376"/>
      <c r="I1032" s="133"/>
      <c r="J1032" s="436"/>
      <c r="K1032" s="133"/>
      <c r="L1032" s="376"/>
      <c r="M1032" s="133"/>
      <c r="N1032" s="376"/>
      <c r="O1032" s="376"/>
      <c r="P1032" s="133"/>
      <c r="Q1032" s="376"/>
      <c r="R1032" s="133"/>
      <c r="S1032" s="499"/>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91"/>
    </row>
    <row r="1033" spans="6:69">
      <c r="F1033" s="376"/>
      <c r="G1033" s="133"/>
      <c r="H1033" s="376"/>
      <c r="I1033" s="133"/>
      <c r="J1033" s="436"/>
      <c r="K1033" s="133"/>
      <c r="L1033" s="376"/>
      <c r="M1033" s="133"/>
      <c r="N1033" s="376"/>
      <c r="O1033" s="376"/>
      <c r="P1033" s="133"/>
      <c r="Q1033" s="376"/>
      <c r="R1033" s="133"/>
      <c r="S1033" s="499"/>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91"/>
    </row>
    <row r="1034" spans="6:69">
      <c r="F1034" s="376"/>
      <c r="G1034" s="133"/>
      <c r="H1034" s="376"/>
      <c r="I1034" s="133"/>
      <c r="J1034" s="436"/>
      <c r="K1034" s="133"/>
      <c r="L1034" s="376"/>
      <c r="M1034" s="133"/>
      <c r="N1034" s="376"/>
      <c r="O1034" s="376"/>
      <c r="P1034" s="133"/>
      <c r="Q1034" s="376"/>
      <c r="R1034" s="133"/>
      <c r="S1034" s="499"/>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91"/>
    </row>
    <row r="1035" spans="6:69">
      <c r="F1035" s="376"/>
      <c r="G1035" s="133"/>
      <c r="H1035" s="376"/>
      <c r="I1035" s="133"/>
      <c r="J1035" s="436"/>
      <c r="K1035" s="133"/>
      <c r="L1035" s="376"/>
      <c r="M1035" s="133"/>
      <c r="N1035" s="376"/>
      <c r="O1035" s="376"/>
      <c r="P1035" s="133"/>
      <c r="Q1035" s="376"/>
      <c r="R1035" s="133"/>
      <c r="S1035" s="499"/>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91"/>
    </row>
    <row r="1036" spans="6:69">
      <c r="F1036" s="376"/>
      <c r="G1036" s="133"/>
      <c r="H1036" s="376"/>
      <c r="I1036" s="133"/>
      <c r="J1036" s="436"/>
      <c r="K1036" s="133"/>
      <c r="L1036" s="376"/>
      <c r="M1036" s="133"/>
      <c r="N1036" s="376"/>
      <c r="O1036" s="376"/>
      <c r="P1036" s="133"/>
      <c r="Q1036" s="376"/>
      <c r="R1036" s="133"/>
      <c r="S1036" s="499"/>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91"/>
    </row>
    <row r="1037" spans="6:69">
      <c r="F1037" s="376"/>
      <c r="G1037" s="133"/>
      <c r="H1037" s="376"/>
      <c r="I1037" s="133"/>
      <c r="J1037" s="436"/>
      <c r="K1037" s="133"/>
      <c r="L1037" s="376"/>
      <c r="M1037" s="133"/>
      <c r="N1037" s="376"/>
      <c r="O1037" s="376"/>
      <c r="P1037" s="133"/>
      <c r="Q1037" s="376"/>
      <c r="R1037" s="133"/>
      <c r="S1037" s="499"/>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91"/>
    </row>
    <row r="1038" spans="6:69">
      <c r="F1038" s="376"/>
      <c r="G1038" s="133"/>
      <c r="H1038" s="376"/>
      <c r="I1038" s="133"/>
      <c r="J1038" s="436"/>
      <c r="K1038" s="133"/>
      <c r="L1038" s="376"/>
      <c r="M1038" s="133"/>
      <c r="N1038" s="376"/>
      <c r="O1038" s="376"/>
      <c r="P1038" s="133"/>
      <c r="Q1038" s="376"/>
      <c r="R1038" s="133"/>
      <c r="S1038" s="499"/>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91"/>
    </row>
    <row r="1039" spans="6:69">
      <c r="F1039" s="376"/>
      <c r="G1039" s="133"/>
      <c r="H1039" s="376"/>
      <c r="I1039" s="133"/>
      <c r="J1039" s="436"/>
      <c r="K1039" s="133"/>
      <c r="L1039" s="376"/>
      <c r="M1039" s="133"/>
      <c r="N1039" s="376"/>
      <c r="O1039" s="376"/>
      <c r="P1039" s="133"/>
      <c r="Q1039" s="376"/>
      <c r="R1039" s="133"/>
      <c r="S1039" s="499"/>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91"/>
    </row>
    <row r="1040" spans="6:69">
      <c r="F1040" s="376"/>
      <c r="G1040" s="133"/>
      <c r="H1040" s="376"/>
      <c r="I1040" s="133"/>
      <c r="J1040" s="436"/>
      <c r="K1040" s="133"/>
      <c r="L1040" s="376"/>
      <c r="M1040" s="133"/>
      <c r="N1040" s="376"/>
      <c r="O1040" s="376"/>
      <c r="P1040" s="133"/>
      <c r="Q1040" s="376"/>
      <c r="R1040" s="133"/>
      <c r="S1040" s="499"/>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91"/>
    </row>
    <row r="1041" spans="6:69">
      <c r="F1041" s="376"/>
      <c r="G1041" s="133"/>
      <c r="H1041" s="376"/>
      <c r="I1041" s="133"/>
      <c r="J1041" s="436"/>
      <c r="K1041" s="133"/>
      <c r="L1041" s="376"/>
      <c r="M1041" s="133"/>
      <c r="N1041" s="376"/>
      <c r="O1041" s="376"/>
      <c r="P1041" s="133"/>
      <c r="Q1041" s="376"/>
      <c r="R1041" s="133"/>
      <c r="S1041" s="499"/>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91"/>
    </row>
    <row r="1042" spans="6:69">
      <c r="F1042" s="376"/>
      <c r="G1042" s="133"/>
      <c r="H1042" s="376"/>
      <c r="I1042" s="133"/>
      <c r="J1042" s="436"/>
      <c r="K1042" s="133"/>
      <c r="L1042" s="376"/>
      <c r="M1042" s="133"/>
      <c r="N1042" s="376"/>
      <c r="O1042" s="376"/>
      <c r="P1042" s="133"/>
      <c r="Q1042" s="376"/>
      <c r="R1042" s="133"/>
      <c r="S1042" s="499"/>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91"/>
    </row>
    <row r="1043" spans="6:69">
      <c r="F1043" s="376"/>
      <c r="G1043" s="133"/>
      <c r="H1043" s="376"/>
      <c r="I1043" s="133"/>
      <c r="J1043" s="436"/>
      <c r="K1043" s="133"/>
      <c r="L1043" s="376"/>
      <c r="M1043" s="133"/>
      <c r="N1043" s="376"/>
      <c r="O1043" s="376"/>
      <c r="P1043" s="133"/>
      <c r="Q1043" s="376"/>
      <c r="R1043" s="133"/>
      <c r="S1043" s="499"/>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91"/>
    </row>
    <row r="1044" spans="6:69">
      <c r="F1044" s="376"/>
      <c r="G1044" s="133"/>
      <c r="H1044" s="376"/>
      <c r="I1044" s="133"/>
      <c r="J1044" s="436"/>
      <c r="K1044" s="133"/>
      <c r="L1044" s="376"/>
      <c r="M1044" s="133"/>
      <c r="N1044" s="376"/>
      <c r="O1044" s="376"/>
      <c r="P1044" s="133"/>
      <c r="Q1044" s="376"/>
      <c r="R1044" s="133"/>
      <c r="S1044" s="499"/>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91"/>
    </row>
    <row r="1045" spans="6:69">
      <c r="F1045" s="376"/>
      <c r="G1045" s="133"/>
      <c r="H1045" s="376"/>
      <c r="I1045" s="133"/>
      <c r="J1045" s="436"/>
      <c r="K1045" s="133"/>
      <c r="L1045" s="376"/>
      <c r="M1045" s="133"/>
      <c r="N1045" s="376"/>
      <c r="O1045" s="376"/>
      <c r="P1045" s="133"/>
      <c r="Q1045" s="376"/>
      <c r="R1045" s="133"/>
      <c r="S1045" s="499"/>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91"/>
    </row>
    <row r="1046" spans="6:69">
      <c r="F1046" s="376"/>
      <c r="G1046" s="133"/>
      <c r="H1046" s="376"/>
      <c r="I1046" s="133"/>
      <c r="J1046" s="436"/>
      <c r="K1046" s="133"/>
      <c r="L1046" s="376"/>
      <c r="M1046" s="133"/>
      <c r="N1046" s="376"/>
      <c r="O1046" s="376"/>
      <c r="P1046" s="133"/>
      <c r="Q1046" s="376"/>
      <c r="R1046" s="133"/>
      <c r="S1046" s="499"/>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91"/>
    </row>
    <row r="1047" spans="6:69">
      <c r="F1047" s="376"/>
      <c r="G1047" s="133"/>
      <c r="H1047" s="376"/>
      <c r="I1047" s="133"/>
      <c r="J1047" s="436"/>
      <c r="K1047" s="133"/>
      <c r="L1047" s="376"/>
      <c r="M1047" s="133"/>
      <c r="N1047" s="376"/>
      <c r="O1047" s="376"/>
      <c r="P1047" s="133"/>
      <c r="Q1047" s="376"/>
      <c r="R1047" s="133"/>
      <c r="S1047" s="499"/>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91"/>
    </row>
    <row r="1048" spans="6:69">
      <c r="F1048" s="376"/>
      <c r="G1048" s="133"/>
      <c r="H1048" s="376"/>
      <c r="I1048" s="133"/>
      <c r="J1048" s="436"/>
      <c r="K1048" s="133"/>
      <c r="L1048" s="376"/>
      <c r="M1048" s="133"/>
      <c r="N1048" s="376"/>
      <c r="O1048" s="376"/>
      <c r="P1048" s="133"/>
      <c r="Q1048" s="376"/>
      <c r="R1048" s="133"/>
      <c r="S1048" s="499"/>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91"/>
    </row>
    <row r="1049" spans="6:69">
      <c r="F1049" s="376"/>
      <c r="G1049" s="133"/>
      <c r="H1049" s="376"/>
      <c r="I1049" s="133"/>
      <c r="J1049" s="436"/>
      <c r="K1049" s="133"/>
      <c r="L1049" s="376"/>
      <c r="M1049" s="133"/>
      <c r="N1049" s="376"/>
      <c r="O1049" s="376"/>
      <c r="P1049" s="133"/>
      <c r="Q1049" s="376"/>
      <c r="R1049" s="133"/>
      <c r="S1049" s="499"/>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91"/>
    </row>
    <row r="1050" spans="6:69">
      <c r="F1050" s="376"/>
      <c r="G1050" s="133"/>
      <c r="H1050" s="376"/>
      <c r="I1050" s="133"/>
      <c r="J1050" s="436"/>
      <c r="K1050" s="133"/>
      <c r="L1050" s="376"/>
      <c r="M1050" s="133"/>
      <c r="N1050" s="376"/>
      <c r="O1050" s="376"/>
      <c r="P1050" s="133"/>
      <c r="Q1050" s="376"/>
      <c r="R1050" s="133"/>
      <c r="S1050" s="499"/>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91"/>
    </row>
    <row r="1051" spans="6:69">
      <c r="F1051" s="376"/>
      <c r="G1051" s="133"/>
      <c r="H1051" s="376"/>
      <c r="I1051" s="133"/>
      <c r="J1051" s="436"/>
      <c r="K1051" s="133"/>
      <c r="L1051" s="376"/>
      <c r="M1051" s="133"/>
      <c r="N1051" s="376"/>
      <c r="O1051" s="376"/>
      <c r="P1051" s="133"/>
      <c r="Q1051" s="376"/>
      <c r="R1051" s="133"/>
      <c r="S1051" s="499"/>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91"/>
    </row>
    <row r="1052" spans="6:69">
      <c r="F1052" s="376"/>
      <c r="G1052" s="133"/>
      <c r="H1052" s="376"/>
      <c r="I1052" s="133"/>
      <c r="J1052" s="436"/>
      <c r="K1052" s="133"/>
      <c r="L1052" s="376"/>
      <c r="M1052" s="133"/>
      <c r="N1052" s="376"/>
      <c r="O1052" s="376"/>
      <c r="P1052" s="133"/>
      <c r="Q1052" s="376"/>
      <c r="R1052" s="133"/>
      <c r="S1052" s="499"/>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91"/>
    </row>
    <row r="1053" spans="6:69">
      <c r="F1053" s="376"/>
      <c r="G1053" s="133"/>
      <c r="H1053" s="376"/>
      <c r="I1053" s="133"/>
      <c r="J1053" s="436"/>
      <c r="K1053" s="133"/>
      <c r="L1053" s="376"/>
      <c r="M1053" s="133"/>
      <c r="N1053" s="376"/>
      <c r="O1053" s="376"/>
      <c r="P1053" s="133"/>
      <c r="Q1053" s="376"/>
      <c r="R1053" s="133"/>
      <c r="S1053" s="499"/>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91"/>
    </row>
    <row r="1054" spans="6:69">
      <c r="F1054" s="376"/>
      <c r="G1054" s="133"/>
      <c r="H1054" s="376"/>
      <c r="I1054" s="133"/>
      <c r="J1054" s="436"/>
      <c r="K1054" s="133"/>
      <c r="L1054" s="376"/>
      <c r="M1054" s="133"/>
      <c r="N1054" s="376"/>
      <c r="O1054" s="376"/>
      <c r="P1054" s="133"/>
      <c r="Q1054" s="376"/>
      <c r="R1054" s="133"/>
      <c r="S1054" s="499"/>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91"/>
    </row>
    <row r="1055" spans="6:69">
      <c r="F1055" s="376"/>
      <c r="G1055" s="133"/>
      <c r="H1055" s="376"/>
      <c r="I1055" s="133"/>
      <c r="J1055" s="436"/>
      <c r="K1055" s="133"/>
      <c r="L1055" s="376"/>
      <c r="M1055" s="133"/>
      <c r="N1055" s="376"/>
      <c r="O1055" s="376"/>
      <c r="P1055" s="133"/>
      <c r="Q1055" s="376"/>
      <c r="R1055" s="133"/>
      <c r="S1055" s="499"/>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91"/>
    </row>
    <row r="1056" spans="6:69">
      <c r="F1056" s="376"/>
      <c r="G1056" s="133"/>
      <c r="H1056" s="376"/>
      <c r="I1056" s="133"/>
      <c r="J1056" s="436"/>
      <c r="K1056" s="133"/>
      <c r="L1056" s="376"/>
      <c r="M1056" s="133"/>
      <c r="N1056" s="376"/>
      <c r="O1056" s="376"/>
      <c r="P1056" s="133"/>
      <c r="Q1056" s="376"/>
      <c r="R1056" s="133"/>
      <c r="S1056" s="499"/>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91"/>
    </row>
    <row r="1057" spans="6:69">
      <c r="F1057" s="376"/>
      <c r="G1057" s="133"/>
      <c r="H1057" s="376"/>
      <c r="I1057" s="133"/>
      <c r="J1057" s="436"/>
      <c r="K1057" s="133"/>
      <c r="L1057" s="376"/>
      <c r="M1057" s="133"/>
      <c r="N1057" s="376"/>
      <c r="O1057" s="376"/>
      <c r="P1057" s="133"/>
      <c r="Q1057" s="376"/>
      <c r="R1057" s="133"/>
      <c r="S1057" s="499"/>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91"/>
    </row>
    <row r="1058" spans="6:69">
      <c r="F1058" s="376"/>
      <c r="G1058" s="133"/>
      <c r="H1058" s="376"/>
      <c r="I1058" s="133"/>
      <c r="J1058" s="436"/>
      <c r="K1058" s="133"/>
      <c r="L1058" s="376"/>
      <c r="M1058" s="133"/>
      <c r="N1058" s="376"/>
      <c r="O1058" s="376"/>
      <c r="P1058" s="133"/>
      <c r="Q1058" s="376"/>
      <c r="R1058" s="133"/>
      <c r="S1058" s="499"/>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91"/>
    </row>
    <row r="1059" spans="6:69">
      <c r="F1059" s="376"/>
      <c r="G1059" s="133"/>
      <c r="H1059" s="376"/>
      <c r="I1059" s="133"/>
      <c r="J1059" s="436"/>
      <c r="K1059" s="133"/>
      <c r="L1059" s="376"/>
      <c r="M1059" s="133"/>
      <c r="N1059" s="376"/>
      <c r="O1059" s="376"/>
      <c r="P1059" s="133"/>
      <c r="Q1059" s="376"/>
      <c r="R1059" s="133"/>
      <c r="S1059" s="499"/>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91"/>
    </row>
    <row r="1060" spans="6:69">
      <c r="F1060" s="376"/>
      <c r="G1060" s="133"/>
      <c r="H1060" s="376"/>
      <c r="I1060" s="133"/>
      <c r="J1060" s="436"/>
      <c r="K1060" s="133"/>
      <c r="L1060" s="376"/>
      <c r="M1060" s="133"/>
      <c r="N1060" s="376"/>
      <c r="O1060" s="376"/>
      <c r="P1060" s="133"/>
      <c r="Q1060" s="376"/>
      <c r="R1060" s="133"/>
      <c r="S1060" s="499"/>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91"/>
    </row>
    <row r="1061" spans="6:69">
      <c r="F1061" s="376"/>
      <c r="G1061" s="133"/>
      <c r="H1061" s="376"/>
      <c r="I1061" s="133"/>
      <c r="J1061" s="436"/>
      <c r="K1061" s="133"/>
      <c r="L1061" s="376"/>
      <c r="M1061" s="133"/>
      <c r="N1061" s="376"/>
      <c r="O1061" s="376"/>
      <c r="P1061" s="133"/>
      <c r="Q1061" s="376"/>
      <c r="R1061" s="133"/>
      <c r="S1061" s="499"/>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91"/>
    </row>
    <row r="1062" spans="6:69">
      <c r="F1062" s="376"/>
      <c r="G1062" s="133"/>
      <c r="H1062" s="376"/>
      <c r="I1062" s="133"/>
      <c r="J1062" s="436"/>
      <c r="K1062" s="133"/>
      <c r="L1062" s="376"/>
      <c r="M1062" s="133"/>
      <c r="N1062" s="376"/>
      <c r="O1062" s="376"/>
      <c r="P1062" s="133"/>
      <c r="Q1062" s="376"/>
      <c r="R1062" s="133"/>
      <c r="S1062" s="499"/>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91"/>
    </row>
    <row r="1063" spans="6:69">
      <c r="F1063" s="376"/>
      <c r="G1063" s="133"/>
      <c r="H1063" s="376"/>
      <c r="I1063" s="133"/>
      <c r="J1063" s="436"/>
      <c r="K1063" s="133"/>
      <c r="L1063" s="376"/>
      <c r="M1063" s="133"/>
      <c r="N1063" s="376"/>
      <c r="O1063" s="376"/>
      <c r="P1063" s="133"/>
      <c r="Q1063" s="376"/>
      <c r="R1063" s="133"/>
      <c r="S1063" s="499"/>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91"/>
    </row>
    <row r="1064" spans="6:69">
      <c r="F1064" s="376"/>
      <c r="G1064" s="133"/>
      <c r="H1064" s="376"/>
      <c r="I1064" s="133"/>
      <c r="J1064" s="436"/>
      <c r="K1064" s="133"/>
      <c r="L1064" s="376"/>
      <c r="M1064" s="133"/>
      <c r="N1064" s="376"/>
      <c r="O1064" s="376"/>
      <c r="P1064" s="133"/>
      <c r="Q1064" s="376"/>
      <c r="R1064" s="133"/>
      <c r="S1064" s="499"/>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91"/>
    </row>
    <row r="1065" spans="6:69">
      <c r="F1065" s="376"/>
      <c r="G1065" s="133"/>
      <c r="H1065" s="376"/>
      <c r="I1065" s="133"/>
      <c r="J1065" s="436"/>
      <c r="K1065" s="133"/>
      <c r="L1065" s="376"/>
      <c r="M1065" s="133"/>
      <c r="N1065" s="376"/>
      <c r="O1065" s="376"/>
      <c r="P1065" s="133"/>
      <c r="Q1065" s="376"/>
      <c r="R1065" s="133"/>
      <c r="S1065" s="499"/>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91"/>
    </row>
    <row r="1066" spans="6:69">
      <c r="F1066" s="376"/>
      <c r="G1066" s="133"/>
      <c r="H1066" s="376"/>
      <c r="I1066" s="133"/>
      <c r="J1066" s="436"/>
      <c r="K1066" s="133"/>
      <c r="L1066" s="376"/>
      <c r="M1066" s="133"/>
      <c r="N1066" s="376"/>
      <c r="O1066" s="376"/>
      <c r="P1066" s="133"/>
      <c r="Q1066" s="376"/>
      <c r="R1066" s="133"/>
      <c r="S1066" s="499"/>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91"/>
    </row>
    <row r="1067" spans="6:69">
      <c r="F1067" s="376"/>
      <c r="G1067" s="133"/>
      <c r="H1067" s="376"/>
      <c r="I1067" s="133"/>
      <c r="J1067" s="436"/>
      <c r="K1067" s="133"/>
      <c r="L1067" s="376"/>
      <c r="M1067" s="133"/>
      <c r="N1067" s="376"/>
      <c r="O1067" s="376"/>
      <c r="P1067" s="133"/>
      <c r="Q1067" s="376"/>
      <c r="R1067" s="133"/>
      <c r="S1067" s="499"/>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91"/>
    </row>
    <row r="1068" spans="6:69">
      <c r="F1068" s="376"/>
      <c r="G1068" s="133"/>
      <c r="H1068" s="376"/>
      <c r="I1068" s="133"/>
      <c r="J1068" s="436"/>
      <c r="K1068" s="133"/>
      <c r="L1068" s="376"/>
      <c r="M1068" s="133"/>
      <c r="N1068" s="376"/>
      <c r="O1068" s="376"/>
      <c r="P1068" s="133"/>
      <c r="Q1068" s="376"/>
      <c r="R1068" s="133"/>
      <c r="S1068" s="499"/>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91"/>
    </row>
    <row r="1069" spans="6:69">
      <c r="F1069" s="376"/>
      <c r="G1069" s="133"/>
      <c r="H1069" s="376"/>
      <c r="I1069" s="133"/>
      <c r="J1069" s="436"/>
      <c r="K1069" s="133"/>
      <c r="L1069" s="376"/>
      <c r="M1069" s="133"/>
      <c r="N1069" s="376"/>
      <c r="O1069" s="376"/>
      <c r="P1069" s="133"/>
      <c r="Q1069" s="376"/>
      <c r="R1069" s="133"/>
      <c r="S1069" s="499"/>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91"/>
    </row>
    <row r="1070" spans="6:69">
      <c r="F1070" s="376"/>
      <c r="G1070" s="133"/>
      <c r="H1070" s="376"/>
      <c r="I1070" s="133"/>
      <c r="J1070" s="436"/>
      <c r="K1070" s="133"/>
      <c r="L1070" s="376"/>
      <c r="M1070" s="133"/>
      <c r="N1070" s="376"/>
      <c r="O1070" s="376"/>
      <c r="P1070" s="133"/>
      <c r="Q1070" s="376"/>
      <c r="R1070" s="133"/>
      <c r="S1070" s="499"/>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91"/>
    </row>
    <row r="1071" spans="6:69">
      <c r="F1071" s="376"/>
      <c r="G1071" s="133"/>
      <c r="H1071" s="376"/>
      <c r="I1071" s="133"/>
      <c r="J1071" s="436"/>
      <c r="K1071" s="133"/>
      <c r="L1071" s="376"/>
      <c r="M1071" s="133"/>
      <c r="N1071" s="376"/>
      <c r="O1071" s="376"/>
      <c r="P1071" s="133"/>
      <c r="Q1071" s="376"/>
      <c r="R1071" s="133"/>
      <c r="S1071" s="499"/>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91"/>
    </row>
    <row r="1072" spans="6:69">
      <c r="F1072" s="376"/>
      <c r="G1072" s="133"/>
      <c r="H1072" s="376"/>
      <c r="I1072" s="133"/>
      <c r="J1072" s="436"/>
      <c r="K1072" s="133"/>
      <c r="L1072" s="376"/>
      <c r="M1072" s="133"/>
      <c r="N1072" s="376"/>
      <c r="O1072" s="376"/>
      <c r="P1072" s="133"/>
      <c r="Q1072" s="376"/>
      <c r="R1072" s="133"/>
      <c r="S1072" s="499"/>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91"/>
    </row>
    <row r="1073" spans="6:69">
      <c r="F1073" s="376"/>
      <c r="G1073" s="133"/>
      <c r="H1073" s="376"/>
      <c r="I1073" s="133"/>
      <c r="J1073" s="436"/>
      <c r="K1073" s="133"/>
      <c r="L1073" s="376"/>
      <c r="M1073" s="133"/>
      <c r="N1073" s="376"/>
      <c r="O1073" s="376"/>
      <c r="P1073" s="133"/>
      <c r="Q1073" s="376"/>
      <c r="R1073" s="133"/>
      <c r="S1073" s="499"/>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91"/>
    </row>
    <row r="1074" spans="6:69">
      <c r="F1074" s="376"/>
      <c r="G1074" s="133"/>
      <c r="H1074" s="376"/>
      <c r="I1074" s="133"/>
      <c r="J1074" s="436"/>
      <c r="K1074" s="133"/>
      <c r="L1074" s="376"/>
      <c r="M1074" s="133"/>
      <c r="N1074" s="376"/>
      <c r="O1074" s="376"/>
      <c r="P1074" s="133"/>
      <c r="Q1074" s="376"/>
      <c r="R1074" s="133"/>
      <c r="S1074" s="499"/>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91"/>
    </row>
    <row r="1075" spans="6:69">
      <c r="F1075" s="376"/>
      <c r="G1075" s="133"/>
      <c r="H1075" s="376"/>
      <c r="I1075" s="133"/>
      <c r="J1075" s="436"/>
      <c r="K1075" s="133"/>
      <c r="L1075" s="376"/>
      <c r="M1075" s="133"/>
      <c r="N1075" s="376"/>
      <c r="O1075" s="376"/>
      <c r="P1075" s="133"/>
      <c r="Q1075" s="376"/>
      <c r="R1075" s="133"/>
      <c r="S1075" s="499"/>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91"/>
    </row>
    <row r="1076" spans="6:69">
      <c r="F1076" s="376"/>
      <c r="G1076" s="133"/>
      <c r="H1076" s="376"/>
      <c r="I1076" s="133"/>
      <c r="J1076" s="436"/>
      <c r="K1076" s="133"/>
      <c r="L1076" s="376"/>
      <c r="M1076" s="133"/>
      <c r="N1076" s="376"/>
      <c r="O1076" s="376"/>
      <c r="P1076" s="133"/>
      <c r="Q1076" s="376"/>
      <c r="R1076" s="133"/>
      <c r="S1076" s="499"/>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91"/>
    </row>
    <row r="1077" spans="6:69">
      <c r="F1077" s="376"/>
      <c r="G1077" s="133"/>
      <c r="H1077" s="376"/>
      <c r="I1077" s="133"/>
      <c r="J1077" s="436"/>
      <c r="K1077" s="133"/>
      <c r="L1077" s="376"/>
      <c r="M1077" s="133"/>
      <c r="N1077" s="376"/>
      <c r="O1077" s="376"/>
      <c r="P1077" s="133"/>
      <c r="Q1077" s="376"/>
      <c r="R1077" s="133"/>
      <c r="S1077" s="499"/>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91"/>
    </row>
    <row r="1078" spans="6:69">
      <c r="F1078" s="376"/>
      <c r="G1078" s="133"/>
      <c r="H1078" s="376"/>
      <c r="I1078" s="133"/>
      <c r="J1078" s="436"/>
      <c r="K1078" s="133"/>
      <c r="L1078" s="376"/>
      <c r="M1078" s="133"/>
      <c r="N1078" s="376"/>
      <c r="O1078" s="376"/>
      <c r="P1078" s="133"/>
      <c r="Q1078" s="376"/>
      <c r="R1078" s="133"/>
      <c r="S1078" s="499"/>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91"/>
    </row>
    <row r="1079" spans="6:69">
      <c r="F1079" s="376"/>
      <c r="G1079" s="133"/>
      <c r="H1079" s="376"/>
      <c r="I1079" s="133"/>
      <c r="J1079" s="436"/>
      <c r="K1079" s="133"/>
      <c r="L1079" s="376"/>
      <c r="M1079" s="133"/>
      <c r="N1079" s="376"/>
      <c r="O1079" s="376"/>
      <c r="P1079" s="133"/>
      <c r="Q1079" s="376"/>
      <c r="R1079" s="133"/>
      <c r="S1079" s="499"/>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91"/>
    </row>
    <row r="1080" spans="6:69">
      <c r="F1080" s="376"/>
      <c r="G1080" s="133"/>
      <c r="H1080" s="376"/>
      <c r="I1080" s="133"/>
      <c r="J1080" s="436"/>
      <c r="K1080" s="133"/>
      <c r="L1080" s="376"/>
      <c r="M1080" s="133"/>
      <c r="N1080" s="376"/>
      <c r="O1080" s="376"/>
      <c r="P1080" s="133"/>
      <c r="Q1080" s="376"/>
      <c r="R1080" s="133"/>
      <c r="S1080" s="499"/>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91"/>
    </row>
    <row r="1081" spans="6:69">
      <c r="F1081" s="376"/>
      <c r="G1081" s="133"/>
      <c r="H1081" s="376"/>
      <c r="I1081" s="133"/>
      <c r="J1081" s="436"/>
      <c r="K1081" s="133"/>
      <c r="L1081" s="376"/>
      <c r="M1081" s="133"/>
      <c r="N1081" s="376"/>
      <c r="O1081" s="376"/>
      <c r="P1081" s="133"/>
      <c r="Q1081" s="376"/>
      <c r="R1081" s="133"/>
      <c r="S1081" s="499"/>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91"/>
    </row>
    <row r="1082" spans="6:69">
      <c r="F1082" s="376"/>
      <c r="G1082" s="133"/>
      <c r="H1082" s="376"/>
      <c r="I1082" s="133"/>
      <c r="J1082" s="436"/>
      <c r="K1082" s="133"/>
      <c r="L1082" s="376"/>
      <c r="M1082" s="133"/>
      <c r="N1082" s="376"/>
      <c r="O1082" s="376"/>
      <c r="P1082" s="133"/>
      <c r="Q1082" s="376"/>
      <c r="R1082" s="133"/>
      <c r="S1082" s="499"/>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91"/>
    </row>
    <row r="1083" spans="6:69">
      <c r="F1083" s="376"/>
      <c r="G1083" s="133"/>
      <c r="H1083" s="376"/>
      <c r="I1083" s="133"/>
      <c r="J1083" s="436"/>
      <c r="K1083" s="133"/>
      <c r="L1083" s="376"/>
      <c r="M1083" s="133"/>
      <c r="N1083" s="376"/>
      <c r="O1083" s="376"/>
      <c r="P1083" s="133"/>
      <c r="Q1083" s="376"/>
      <c r="R1083" s="133"/>
      <c r="S1083" s="499"/>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91"/>
    </row>
    <row r="1084" spans="6:69">
      <c r="F1084" s="376"/>
      <c r="G1084" s="133"/>
      <c r="H1084" s="376"/>
      <c r="I1084" s="133"/>
      <c r="J1084" s="436"/>
      <c r="K1084" s="133"/>
      <c r="L1084" s="376"/>
      <c r="M1084" s="133"/>
      <c r="N1084" s="376"/>
      <c r="O1084" s="376"/>
      <c r="P1084" s="133"/>
      <c r="Q1084" s="376"/>
      <c r="R1084" s="133"/>
      <c r="S1084" s="499"/>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91"/>
    </row>
    <row r="1085" spans="6:69">
      <c r="F1085" s="376"/>
      <c r="G1085" s="133"/>
      <c r="H1085" s="376"/>
      <c r="I1085" s="133"/>
      <c r="J1085" s="436"/>
      <c r="K1085" s="133"/>
      <c r="L1085" s="376"/>
      <c r="M1085" s="133"/>
      <c r="N1085" s="376"/>
      <c r="O1085" s="376"/>
      <c r="P1085" s="133"/>
      <c r="Q1085" s="376"/>
      <c r="R1085" s="133"/>
      <c r="S1085" s="499"/>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91"/>
    </row>
    <row r="1086" spans="6:69">
      <c r="F1086" s="376"/>
      <c r="G1086" s="133"/>
      <c r="H1086" s="376"/>
      <c r="I1086" s="133"/>
      <c r="J1086" s="436"/>
      <c r="K1086" s="133"/>
      <c r="L1086" s="376"/>
      <c r="M1086" s="133"/>
      <c r="N1086" s="376"/>
      <c r="O1086" s="376"/>
      <c r="P1086" s="133"/>
      <c r="Q1086" s="376"/>
      <c r="R1086" s="133"/>
      <c r="S1086" s="499"/>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91"/>
    </row>
    <row r="1087" spans="6:69">
      <c r="F1087" s="376"/>
      <c r="G1087" s="133"/>
      <c r="H1087" s="376"/>
      <c r="I1087" s="133"/>
      <c r="J1087" s="436"/>
      <c r="K1087" s="133"/>
      <c r="L1087" s="376"/>
      <c r="M1087" s="133"/>
      <c r="N1087" s="376"/>
      <c r="O1087" s="376"/>
      <c r="P1087" s="133"/>
      <c r="Q1087" s="376"/>
      <c r="R1087" s="133"/>
      <c r="S1087" s="499"/>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91"/>
    </row>
    <row r="1088" spans="6:69">
      <c r="F1088" s="376"/>
      <c r="G1088" s="133"/>
      <c r="H1088" s="376"/>
      <c r="I1088" s="133"/>
      <c r="J1088" s="436"/>
      <c r="K1088" s="133"/>
      <c r="L1088" s="376"/>
      <c r="M1088" s="133"/>
      <c r="N1088" s="376"/>
      <c r="O1088" s="376"/>
      <c r="P1088" s="133"/>
      <c r="Q1088" s="376"/>
      <c r="R1088" s="133"/>
      <c r="S1088" s="499"/>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91"/>
    </row>
    <row r="1089" spans="6:69">
      <c r="F1089" s="376"/>
      <c r="G1089" s="133"/>
      <c r="H1089" s="376"/>
      <c r="I1089" s="133"/>
      <c r="J1089" s="436"/>
      <c r="K1089" s="133"/>
      <c r="L1089" s="376"/>
      <c r="M1089" s="133"/>
      <c r="N1089" s="376"/>
      <c r="O1089" s="376"/>
      <c r="P1089" s="133"/>
      <c r="Q1089" s="376"/>
      <c r="R1089" s="133"/>
      <c r="S1089" s="499"/>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91"/>
    </row>
    <row r="1090" spans="6:69">
      <c r="F1090" s="376"/>
      <c r="G1090" s="133"/>
      <c r="H1090" s="376"/>
      <c r="I1090" s="133"/>
      <c r="J1090" s="436"/>
      <c r="K1090" s="133"/>
      <c r="L1090" s="376"/>
      <c r="M1090" s="133"/>
      <c r="N1090" s="376"/>
      <c r="O1090" s="376"/>
      <c r="P1090" s="133"/>
      <c r="Q1090" s="376"/>
      <c r="R1090" s="133"/>
      <c r="S1090" s="499"/>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91"/>
    </row>
    <row r="1091" spans="6:69">
      <c r="F1091" s="376"/>
      <c r="G1091" s="133"/>
      <c r="H1091" s="376"/>
      <c r="I1091" s="133"/>
      <c r="J1091" s="436"/>
      <c r="K1091" s="133"/>
      <c r="L1091" s="376"/>
      <c r="M1091" s="133"/>
      <c r="N1091" s="376"/>
      <c r="O1091" s="376"/>
      <c r="P1091" s="133"/>
      <c r="Q1091" s="376"/>
      <c r="R1091" s="133"/>
      <c r="S1091" s="499"/>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91"/>
    </row>
    <row r="1092" spans="6:69">
      <c r="F1092" s="376"/>
      <c r="G1092" s="133"/>
      <c r="H1092" s="376"/>
      <c r="I1092" s="133"/>
      <c r="J1092" s="436"/>
      <c r="K1092" s="133"/>
      <c r="L1092" s="376"/>
      <c r="M1092" s="133"/>
      <c r="N1092" s="376"/>
      <c r="O1092" s="376"/>
      <c r="P1092" s="133"/>
      <c r="Q1092" s="376"/>
      <c r="R1092" s="133"/>
      <c r="S1092" s="499"/>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91"/>
    </row>
    <row r="1093" spans="6:69">
      <c r="F1093" s="376"/>
      <c r="G1093" s="133"/>
      <c r="H1093" s="376"/>
      <c r="I1093" s="133"/>
      <c r="J1093" s="436"/>
      <c r="K1093" s="133"/>
      <c r="L1093" s="376"/>
      <c r="M1093" s="133"/>
      <c r="N1093" s="376"/>
      <c r="O1093" s="376"/>
      <c r="P1093" s="133"/>
      <c r="Q1093" s="376"/>
      <c r="R1093" s="133"/>
      <c r="S1093" s="499"/>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91"/>
    </row>
    <row r="1094" spans="6:69">
      <c r="F1094" s="376"/>
      <c r="G1094" s="133"/>
      <c r="H1094" s="376"/>
      <c r="I1094" s="133"/>
      <c r="J1094" s="436"/>
      <c r="K1094" s="133"/>
      <c r="L1094" s="376"/>
      <c r="M1094" s="133"/>
      <c r="N1094" s="376"/>
      <c r="O1094" s="376"/>
      <c r="P1094" s="133"/>
      <c r="Q1094" s="376"/>
      <c r="R1094" s="133"/>
      <c r="S1094" s="499"/>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91"/>
    </row>
    <row r="1095" spans="6:69">
      <c r="F1095" s="376"/>
      <c r="G1095" s="133"/>
      <c r="H1095" s="376"/>
      <c r="I1095" s="133"/>
      <c r="J1095" s="436"/>
      <c r="K1095" s="133"/>
      <c r="L1095" s="376"/>
      <c r="M1095" s="133"/>
      <c r="N1095" s="376"/>
      <c r="O1095" s="376"/>
      <c r="P1095" s="133"/>
      <c r="Q1095" s="376"/>
      <c r="R1095" s="133"/>
      <c r="S1095" s="499"/>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91"/>
    </row>
    <row r="1096" spans="6:69">
      <c r="F1096" s="376"/>
      <c r="G1096" s="133"/>
      <c r="H1096" s="376"/>
      <c r="I1096" s="133"/>
      <c r="J1096" s="436"/>
      <c r="K1096" s="133"/>
      <c r="L1096" s="376"/>
      <c r="M1096" s="133"/>
      <c r="N1096" s="376"/>
      <c r="O1096" s="376"/>
      <c r="P1096" s="133"/>
      <c r="Q1096" s="376"/>
      <c r="R1096" s="133"/>
      <c r="S1096" s="499"/>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91"/>
    </row>
    <row r="1097" spans="6:69">
      <c r="F1097" s="376"/>
      <c r="G1097" s="133"/>
      <c r="H1097" s="376"/>
      <c r="I1097" s="133"/>
      <c r="J1097" s="436"/>
      <c r="K1097" s="133"/>
      <c r="L1097" s="376"/>
      <c r="M1097" s="133"/>
      <c r="N1097" s="376"/>
      <c r="O1097" s="376"/>
      <c r="P1097" s="133"/>
      <c r="Q1097" s="376"/>
      <c r="R1097" s="133"/>
      <c r="S1097" s="499"/>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91"/>
    </row>
    <row r="1098" spans="6:69">
      <c r="F1098" s="376"/>
      <c r="G1098" s="133"/>
      <c r="H1098" s="376"/>
      <c r="I1098" s="133"/>
      <c r="J1098" s="436"/>
      <c r="K1098" s="133"/>
      <c r="L1098" s="376"/>
      <c r="M1098" s="133"/>
      <c r="N1098" s="376"/>
      <c r="O1098" s="376"/>
      <c r="P1098" s="133"/>
      <c r="Q1098" s="376"/>
      <c r="R1098" s="133"/>
      <c r="S1098" s="499"/>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91"/>
    </row>
    <row r="1099" spans="6:69">
      <c r="F1099" s="376"/>
      <c r="G1099" s="133"/>
      <c r="H1099" s="376"/>
      <c r="I1099" s="133"/>
      <c r="J1099" s="436"/>
      <c r="K1099" s="133"/>
      <c r="L1099" s="376"/>
      <c r="M1099" s="133"/>
      <c r="N1099" s="376"/>
      <c r="O1099" s="376"/>
      <c r="P1099" s="133"/>
      <c r="Q1099" s="376"/>
      <c r="R1099" s="133"/>
      <c r="S1099" s="499"/>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91"/>
    </row>
    <row r="1100" spans="6:69">
      <c r="F1100" s="376"/>
      <c r="G1100" s="133"/>
      <c r="H1100" s="376"/>
      <c r="I1100" s="133"/>
      <c r="J1100" s="436"/>
      <c r="K1100" s="133"/>
      <c r="L1100" s="376"/>
      <c r="M1100" s="133"/>
      <c r="N1100" s="376"/>
      <c r="O1100" s="376"/>
      <c r="P1100" s="133"/>
      <c r="Q1100" s="376"/>
      <c r="R1100" s="133"/>
      <c r="S1100" s="499"/>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91"/>
    </row>
    <row r="1101" spans="6:69">
      <c r="F1101" s="376"/>
      <c r="G1101" s="133"/>
      <c r="H1101" s="376"/>
      <c r="I1101" s="133"/>
      <c r="J1101" s="436"/>
      <c r="K1101" s="133"/>
      <c r="L1101" s="376"/>
      <c r="M1101" s="133"/>
      <c r="N1101" s="376"/>
      <c r="O1101" s="376"/>
      <c r="P1101" s="133"/>
      <c r="Q1101" s="376"/>
      <c r="R1101" s="133"/>
      <c r="S1101" s="499"/>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91"/>
    </row>
    <row r="1102" spans="6:69">
      <c r="F1102" s="376"/>
      <c r="G1102" s="133"/>
      <c r="H1102" s="376"/>
      <c r="I1102" s="133"/>
      <c r="J1102" s="436"/>
      <c r="K1102" s="133"/>
      <c r="L1102" s="376"/>
      <c r="M1102" s="133"/>
      <c r="N1102" s="376"/>
      <c r="O1102" s="376"/>
      <c r="P1102" s="133"/>
      <c r="Q1102" s="376"/>
      <c r="R1102" s="133"/>
      <c r="S1102" s="499"/>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91"/>
    </row>
    <row r="1103" spans="6:69">
      <c r="F1103" s="376"/>
      <c r="G1103" s="133"/>
      <c r="H1103" s="376"/>
      <c r="I1103" s="133"/>
      <c r="J1103" s="436"/>
      <c r="K1103" s="133"/>
      <c r="L1103" s="376"/>
      <c r="M1103" s="133"/>
      <c r="N1103" s="376"/>
      <c r="O1103" s="376"/>
      <c r="P1103" s="133"/>
      <c r="Q1103" s="376"/>
      <c r="R1103" s="133"/>
      <c r="S1103" s="499"/>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91"/>
    </row>
    <row r="1104" spans="6:69">
      <c r="F1104" s="376"/>
      <c r="G1104" s="133"/>
      <c r="H1104" s="376"/>
      <c r="I1104" s="133"/>
      <c r="J1104" s="436"/>
      <c r="K1104" s="133"/>
      <c r="L1104" s="376"/>
      <c r="M1104" s="133"/>
      <c r="N1104" s="376"/>
      <c r="O1104" s="376"/>
      <c r="P1104" s="133"/>
      <c r="Q1104" s="376"/>
      <c r="R1104" s="133"/>
      <c r="S1104" s="499"/>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91"/>
    </row>
    <row r="1105" spans="6:69">
      <c r="F1105" s="376"/>
      <c r="G1105" s="133"/>
      <c r="H1105" s="376"/>
      <c r="I1105" s="133"/>
      <c r="J1105" s="436"/>
      <c r="K1105" s="133"/>
      <c r="L1105" s="376"/>
      <c r="M1105" s="133"/>
      <c r="N1105" s="376"/>
      <c r="O1105" s="376"/>
      <c r="P1105" s="133"/>
      <c r="Q1105" s="376"/>
      <c r="R1105" s="133"/>
      <c r="S1105" s="499"/>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91"/>
    </row>
    <row r="1106" spans="6:69">
      <c r="F1106" s="376"/>
      <c r="G1106" s="133"/>
      <c r="H1106" s="376"/>
      <c r="I1106" s="133"/>
      <c r="J1106" s="436"/>
      <c r="K1106" s="133"/>
      <c r="L1106" s="376"/>
      <c r="M1106" s="133"/>
      <c r="N1106" s="376"/>
      <c r="O1106" s="376"/>
      <c r="P1106" s="133"/>
      <c r="Q1106" s="376"/>
      <c r="R1106" s="133"/>
      <c r="S1106" s="499"/>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91"/>
    </row>
    <row r="1107" spans="6:69">
      <c r="F1107" s="376"/>
      <c r="G1107" s="133"/>
      <c r="H1107" s="376"/>
      <c r="I1107" s="133"/>
      <c r="J1107" s="436"/>
      <c r="K1107" s="133"/>
      <c r="L1107" s="376"/>
      <c r="M1107" s="133"/>
      <c r="N1107" s="376"/>
      <c r="O1107" s="376"/>
      <c r="P1107" s="133"/>
      <c r="Q1107" s="376"/>
      <c r="R1107" s="133"/>
      <c r="S1107" s="499"/>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91"/>
    </row>
    <row r="1108" spans="6:69">
      <c r="F1108" s="376"/>
      <c r="G1108" s="133"/>
      <c r="H1108" s="376"/>
      <c r="I1108" s="133"/>
      <c r="J1108" s="436"/>
      <c r="K1108" s="133"/>
      <c r="L1108" s="376"/>
      <c r="M1108" s="133"/>
      <c r="N1108" s="376"/>
      <c r="O1108" s="376"/>
      <c r="P1108" s="133"/>
      <c r="Q1108" s="376"/>
      <c r="R1108" s="133"/>
      <c r="S1108" s="499"/>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91"/>
    </row>
    <row r="1109" spans="6:69">
      <c r="F1109" s="376"/>
      <c r="G1109" s="133"/>
      <c r="H1109" s="376"/>
      <c r="I1109" s="133"/>
      <c r="J1109" s="436"/>
      <c r="K1109" s="133"/>
      <c r="L1109" s="376"/>
      <c r="M1109" s="133"/>
      <c r="N1109" s="376"/>
      <c r="O1109" s="376"/>
      <c r="P1109" s="133"/>
      <c r="Q1109" s="376"/>
      <c r="R1109" s="133"/>
      <c r="S1109" s="499"/>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91"/>
    </row>
    <row r="1110" spans="6:69">
      <c r="F1110" s="376"/>
      <c r="G1110" s="133"/>
      <c r="H1110" s="376"/>
      <c r="I1110" s="133"/>
      <c r="J1110" s="436"/>
      <c r="K1110" s="133"/>
      <c r="L1110" s="376"/>
      <c r="M1110" s="133"/>
      <c r="N1110" s="376"/>
      <c r="O1110" s="376"/>
      <c r="P1110" s="133"/>
      <c r="Q1110" s="376"/>
      <c r="R1110" s="133"/>
      <c r="S1110" s="499"/>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91"/>
    </row>
    <row r="1111" spans="6:69">
      <c r="F1111" s="376"/>
      <c r="G1111" s="133"/>
      <c r="H1111" s="376"/>
      <c r="I1111" s="133"/>
      <c r="J1111" s="436"/>
      <c r="K1111" s="133"/>
      <c r="L1111" s="376"/>
      <c r="M1111" s="133"/>
      <c r="N1111" s="376"/>
      <c r="O1111" s="376"/>
      <c r="P1111" s="133"/>
      <c r="Q1111" s="376"/>
      <c r="R1111" s="133"/>
      <c r="S1111" s="499"/>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91"/>
    </row>
    <row r="1112" spans="6:69">
      <c r="F1112" s="376"/>
      <c r="G1112" s="133"/>
      <c r="H1112" s="376"/>
      <c r="I1112" s="133"/>
      <c r="J1112" s="436"/>
      <c r="K1112" s="133"/>
      <c r="L1112" s="376"/>
      <c r="M1112" s="133"/>
      <c r="N1112" s="376"/>
      <c r="O1112" s="376"/>
      <c r="P1112" s="133"/>
      <c r="Q1112" s="376"/>
      <c r="R1112" s="133"/>
      <c r="S1112" s="499"/>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91"/>
    </row>
    <row r="1113" spans="6:69">
      <c r="F1113" s="376"/>
      <c r="G1113" s="133"/>
      <c r="H1113" s="376"/>
      <c r="I1113" s="133"/>
      <c r="J1113" s="436"/>
      <c r="K1113" s="133"/>
      <c r="L1113" s="376"/>
      <c r="M1113" s="133"/>
      <c r="N1113" s="376"/>
      <c r="O1113" s="376"/>
      <c r="P1113" s="133"/>
      <c r="Q1113" s="376"/>
      <c r="R1113" s="133"/>
      <c r="S1113" s="499"/>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91"/>
    </row>
    <row r="1114" spans="6:69">
      <c r="F1114" s="376"/>
      <c r="G1114" s="133"/>
      <c r="H1114" s="376"/>
      <c r="I1114" s="133"/>
      <c r="J1114" s="436"/>
      <c r="K1114" s="133"/>
      <c r="L1114" s="376"/>
      <c r="M1114" s="133"/>
      <c r="N1114" s="376"/>
      <c r="O1114" s="376"/>
      <c r="P1114" s="133"/>
      <c r="Q1114" s="376"/>
      <c r="R1114" s="133"/>
      <c r="S1114" s="499"/>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91"/>
    </row>
    <row r="1115" spans="6:69">
      <c r="F1115" s="376"/>
      <c r="G1115" s="133"/>
      <c r="H1115" s="376"/>
      <c r="I1115" s="133"/>
      <c r="J1115" s="436"/>
      <c r="K1115" s="133"/>
      <c r="L1115" s="376"/>
      <c r="M1115" s="133"/>
      <c r="N1115" s="376"/>
      <c r="O1115" s="376"/>
      <c r="P1115" s="133"/>
      <c r="Q1115" s="376"/>
      <c r="R1115" s="133"/>
      <c r="S1115" s="499"/>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91"/>
    </row>
    <row r="1116" spans="6:69">
      <c r="F1116" s="376"/>
      <c r="G1116" s="133"/>
      <c r="H1116" s="376"/>
      <c r="I1116" s="133"/>
      <c r="J1116" s="436"/>
      <c r="K1116" s="133"/>
      <c r="L1116" s="376"/>
      <c r="M1116" s="133"/>
      <c r="N1116" s="376"/>
      <c r="O1116" s="376"/>
      <c r="P1116" s="133"/>
      <c r="Q1116" s="376"/>
      <c r="R1116" s="133"/>
      <c r="S1116" s="499"/>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91"/>
    </row>
    <row r="1117" spans="6:69">
      <c r="F1117" s="376"/>
      <c r="G1117" s="133"/>
      <c r="H1117" s="376"/>
      <c r="I1117" s="133"/>
      <c r="J1117" s="436"/>
      <c r="K1117" s="133"/>
      <c r="L1117" s="376"/>
      <c r="M1117" s="133"/>
      <c r="N1117" s="376"/>
      <c r="O1117" s="376"/>
      <c r="P1117" s="133"/>
      <c r="Q1117" s="376"/>
      <c r="R1117" s="133"/>
      <c r="S1117" s="499"/>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91"/>
    </row>
    <row r="1118" spans="6:69">
      <c r="F1118" s="376"/>
      <c r="G1118" s="133"/>
      <c r="H1118" s="376"/>
      <c r="I1118" s="133"/>
      <c r="J1118" s="436"/>
      <c r="K1118" s="133"/>
      <c r="L1118" s="376"/>
      <c r="M1118" s="133"/>
      <c r="N1118" s="376"/>
      <c r="O1118" s="376"/>
      <c r="P1118" s="133"/>
      <c r="Q1118" s="376"/>
      <c r="R1118" s="133"/>
      <c r="S1118" s="499"/>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91"/>
    </row>
    <row r="1119" spans="6:69">
      <c r="F1119" s="376"/>
      <c r="G1119" s="133"/>
      <c r="H1119" s="376"/>
      <c r="I1119" s="133"/>
      <c r="J1119" s="436"/>
      <c r="K1119" s="133"/>
      <c r="L1119" s="376"/>
      <c r="M1119" s="133"/>
      <c r="N1119" s="376"/>
      <c r="O1119" s="376"/>
      <c r="P1119" s="133"/>
      <c r="Q1119" s="376"/>
      <c r="R1119" s="133"/>
      <c r="S1119" s="499"/>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91"/>
    </row>
    <row r="1120" spans="6:69">
      <c r="F1120" s="376"/>
      <c r="G1120" s="133"/>
      <c r="H1120" s="376"/>
      <c r="I1120" s="133"/>
      <c r="J1120" s="436"/>
      <c r="K1120" s="133"/>
      <c r="L1120" s="376"/>
      <c r="M1120" s="133"/>
      <c r="N1120" s="376"/>
      <c r="O1120" s="376"/>
      <c r="P1120" s="133"/>
      <c r="Q1120" s="376"/>
      <c r="R1120" s="133"/>
      <c r="S1120" s="499"/>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91"/>
    </row>
    <row r="1121" spans="6:69">
      <c r="F1121" s="376"/>
      <c r="G1121" s="133"/>
      <c r="H1121" s="376"/>
      <c r="I1121" s="133"/>
      <c r="J1121" s="436"/>
      <c r="K1121" s="133"/>
      <c r="L1121" s="376"/>
      <c r="M1121" s="133"/>
      <c r="N1121" s="376"/>
      <c r="O1121" s="376"/>
      <c r="P1121" s="133"/>
      <c r="Q1121" s="376"/>
      <c r="R1121" s="133"/>
      <c r="S1121" s="499"/>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91"/>
    </row>
    <row r="1122" spans="6:69">
      <c r="F1122" s="376"/>
      <c r="G1122" s="133"/>
      <c r="H1122" s="376"/>
      <c r="I1122" s="133"/>
      <c r="J1122" s="436"/>
      <c r="K1122" s="133"/>
      <c r="L1122" s="376"/>
      <c r="M1122" s="133"/>
      <c r="N1122" s="376"/>
      <c r="O1122" s="376"/>
      <c r="P1122" s="133"/>
      <c r="Q1122" s="376"/>
      <c r="R1122" s="133"/>
      <c r="S1122" s="499"/>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91"/>
    </row>
    <row r="1123" spans="6:69">
      <c r="F1123" s="376"/>
      <c r="G1123" s="133"/>
      <c r="H1123" s="376"/>
      <c r="I1123" s="133"/>
      <c r="J1123" s="436"/>
      <c r="K1123" s="133"/>
      <c r="L1123" s="376"/>
      <c r="M1123" s="133"/>
      <c r="N1123" s="376"/>
      <c r="O1123" s="376"/>
      <c r="P1123" s="133"/>
      <c r="Q1123" s="376"/>
      <c r="R1123" s="133"/>
      <c r="S1123" s="499"/>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91"/>
    </row>
    <row r="1124" spans="6:69">
      <c r="F1124" s="376"/>
      <c r="G1124" s="133"/>
      <c r="H1124" s="376"/>
      <c r="I1124" s="133"/>
      <c r="J1124" s="436"/>
      <c r="K1124" s="133"/>
      <c r="L1124" s="376"/>
      <c r="M1124" s="133"/>
      <c r="N1124" s="376"/>
      <c r="O1124" s="376"/>
      <c r="P1124" s="133"/>
      <c r="Q1124" s="376"/>
      <c r="R1124" s="133"/>
      <c r="S1124" s="499"/>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91"/>
    </row>
    <row r="1125" spans="6:69">
      <c r="F1125" s="376"/>
      <c r="G1125" s="133"/>
      <c r="H1125" s="376"/>
      <c r="I1125" s="133"/>
      <c r="J1125" s="436"/>
      <c r="K1125" s="133"/>
      <c r="L1125" s="376"/>
      <c r="M1125" s="133"/>
      <c r="N1125" s="376"/>
      <c r="O1125" s="376"/>
      <c r="P1125" s="133"/>
      <c r="Q1125" s="376"/>
      <c r="R1125" s="133"/>
      <c r="S1125" s="499"/>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91"/>
    </row>
    <row r="1126" spans="6:69">
      <c r="F1126" s="376"/>
      <c r="G1126" s="133"/>
      <c r="H1126" s="376"/>
      <c r="I1126" s="133"/>
      <c r="J1126" s="436"/>
      <c r="K1126" s="133"/>
      <c r="L1126" s="376"/>
      <c r="M1126" s="133"/>
      <c r="N1126" s="376"/>
      <c r="O1126" s="376"/>
      <c r="P1126" s="133"/>
      <c r="Q1126" s="376"/>
      <c r="R1126" s="133"/>
      <c r="S1126" s="499"/>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91"/>
    </row>
    <row r="1127" spans="6:69">
      <c r="F1127" s="376"/>
      <c r="G1127" s="133"/>
      <c r="H1127" s="376"/>
      <c r="I1127" s="133"/>
      <c r="J1127" s="436"/>
      <c r="K1127" s="133"/>
      <c r="L1127" s="376"/>
      <c r="M1127" s="133"/>
      <c r="N1127" s="376"/>
      <c r="O1127" s="376"/>
      <c r="P1127" s="133"/>
      <c r="Q1127" s="376"/>
      <c r="R1127" s="133"/>
      <c r="S1127" s="499"/>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91"/>
    </row>
    <row r="1128" spans="6:69">
      <c r="F1128" s="376"/>
      <c r="G1128" s="133"/>
      <c r="H1128" s="376"/>
      <c r="I1128" s="133"/>
      <c r="J1128" s="436"/>
      <c r="K1128" s="133"/>
      <c r="L1128" s="376"/>
      <c r="M1128" s="133"/>
      <c r="N1128" s="376"/>
      <c r="O1128" s="376"/>
      <c r="P1128" s="133"/>
      <c r="Q1128" s="376"/>
      <c r="R1128" s="133"/>
      <c r="S1128" s="499"/>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91"/>
    </row>
    <row r="1129" spans="6:69">
      <c r="F1129" s="376"/>
      <c r="G1129" s="133"/>
      <c r="H1129" s="376"/>
      <c r="I1129" s="133"/>
      <c r="J1129" s="436"/>
      <c r="K1129" s="133"/>
      <c r="L1129" s="376"/>
      <c r="M1129" s="133"/>
      <c r="N1129" s="376"/>
      <c r="O1129" s="376"/>
      <c r="P1129" s="133"/>
      <c r="Q1129" s="376"/>
      <c r="R1129" s="133"/>
      <c r="S1129" s="499"/>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91"/>
    </row>
    <row r="1130" spans="6:69">
      <c r="F1130" s="376"/>
      <c r="G1130" s="133"/>
      <c r="H1130" s="376"/>
      <c r="I1130" s="133"/>
      <c r="J1130" s="436"/>
      <c r="K1130" s="133"/>
      <c r="L1130" s="376"/>
      <c r="M1130" s="133"/>
      <c r="N1130" s="376"/>
      <c r="O1130" s="376"/>
      <c r="P1130" s="133"/>
      <c r="Q1130" s="376"/>
      <c r="R1130" s="133"/>
      <c r="S1130" s="499"/>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91"/>
    </row>
    <row r="1131" spans="6:69">
      <c r="F1131" s="376"/>
      <c r="G1131" s="133"/>
      <c r="H1131" s="376"/>
      <c r="I1131" s="133"/>
      <c r="J1131" s="436"/>
      <c r="K1131" s="133"/>
      <c r="L1131" s="376"/>
      <c r="M1131" s="133"/>
      <c r="N1131" s="376"/>
      <c r="O1131" s="376"/>
      <c r="P1131" s="133"/>
      <c r="Q1131" s="376"/>
      <c r="R1131" s="133"/>
      <c r="S1131" s="499"/>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91"/>
    </row>
    <row r="1132" spans="6:69">
      <c r="F1132" s="376"/>
      <c r="G1132" s="133"/>
      <c r="H1132" s="376"/>
      <c r="I1132" s="133"/>
      <c r="J1132" s="436"/>
      <c r="K1132" s="133"/>
      <c r="L1132" s="376"/>
      <c r="M1132" s="133"/>
      <c r="N1132" s="376"/>
      <c r="O1132" s="376"/>
      <c r="P1132" s="133"/>
      <c r="Q1132" s="376"/>
      <c r="R1132" s="133"/>
      <c r="S1132" s="499"/>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91"/>
    </row>
    <row r="1133" spans="6:69">
      <c r="F1133" s="376"/>
      <c r="G1133" s="133"/>
      <c r="H1133" s="376"/>
      <c r="I1133" s="133"/>
      <c r="J1133" s="436"/>
      <c r="K1133" s="133"/>
      <c r="L1133" s="376"/>
      <c r="M1133" s="133"/>
      <c r="N1133" s="376"/>
      <c r="O1133" s="376"/>
      <c r="P1133" s="133"/>
      <c r="Q1133" s="376"/>
      <c r="R1133" s="133"/>
      <c r="S1133" s="499"/>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91"/>
    </row>
    <row r="1134" spans="6:69">
      <c r="F1134" s="376"/>
      <c r="G1134" s="133"/>
      <c r="H1134" s="376"/>
      <c r="I1134" s="133"/>
      <c r="J1134" s="436"/>
      <c r="K1134" s="133"/>
      <c r="L1134" s="376"/>
      <c r="M1134" s="133"/>
      <c r="N1134" s="376"/>
      <c r="O1134" s="376"/>
      <c r="P1134" s="133"/>
      <c r="Q1134" s="376"/>
      <c r="R1134" s="133"/>
      <c r="S1134" s="499"/>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91"/>
    </row>
    <row r="1135" spans="6:69">
      <c r="F1135" s="376"/>
      <c r="G1135" s="133"/>
      <c r="H1135" s="376"/>
      <c r="I1135" s="133"/>
      <c r="J1135" s="436"/>
      <c r="K1135" s="133"/>
      <c r="L1135" s="376"/>
      <c r="M1135" s="133"/>
      <c r="N1135" s="376"/>
      <c r="O1135" s="376"/>
      <c r="P1135" s="133"/>
      <c r="Q1135" s="376"/>
      <c r="R1135" s="133"/>
      <c r="S1135" s="499"/>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91"/>
    </row>
    <row r="1136" spans="6:69">
      <c r="F1136" s="376"/>
      <c r="G1136" s="133"/>
      <c r="H1136" s="376"/>
      <c r="I1136" s="133"/>
      <c r="J1136" s="436"/>
      <c r="K1136" s="133"/>
      <c r="L1136" s="376"/>
      <c r="M1136" s="133"/>
      <c r="N1136" s="376"/>
      <c r="O1136" s="376"/>
      <c r="P1136" s="133"/>
      <c r="Q1136" s="376"/>
      <c r="R1136" s="133"/>
      <c r="S1136" s="499"/>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91"/>
    </row>
    <row r="1137" spans="6:69">
      <c r="F1137" s="376"/>
      <c r="G1137" s="133"/>
      <c r="H1137" s="376"/>
      <c r="I1137" s="133"/>
      <c r="J1137" s="436"/>
      <c r="K1137" s="133"/>
      <c r="L1137" s="376"/>
      <c r="M1137" s="133"/>
      <c r="N1137" s="376"/>
      <c r="O1137" s="376"/>
      <c r="P1137" s="133"/>
      <c r="Q1137" s="376"/>
      <c r="R1137" s="133"/>
      <c r="S1137" s="499"/>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91"/>
    </row>
    <row r="1138" spans="6:69">
      <c r="F1138" s="376"/>
      <c r="G1138" s="133"/>
      <c r="H1138" s="376"/>
      <c r="I1138" s="133"/>
      <c r="J1138" s="436"/>
      <c r="K1138" s="133"/>
      <c r="L1138" s="376"/>
      <c r="M1138" s="133"/>
      <c r="N1138" s="376"/>
      <c r="O1138" s="376"/>
      <c r="P1138" s="133"/>
      <c r="Q1138" s="376"/>
      <c r="R1138" s="133"/>
      <c r="S1138" s="499"/>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91"/>
    </row>
    <row r="1139" spans="6:69">
      <c r="F1139" s="376"/>
      <c r="G1139" s="133"/>
      <c r="H1139" s="376"/>
      <c r="I1139" s="133"/>
      <c r="J1139" s="436"/>
      <c r="K1139" s="133"/>
      <c r="L1139" s="376"/>
      <c r="M1139" s="133"/>
      <c r="N1139" s="376"/>
      <c r="O1139" s="376"/>
      <c r="P1139" s="133"/>
      <c r="Q1139" s="376"/>
      <c r="R1139" s="133"/>
      <c r="S1139" s="499"/>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91"/>
    </row>
    <row r="1140" spans="6:69">
      <c r="F1140" s="376"/>
      <c r="G1140" s="133"/>
      <c r="H1140" s="376"/>
      <c r="I1140" s="133"/>
      <c r="J1140" s="436"/>
      <c r="K1140" s="133"/>
      <c r="L1140" s="376"/>
      <c r="M1140" s="133"/>
      <c r="N1140" s="376"/>
      <c r="O1140" s="376"/>
      <c r="P1140" s="133"/>
      <c r="Q1140" s="376"/>
      <c r="R1140" s="133"/>
      <c r="S1140" s="499"/>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91"/>
    </row>
    <row r="1141" spans="6:69">
      <c r="F1141" s="376"/>
      <c r="G1141" s="133"/>
      <c r="H1141" s="376"/>
      <c r="I1141" s="133"/>
      <c r="J1141" s="436"/>
      <c r="K1141" s="133"/>
      <c r="L1141" s="376"/>
      <c r="M1141" s="133"/>
      <c r="N1141" s="376"/>
      <c r="O1141" s="376"/>
      <c r="P1141" s="133"/>
      <c r="Q1141" s="376"/>
      <c r="R1141" s="133"/>
      <c r="S1141" s="499"/>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91"/>
    </row>
    <row r="1142" spans="6:69">
      <c r="F1142" s="376"/>
      <c r="G1142" s="133"/>
      <c r="H1142" s="376"/>
      <c r="I1142" s="133"/>
      <c r="J1142" s="436"/>
      <c r="K1142" s="133"/>
      <c r="L1142" s="376"/>
      <c r="M1142" s="133"/>
      <c r="N1142" s="376"/>
      <c r="O1142" s="376"/>
      <c r="P1142" s="133"/>
      <c r="Q1142" s="376"/>
      <c r="R1142" s="133"/>
      <c r="S1142" s="499"/>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91"/>
    </row>
    <row r="1143" spans="6:69">
      <c r="F1143" s="376"/>
      <c r="G1143" s="133"/>
      <c r="H1143" s="376"/>
      <c r="I1143" s="133"/>
      <c r="J1143" s="436"/>
      <c r="K1143" s="133"/>
      <c r="L1143" s="376"/>
      <c r="M1143" s="133"/>
      <c r="N1143" s="376"/>
      <c r="O1143" s="376"/>
      <c r="P1143" s="133"/>
      <c r="Q1143" s="376"/>
      <c r="R1143" s="133"/>
      <c r="S1143" s="499"/>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91"/>
    </row>
    <row r="1144" spans="6:69">
      <c r="F1144" s="376"/>
      <c r="G1144" s="133"/>
      <c r="H1144" s="376"/>
      <c r="I1144" s="133"/>
      <c r="J1144" s="436"/>
      <c r="K1144" s="133"/>
      <c r="L1144" s="376"/>
      <c r="M1144" s="133"/>
      <c r="N1144" s="376"/>
      <c r="O1144" s="376"/>
      <c r="P1144" s="133"/>
      <c r="Q1144" s="376"/>
      <c r="R1144" s="133"/>
      <c r="S1144" s="499"/>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91"/>
    </row>
    <row r="1145" spans="6:69">
      <c r="F1145" s="376"/>
      <c r="G1145" s="133"/>
      <c r="H1145" s="376"/>
      <c r="I1145" s="133"/>
      <c r="J1145" s="436"/>
      <c r="K1145" s="133"/>
      <c r="L1145" s="376"/>
      <c r="M1145" s="133"/>
      <c r="N1145" s="376"/>
      <c r="O1145" s="376"/>
      <c r="P1145" s="133"/>
      <c r="Q1145" s="376"/>
      <c r="R1145" s="133"/>
      <c r="S1145" s="499"/>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91"/>
    </row>
    <row r="1146" spans="6:69">
      <c r="F1146" s="376"/>
      <c r="G1146" s="133"/>
      <c r="H1146" s="376"/>
      <c r="I1146" s="133"/>
      <c r="J1146" s="436"/>
      <c r="K1146" s="133"/>
      <c r="L1146" s="376"/>
      <c r="M1146" s="133"/>
      <c r="N1146" s="376"/>
      <c r="O1146" s="376"/>
      <c r="P1146" s="133"/>
      <c r="Q1146" s="376"/>
      <c r="R1146" s="133"/>
      <c r="S1146" s="499"/>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91"/>
    </row>
    <row r="1147" spans="6:69">
      <c r="F1147" s="376"/>
      <c r="G1147" s="133"/>
      <c r="H1147" s="376"/>
      <c r="I1147" s="133"/>
      <c r="J1147" s="436"/>
      <c r="K1147" s="133"/>
      <c r="L1147" s="376"/>
      <c r="M1147" s="133"/>
      <c r="N1147" s="376"/>
      <c r="O1147" s="376"/>
      <c r="P1147" s="133"/>
      <c r="Q1147" s="376"/>
      <c r="R1147" s="133"/>
      <c r="S1147" s="499"/>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91"/>
    </row>
    <row r="1148" spans="6:69">
      <c r="F1148" s="376"/>
      <c r="G1148" s="133"/>
      <c r="H1148" s="376"/>
      <c r="I1148" s="133"/>
      <c r="J1148" s="436"/>
      <c r="K1148" s="133"/>
      <c r="L1148" s="376"/>
      <c r="M1148" s="133"/>
      <c r="N1148" s="376"/>
      <c r="O1148" s="376"/>
      <c r="P1148" s="133"/>
      <c r="Q1148" s="376"/>
      <c r="R1148" s="133"/>
      <c r="S1148" s="499"/>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91"/>
    </row>
    <row r="1149" spans="6:69">
      <c r="F1149" s="376"/>
      <c r="G1149" s="133"/>
      <c r="H1149" s="376"/>
      <c r="I1149" s="133"/>
      <c r="J1149" s="436"/>
      <c r="K1149" s="133"/>
      <c r="L1149" s="376"/>
      <c r="M1149" s="133"/>
      <c r="N1149" s="376"/>
      <c r="O1149" s="376"/>
      <c r="P1149" s="133"/>
      <c r="Q1149" s="376"/>
      <c r="R1149" s="133"/>
      <c r="S1149" s="499"/>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91"/>
    </row>
    <row r="1150" spans="6:69">
      <c r="F1150" s="376"/>
      <c r="G1150" s="133"/>
      <c r="H1150" s="376"/>
      <c r="I1150" s="133"/>
      <c r="J1150" s="436"/>
      <c r="K1150" s="133"/>
      <c r="L1150" s="376"/>
      <c r="M1150" s="133"/>
      <c r="N1150" s="376"/>
      <c r="O1150" s="376"/>
      <c r="P1150" s="133"/>
      <c r="Q1150" s="376"/>
      <c r="R1150" s="133"/>
      <c r="S1150" s="499"/>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91"/>
    </row>
    <row r="1151" spans="6:69">
      <c r="F1151" s="376"/>
      <c r="G1151" s="133"/>
      <c r="H1151" s="376"/>
      <c r="I1151" s="133"/>
      <c r="J1151" s="436"/>
      <c r="K1151" s="133"/>
      <c r="L1151" s="376"/>
      <c r="M1151" s="133"/>
      <c r="N1151" s="376"/>
      <c r="O1151" s="376"/>
      <c r="P1151" s="133"/>
      <c r="Q1151" s="376"/>
      <c r="R1151" s="133"/>
      <c r="S1151" s="499"/>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91"/>
    </row>
    <row r="1152" spans="6:69">
      <c r="F1152" s="376"/>
      <c r="G1152" s="133"/>
      <c r="H1152" s="376"/>
      <c r="I1152" s="133"/>
      <c r="J1152" s="436"/>
      <c r="K1152" s="133"/>
      <c r="L1152" s="376"/>
      <c r="M1152" s="133"/>
      <c r="N1152" s="376"/>
      <c r="O1152" s="376"/>
      <c r="P1152" s="133"/>
      <c r="Q1152" s="376"/>
      <c r="R1152" s="133"/>
      <c r="S1152" s="499"/>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91"/>
    </row>
    <row r="1153" spans="6:69">
      <c r="F1153" s="376"/>
      <c r="G1153" s="133"/>
      <c r="H1153" s="376"/>
      <c r="I1153" s="133"/>
      <c r="J1153" s="436"/>
      <c r="K1153" s="133"/>
      <c r="L1153" s="376"/>
      <c r="M1153" s="133"/>
      <c r="N1153" s="376"/>
      <c r="O1153" s="376"/>
      <c r="P1153" s="133"/>
      <c r="Q1153" s="376"/>
      <c r="R1153" s="133"/>
      <c r="S1153" s="499"/>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91"/>
    </row>
    <row r="1154" spans="6:69">
      <c r="F1154" s="376"/>
      <c r="G1154" s="133"/>
      <c r="H1154" s="376"/>
      <c r="I1154" s="133"/>
      <c r="J1154" s="436"/>
      <c r="K1154" s="133"/>
      <c r="L1154" s="376"/>
      <c r="M1154" s="133"/>
      <c r="N1154" s="376"/>
      <c r="O1154" s="376"/>
      <c r="P1154" s="133"/>
      <c r="Q1154" s="376"/>
      <c r="R1154" s="133"/>
      <c r="S1154" s="499"/>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91"/>
    </row>
    <row r="1155" spans="6:69">
      <c r="F1155" s="376"/>
      <c r="G1155" s="133"/>
      <c r="H1155" s="376"/>
      <c r="I1155" s="133"/>
      <c r="J1155" s="436"/>
      <c r="K1155" s="133"/>
      <c r="L1155" s="376"/>
      <c r="M1155" s="133"/>
      <c r="N1155" s="376"/>
      <c r="O1155" s="376"/>
      <c r="P1155" s="133"/>
      <c r="Q1155" s="376"/>
      <c r="R1155" s="133"/>
      <c r="S1155" s="499"/>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91"/>
    </row>
    <row r="1156" spans="6:69">
      <c r="F1156" s="376"/>
      <c r="G1156" s="133"/>
      <c r="H1156" s="376"/>
      <c r="I1156" s="133"/>
      <c r="J1156" s="436"/>
      <c r="K1156" s="133"/>
      <c r="L1156" s="376"/>
      <c r="M1156" s="133"/>
      <c r="N1156" s="376"/>
      <c r="O1156" s="376"/>
      <c r="P1156" s="133"/>
      <c r="Q1156" s="376"/>
      <c r="R1156" s="133"/>
      <c r="S1156" s="499"/>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91"/>
    </row>
    <row r="1157" spans="6:69">
      <c r="F1157" s="376"/>
      <c r="G1157" s="133"/>
      <c r="H1157" s="376"/>
      <c r="I1157" s="133"/>
      <c r="J1157" s="436"/>
      <c r="K1157" s="133"/>
      <c r="L1157" s="376"/>
      <c r="M1157" s="133"/>
      <c r="N1157" s="376"/>
      <c r="O1157" s="376"/>
      <c r="P1157" s="133"/>
      <c r="Q1157" s="376"/>
      <c r="R1157" s="133"/>
      <c r="S1157" s="499"/>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91"/>
    </row>
    <row r="1158" spans="6:69">
      <c r="F1158" s="376"/>
      <c r="G1158" s="133"/>
      <c r="H1158" s="376"/>
      <c r="I1158" s="133"/>
      <c r="J1158" s="436"/>
      <c r="K1158" s="133"/>
      <c r="L1158" s="376"/>
      <c r="M1158" s="133"/>
      <c r="N1158" s="376"/>
      <c r="O1158" s="376"/>
      <c r="P1158" s="133"/>
      <c r="Q1158" s="376"/>
      <c r="R1158" s="133"/>
      <c r="S1158" s="499"/>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91"/>
    </row>
    <row r="1159" spans="6:69">
      <c r="F1159" s="376"/>
      <c r="G1159" s="133"/>
      <c r="H1159" s="376"/>
      <c r="I1159" s="133"/>
      <c r="J1159" s="436"/>
      <c r="K1159" s="133"/>
      <c r="L1159" s="376"/>
      <c r="M1159" s="133"/>
      <c r="N1159" s="376"/>
      <c r="O1159" s="376"/>
      <c r="P1159" s="133"/>
      <c r="Q1159" s="376"/>
      <c r="R1159" s="133"/>
      <c r="S1159" s="499"/>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91"/>
    </row>
    <row r="1160" spans="6:69">
      <c r="F1160" s="376"/>
      <c r="G1160" s="133"/>
      <c r="H1160" s="376"/>
      <c r="I1160" s="133"/>
      <c r="J1160" s="436"/>
      <c r="K1160" s="133"/>
      <c r="L1160" s="376"/>
      <c r="M1160" s="133"/>
      <c r="N1160" s="376"/>
      <c r="O1160" s="376"/>
      <c r="P1160" s="133"/>
      <c r="Q1160" s="376"/>
      <c r="R1160" s="133"/>
      <c r="S1160" s="499"/>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91"/>
    </row>
    <row r="1161" spans="6:69">
      <c r="F1161" s="376"/>
      <c r="G1161" s="133"/>
      <c r="H1161" s="376"/>
      <c r="I1161" s="133"/>
      <c r="J1161" s="436"/>
      <c r="K1161" s="133"/>
      <c r="L1161" s="376"/>
      <c r="M1161" s="133"/>
      <c r="N1161" s="376"/>
      <c r="O1161" s="376"/>
      <c r="P1161" s="133"/>
      <c r="Q1161" s="376"/>
      <c r="R1161" s="133"/>
      <c r="S1161" s="499"/>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91"/>
    </row>
    <row r="1162" spans="6:69">
      <c r="F1162" s="376"/>
      <c r="G1162" s="133"/>
      <c r="H1162" s="376"/>
      <c r="I1162" s="133"/>
      <c r="J1162" s="436"/>
      <c r="K1162" s="133"/>
      <c r="L1162" s="376"/>
      <c r="M1162" s="133"/>
      <c r="N1162" s="376"/>
      <c r="O1162" s="376"/>
      <c r="P1162" s="133"/>
      <c r="Q1162" s="376"/>
      <c r="R1162" s="133"/>
      <c r="S1162" s="499"/>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91"/>
    </row>
    <row r="1163" spans="6:69">
      <c r="F1163" s="376"/>
      <c r="G1163" s="133"/>
      <c r="H1163" s="376"/>
      <c r="I1163" s="133"/>
      <c r="J1163" s="436"/>
      <c r="K1163" s="133"/>
      <c r="L1163" s="376"/>
      <c r="M1163" s="133"/>
      <c r="N1163" s="376"/>
      <c r="O1163" s="376"/>
      <c r="P1163" s="133"/>
      <c r="Q1163" s="376"/>
      <c r="R1163" s="133"/>
      <c r="S1163" s="499"/>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91"/>
    </row>
    <row r="1164" spans="6:69">
      <c r="F1164" s="376"/>
      <c r="G1164" s="133"/>
      <c r="H1164" s="376"/>
      <c r="I1164" s="133"/>
      <c r="J1164" s="436"/>
      <c r="K1164" s="133"/>
      <c r="L1164" s="376"/>
      <c r="M1164" s="133"/>
      <c r="N1164" s="376"/>
      <c r="O1164" s="376"/>
      <c r="P1164" s="133"/>
      <c r="Q1164" s="376"/>
      <c r="R1164" s="133"/>
      <c r="S1164" s="499"/>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91"/>
    </row>
    <row r="1165" spans="6:69">
      <c r="F1165" s="376"/>
      <c r="G1165" s="133"/>
      <c r="H1165" s="376"/>
      <c r="I1165" s="133"/>
      <c r="J1165" s="436"/>
      <c r="K1165" s="133"/>
      <c r="L1165" s="376"/>
      <c r="M1165" s="133"/>
      <c r="N1165" s="376"/>
      <c r="O1165" s="376"/>
      <c r="P1165" s="133"/>
      <c r="Q1165" s="376"/>
      <c r="R1165" s="133"/>
      <c r="S1165" s="499"/>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91"/>
    </row>
    <row r="1166" spans="6:69">
      <c r="F1166" s="376"/>
      <c r="G1166" s="133"/>
      <c r="H1166" s="376"/>
      <c r="I1166" s="133"/>
      <c r="J1166" s="436"/>
      <c r="K1166" s="133"/>
      <c r="L1166" s="376"/>
      <c r="M1166" s="133"/>
      <c r="N1166" s="376"/>
      <c r="O1166" s="376"/>
      <c r="P1166" s="133"/>
      <c r="Q1166" s="376"/>
      <c r="R1166" s="133"/>
      <c r="S1166" s="499"/>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91"/>
    </row>
    <row r="1167" spans="6:69">
      <c r="F1167" s="376"/>
      <c r="G1167" s="133"/>
      <c r="H1167" s="376"/>
      <c r="I1167" s="133"/>
      <c r="J1167" s="436"/>
      <c r="K1167" s="133"/>
      <c r="L1167" s="376"/>
      <c r="M1167" s="133"/>
      <c r="N1167" s="376"/>
      <c r="O1167" s="376"/>
      <c r="P1167" s="133"/>
      <c r="Q1167" s="376"/>
      <c r="R1167" s="133"/>
      <c r="S1167" s="499"/>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91"/>
    </row>
    <row r="1168" spans="6:69">
      <c r="F1168" s="376"/>
      <c r="G1168" s="133"/>
      <c r="H1168" s="376"/>
      <c r="I1168" s="133"/>
      <c r="J1168" s="436"/>
      <c r="K1168" s="133"/>
      <c r="L1168" s="376"/>
      <c r="M1168" s="133"/>
      <c r="N1168" s="376"/>
      <c r="O1168" s="376"/>
      <c r="P1168" s="133"/>
      <c r="Q1168" s="376"/>
      <c r="R1168" s="133"/>
      <c r="S1168" s="499"/>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91"/>
    </row>
    <row r="1169" spans="6:69">
      <c r="F1169" s="376"/>
      <c r="G1169" s="133"/>
      <c r="H1169" s="376"/>
      <c r="I1169" s="133"/>
      <c r="J1169" s="436"/>
      <c r="K1169" s="133"/>
      <c r="L1169" s="376"/>
      <c r="M1169" s="133"/>
      <c r="N1169" s="376"/>
      <c r="O1169" s="376"/>
      <c r="P1169" s="133"/>
      <c r="Q1169" s="376"/>
      <c r="R1169" s="133"/>
      <c r="S1169" s="499"/>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91"/>
    </row>
    <row r="1170" spans="6:69">
      <c r="F1170" s="376"/>
      <c r="G1170" s="133"/>
      <c r="H1170" s="376"/>
      <c r="I1170" s="133"/>
      <c r="J1170" s="436"/>
      <c r="K1170" s="133"/>
      <c r="L1170" s="376"/>
      <c r="M1170" s="133"/>
      <c r="N1170" s="376"/>
      <c r="O1170" s="376"/>
      <c r="P1170" s="133"/>
      <c r="Q1170" s="376"/>
      <c r="R1170" s="133"/>
      <c r="S1170" s="499"/>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91"/>
    </row>
    <row r="1171" spans="6:69">
      <c r="F1171" s="376"/>
      <c r="G1171" s="133"/>
      <c r="H1171" s="376"/>
      <c r="I1171" s="133"/>
      <c r="J1171" s="436"/>
      <c r="K1171" s="133"/>
      <c r="L1171" s="376"/>
      <c r="M1171" s="133"/>
      <c r="N1171" s="376"/>
      <c r="O1171" s="376"/>
      <c r="P1171" s="133"/>
      <c r="Q1171" s="376"/>
      <c r="R1171" s="133"/>
      <c r="S1171" s="499"/>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91"/>
    </row>
    <row r="1172" spans="6:69">
      <c r="F1172" s="376"/>
      <c r="G1172" s="133"/>
      <c r="H1172" s="376"/>
      <c r="I1172" s="133"/>
      <c r="J1172" s="436"/>
      <c r="K1172" s="133"/>
      <c r="L1172" s="376"/>
      <c r="M1172" s="133"/>
      <c r="N1172" s="376"/>
      <c r="O1172" s="376"/>
      <c r="P1172" s="133"/>
      <c r="Q1172" s="376"/>
      <c r="R1172" s="133"/>
      <c r="S1172" s="499"/>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91"/>
    </row>
    <row r="1173" spans="6:69">
      <c r="F1173" s="376"/>
      <c r="G1173" s="133"/>
      <c r="H1173" s="376"/>
      <c r="I1173" s="133"/>
      <c r="J1173" s="436"/>
      <c r="K1173" s="133"/>
      <c r="L1173" s="376"/>
      <c r="M1173" s="133"/>
      <c r="N1173" s="376"/>
      <c r="O1173" s="376"/>
      <c r="P1173" s="133"/>
      <c r="Q1173" s="376"/>
      <c r="R1173" s="133"/>
      <c r="S1173" s="499"/>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91"/>
    </row>
    <row r="1174" spans="6:69">
      <c r="F1174" s="376"/>
      <c r="G1174" s="133"/>
      <c r="H1174" s="376"/>
      <c r="I1174" s="133"/>
      <c r="J1174" s="436"/>
      <c r="K1174" s="133"/>
      <c r="L1174" s="376"/>
      <c r="M1174" s="133"/>
      <c r="N1174" s="376"/>
      <c r="O1174" s="376"/>
      <c r="P1174" s="133"/>
      <c r="Q1174" s="376"/>
      <c r="R1174" s="133"/>
      <c r="S1174" s="499"/>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91"/>
    </row>
    <row r="1175" spans="6:69">
      <c r="F1175" s="376"/>
      <c r="G1175" s="133"/>
      <c r="H1175" s="376"/>
      <c r="I1175" s="133"/>
      <c r="J1175" s="436"/>
      <c r="K1175" s="133"/>
      <c r="L1175" s="376"/>
      <c r="M1175" s="133"/>
      <c r="N1175" s="376"/>
      <c r="O1175" s="376"/>
      <c r="P1175" s="133"/>
      <c r="Q1175" s="376"/>
      <c r="R1175" s="133"/>
      <c r="S1175" s="499"/>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91"/>
    </row>
    <row r="1176" spans="6:69">
      <c r="F1176" s="376"/>
      <c r="G1176" s="133"/>
      <c r="H1176" s="376"/>
      <c r="I1176" s="133"/>
      <c r="J1176" s="436"/>
      <c r="K1176" s="133"/>
      <c r="L1176" s="376"/>
      <c r="M1176" s="133"/>
      <c r="N1176" s="376"/>
      <c r="O1176" s="376"/>
      <c r="P1176" s="133"/>
      <c r="Q1176" s="376"/>
      <c r="R1176" s="133"/>
      <c r="S1176" s="499"/>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91"/>
    </row>
    <row r="1177" spans="6:69">
      <c r="F1177" s="376"/>
      <c r="G1177" s="133"/>
      <c r="H1177" s="376"/>
      <c r="I1177" s="133"/>
      <c r="J1177" s="436"/>
      <c r="K1177" s="133"/>
      <c r="L1177" s="376"/>
      <c r="M1177" s="133"/>
      <c r="N1177" s="376"/>
      <c r="O1177" s="376"/>
      <c r="P1177" s="133"/>
      <c r="Q1177" s="376"/>
      <c r="R1177" s="133"/>
      <c r="S1177" s="499"/>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91"/>
    </row>
    <row r="1178" spans="6:69">
      <c r="F1178" s="376"/>
      <c r="G1178" s="133"/>
      <c r="H1178" s="376"/>
      <c r="I1178" s="133"/>
      <c r="J1178" s="436"/>
      <c r="K1178" s="133"/>
      <c r="L1178" s="376"/>
      <c r="M1178" s="133"/>
      <c r="N1178" s="376"/>
      <c r="O1178" s="376"/>
      <c r="P1178" s="133"/>
      <c r="Q1178" s="376"/>
      <c r="R1178" s="133"/>
      <c r="S1178" s="499"/>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91"/>
    </row>
    <row r="1179" spans="6:69">
      <c r="F1179" s="376"/>
      <c r="G1179" s="133"/>
      <c r="H1179" s="376"/>
      <c r="I1179" s="133"/>
      <c r="J1179" s="436"/>
      <c r="K1179" s="133"/>
      <c r="L1179" s="376"/>
      <c r="M1179" s="133"/>
      <c r="N1179" s="376"/>
      <c r="O1179" s="376"/>
      <c r="P1179" s="133"/>
      <c r="Q1179" s="376"/>
      <c r="R1179" s="133"/>
      <c r="S1179" s="499"/>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91"/>
    </row>
    <row r="1180" spans="6:69">
      <c r="F1180" s="376"/>
      <c r="G1180" s="133"/>
      <c r="H1180" s="376"/>
      <c r="I1180" s="133"/>
      <c r="J1180" s="436"/>
      <c r="K1180" s="133"/>
      <c r="L1180" s="376"/>
      <c r="M1180" s="133"/>
      <c r="N1180" s="376"/>
      <c r="O1180" s="376"/>
      <c r="P1180" s="133"/>
      <c r="Q1180" s="376"/>
      <c r="R1180" s="133"/>
      <c r="S1180" s="499"/>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91"/>
    </row>
    <row r="1181" spans="6:69">
      <c r="F1181" s="376"/>
      <c r="G1181" s="133"/>
      <c r="H1181" s="376"/>
      <c r="I1181" s="133"/>
      <c r="J1181" s="436"/>
      <c r="K1181" s="133"/>
      <c r="L1181" s="376"/>
      <c r="M1181" s="133"/>
      <c r="N1181" s="376"/>
      <c r="O1181" s="376"/>
      <c r="P1181" s="133"/>
      <c r="Q1181" s="376"/>
      <c r="R1181" s="133"/>
      <c r="S1181" s="499"/>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91"/>
    </row>
    <row r="1182" spans="6:69">
      <c r="F1182" s="376"/>
      <c r="G1182" s="133"/>
      <c r="H1182" s="376"/>
      <c r="I1182" s="133"/>
      <c r="J1182" s="436"/>
      <c r="K1182" s="133"/>
      <c r="L1182" s="376"/>
      <c r="M1182" s="133"/>
      <c r="N1182" s="376"/>
      <c r="O1182" s="376"/>
      <c r="P1182" s="133"/>
      <c r="Q1182" s="376"/>
      <c r="R1182" s="133"/>
      <c r="S1182" s="499"/>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91"/>
    </row>
    <row r="1183" spans="6:69">
      <c r="F1183" s="376"/>
      <c r="G1183" s="133"/>
      <c r="H1183" s="376"/>
      <c r="I1183" s="133"/>
      <c r="J1183" s="436"/>
      <c r="K1183" s="133"/>
      <c r="L1183" s="376"/>
      <c r="M1183" s="133"/>
      <c r="N1183" s="376"/>
      <c r="O1183" s="376"/>
      <c r="P1183" s="133"/>
      <c r="Q1183" s="376"/>
      <c r="R1183" s="133"/>
      <c r="S1183" s="499"/>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91"/>
    </row>
    <row r="1184" spans="6:69">
      <c r="F1184" s="376"/>
      <c r="G1184" s="133"/>
      <c r="H1184" s="376"/>
      <c r="I1184" s="133"/>
      <c r="J1184" s="436"/>
      <c r="K1184" s="133"/>
      <c r="L1184" s="376"/>
      <c r="M1184" s="133"/>
      <c r="N1184" s="376"/>
      <c r="O1184" s="376"/>
      <c r="P1184" s="133"/>
      <c r="Q1184" s="376"/>
      <c r="R1184" s="133"/>
      <c r="S1184" s="499"/>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91"/>
    </row>
    <row r="1185" spans="6:69">
      <c r="F1185" s="376"/>
      <c r="G1185" s="133"/>
      <c r="H1185" s="376"/>
      <c r="I1185" s="133"/>
      <c r="J1185" s="436"/>
      <c r="K1185" s="133"/>
      <c r="L1185" s="376"/>
      <c r="M1185" s="133"/>
      <c r="N1185" s="376"/>
      <c r="O1185" s="376"/>
      <c r="P1185" s="133"/>
      <c r="Q1185" s="376"/>
      <c r="R1185" s="133"/>
      <c r="S1185" s="499"/>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91"/>
    </row>
    <row r="1186" spans="6:69">
      <c r="F1186" s="376"/>
      <c r="G1186" s="133"/>
      <c r="H1186" s="376"/>
      <c r="I1186" s="133"/>
      <c r="J1186" s="436"/>
      <c r="K1186" s="133"/>
      <c r="L1186" s="376"/>
      <c r="M1186" s="133"/>
      <c r="N1186" s="376"/>
      <c r="O1186" s="376"/>
      <c r="P1186" s="133"/>
      <c r="Q1186" s="376"/>
      <c r="R1186" s="133"/>
      <c r="S1186" s="499"/>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91"/>
    </row>
    <row r="1187" spans="6:69">
      <c r="F1187" s="376"/>
      <c r="G1187" s="133"/>
      <c r="H1187" s="376"/>
      <c r="I1187" s="133"/>
      <c r="J1187" s="436"/>
      <c r="K1187" s="133"/>
      <c r="L1187" s="376"/>
      <c r="M1187" s="133"/>
      <c r="N1187" s="376"/>
      <c r="O1187" s="376"/>
      <c r="P1187" s="133"/>
      <c r="Q1187" s="376"/>
      <c r="R1187" s="133"/>
      <c r="S1187" s="499"/>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91"/>
    </row>
    <row r="1188" spans="6:69">
      <c r="F1188" s="376"/>
      <c r="G1188" s="133"/>
      <c r="H1188" s="376"/>
      <c r="I1188" s="133"/>
      <c r="J1188" s="436"/>
      <c r="K1188" s="133"/>
      <c r="L1188" s="376"/>
      <c r="M1188" s="133"/>
      <c r="N1188" s="376"/>
      <c r="O1188" s="376"/>
      <c r="P1188" s="133"/>
      <c r="Q1188" s="376"/>
      <c r="R1188" s="133"/>
      <c r="S1188" s="499"/>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91"/>
    </row>
    <row r="1189" spans="6:69">
      <c r="F1189" s="376"/>
      <c r="G1189" s="133"/>
      <c r="H1189" s="376"/>
      <c r="I1189" s="133"/>
      <c r="J1189" s="436"/>
      <c r="K1189" s="133"/>
      <c r="L1189" s="376"/>
      <c r="M1189" s="133"/>
      <c r="N1189" s="376"/>
      <c r="O1189" s="376"/>
      <c r="P1189" s="133"/>
      <c r="Q1189" s="376"/>
      <c r="R1189" s="133"/>
      <c r="S1189" s="499"/>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91"/>
    </row>
    <row r="1190" spans="6:69">
      <c r="F1190" s="376"/>
      <c r="G1190" s="133"/>
      <c r="H1190" s="376"/>
      <c r="I1190" s="133"/>
      <c r="J1190" s="436"/>
      <c r="K1190" s="133"/>
      <c r="L1190" s="376"/>
      <c r="M1190" s="133"/>
      <c r="N1190" s="376"/>
      <c r="O1190" s="376"/>
      <c r="P1190" s="133"/>
      <c r="Q1190" s="376"/>
      <c r="R1190" s="133"/>
      <c r="S1190" s="499"/>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91"/>
    </row>
    <row r="1191" spans="6:69">
      <c r="F1191" s="376"/>
      <c r="G1191" s="133"/>
      <c r="H1191" s="376"/>
      <c r="I1191" s="133"/>
      <c r="J1191" s="436"/>
      <c r="K1191" s="133"/>
      <c r="L1191" s="376"/>
      <c r="M1191" s="133"/>
      <c r="N1191" s="376"/>
      <c r="O1191" s="376"/>
      <c r="P1191" s="133"/>
      <c r="Q1191" s="376"/>
      <c r="R1191" s="133"/>
      <c r="S1191" s="499"/>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91"/>
    </row>
    <row r="1192" spans="6:69">
      <c r="F1192" s="376"/>
      <c r="G1192" s="133"/>
      <c r="H1192" s="376"/>
      <c r="I1192" s="133"/>
      <c r="J1192" s="436"/>
      <c r="K1192" s="133"/>
      <c r="L1192" s="376"/>
      <c r="M1192" s="133"/>
      <c r="N1192" s="376"/>
      <c r="O1192" s="376"/>
      <c r="P1192" s="133"/>
      <c r="Q1192" s="376"/>
      <c r="R1192" s="133"/>
      <c r="S1192" s="499"/>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91"/>
    </row>
    <row r="1193" spans="6:69">
      <c r="F1193" s="376"/>
      <c r="G1193" s="133"/>
      <c r="H1193" s="376"/>
      <c r="I1193" s="133"/>
      <c r="J1193" s="436"/>
      <c r="K1193" s="133"/>
      <c r="L1193" s="376"/>
      <c r="M1193" s="133"/>
      <c r="N1193" s="376"/>
      <c r="O1193" s="376"/>
      <c r="P1193" s="133"/>
      <c r="Q1193" s="376"/>
      <c r="R1193" s="133"/>
      <c r="S1193" s="499"/>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91"/>
    </row>
    <row r="1194" spans="6:69">
      <c r="F1194" s="376"/>
      <c r="G1194" s="133"/>
      <c r="H1194" s="376"/>
      <c r="I1194" s="133"/>
      <c r="J1194" s="436"/>
      <c r="K1194" s="133"/>
      <c r="L1194" s="376"/>
      <c r="M1194" s="133"/>
      <c r="N1194" s="376"/>
      <c r="O1194" s="376"/>
      <c r="P1194" s="133"/>
      <c r="Q1194" s="376"/>
      <c r="R1194" s="133"/>
      <c r="S1194" s="499"/>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91"/>
    </row>
    <row r="1195" spans="6:69">
      <c r="F1195" s="376"/>
      <c r="G1195" s="133"/>
      <c r="H1195" s="376"/>
      <c r="I1195" s="133"/>
      <c r="J1195" s="436"/>
      <c r="K1195" s="133"/>
      <c r="L1195" s="376"/>
      <c r="M1195" s="133"/>
      <c r="N1195" s="376"/>
      <c r="O1195" s="376"/>
      <c r="P1195" s="133"/>
      <c r="Q1195" s="376"/>
      <c r="R1195" s="133"/>
      <c r="S1195" s="499"/>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91"/>
    </row>
    <row r="1196" spans="6:69">
      <c r="F1196" s="376"/>
      <c r="G1196" s="133"/>
      <c r="H1196" s="376"/>
      <c r="I1196" s="133"/>
      <c r="J1196" s="436"/>
      <c r="K1196" s="133"/>
      <c r="L1196" s="376"/>
      <c r="M1196" s="133"/>
      <c r="N1196" s="376"/>
      <c r="O1196" s="376"/>
      <c r="P1196" s="133"/>
      <c r="Q1196" s="376"/>
      <c r="R1196" s="133"/>
      <c r="S1196" s="499"/>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91"/>
    </row>
    <row r="1197" spans="6:69">
      <c r="F1197" s="376"/>
      <c r="G1197" s="133"/>
      <c r="H1197" s="376"/>
      <c r="I1197" s="133"/>
      <c r="J1197" s="436"/>
      <c r="K1197" s="133"/>
      <c r="L1197" s="376"/>
      <c r="M1197" s="133"/>
      <c r="N1197" s="376"/>
      <c r="O1197" s="376"/>
      <c r="P1197" s="133"/>
      <c r="Q1197" s="376"/>
      <c r="R1197" s="133"/>
      <c r="S1197" s="499"/>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91"/>
    </row>
    <row r="1198" spans="6:69">
      <c r="F1198" s="376"/>
      <c r="G1198" s="133"/>
      <c r="H1198" s="376"/>
      <c r="I1198" s="133"/>
      <c r="J1198" s="436"/>
      <c r="K1198" s="133"/>
      <c r="L1198" s="376"/>
      <c r="M1198" s="133"/>
      <c r="N1198" s="376"/>
      <c r="O1198" s="376"/>
      <c r="P1198" s="133"/>
      <c r="Q1198" s="376"/>
      <c r="R1198" s="133"/>
      <c r="S1198" s="499"/>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91"/>
    </row>
    <row r="1199" spans="6:69">
      <c r="F1199" s="376"/>
      <c r="G1199" s="133"/>
      <c r="H1199" s="376"/>
      <c r="I1199" s="133"/>
      <c r="J1199" s="436"/>
      <c r="K1199" s="133"/>
      <c r="L1199" s="376"/>
      <c r="M1199" s="133"/>
      <c r="N1199" s="376"/>
      <c r="O1199" s="376"/>
      <c r="P1199" s="133"/>
      <c r="Q1199" s="376"/>
      <c r="R1199" s="133"/>
      <c r="S1199" s="499"/>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91"/>
    </row>
    <row r="1200" spans="6:69">
      <c r="F1200" s="376"/>
      <c r="G1200" s="133"/>
      <c r="H1200" s="376"/>
      <c r="I1200" s="133"/>
      <c r="J1200" s="436"/>
      <c r="K1200" s="133"/>
      <c r="L1200" s="376"/>
      <c r="M1200" s="133"/>
      <c r="N1200" s="376"/>
      <c r="O1200" s="376"/>
      <c r="P1200" s="133"/>
      <c r="Q1200" s="376"/>
      <c r="R1200" s="133"/>
      <c r="S1200" s="499"/>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91"/>
    </row>
    <row r="1201" spans="6:69">
      <c r="F1201" s="376"/>
      <c r="G1201" s="133"/>
      <c r="H1201" s="376"/>
      <c r="I1201" s="133"/>
      <c r="J1201" s="436"/>
      <c r="K1201" s="133"/>
      <c r="L1201" s="376"/>
      <c r="M1201" s="133"/>
      <c r="N1201" s="376"/>
      <c r="O1201" s="376"/>
      <c r="P1201" s="133"/>
      <c r="Q1201" s="376"/>
      <c r="R1201" s="133"/>
      <c r="S1201" s="499"/>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91"/>
    </row>
    <row r="1202" spans="6:69">
      <c r="F1202" s="376"/>
      <c r="G1202" s="133"/>
      <c r="H1202" s="376"/>
      <c r="I1202" s="133"/>
      <c r="J1202" s="436"/>
      <c r="K1202" s="133"/>
      <c r="L1202" s="376"/>
      <c r="M1202" s="133"/>
      <c r="N1202" s="376"/>
      <c r="O1202" s="376"/>
      <c r="P1202" s="133"/>
      <c r="Q1202" s="376"/>
      <c r="R1202" s="133"/>
      <c r="S1202" s="499"/>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91"/>
    </row>
    <row r="1203" spans="6:69">
      <c r="F1203" s="376"/>
      <c r="G1203" s="133"/>
      <c r="H1203" s="376"/>
      <c r="I1203" s="133"/>
      <c r="J1203" s="436"/>
      <c r="K1203" s="133"/>
      <c r="L1203" s="376"/>
      <c r="M1203" s="133"/>
      <c r="N1203" s="376"/>
      <c r="O1203" s="376"/>
      <c r="P1203" s="133"/>
      <c r="Q1203" s="376"/>
      <c r="R1203" s="133"/>
      <c r="S1203" s="499"/>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91"/>
    </row>
    <row r="1204" spans="6:69">
      <c r="F1204" s="376"/>
      <c r="G1204" s="133"/>
      <c r="H1204" s="376"/>
      <c r="I1204" s="133"/>
      <c r="J1204" s="436"/>
      <c r="K1204" s="133"/>
      <c r="L1204" s="376"/>
      <c r="M1204" s="133"/>
      <c r="N1204" s="376"/>
      <c r="O1204" s="376"/>
      <c r="P1204" s="133"/>
      <c r="Q1204" s="376"/>
      <c r="R1204" s="133"/>
      <c r="S1204" s="499"/>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91"/>
    </row>
    <row r="1205" spans="6:69">
      <c r="F1205" s="376"/>
      <c r="G1205" s="133"/>
      <c r="H1205" s="376"/>
      <c r="I1205" s="133"/>
      <c r="J1205" s="436"/>
      <c r="K1205" s="133"/>
      <c r="L1205" s="376"/>
      <c r="M1205" s="133"/>
      <c r="N1205" s="376"/>
      <c r="O1205" s="376"/>
      <c r="P1205" s="133"/>
      <c r="Q1205" s="376"/>
      <c r="R1205" s="133"/>
      <c r="S1205" s="499"/>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91"/>
    </row>
    <row r="1206" spans="6:69">
      <c r="F1206" s="376"/>
      <c r="G1206" s="133"/>
      <c r="H1206" s="376"/>
      <c r="I1206" s="133"/>
      <c r="J1206" s="436"/>
      <c r="K1206" s="133"/>
      <c r="L1206" s="376"/>
      <c r="M1206" s="133"/>
      <c r="N1206" s="376"/>
      <c r="O1206" s="376"/>
      <c r="P1206" s="133"/>
      <c r="Q1206" s="376"/>
      <c r="R1206" s="133"/>
      <c r="S1206" s="499"/>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91"/>
    </row>
    <row r="1207" spans="6:69">
      <c r="F1207" s="376"/>
      <c r="G1207" s="133"/>
      <c r="H1207" s="376"/>
      <c r="I1207" s="133"/>
      <c r="J1207" s="436"/>
      <c r="K1207" s="133"/>
      <c r="L1207" s="376"/>
      <c r="M1207" s="133"/>
      <c r="N1207" s="376"/>
      <c r="O1207" s="376"/>
      <c r="P1207" s="133"/>
      <c r="Q1207" s="376"/>
      <c r="R1207" s="133"/>
      <c r="S1207" s="499"/>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91"/>
    </row>
    <row r="1208" spans="6:69">
      <c r="F1208" s="376"/>
      <c r="G1208" s="133"/>
      <c r="H1208" s="376"/>
      <c r="I1208" s="133"/>
      <c r="J1208" s="436"/>
      <c r="K1208" s="133"/>
      <c r="L1208" s="376"/>
      <c r="M1208" s="133"/>
      <c r="N1208" s="376"/>
      <c r="O1208" s="376"/>
      <c r="P1208" s="133"/>
      <c r="Q1208" s="376"/>
      <c r="R1208" s="133"/>
      <c r="S1208" s="499"/>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91"/>
    </row>
    <row r="1209" spans="6:69">
      <c r="F1209" s="376"/>
      <c r="G1209" s="133"/>
      <c r="H1209" s="376"/>
      <c r="I1209" s="133"/>
      <c r="J1209" s="436"/>
      <c r="K1209" s="133"/>
      <c r="L1209" s="376"/>
      <c r="M1209" s="133"/>
      <c r="N1209" s="376"/>
      <c r="O1209" s="376"/>
      <c r="P1209" s="133"/>
      <c r="Q1209" s="376"/>
      <c r="R1209" s="133"/>
      <c r="S1209" s="499"/>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91"/>
    </row>
    <row r="1210" spans="6:69">
      <c r="F1210" s="376"/>
      <c r="G1210" s="133"/>
      <c r="H1210" s="376"/>
      <c r="I1210" s="133"/>
      <c r="J1210" s="436"/>
      <c r="K1210" s="133"/>
      <c r="L1210" s="376"/>
      <c r="M1210" s="133"/>
      <c r="N1210" s="376"/>
      <c r="O1210" s="376"/>
      <c r="P1210" s="133"/>
      <c r="Q1210" s="376"/>
      <c r="R1210" s="133"/>
      <c r="S1210" s="499"/>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91"/>
    </row>
    <row r="1211" spans="6:69">
      <c r="F1211" s="376"/>
      <c r="G1211" s="133"/>
      <c r="H1211" s="376"/>
      <c r="I1211" s="133"/>
      <c r="J1211" s="436"/>
      <c r="K1211" s="133"/>
      <c r="L1211" s="376"/>
      <c r="M1211" s="133"/>
      <c r="N1211" s="376"/>
      <c r="O1211" s="376"/>
      <c r="P1211" s="133"/>
      <c r="Q1211" s="376"/>
      <c r="R1211" s="133"/>
      <c r="S1211" s="499"/>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91"/>
    </row>
    <row r="1212" spans="6:69">
      <c r="F1212" s="376"/>
      <c r="G1212" s="133"/>
      <c r="H1212" s="376"/>
      <c r="I1212" s="133"/>
      <c r="J1212" s="436"/>
      <c r="K1212" s="133"/>
      <c r="L1212" s="376"/>
      <c r="M1212" s="133"/>
      <c r="N1212" s="376"/>
      <c r="O1212" s="376"/>
      <c r="P1212" s="133"/>
      <c r="Q1212" s="376"/>
      <c r="R1212" s="133"/>
      <c r="S1212" s="499"/>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91"/>
    </row>
    <row r="1213" spans="6:69">
      <c r="F1213" s="376"/>
      <c r="G1213" s="133"/>
      <c r="H1213" s="376"/>
      <c r="I1213" s="133"/>
      <c r="J1213" s="436"/>
      <c r="K1213" s="133"/>
      <c r="L1213" s="376"/>
      <c r="M1213" s="133"/>
      <c r="N1213" s="376"/>
      <c r="O1213" s="376"/>
      <c r="P1213" s="133"/>
      <c r="Q1213" s="376"/>
      <c r="R1213" s="133"/>
      <c r="S1213" s="499"/>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91"/>
    </row>
    <row r="1214" spans="6:69">
      <c r="F1214" s="376"/>
      <c r="G1214" s="133"/>
      <c r="H1214" s="376"/>
      <c r="I1214" s="133"/>
      <c r="J1214" s="436"/>
      <c r="K1214" s="133"/>
      <c r="L1214" s="376"/>
      <c r="M1214" s="133"/>
      <c r="N1214" s="376"/>
      <c r="O1214" s="376"/>
      <c r="P1214" s="133"/>
      <c r="Q1214" s="376"/>
      <c r="R1214" s="133"/>
      <c r="S1214" s="499"/>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91"/>
    </row>
    <row r="1215" spans="6:69">
      <c r="F1215" s="376"/>
      <c r="G1215" s="133"/>
      <c r="H1215" s="376"/>
      <c r="I1215" s="133"/>
      <c r="J1215" s="436"/>
      <c r="K1215" s="133"/>
      <c r="L1215" s="376"/>
      <c r="M1215" s="133"/>
      <c r="N1215" s="376"/>
      <c r="O1215" s="376"/>
      <c r="P1215" s="133"/>
      <c r="Q1215" s="376"/>
      <c r="R1215" s="133"/>
      <c r="S1215" s="499"/>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91"/>
    </row>
    <row r="1216" spans="6:69">
      <c r="F1216" s="376"/>
      <c r="G1216" s="133"/>
      <c r="H1216" s="376"/>
      <c r="I1216" s="133"/>
      <c r="J1216" s="436"/>
      <c r="K1216" s="133"/>
      <c r="L1216" s="376"/>
      <c r="M1216" s="133"/>
      <c r="N1216" s="376"/>
      <c r="O1216" s="376"/>
      <c r="P1216" s="133"/>
      <c r="Q1216" s="376"/>
      <c r="R1216" s="133"/>
      <c r="S1216" s="499"/>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91"/>
    </row>
    <row r="1217" spans="6:69">
      <c r="F1217" s="376"/>
      <c r="G1217" s="133"/>
      <c r="H1217" s="376"/>
      <c r="I1217" s="133"/>
      <c r="J1217" s="436"/>
      <c r="K1217" s="133"/>
      <c r="L1217" s="376"/>
      <c r="M1217" s="133"/>
      <c r="N1217" s="376"/>
      <c r="O1217" s="376"/>
      <c r="P1217" s="133"/>
      <c r="Q1217" s="376"/>
      <c r="R1217" s="133"/>
      <c r="S1217" s="499"/>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91"/>
    </row>
    <row r="1218" spans="6:69">
      <c r="F1218" s="376"/>
      <c r="G1218" s="133"/>
      <c r="H1218" s="376"/>
      <c r="I1218" s="133"/>
      <c r="J1218" s="436"/>
      <c r="K1218" s="133"/>
      <c r="L1218" s="376"/>
      <c r="M1218" s="133"/>
      <c r="N1218" s="376"/>
      <c r="O1218" s="376"/>
      <c r="P1218" s="133"/>
      <c r="Q1218" s="376"/>
      <c r="R1218" s="133"/>
      <c r="S1218" s="499"/>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91"/>
    </row>
    <row r="1219" spans="6:69">
      <c r="F1219" s="376"/>
      <c r="G1219" s="133"/>
      <c r="H1219" s="376"/>
      <c r="I1219" s="133"/>
      <c r="J1219" s="436"/>
      <c r="K1219" s="133"/>
      <c r="L1219" s="376"/>
      <c r="M1219" s="133"/>
      <c r="N1219" s="376"/>
      <c r="O1219" s="376"/>
      <c r="P1219" s="133"/>
      <c r="Q1219" s="376"/>
      <c r="R1219" s="133"/>
      <c r="S1219" s="499"/>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91"/>
    </row>
    <row r="1220" spans="6:69">
      <c r="F1220" s="376"/>
      <c r="G1220" s="133"/>
      <c r="H1220" s="376"/>
      <c r="I1220" s="133"/>
      <c r="J1220" s="436"/>
      <c r="K1220" s="133"/>
      <c r="L1220" s="376"/>
      <c r="M1220" s="133"/>
      <c r="N1220" s="376"/>
      <c r="O1220" s="376"/>
      <c r="P1220" s="133"/>
      <c r="Q1220" s="376"/>
      <c r="R1220" s="133"/>
      <c r="S1220" s="499"/>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91"/>
    </row>
    <row r="1221" spans="6:69">
      <c r="F1221" s="376"/>
      <c r="G1221" s="133"/>
      <c r="H1221" s="376"/>
      <c r="I1221" s="133"/>
      <c r="J1221" s="436"/>
      <c r="K1221" s="133"/>
      <c r="L1221" s="376"/>
      <c r="M1221" s="133"/>
      <c r="N1221" s="376"/>
      <c r="O1221" s="376"/>
      <c r="P1221" s="133"/>
      <c r="Q1221" s="376"/>
      <c r="R1221" s="133"/>
      <c r="S1221" s="499"/>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91"/>
    </row>
    <row r="1222" spans="6:69">
      <c r="F1222" s="376"/>
      <c r="G1222" s="133"/>
      <c r="H1222" s="376"/>
      <c r="I1222" s="133"/>
      <c r="J1222" s="436"/>
      <c r="K1222" s="133"/>
      <c r="L1222" s="376"/>
      <c r="M1222" s="133"/>
      <c r="N1222" s="376"/>
      <c r="O1222" s="376"/>
      <c r="P1222" s="133"/>
      <c r="Q1222" s="376"/>
      <c r="R1222" s="133"/>
      <c r="S1222" s="499"/>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91"/>
    </row>
    <row r="1223" spans="6:69">
      <c r="F1223" s="376"/>
      <c r="G1223" s="133"/>
      <c r="H1223" s="376"/>
      <c r="I1223" s="133"/>
      <c r="J1223" s="436"/>
      <c r="K1223" s="133"/>
      <c r="L1223" s="376"/>
      <c r="M1223" s="133"/>
      <c r="N1223" s="376"/>
      <c r="O1223" s="376"/>
      <c r="P1223" s="133"/>
      <c r="Q1223" s="376"/>
      <c r="R1223" s="133"/>
      <c r="S1223" s="499"/>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91"/>
    </row>
    <row r="1224" spans="6:69">
      <c r="F1224" s="376"/>
      <c r="G1224" s="133"/>
      <c r="H1224" s="376"/>
      <c r="I1224" s="133"/>
      <c r="J1224" s="436"/>
      <c r="K1224" s="133"/>
      <c r="L1224" s="376"/>
      <c r="M1224" s="133"/>
      <c r="N1224" s="376"/>
      <c r="O1224" s="376"/>
      <c r="P1224" s="133"/>
      <c r="Q1224" s="376"/>
      <c r="R1224" s="133"/>
      <c r="S1224" s="499"/>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91"/>
    </row>
    <row r="1225" spans="6:69">
      <c r="F1225" s="376"/>
      <c r="G1225" s="133"/>
      <c r="H1225" s="376"/>
      <c r="I1225" s="133"/>
      <c r="J1225" s="436"/>
      <c r="K1225" s="133"/>
      <c r="L1225" s="376"/>
      <c r="M1225" s="133"/>
      <c r="N1225" s="376"/>
      <c r="O1225" s="376"/>
      <c r="P1225" s="133"/>
      <c r="Q1225" s="376"/>
      <c r="R1225" s="133"/>
      <c r="S1225" s="499"/>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91"/>
    </row>
    <row r="1226" spans="6:69">
      <c r="F1226" s="376"/>
      <c r="G1226" s="133"/>
      <c r="H1226" s="376"/>
      <c r="I1226" s="133"/>
      <c r="J1226" s="436"/>
      <c r="K1226" s="133"/>
      <c r="L1226" s="376"/>
      <c r="M1226" s="133"/>
      <c r="N1226" s="376"/>
      <c r="O1226" s="376"/>
      <c r="P1226" s="133"/>
      <c r="Q1226" s="376"/>
      <c r="R1226" s="133"/>
      <c r="S1226" s="499"/>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91"/>
    </row>
    <row r="1227" spans="6:69">
      <c r="F1227" s="376"/>
      <c r="G1227" s="133"/>
      <c r="H1227" s="376"/>
      <c r="I1227" s="133"/>
      <c r="J1227" s="436"/>
      <c r="K1227" s="133"/>
      <c r="L1227" s="376"/>
      <c r="M1227" s="133"/>
      <c r="N1227" s="376"/>
      <c r="O1227" s="376"/>
      <c r="P1227" s="133"/>
      <c r="Q1227" s="376"/>
      <c r="R1227" s="133"/>
      <c r="S1227" s="499"/>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91"/>
    </row>
    <row r="1228" spans="6:69">
      <c r="F1228" s="376"/>
      <c r="G1228" s="133"/>
      <c r="H1228" s="376"/>
      <c r="I1228" s="133"/>
      <c r="J1228" s="436"/>
      <c r="K1228" s="133"/>
      <c r="L1228" s="376"/>
      <c r="M1228" s="133"/>
      <c r="N1228" s="376"/>
      <c r="O1228" s="376"/>
      <c r="P1228" s="133"/>
      <c r="Q1228" s="376"/>
      <c r="R1228" s="133"/>
      <c r="S1228" s="499"/>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91"/>
    </row>
    <row r="1229" spans="6:69">
      <c r="F1229" s="376"/>
      <c r="G1229" s="133"/>
      <c r="H1229" s="376"/>
      <c r="I1229" s="133"/>
      <c r="J1229" s="436"/>
      <c r="K1229" s="133"/>
      <c r="L1229" s="376"/>
      <c r="M1229" s="133"/>
      <c r="N1229" s="376"/>
      <c r="O1229" s="376"/>
      <c r="P1229" s="133"/>
      <c r="Q1229" s="376"/>
      <c r="R1229" s="133"/>
      <c r="S1229" s="499"/>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91"/>
    </row>
    <row r="1230" spans="6:69">
      <c r="F1230" s="376"/>
      <c r="G1230" s="133"/>
      <c r="H1230" s="376"/>
      <c r="I1230" s="133"/>
      <c r="J1230" s="436"/>
      <c r="K1230" s="133"/>
      <c r="L1230" s="376"/>
      <c r="M1230" s="133"/>
      <c r="N1230" s="376"/>
      <c r="O1230" s="376"/>
      <c r="P1230" s="133"/>
      <c r="Q1230" s="376"/>
      <c r="R1230" s="133"/>
      <c r="S1230" s="499"/>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91"/>
    </row>
    <row r="1231" spans="6:69">
      <c r="F1231" s="376"/>
      <c r="G1231" s="133"/>
      <c r="H1231" s="376"/>
      <c r="I1231" s="133"/>
      <c r="J1231" s="436"/>
      <c r="K1231" s="133"/>
      <c r="L1231" s="376"/>
      <c r="M1231" s="133"/>
      <c r="N1231" s="376"/>
      <c r="O1231" s="376"/>
      <c r="P1231" s="133"/>
      <c r="Q1231" s="376"/>
      <c r="R1231" s="133"/>
      <c r="S1231" s="499"/>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91"/>
    </row>
    <row r="1232" spans="6:69">
      <c r="F1232" s="376"/>
      <c r="G1232" s="133"/>
      <c r="H1232" s="376"/>
      <c r="I1232" s="133"/>
      <c r="J1232" s="436"/>
      <c r="K1232" s="133"/>
      <c r="L1232" s="376"/>
      <c r="M1232" s="133"/>
      <c r="N1232" s="376"/>
      <c r="O1232" s="376"/>
      <c r="P1232" s="133"/>
      <c r="Q1232" s="376"/>
      <c r="R1232" s="133"/>
      <c r="S1232" s="499"/>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91"/>
    </row>
    <row r="1233" spans="6:69">
      <c r="F1233" s="376"/>
      <c r="G1233" s="133"/>
      <c r="H1233" s="376"/>
      <c r="I1233" s="133"/>
      <c r="J1233" s="436"/>
      <c r="K1233" s="133"/>
      <c r="L1233" s="376"/>
      <c r="M1233" s="133"/>
      <c r="N1233" s="376"/>
      <c r="O1233" s="376"/>
      <c r="P1233" s="133"/>
      <c r="Q1233" s="376"/>
      <c r="R1233" s="133"/>
      <c r="S1233" s="499"/>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91"/>
    </row>
    <row r="1234" spans="6:69">
      <c r="F1234" s="376"/>
      <c r="G1234" s="133"/>
      <c r="H1234" s="376"/>
      <c r="I1234" s="133"/>
      <c r="J1234" s="436"/>
      <c r="K1234" s="133"/>
      <c r="L1234" s="376"/>
      <c r="M1234" s="133"/>
      <c r="N1234" s="376"/>
      <c r="O1234" s="376"/>
      <c r="P1234" s="133"/>
      <c r="Q1234" s="376"/>
      <c r="R1234" s="133"/>
      <c r="S1234" s="499"/>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91"/>
    </row>
    <row r="1235" spans="6:69">
      <c r="F1235" s="376"/>
      <c r="G1235" s="133"/>
      <c r="H1235" s="376"/>
      <c r="I1235" s="133"/>
      <c r="J1235" s="436"/>
      <c r="K1235" s="133"/>
      <c r="L1235" s="376"/>
      <c r="M1235" s="133"/>
      <c r="N1235" s="376"/>
      <c r="O1235" s="376"/>
      <c r="P1235" s="133"/>
      <c r="Q1235" s="376"/>
      <c r="R1235" s="133"/>
      <c r="S1235" s="499"/>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91"/>
    </row>
    <row r="1236" spans="6:69">
      <c r="F1236" s="376"/>
      <c r="G1236" s="133"/>
      <c r="H1236" s="376"/>
      <c r="I1236" s="133"/>
      <c r="J1236" s="436"/>
      <c r="K1236" s="133"/>
      <c r="L1236" s="376"/>
      <c r="M1236" s="133"/>
      <c r="N1236" s="376"/>
      <c r="O1236" s="376"/>
      <c r="P1236" s="133"/>
      <c r="Q1236" s="376"/>
      <c r="R1236" s="133"/>
      <c r="S1236" s="499"/>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91"/>
    </row>
    <row r="1237" spans="6:69">
      <c r="F1237" s="376"/>
      <c r="G1237" s="133"/>
      <c r="H1237" s="376"/>
      <c r="I1237" s="133"/>
      <c r="J1237" s="436"/>
      <c r="K1237" s="133"/>
      <c r="L1237" s="376"/>
      <c r="M1237" s="133"/>
      <c r="N1237" s="376"/>
      <c r="O1237" s="376"/>
      <c r="P1237" s="133"/>
      <c r="Q1237" s="376"/>
      <c r="R1237" s="133"/>
      <c r="S1237" s="499"/>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91"/>
    </row>
    <row r="1238" spans="6:69">
      <c r="F1238" s="376"/>
      <c r="G1238" s="133"/>
      <c r="H1238" s="376"/>
      <c r="I1238" s="133"/>
      <c r="J1238" s="436"/>
      <c r="K1238" s="133"/>
      <c r="L1238" s="376"/>
      <c r="M1238" s="133"/>
      <c r="N1238" s="376"/>
      <c r="O1238" s="376"/>
      <c r="P1238" s="133"/>
      <c r="Q1238" s="376"/>
      <c r="R1238" s="133"/>
      <c r="S1238" s="499"/>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91"/>
    </row>
    <row r="1239" spans="6:69">
      <c r="F1239" s="376"/>
      <c r="G1239" s="133"/>
      <c r="H1239" s="376"/>
      <c r="I1239" s="133"/>
      <c r="J1239" s="436"/>
      <c r="K1239" s="133"/>
      <c r="L1239" s="376"/>
      <c r="M1239" s="133"/>
      <c r="N1239" s="376"/>
      <c r="O1239" s="376"/>
      <c r="P1239" s="133"/>
      <c r="Q1239" s="376"/>
      <c r="R1239" s="133"/>
      <c r="S1239" s="499"/>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91"/>
    </row>
    <row r="1240" spans="6:69">
      <c r="F1240" s="376"/>
      <c r="G1240" s="133"/>
      <c r="H1240" s="376"/>
      <c r="I1240" s="133"/>
      <c r="J1240" s="436"/>
      <c r="K1240" s="133"/>
      <c r="L1240" s="376"/>
      <c r="M1240" s="133"/>
      <c r="N1240" s="376"/>
      <c r="O1240" s="376"/>
      <c r="P1240" s="133"/>
      <c r="Q1240" s="376"/>
      <c r="R1240" s="133"/>
      <c r="S1240" s="499"/>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91"/>
    </row>
    <row r="1241" spans="6:69">
      <c r="F1241" s="376"/>
      <c r="G1241" s="133"/>
      <c r="H1241" s="376"/>
      <c r="I1241" s="133"/>
      <c r="J1241" s="436"/>
      <c r="K1241" s="133"/>
      <c r="L1241" s="376"/>
      <c r="M1241" s="133"/>
      <c r="N1241" s="376"/>
      <c r="O1241" s="376"/>
      <c r="P1241" s="133"/>
      <c r="Q1241" s="376"/>
      <c r="R1241" s="133"/>
      <c r="S1241" s="499"/>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91"/>
    </row>
    <row r="1242" spans="6:69">
      <c r="F1242" s="376"/>
      <c r="G1242" s="133"/>
      <c r="H1242" s="376"/>
      <c r="I1242" s="133"/>
      <c r="J1242" s="436"/>
      <c r="K1242" s="133"/>
      <c r="L1242" s="376"/>
      <c r="M1242" s="133"/>
      <c r="N1242" s="376"/>
      <c r="O1242" s="376"/>
      <c r="P1242" s="133"/>
      <c r="Q1242" s="376"/>
      <c r="R1242" s="133"/>
      <c r="S1242" s="499"/>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91"/>
    </row>
    <row r="1243" spans="6:69">
      <c r="F1243" s="376"/>
      <c r="G1243" s="133"/>
      <c r="H1243" s="376"/>
      <c r="I1243" s="133"/>
      <c r="J1243" s="436"/>
      <c r="K1243" s="133"/>
      <c r="L1243" s="376"/>
      <c r="M1243" s="133"/>
      <c r="N1243" s="376"/>
      <c r="O1243" s="376"/>
      <c r="P1243" s="133"/>
      <c r="Q1243" s="376"/>
      <c r="R1243" s="133"/>
      <c r="S1243" s="499"/>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91"/>
    </row>
    <row r="1244" spans="6:69">
      <c r="F1244" s="376"/>
      <c r="G1244" s="133"/>
      <c r="H1244" s="376"/>
      <c r="I1244" s="133"/>
      <c r="J1244" s="436"/>
      <c r="K1244" s="133"/>
      <c r="L1244" s="376"/>
      <c r="M1244" s="133"/>
      <c r="N1244" s="376"/>
      <c r="O1244" s="376"/>
      <c r="P1244" s="133"/>
      <c r="Q1244" s="376"/>
      <c r="R1244" s="133"/>
      <c r="S1244" s="499"/>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91"/>
    </row>
    <row r="1245" spans="6:69">
      <c r="F1245" s="376"/>
      <c r="G1245" s="133"/>
      <c r="H1245" s="376"/>
      <c r="I1245" s="133"/>
      <c r="J1245" s="436"/>
      <c r="K1245" s="133"/>
      <c r="L1245" s="376"/>
      <c r="M1245" s="133"/>
      <c r="N1245" s="376"/>
      <c r="O1245" s="376"/>
      <c r="P1245" s="133"/>
      <c r="Q1245" s="376"/>
      <c r="R1245" s="133"/>
      <c r="S1245" s="499"/>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91"/>
    </row>
    <row r="1246" spans="6:69">
      <c r="F1246" s="376"/>
      <c r="G1246" s="133"/>
      <c r="H1246" s="376"/>
      <c r="I1246" s="133"/>
      <c r="J1246" s="436"/>
      <c r="K1246" s="133"/>
      <c r="L1246" s="376"/>
      <c r="M1246" s="133"/>
      <c r="N1246" s="376"/>
      <c r="O1246" s="376"/>
      <c r="P1246" s="133"/>
      <c r="Q1246" s="376"/>
      <c r="R1246" s="133"/>
      <c r="S1246" s="499"/>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91"/>
    </row>
    <row r="1247" spans="6:69">
      <c r="F1247" s="376"/>
      <c r="G1247" s="133"/>
      <c r="H1247" s="376"/>
      <c r="I1247" s="133"/>
      <c r="J1247" s="436"/>
      <c r="K1247" s="133"/>
      <c r="L1247" s="376"/>
      <c r="M1247" s="133"/>
      <c r="N1247" s="376"/>
      <c r="O1247" s="376"/>
      <c r="P1247" s="133"/>
      <c r="Q1247" s="376"/>
      <c r="R1247" s="133"/>
      <c r="S1247" s="499"/>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91"/>
    </row>
    <row r="1248" spans="6:69">
      <c r="F1248" s="376"/>
      <c r="G1248" s="133"/>
      <c r="H1248" s="376"/>
      <c r="I1248" s="133"/>
      <c r="J1248" s="436"/>
      <c r="K1248" s="133"/>
      <c r="L1248" s="376"/>
      <c r="M1248" s="133"/>
      <c r="N1248" s="376"/>
      <c r="O1248" s="376"/>
      <c r="P1248" s="133"/>
      <c r="Q1248" s="376"/>
      <c r="R1248" s="133"/>
      <c r="S1248" s="499"/>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91"/>
    </row>
    <row r="1249" spans="6:69">
      <c r="F1249" s="376"/>
      <c r="G1249" s="133"/>
      <c r="H1249" s="376"/>
      <c r="I1249" s="133"/>
      <c r="J1249" s="436"/>
      <c r="K1249" s="133"/>
      <c r="L1249" s="376"/>
      <c r="M1249" s="133"/>
      <c r="N1249" s="376"/>
      <c r="O1249" s="376"/>
      <c r="P1249" s="133"/>
      <c r="Q1249" s="376"/>
      <c r="R1249" s="133"/>
      <c r="S1249" s="499"/>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91"/>
    </row>
    <row r="1250" spans="6:69">
      <c r="F1250" s="376"/>
      <c r="G1250" s="133"/>
      <c r="H1250" s="376"/>
      <c r="I1250" s="133"/>
      <c r="J1250" s="436"/>
      <c r="K1250" s="133"/>
      <c r="L1250" s="376"/>
      <c r="M1250" s="133"/>
      <c r="N1250" s="376"/>
      <c r="O1250" s="376"/>
      <c r="P1250" s="133"/>
      <c r="Q1250" s="376"/>
      <c r="R1250" s="133"/>
      <c r="S1250" s="499"/>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91"/>
    </row>
    <row r="1251" spans="6:69">
      <c r="F1251" s="376"/>
      <c r="G1251" s="133"/>
      <c r="H1251" s="376"/>
      <c r="I1251" s="133"/>
      <c r="J1251" s="436"/>
      <c r="K1251" s="133"/>
      <c r="L1251" s="376"/>
      <c r="M1251" s="133"/>
      <c r="N1251" s="376"/>
      <c r="O1251" s="376"/>
      <c r="P1251" s="133"/>
      <c r="Q1251" s="376"/>
      <c r="R1251" s="133"/>
      <c r="S1251" s="499"/>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91"/>
    </row>
    <row r="1252" spans="6:69">
      <c r="F1252" s="376"/>
      <c r="G1252" s="133"/>
      <c r="H1252" s="376"/>
      <c r="I1252" s="133"/>
      <c r="J1252" s="436"/>
      <c r="K1252" s="133"/>
      <c r="L1252" s="376"/>
      <c r="M1252" s="133"/>
      <c r="N1252" s="376"/>
      <c r="O1252" s="376"/>
      <c r="P1252" s="133"/>
      <c r="Q1252" s="376"/>
      <c r="R1252" s="133"/>
      <c r="S1252" s="499"/>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91"/>
    </row>
    <row r="1253" spans="6:69">
      <c r="F1253" s="376"/>
      <c r="G1253" s="133"/>
      <c r="H1253" s="376"/>
      <c r="I1253" s="133"/>
      <c r="J1253" s="436"/>
      <c r="K1253" s="133"/>
      <c r="L1253" s="376"/>
      <c r="M1253" s="133"/>
      <c r="N1253" s="376"/>
      <c r="O1253" s="376"/>
      <c r="P1253" s="133"/>
      <c r="Q1253" s="376"/>
      <c r="R1253" s="133"/>
      <c r="S1253" s="499"/>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91"/>
    </row>
    <row r="1254" spans="6:69">
      <c r="F1254" s="376"/>
      <c r="G1254" s="133"/>
      <c r="H1254" s="376"/>
      <c r="I1254" s="133"/>
      <c r="J1254" s="436"/>
      <c r="K1254" s="133"/>
      <c r="L1254" s="376"/>
      <c r="M1254" s="133"/>
      <c r="N1254" s="376"/>
      <c r="O1254" s="376"/>
      <c r="P1254" s="133"/>
      <c r="Q1254" s="376"/>
      <c r="R1254" s="133"/>
      <c r="S1254" s="499"/>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91"/>
    </row>
    <row r="1255" spans="6:69">
      <c r="F1255" s="376"/>
      <c r="G1255" s="133"/>
      <c r="H1255" s="376"/>
      <c r="I1255" s="133"/>
      <c r="J1255" s="436"/>
      <c r="K1255" s="133"/>
      <c r="L1255" s="376"/>
      <c r="M1255" s="133"/>
      <c r="N1255" s="376"/>
      <c r="O1255" s="376"/>
      <c r="P1255" s="133"/>
      <c r="Q1255" s="376"/>
      <c r="R1255" s="133"/>
      <c r="S1255" s="499"/>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91"/>
    </row>
    <row r="1256" spans="6:69">
      <c r="F1256" s="376"/>
      <c r="G1256" s="133"/>
      <c r="H1256" s="376"/>
      <c r="I1256" s="133"/>
      <c r="J1256" s="436"/>
      <c r="K1256" s="133"/>
      <c r="L1256" s="376"/>
      <c r="M1256" s="133"/>
      <c r="N1256" s="376"/>
      <c r="O1256" s="376"/>
      <c r="P1256" s="133"/>
      <c r="Q1256" s="376"/>
      <c r="R1256" s="133"/>
      <c r="S1256" s="499"/>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91"/>
    </row>
    <row r="1257" spans="6:69">
      <c r="F1257" s="376"/>
      <c r="G1257" s="133"/>
      <c r="H1257" s="376"/>
      <c r="I1257" s="133"/>
      <c r="J1257" s="436"/>
      <c r="K1257" s="133"/>
      <c r="L1257" s="376"/>
      <c r="M1257" s="133"/>
      <c r="N1257" s="376"/>
      <c r="O1257" s="376"/>
      <c r="P1257" s="133"/>
      <c r="Q1257" s="376"/>
      <c r="R1257" s="133"/>
      <c r="S1257" s="499"/>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91"/>
    </row>
    <row r="1258" spans="6:69">
      <c r="F1258" s="376"/>
      <c r="G1258" s="133"/>
      <c r="H1258" s="376"/>
      <c r="I1258" s="133"/>
      <c r="J1258" s="436"/>
      <c r="K1258" s="133"/>
      <c r="L1258" s="376"/>
      <c r="M1258" s="133"/>
      <c r="N1258" s="376"/>
      <c r="O1258" s="376"/>
      <c r="P1258" s="133"/>
      <c r="Q1258" s="376"/>
      <c r="R1258" s="133"/>
      <c r="S1258" s="499"/>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91"/>
    </row>
    <row r="1259" spans="6:69">
      <c r="F1259" s="376"/>
      <c r="G1259" s="133"/>
      <c r="H1259" s="376"/>
      <c r="I1259" s="133"/>
      <c r="J1259" s="436"/>
      <c r="K1259" s="133"/>
      <c r="L1259" s="376"/>
      <c r="M1259" s="133"/>
      <c r="N1259" s="376"/>
      <c r="O1259" s="376"/>
      <c r="P1259" s="133"/>
      <c r="Q1259" s="376"/>
      <c r="R1259" s="133"/>
      <c r="S1259" s="499"/>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91"/>
    </row>
    <row r="1260" spans="6:69">
      <c r="F1260" s="376"/>
      <c r="G1260" s="133"/>
      <c r="H1260" s="376"/>
      <c r="I1260" s="133"/>
      <c r="J1260" s="436"/>
      <c r="K1260" s="133"/>
      <c r="L1260" s="376"/>
      <c r="M1260" s="133"/>
      <c r="N1260" s="376"/>
      <c r="O1260" s="376"/>
      <c r="P1260" s="133"/>
      <c r="Q1260" s="376"/>
      <c r="R1260" s="133"/>
      <c r="S1260" s="499"/>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91"/>
    </row>
    <row r="1261" spans="6:69">
      <c r="F1261" s="376"/>
      <c r="G1261" s="133"/>
      <c r="H1261" s="376"/>
      <c r="I1261" s="133"/>
      <c r="J1261" s="436"/>
      <c r="K1261" s="133"/>
      <c r="L1261" s="376"/>
      <c r="M1261" s="133"/>
      <c r="N1261" s="376"/>
      <c r="O1261" s="376"/>
      <c r="P1261" s="133"/>
      <c r="Q1261" s="376"/>
      <c r="R1261" s="133"/>
      <c r="S1261" s="499"/>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91"/>
    </row>
    <row r="1262" spans="6:69">
      <c r="F1262" s="376"/>
      <c r="G1262" s="133"/>
      <c r="H1262" s="376"/>
      <c r="I1262" s="133"/>
      <c r="J1262" s="436"/>
      <c r="K1262" s="133"/>
      <c r="L1262" s="376"/>
      <c r="M1262" s="133"/>
      <c r="N1262" s="376"/>
      <c r="O1262" s="376"/>
      <c r="P1262" s="133"/>
      <c r="Q1262" s="376"/>
      <c r="R1262" s="133"/>
      <c r="S1262" s="499"/>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91"/>
    </row>
    <row r="1263" spans="6:69">
      <c r="F1263" s="376"/>
      <c r="G1263" s="133"/>
      <c r="H1263" s="376"/>
      <c r="I1263" s="133"/>
      <c r="J1263" s="436"/>
      <c r="K1263" s="133"/>
      <c r="L1263" s="376"/>
      <c r="M1263" s="133"/>
      <c r="N1263" s="376"/>
      <c r="O1263" s="376"/>
      <c r="P1263" s="133"/>
      <c r="Q1263" s="376"/>
      <c r="R1263" s="133"/>
      <c r="S1263" s="499"/>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91"/>
    </row>
    <row r="1264" spans="6:69">
      <c r="F1264" s="376"/>
      <c r="G1264" s="133"/>
      <c r="H1264" s="376"/>
      <c r="I1264" s="133"/>
      <c r="J1264" s="436"/>
      <c r="K1264" s="133"/>
      <c r="L1264" s="376"/>
      <c r="M1264" s="133"/>
      <c r="N1264" s="376"/>
      <c r="O1264" s="376"/>
      <c r="P1264" s="133"/>
      <c r="Q1264" s="376"/>
      <c r="R1264" s="133"/>
      <c r="S1264" s="499"/>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91"/>
    </row>
    <row r="1265" spans="6:69">
      <c r="F1265" s="376"/>
      <c r="G1265" s="133"/>
      <c r="H1265" s="376"/>
      <c r="I1265" s="133"/>
      <c r="J1265" s="436"/>
      <c r="K1265" s="133"/>
      <c r="L1265" s="376"/>
      <c r="M1265" s="133"/>
      <c r="N1265" s="376"/>
      <c r="O1265" s="376"/>
      <c r="P1265" s="133"/>
      <c r="Q1265" s="376"/>
      <c r="R1265" s="133"/>
      <c r="S1265" s="499"/>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91"/>
    </row>
    <row r="1266" spans="6:69">
      <c r="F1266" s="376"/>
      <c r="G1266" s="133"/>
      <c r="H1266" s="376"/>
      <c r="I1266" s="133"/>
      <c r="J1266" s="436"/>
      <c r="K1266" s="133"/>
      <c r="L1266" s="376"/>
      <c r="M1266" s="133"/>
      <c r="N1266" s="376"/>
      <c r="O1266" s="376"/>
      <c r="P1266" s="133"/>
      <c r="Q1266" s="376"/>
      <c r="R1266" s="133"/>
      <c r="S1266" s="499"/>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91"/>
    </row>
    <row r="1267" spans="6:69">
      <c r="F1267" s="376"/>
      <c r="G1267" s="133"/>
      <c r="H1267" s="376"/>
      <c r="I1267" s="133"/>
      <c r="J1267" s="436"/>
      <c r="K1267" s="133"/>
      <c r="L1267" s="376"/>
      <c r="M1267" s="133"/>
      <c r="N1267" s="376"/>
      <c r="O1267" s="376"/>
      <c r="P1267" s="133"/>
      <c r="Q1267" s="376"/>
      <c r="R1267" s="133"/>
      <c r="S1267" s="499"/>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91"/>
    </row>
    <row r="1268" spans="6:69">
      <c r="F1268" s="376"/>
      <c r="G1268" s="133"/>
      <c r="H1268" s="376"/>
      <c r="I1268" s="133"/>
      <c r="J1268" s="436"/>
      <c r="K1268" s="133"/>
      <c r="L1268" s="376"/>
      <c r="M1268" s="133"/>
      <c r="N1268" s="376"/>
      <c r="O1268" s="376"/>
      <c r="P1268" s="133"/>
      <c r="Q1268" s="376"/>
      <c r="R1268" s="133"/>
      <c r="S1268" s="499"/>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91"/>
    </row>
    <row r="1269" spans="6:69">
      <c r="F1269" s="376"/>
      <c r="G1269" s="133"/>
      <c r="H1269" s="376"/>
      <c r="I1269" s="133"/>
      <c r="J1269" s="436"/>
      <c r="K1269" s="133"/>
      <c r="L1269" s="376"/>
      <c r="M1269" s="133"/>
      <c r="N1269" s="376"/>
      <c r="O1269" s="376"/>
      <c r="P1269" s="133"/>
      <c r="Q1269" s="376"/>
      <c r="R1269" s="133"/>
      <c r="S1269" s="499"/>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91"/>
    </row>
    <row r="1270" spans="6:69">
      <c r="F1270" s="376"/>
      <c r="G1270" s="133"/>
      <c r="H1270" s="376"/>
      <c r="I1270" s="133"/>
      <c r="J1270" s="436"/>
      <c r="K1270" s="133"/>
      <c r="L1270" s="376"/>
      <c r="M1270" s="133"/>
      <c r="N1270" s="376"/>
      <c r="O1270" s="376"/>
      <c r="P1270" s="133"/>
      <c r="Q1270" s="376"/>
      <c r="R1270" s="133"/>
      <c r="S1270" s="499"/>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91"/>
    </row>
    <row r="1271" spans="6:69">
      <c r="F1271" s="376"/>
      <c r="G1271" s="133"/>
      <c r="H1271" s="376"/>
      <c r="I1271" s="133"/>
      <c r="J1271" s="436"/>
      <c r="K1271" s="133"/>
      <c r="L1271" s="376"/>
      <c r="M1271" s="133"/>
      <c r="N1271" s="376"/>
      <c r="O1271" s="376"/>
      <c r="P1271" s="133"/>
      <c r="Q1271" s="376"/>
      <c r="R1271" s="133"/>
      <c r="S1271" s="499"/>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91"/>
    </row>
    <row r="1272" spans="6:69">
      <c r="F1272" s="376"/>
      <c r="G1272" s="133"/>
      <c r="H1272" s="376"/>
      <c r="I1272" s="133"/>
      <c r="J1272" s="436"/>
      <c r="K1272" s="133"/>
      <c r="L1272" s="376"/>
      <c r="M1272" s="133"/>
      <c r="N1272" s="376"/>
      <c r="O1272" s="376"/>
      <c r="P1272" s="133"/>
      <c r="Q1272" s="376"/>
      <c r="R1272" s="133"/>
      <c r="S1272" s="499"/>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91"/>
    </row>
    <row r="1273" spans="6:69">
      <c r="F1273" s="376"/>
      <c r="G1273" s="133"/>
      <c r="H1273" s="376"/>
      <c r="I1273" s="133"/>
      <c r="J1273" s="436"/>
      <c r="K1273" s="133"/>
      <c r="L1273" s="376"/>
      <c r="M1273" s="133"/>
      <c r="N1273" s="376"/>
      <c r="O1273" s="376"/>
      <c r="P1273" s="133"/>
      <c r="Q1273" s="376"/>
      <c r="R1273" s="133"/>
      <c r="S1273" s="499"/>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91"/>
    </row>
    <row r="1274" spans="6:69">
      <c r="F1274" s="376"/>
      <c r="G1274" s="133"/>
      <c r="H1274" s="376"/>
      <c r="I1274" s="133"/>
      <c r="J1274" s="436"/>
      <c r="K1274" s="133"/>
      <c r="L1274" s="376"/>
      <c r="M1274" s="133"/>
      <c r="N1274" s="376"/>
      <c r="O1274" s="376"/>
      <c r="P1274" s="133"/>
      <c r="Q1274" s="376"/>
      <c r="R1274" s="133"/>
      <c r="S1274" s="499"/>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91"/>
    </row>
    <row r="1275" spans="6:69">
      <c r="F1275" s="376"/>
      <c r="G1275" s="133"/>
      <c r="H1275" s="376"/>
      <c r="I1275" s="133"/>
      <c r="J1275" s="436"/>
      <c r="K1275" s="133"/>
      <c r="L1275" s="376"/>
      <c r="M1275" s="133"/>
      <c r="N1275" s="376"/>
      <c r="O1275" s="376"/>
      <c r="P1275" s="133"/>
      <c r="Q1275" s="376"/>
      <c r="R1275" s="133"/>
      <c r="S1275" s="499"/>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91"/>
    </row>
    <row r="1276" spans="6:69">
      <c r="F1276" s="376"/>
      <c r="G1276" s="133"/>
      <c r="H1276" s="376"/>
      <c r="I1276" s="133"/>
      <c r="J1276" s="436"/>
      <c r="K1276" s="133"/>
      <c r="L1276" s="376"/>
      <c r="M1276" s="133"/>
      <c r="N1276" s="376"/>
      <c r="O1276" s="376"/>
      <c r="P1276" s="133"/>
      <c r="Q1276" s="376"/>
      <c r="R1276" s="133"/>
      <c r="S1276" s="499"/>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91"/>
    </row>
    <row r="1277" spans="6:69">
      <c r="F1277" s="376"/>
      <c r="G1277" s="133"/>
      <c r="H1277" s="376"/>
      <c r="I1277" s="133"/>
      <c r="J1277" s="436"/>
      <c r="K1277" s="133"/>
      <c r="L1277" s="376"/>
      <c r="M1277" s="133"/>
      <c r="N1277" s="376"/>
      <c r="O1277" s="376"/>
      <c r="P1277" s="133"/>
      <c r="Q1277" s="376"/>
      <c r="R1277" s="133"/>
      <c r="S1277" s="499"/>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91"/>
    </row>
    <row r="1278" spans="6:69">
      <c r="F1278" s="376"/>
      <c r="G1278" s="133"/>
      <c r="H1278" s="376"/>
      <c r="I1278" s="133"/>
      <c r="J1278" s="436"/>
      <c r="K1278" s="133"/>
      <c r="L1278" s="376"/>
      <c r="M1278" s="133"/>
      <c r="N1278" s="376"/>
      <c r="O1278" s="376"/>
      <c r="P1278" s="133"/>
      <c r="Q1278" s="376"/>
      <c r="R1278" s="133"/>
      <c r="S1278" s="499"/>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91"/>
    </row>
    <row r="1279" spans="6:69">
      <c r="F1279" s="376"/>
      <c r="G1279" s="133"/>
      <c r="H1279" s="376"/>
      <c r="I1279" s="133"/>
      <c r="J1279" s="436"/>
      <c r="K1279" s="133"/>
      <c r="L1279" s="376"/>
      <c r="M1279" s="133"/>
      <c r="N1279" s="376"/>
      <c r="O1279" s="376"/>
      <c r="P1279" s="133"/>
      <c r="Q1279" s="376"/>
      <c r="R1279" s="133"/>
      <c r="S1279" s="499"/>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91"/>
    </row>
    <row r="1280" spans="6:69">
      <c r="F1280" s="376"/>
      <c r="G1280" s="133"/>
      <c r="H1280" s="376"/>
      <c r="I1280" s="133"/>
      <c r="J1280" s="436"/>
      <c r="K1280" s="133"/>
      <c r="L1280" s="376"/>
      <c r="M1280" s="133"/>
      <c r="N1280" s="376"/>
      <c r="O1280" s="376"/>
      <c r="P1280" s="133"/>
      <c r="Q1280" s="376"/>
      <c r="R1280" s="133"/>
      <c r="S1280" s="499"/>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91"/>
    </row>
    <row r="1281" spans="6:69">
      <c r="F1281" s="376"/>
      <c r="G1281" s="133"/>
      <c r="H1281" s="376"/>
      <c r="I1281" s="133"/>
      <c r="J1281" s="436"/>
      <c r="K1281" s="133"/>
      <c r="L1281" s="376"/>
      <c r="M1281" s="133"/>
      <c r="N1281" s="376"/>
      <c r="O1281" s="376"/>
      <c r="P1281" s="133"/>
      <c r="Q1281" s="376"/>
      <c r="R1281" s="133"/>
      <c r="S1281" s="499"/>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91"/>
    </row>
    <row r="1282" spans="6:69">
      <c r="F1282" s="376"/>
      <c r="G1282" s="133"/>
      <c r="H1282" s="376"/>
      <c r="I1282" s="133"/>
      <c r="J1282" s="436"/>
      <c r="K1282" s="133"/>
      <c r="L1282" s="376"/>
      <c r="M1282" s="133"/>
      <c r="N1282" s="376"/>
      <c r="O1282" s="376"/>
      <c r="P1282" s="133"/>
      <c r="Q1282" s="376"/>
      <c r="R1282" s="133"/>
      <c r="S1282" s="499"/>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91"/>
    </row>
    <row r="1283" spans="6:69">
      <c r="F1283" s="376"/>
      <c r="G1283" s="133"/>
      <c r="H1283" s="376"/>
      <c r="I1283" s="133"/>
      <c r="J1283" s="436"/>
      <c r="K1283" s="133"/>
      <c r="L1283" s="376"/>
      <c r="M1283" s="133"/>
      <c r="N1283" s="376"/>
      <c r="O1283" s="376"/>
      <c r="P1283" s="133"/>
      <c r="Q1283" s="376"/>
      <c r="R1283" s="133"/>
      <c r="S1283" s="499"/>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91"/>
    </row>
    <row r="1284" spans="6:69">
      <c r="F1284" s="376"/>
      <c r="G1284" s="133"/>
      <c r="H1284" s="376"/>
      <c r="I1284" s="133"/>
      <c r="J1284" s="436"/>
      <c r="K1284" s="133"/>
      <c r="L1284" s="376"/>
      <c r="M1284" s="133"/>
      <c r="N1284" s="376"/>
      <c r="O1284" s="376"/>
      <c r="P1284" s="133"/>
      <c r="Q1284" s="376"/>
      <c r="R1284" s="133"/>
      <c r="S1284" s="499"/>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91"/>
    </row>
    <row r="1285" spans="6:69">
      <c r="F1285" s="376"/>
      <c r="G1285" s="133"/>
      <c r="H1285" s="376"/>
      <c r="I1285" s="133"/>
      <c r="J1285" s="436"/>
      <c r="K1285" s="133"/>
      <c r="L1285" s="376"/>
      <c r="M1285" s="133"/>
      <c r="N1285" s="376"/>
      <c r="O1285" s="376"/>
      <c r="P1285" s="133"/>
      <c r="Q1285" s="376"/>
      <c r="R1285" s="133"/>
      <c r="S1285" s="499"/>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91"/>
    </row>
    <row r="1286" spans="6:69">
      <c r="F1286" s="376"/>
      <c r="G1286" s="133"/>
      <c r="H1286" s="376"/>
      <c r="I1286" s="133"/>
      <c r="J1286" s="436"/>
      <c r="K1286" s="133"/>
      <c r="L1286" s="376"/>
      <c r="M1286" s="133"/>
      <c r="N1286" s="376"/>
      <c r="O1286" s="376"/>
      <c r="P1286" s="133"/>
      <c r="Q1286" s="376"/>
      <c r="R1286" s="133"/>
      <c r="S1286" s="499"/>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91"/>
    </row>
    <row r="1287" spans="6:69">
      <c r="F1287" s="376"/>
      <c r="G1287" s="133"/>
      <c r="H1287" s="376"/>
      <c r="I1287" s="133"/>
      <c r="J1287" s="436"/>
      <c r="K1287" s="133"/>
      <c r="L1287" s="376"/>
      <c r="M1287" s="133"/>
      <c r="N1287" s="376"/>
      <c r="O1287" s="376"/>
      <c r="P1287" s="133"/>
      <c r="Q1287" s="376"/>
      <c r="R1287" s="133"/>
      <c r="S1287" s="499"/>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91"/>
    </row>
    <row r="1288" spans="6:69">
      <c r="F1288" s="376"/>
      <c r="G1288" s="133"/>
      <c r="H1288" s="376"/>
      <c r="I1288" s="133"/>
      <c r="J1288" s="436"/>
      <c r="K1288" s="133"/>
      <c r="L1288" s="376"/>
      <c r="M1288" s="133"/>
      <c r="N1288" s="376"/>
      <c r="O1288" s="376"/>
      <c r="P1288" s="133"/>
      <c r="Q1288" s="376"/>
      <c r="R1288" s="133"/>
      <c r="S1288" s="499"/>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91"/>
    </row>
    <row r="1289" spans="6:69">
      <c r="F1289" s="376"/>
      <c r="G1289" s="133"/>
      <c r="H1289" s="376"/>
      <c r="I1289" s="133"/>
      <c r="J1289" s="436"/>
      <c r="K1289" s="133"/>
      <c r="L1289" s="376"/>
      <c r="M1289" s="133"/>
      <c r="N1289" s="376"/>
      <c r="O1289" s="376"/>
      <c r="P1289" s="133"/>
      <c r="Q1289" s="376"/>
      <c r="R1289" s="133"/>
      <c r="S1289" s="499"/>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91"/>
    </row>
    <row r="1290" spans="6:69">
      <c r="F1290" s="376"/>
      <c r="G1290" s="133"/>
      <c r="H1290" s="376"/>
      <c r="I1290" s="133"/>
      <c r="J1290" s="436"/>
      <c r="K1290" s="133"/>
      <c r="L1290" s="376"/>
      <c r="M1290" s="133"/>
      <c r="N1290" s="376"/>
      <c r="O1290" s="376"/>
      <c r="P1290" s="133"/>
      <c r="Q1290" s="376"/>
      <c r="R1290" s="133"/>
      <c r="S1290" s="499"/>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91"/>
    </row>
    <row r="1291" spans="6:69">
      <c r="F1291" s="376"/>
      <c r="G1291" s="133"/>
      <c r="H1291" s="376"/>
      <c r="I1291" s="133"/>
      <c r="J1291" s="436"/>
      <c r="K1291" s="133"/>
      <c r="L1291" s="376"/>
      <c r="M1291" s="133"/>
      <c r="N1291" s="376"/>
      <c r="O1291" s="376"/>
      <c r="P1291" s="133"/>
      <c r="Q1291" s="376"/>
      <c r="R1291" s="133"/>
      <c r="S1291" s="499"/>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91"/>
    </row>
    <row r="1292" spans="6:69">
      <c r="F1292" s="376"/>
      <c r="G1292" s="133"/>
      <c r="H1292" s="376"/>
      <c r="I1292" s="133"/>
      <c r="J1292" s="436"/>
      <c r="K1292" s="133"/>
      <c r="L1292" s="376"/>
      <c r="M1292" s="133"/>
      <c r="N1292" s="376"/>
      <c r="O1292" s="376"/>
      <c r="P1292" s="133"/>
      <c r="Q1292" s="376"/>
      <c r="R1292" s="133"/>
      <c r="S1292" s="499"/>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91"/>
    </row>
    <row r="1293" spans="6:69">
      <c r="F1293" s="376"/>
      <c r="G1293" s="133"/>
      <c r="H1293" s="376"/>
      <c r="I1293" s="133"/>
      <c r="J1293" s="436"/>
      <c r="K1293" s="133"/>
      <c r="L1293" s="376"/>
      <c r="M1293" s="133"/>
      <c r="N1293" s="376"/>
      <c r="O1293" s="376"/>
      <c r="P1293" s="133"/>
      <c r="Q1293" s="376"/>
      <c r="R1293" s="133"/>
      <c r="S1293" s="499"/>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91"/>
    </row>
    <row r="1294" spans="6:69">
      <c r="F1294" s="376"/>
      <c r="G1294" s="133"/>
      <c r="H1294" s="376"/>
      <c r="I1294" s="133"/>
      <c r="J1294" s="436"/>
      <c r="K1294" s="133"/>
      <c r="L1294" s="376"/>
      <c r="M1294" s="133"/>
      <c r="N1294" s="376"/>
      <c r="O1294" s="376"/>
      <c r="P1294" s="133"/>
      <c r="Q1294" s="376"/>
      <c r="R1294" s="133"/>
      <c r="S1294" s="499"/>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91"/>
    </row>
    <row r="1295" spans="6:69">
      <c r="F1295" s="376"/>
      <c r="G1295" s="133"/>
      <c r="H1295" s="376"/>
      <c r="I1295" s="133"/>
      <c r="J1295" s="436"/>
      <c r="K1295" s="133"/>
      <c r="L1295" s="376"/>
      <c r="M1295" s="133"/>
      <c r="N1295" s="376"/>
      <c r="O1295" s="376"/>
      <c r="P1295" s="133"/>
      <c r="Q1295" s="376"/>
      <c r="R1295" s="133"/>
      <c r="S1295" s="499"/>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91"/>
    </row>
    <row r="1296" spans="6:69">
      <c r="F1296" s="376"/>
      <c r="G1296" s="133"/>
      <c r="H1296" s="376"/>
      <c r="I1296" s="133"/>
      <c r="J1296" s="436"/>
      <c r="K1296" s="133"/>
      <c r="L1296" s="376"/>
      <c r="M1296" s="133"/>
      <c r="N1296" s="376"/>
      <c r="O1296" s="376"/>
      <c r="P1296" s="133"/>
      <c r="Q1296" s="376"/>
      <c r="R1296" s="133"/>
      <c r="S1296" s="499"/>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91"/>
    </row>
    <row r="1297" spans="6:69">
      <c r="F1297" s="376"/>
      <c r="G1297" s="133"/>
      <c r="H1297" s="376"/>
      <c r="I1297" s="133"/>
      <c r="J1297" s="436"/>
      <c r="K1297" s="133"/>
      <c r="L1297" s="376"/>
      <c r="M1297" s="133"/>
      <c r="N1297" s="376"/>
      <c r="O1297" s="376"/>
      <c r="P1297" s="133"/>
      <c r="Q1297" s="376"/>
      <c r="R1297" s="133"/>
      <c r="S1297" s="499"/>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91"/>
    </row>
    <row r="1298" spans="6:69">
      <c r="F1298" s="376"/>
      <c r="G1298" s="133"/>
      <c r="H1298" s="376"/>
      <c r="I1298" s="133"/>
      <c r="J1298" s="436"/>
      <c r="K1298" s="133"/>
      <c r="L1298" s="376"/>
      <c r="M1298" s="133"/>
      <c r="N1298" s="376"/>
      <c r="O1298" s="376"/>
      <c r="P1298" s="133"/>
      <c r="Q1298" s="376"/>
      <c r="R1298" s="133"/>
      <c r="S1298" s="499"/>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91"/>
    </row>
    <row r="1299" spans="6:69">
      <c r="F1299" s="376"/>
      <c r="G1299" s="133"/>
      <c r="H1299" s="376"/>
      <c r="I1299" s="133"/>
      <c r="J1299" s="436"/>
      <c r="K1299" s="133"/>
      <c r="L1299" s="376"/>
      <c r="M1299" s="133"/>
      <c r="N1299" s="376"/>
      <c r="O1299" s="376"/>
      <c r="P1299" s="133"/>
      <c r="Q1299" s="376"/>
      <c r="R1299" s="133"/>
      <c r="S1299" s="499"/>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91"/>
    </row>
    <row r="1300" spans="6:69">
      <c r="F1300" s="376"/>
      <c r="G1300" s="133"/>
      <c r="H1300" s="376"/>
      <c r="I1300" s="133"/>
      <c r="J1300" s="436"/>
      <c r="K1300" s="133"/>
      <c r="L1300" s="376"/>
      <c r="M1300" s="133"/>
      <c r="N1300" s="376"/>
      <c r="O1300" s="376"/>
      <c r="P1300" s="133"/>
      <c r="Q1300" s="376"/>
      <c r="R1300" s="133"/>
      <c r="S1300" s="499"/>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91"/>
    </row>
    <row r="1301" spans="6:69">
      <c r="F1301" s="376"/>
      <c r="G1301" s="133"/>
      <c r="H1301" s="376"/>
      <c r="I1301" s="133"/>
      <c r="J1301" s="436"/>
      <c r="K1301" s="133"/>
      <c r="L1301" s="376"/>
      <c r="M1301" s="133"/>
      <c r="N1301" s="376"/>
      <c r="O1301" s="376"/>
      <c r="P1301" s="133"/>
      <c r="Q1301" s="376"/>
      <c r="R1301" s="133"/>
      <c r="S1301" s="499"/>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91"/>
    </row>
    <row r="1302" spans="6:69">
      <c r="F1302" s="376"/>
      <c r="G1302" s="133"/>
      <c r="H1302" s="376"/>
      <c r="I1302" s="133"/>
      <c r="J1302" s="436"/>
      <c r="K1302" s="133"/>
      <c r="L1302" s="376"/>
      <c r="M1302" s="133"/>
      <c r="N1302" s="376"/>
      <c r="O1302" s="376"/>
      <c r="P1302" s="133"/>
      <c r="Q1302" s="376"/>
      <c r="R1302" s="133"/>
      <c r="S1302" s="499"/>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91"/>
    </row>
    <row r="1303" spans="6:69">
      <c r="F1303" s="376"/>
      <c r="G1303" s="133"/>
      <c r="H1303" s="376"/>
      <c r="I1303" s="133"/>
      <c r="J1303" s="436"/>
      <c r="K1303" s="133"/>
      <c r="L1303" s="376"/>
      <c r="M1303" s="133"/>
      <c r="N1303" s="376"/>
      <c r="O1303" s="376"/>
      <c r="P1303" s="133"/>
      <c r="Q1303" s="376"/>
      <c r="R1303" s="133"/>
      <c r="S1303" s="499"/>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91"/>
    </row>
    <row r="1304" spans="6:69">
      <c r="F1304" s="376"/>
      <c r="G1304" s="133"/>
      <c r="H1304" s="376"/>
      <c r="I1304" s="133"/>
      <c r="J1304" s="436"/>
      <c r="K1304" s="133"/>
      <c r="L1304" s="376"/>
      <c r="M1304" s="133"/>
      <c r="N1304" s="376"/>
      <c r="O1304" s="376"/>
      <c r="P1304" s="133"/>
      <c r="Q1304" s="376"/>
      <c r="R1304" s="133"/>
      <c r="S1304" s="499"/>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91"/>
    </row>
    <row r="1305" spans="6:69">
      <c r="F1305" s="376"/>
      <c r="G1305" s="133"/>
      <c r="H1305" s="376"/>
      <c r="I1305" s="133"/>
      <c r="J1305" s="436"/>
      <c r="K1305" s="133"/>
      <c r="L1305" s="376"/>
      <c r="M1305" s="133"/>
      <c r="N1305" s="376"/>
      <c r="O1305" s="376"/>
      <c r="P1305" s="133"/>
      <c r="Q1305" s="376"/>
      <c r="R1305" s="133"/>
      <c r="S1305" s="499"/>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91"/>
    </row>
    <row r="1306" spans="6:69">
      <c r="F1306" s="376"/>
      <c r="G1306" s="133"/>
      <c r="H1306" s="376"/>
      <c r="I1306" s="133"/>
      <c r="J1306" s="436"/>
      <c r="K1306" s="133"/>
      <c r="L1306" s="376"/>
      <c r="M1306" s="133"/>
      <c r="N1306" s="376"/>
      <c r="O1306" s="376"/>
      <c r="P1306" s="133"/>
      <c r="Q1306" s="376"/>
      <c r="R1306" s="133"/>
      <c r="S1306" s="499"/>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91"/>
    </row>
    <row r="1307" spans="6:69">
      <c r="F1307" s="376"/>
      <c r="G1307" s="133"/>
      <c r="H1307" s="376"/>
      <c r="I1307" s="133"/>
      <c r="J1307" s="436"/>
      <c r="K1307" s="133"/>
      <c r="L1307" s="376"/>
      <c r="M1307" s="133"/>
      <c r="N1307" s="376"/>
      <c r="O1307" s="376"/>
      <c r="P1307" s="133"/>
      <c r="Q1307" s="376"/>
      <c r="R1307" s="133"/>
      <c r="S1307" s="499"/>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91"/>
    </row>
    <row r="1308" spans="6:69">
      <c r="F1308" s="376"/>
      <c r="G1308" s="133"/>
      <c r="H1308" s="376"/>
      <c r="I1308" s="133"/>
      <c r="J1308" s="436"/>
      <c r="K1308" s="133"/>
      <c r="L1308" s="376"/>
      <c r="M1308" s="133"/>
      <c r="N1308" s="376"/>
      <c r="O1308" s="376"/>
      <c r="P1308" s="133"/>
      <c r="Q1308" s="376"/>
      <c r="R1308" s="133"/>
      <c r="S1308" s="499"/>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91"/>
    </row>
    <row r="1309" spans="6:69">
      <c r="F1309" s="376"/>
      <c r="G1309" s="133"/>
      <c r="H1309" s="376"/>
      <c r="I1309" s="133"/>
      <c r="J1309" s="436"/>
      <c r="K1309" s="133"/>
      <c r="L1309" s="376"/>
      <c r="M1309" s="133"/>
      <c r="N1309" s="376"/>
      <c r="O1309" s="376"/>
      <c r="P1309" s="133"/>
      <c r="Q1309" s="376"/>
      <c r="R1309" s="133"/>
      <c r="S1309" s="499"/>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91"/>
    </row>
    <row r="1310" spans="6:69">
      <c r="F1310" s="376"/>
      <c r="G1310" s="133"/>
      <c r="H1310" s="376"/>
      <c r="I1310" s="133"/>
      <c r="J1310" s="436"/>
      <c r="K1310" s="133"/>
      <c r="L1310" s="376"/>
      <c r="M1310" s="133"/>
      <c r="N1310" s="376"/>
      <c r="O1310" s="376"/>
      <c r="P1310" s="133"/>
      <c r="Q1310" s="376"/>
      <c r="R1310" s="133"/>
      <c r="S1310" s="499"/>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91"/>
    </row>
    <row r="1311" spans="6:69">
      <c r="F1311" s="376"/>
      <c r="G1311" s="133"/>
      <c r="H1311" s="376"/>
      <c r="I1311" s="133"/>
      <c r="J1311" s="436"/>
      <c r="K1311" s="133"/>
      <c r="L1311" s="376"/>
      <c r="M1311" s="133"/>
      <c r="N1311" s="376"/>
      <c r="O1311" s="376"/>
      <c r="P1311" s="133"/>
      <c r="Q1311" s="376"/>
      <c r="R1311" s="133"/>
      <c r="S1311" s="499"/>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91"/>
    </row>
    <row r="1312" spans="6:69">
      <c r="F1312" s="376"/>
      <c r="G1312" s="133"/>
      <c r="H1312" s="376"/>
      <c r="I1312" s="133"/>
      <c r="J1312" s="436"/>
      <c r="K1312" s="133"/>
      <c r="L1312" s="376"/>
      <c r="M1312" s="133"/>
      <c r="N1312" s="376"/>
      <c r="O1312" s="376"/>
      <c r="P1312" s="133"/>
      <c r="Q1312" s="376"/>
      <c r="R1312" s="133"/>
      <c r="S1312" s="499"/>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91"/>
    </row>
    <row r="1313" spans="6:69">
      <c r="F1313" s="376"/>
      <c r="G1313" s="133"/>
      <c r="H1313" s="376"/>
      <c r="I1313" s="133"/>
      <c r="J1313" s="436"/>
      <c r="K1313" s="133"/>
      <c r="L1313" s="376"/>
      <c r="M1313" s="133"/>
      <c r="N1313" s="376"/>
      <c r="O1313" s="376"/>
      <c r="P1313" s="133"/>
      <c r="Q1313" s="376"/>
      <c r="R1313" s="133"/>
      <c r="S1313" s="499"/>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91"/>
    </row>
    <row r="1314" spans="6:69">
      <c r="F1314" s="376"/>
      <c r="G1314" s="133"/>
      <c r="H1314" s="376"/>
      <c r="I1314" s="133"/>
      <c r="J1314" s="436"/>
      <c r="K1314" s="133"/>
      <c r="L1314" s="376"/>
      <c r="M1314" s="133"/>
      <c r="N1314" s="376"/>
      <c r="O1314" s="376"/>
      <c r="P1314" s="133"/>
      <c r="Q1314" s="376"/>
      <c r="R1314" s="133"/>
      <c r="S1314" s="499"/>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91"/>
    </row>
    <row r="1315" spans="6:69">
      <c r="F1315" s="376"/>
      <c r="G1315" s="133"/>
      <c r="H1315" s="376"/>
      <c r="I1315" s="133"/>
      <c r="J1315" s="436"/>
      <c r="K1315" s="133"/>
      <c r="L1315" s="376"/>
      <c r="M1315" s="133"/>
      <c r="N1315" s="376"/>
      <c r="O1315" s="376"/>
      <c r="P1315" s="133"/>
      <c r="Q1315" s="376"/>
      <c r="R1315" s="133"/>
      <c r="S1315" s="499"/>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91"/>
    </row>
    <row r="1316" spans="6:69">
      <c r="F1316" s="376"/>
      <c r="G1316" s="133"/>
      <c r="H1316" s="376"/>
      <c r="I1316" s="133"/>
      <c r="J1316" s="436"/>
      <c r="K1316" s="133"/>
      <c r="L1316" s="376"/>
      <c r="M1316" s="133"/>
      <c r="N1316" s="376"/>
      <c r="O1316" s="376"/>
      <c r="P1316" s="133"/>
      <c r="Q1316" s="376"/>
      <c r="R1316" s="133"/>
      <c r="S1316" s="499"/>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91"/>
    </row>
    <row r="1317" spans="6:69">
      <c r="F1317" s="376"/>
      <c r="G1317" s="133"/>
      <c r="H1317" s="376"/>
      <c r="I1317" s="133"/>
      <c r="J1317" s="436"/>
      <c r="K1317" s="133"/>
      <c r="L1317" s="376"/>
      <c r="M1317" s="133"/>
      <c r="N1317" s="376"/>
      <c r="O1317" s="376"/>
      <c r="P1317" s="133"/>
      <c r="Q1317" s="376"/>
      <c r="R1317" s="133"/>
      <c r="S1317" s="499"/>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91"/>
    </row>
    <row r="1318" spans="6:69">
      <c r="F1318" s="376"/>
      <c r="G1318" s="133"/>
      <c r="H1318" s="376"/>
      <c r="I1318" s="133"/>
      <c r="J1318" s="436"/>
      <c r="K1318" s="133"/>
      <c r="L1318" s="376"/>
      <c r="M1318" s="133"/>
      <c r="N1318" s="376"/>
      <c r="O1318" s="376"/>
      <c r="P1318" s="133"/>
      <c r="Q1318" s="376"/>
      <c r="R1318" s="133"/>
      <c r="S1318" s="499"/>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91"/>
    </row>
    <row r="1319" spans="6:69">
      <c r="F1319" s="376"/>
      <c r="G1319" s="133"/>
      <c r="H1319" s="376"/>
      <c r="I1319" s="133"/>
      <c r="J1319" s="436"/>
      <c r="K1319" s="133"/>
      <c r="L1319" s="376"/>
      <c r="M1319" s="133"/>
      <c r="N1319" s="376"/>
      <c r="O1319" s="376"/>
      <c r="P1319" s="133"/>
      <c r="Q1319" s="376"/>
      <c r="R1319" s="133"/>
      <c r="S1319" s="499"/>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91"/>
    </row>
    <row r="1320" spans="6:69">
      <c r="F1320" s="376"/>
      <c r="G1320" s="133"/>
      <c r="H1320" s="376"/>
      <c r="I1320" s="133"/>
      <c r="J1320" s="436"/>
      <c r="K1320" s="133"/>
      <c r="L1320" s="376"/>
      <c r="M1320" s="133"/>
      <c r="N1320" s="376"/>
      <c r="O1320" s="376"/>
      <c r="P1320" s="133"/>
      <c r="Q1320" s="376"/>
      <c r="R1320" s="133"/>
      <c r="S1320" s="499"/>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91"/>
    </row>
    <row r="1321" spans="6:69">
      <c r="F1321" s="376"/>
      <c r="G1321" s="133"/>
      <c r="H1321" s="376"/>
      <c r="I1321" s="133"/>
      <c r="J1321" s="436"/>
      <c r="K1321" s="133"/>
      <c r="L1321" s="376"/>
      <c r="M1321" s="133"/>
      <c r="N1321" s="376"/>
      <c r="O1321" s="376"/>
      <c r="P1321" s="133"/>
      <c r="Q1321" s="376"/>
      <c r="R1321" s="133"/>
      <c r="S1321" s="499"/>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91"/>
    </row>
    <row r="1322" spans="6:69">
      <c r="F1322" s="376"/>
      <c r="G1322" s="133"/>
      <c r="H1322" s="376"/>
      <c r="I1322" s="133"/>
      <c r="J1322" s="436"/>
      <c r="K1322" s="133"/>
      <c r="L1322" s="376"/>
      <c r="M1322" s="133"/>
      <c r="N1322" s="376"/>
      <c r="O1322" s="376"/>
      <c r="P1322" s="133"/>
      <c r="Q1322" s="376"/>
      <c r="R1322" s="133"/>
      <c r="S1322" s="499"/>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91"/>
    </row>
    <row r="1323" spans="6:69">
      <c r="F1323" s="376"/>
      <c r="G1323" s="133"/>
      <c r="H1323" s="376"/>
      <c r="I1323" s="133"/>
      <c r="J1323" s="436"/>
      <c r="K1323" s="133"/>
      <c r="L1323" s="376"/>
      <c r="M1323" s="133"/>
      <c r="N1323" s="376"/>
      <c r="O1323" s="376"/>
      <c r="P1323" s="133"/>
      <c r="Q1323" s="376"/>
      <c r="R1323" s="133"/>
      <c r="S1323" s="499"/>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91"/>
    </row>
    <row r="1324" spans="6:69">
      <c r="F1324" s="376"/>
      <c r="G1324" s="133"/>
      <c r="H1324" s="376"/>
      <c r="I1324" s="133"/>
      <c r="J1324" s="436"/>
      <c r="K1324" s="133"/>
      <c r="L1324" s="376"/>
      <c r="M1324" s="133"/>
      <c r="N1324" s="376"/>
      <c r="O1324" s="376"/>
      <c r="P1324" s="133"/>
      <c r="Q1324" s="376"/>
      <c r="R1324" s="133"/>
      <c r="S1324" s="499"/>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91"/>
    </row>
    <row r="1325" spans="6:69">
      <c r="F1325" s="376"/>
      <c r="G1325" s="133"/>
      <c r="H1325" s="376"/>
      <c r="I1325" s="133"/>
      <c r="J1325" s="436"/>
      <c r="K1325" s="133"/>
      <c r="L1325" s="376"/>
      <c r="M1325" s="133"/>
      <c r="N1325" s="376"/>
      <c r="O1325" s="376"/>
      <c r="P1325" s="133"/>
      <c r="Q1325" s="376"/>
      <c r="R1325" s="133"/>
      <c r="S1325" s="499"/>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91"/>
    </row>
    <row r="1326" spans="6:69">
      <c r="F1326" s="376"/>
      <c r="G1326" s="133"/>
      <c r="H1326" s="376"/>
      <c r="I1326" s="133"/>
      <c r="J1326" s="436"/>
      <c r="K1326" s="133"/>
      <c r="L1326" s="376"/>
      <c r="M1326" s="133"/>
      <c r="N1326" s="376"/>
      <c r="O1326" s="376"/>
      <c r="P1326" s="133"/>
      <c r="Q1326" s="376"/>
      <c r="R1326" s="133"/>
      <c r="S1326" s="499"/>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91"/>
    </row>
    <row r="1327" spans="6:69">
      <c r="F1327" s="376"/>
      <c r="G1327" s="133"/>
      <c r="H1327" s="376"/>
      <c r="I1327" s="133"/>
      <c r="J1327" s="436"/>
      <c r="K1327" s="133"/>
      <c r="L1327" s="376"/>
      <c r="M1327" s="133"/>
      <c r="N1327" s="376"/>
      <c r="O1327" s="376"/>
      <c r="P1327" s="133"/>
      <c r="Q1327" s="376"/>
      <c r="R1327" s="133"/>
      <c r="S1327" s="499"/>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91"/>
    </row>
    <row r="1328" spans="6:69">
      <c r="F1328" s="376"/>
      <c r="G1328" s="133"/>
      <c r="H1328" s="376"/>
      <c r="I1328" s="133"/>
      <c r="J1328" s="436"/>
      <c r="K1328" s="133"/>
      <c r="L1328" s="376"/>
      <c r="M1328" s="133"/>
      <c r="N1328" s="376"/>
      <c r="O1328" s="376"/>
      <c r="P1328" s="133"/>
      <c r="Q1328" s="376"/>
      <c r="R1328" s="133"/>
      <c r="S1328" s="499"/>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91"/>
    </row>
    <row r="1329" spans="6:69">
      <c r="F1329" s="376"/>
      <c r="G1329" s="133"/>
      <c r="H1329" s="376"/>
      <c r="I1329" s="133"/>
      <c r="J1329" s="436"/>
      <c r="K1329" s="133"/>
      <c r="L1329" s="376"/>
      <c r="M1329" s="133"/>
      <c r="N1329" s="376"/>
      <c r="O1329" s="376"/>
      <c r="P1329" s="133"/>
      <c r="Q1329" s="376"/>
      <c r="R1329" s="133"/>
      <c r="S1329" s="499"/>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91"/>
    </row>
    <row r="1330" spans="6:69">
      <c r="F1330" s="376"/>
      <c r="G1330" s="133"/>
      <c r="H1330" s="376"/>
      <c r="I1330" s="133"/>
      <c r="J1330" s="436"/>
      <c r="K1330" s="133"/>
      <c r="L1330" s="376"/>
      <c r="M1330" s="133"/>
      <c r="N1330" s="376"/>
      <c r="O1330" s="376"/>
      <c r="P1330" s="133"/>
      <c r="Q1330" s="376"/>
      <c r="R1330" s="133"/>
      <c r="S1330" s="499"/>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91"/>
    </row>
    <row r="1331" spans="6:69">
      <c r="F1331" s="376"/>
      <c r="G1331" s="133"/>
      <c r="H1331" s="376"/>
      <c r="I1331" s="133"/>
      <c r="J1331" s="436"/>
      <c r="K1331" s="133"/>
      <c r="L1331" s="376"/>
      <c r="M1331" s="133"/>
      <c r="N1331" s="376"/>
      <c r="O1331" s="376"/>
      <c r="P1331" s="133"/>
      <c r="Q1331" s="376"/>
      <c r="R1331" s="133"/>
      <c r="S1331" s="499"/>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91"/>
    </row>
    <row r="1332" spans="6:69">
      <c r="F1332" s="376"/>
      <c r="G1332" s="133"/>
      <c r="H1332" s="376"/>
      <c r="I1332" s="133"/>
      <c r="J1332" s="436"/>
      <c r="K1332" s="133"/>
      <c r="L1332" s="376"/>
      <c r="M1332" s="133"/>
      <c r="N1332" s="376"/>
      <c r="O1332" s="376"/>
      <c r="P1332" s="133"/>
      <c r="Q1332" s="376"/>
      <c r="R1332" s="133"/>
      <c r="S1332" s="499"/>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91"/>
    </row>
    <row r="1333" spans="6:69">
      <c r="F1333" s="376"/>
      <c r="G1333" s="133"/>
      <c r="H1333" s="376"/>
      <c r="I1333" s="133"/>
      <c r="J1333" s="436"/>
      <c r="K1333" s="133"/>
      <c r="L1333" s="376"/>
      <c r="M1333" s="133"/>
      <c r="N1333" s="376"/>
      <c r="O1333" s="376"/>
      <c r="P1333" s="133"/>
      <c r="Q1333" s="376"/>
      <c r="R1333" s="133"/>
      <c r="S1333" s="499"/>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91"/>
    </row>
    <row r="1334" spans="6:69">
      <c r="F1334" s="376"/>
      <c r="G1334" s="133"/>
      <c r="H1334" s="376"/>
      <c r="I1334" s="133"/>
      <c r="J1334" s="436"/>
      <c r="K1334" s="133"/>
      <c r="L1334" s="376"/>
      <c r="M1334" s="133"/>
      <c r="N1334" s="376"/>
      <c r="O1334" s="376"/>
      <c r="P1334" s="133"/>
      <c r="Q1334" s="376"/>
      <c r="R1334" s="133"/>
      <c r="S1334" s="499"/>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91"/>
    </row>
    <row r="1335" spans="6:69">
      <c r="F1335" s="376"/>
      <c r="G1335" s="133"/>
      <c r="H1335" s="376"/>
      <c r="I1335" s="133"/>
      <c r="J1335" s="436"/>
      <c r="K1335" s="133"/>
      <c r="L1335" s="376"/>
      <c r="M1335" s="133"/>
      <c r="N1335" s="376"/>
      <c r="O1335" s="376"/>
      <c r="P1335" s="133"/>
      <c r="Q1335" s="376"/>
      <c r="R1335" s="133"/>
      <c r="S1335" s="499"/>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91"/>
    </row>
    <row r="1336" spans="6:69">
      <c r="F1336" s="376"/>
      <c r="G1336" s="133"/>
      <c r="H1336" s="376"/>
      <c r="I1336" s="133"/>
      <c r="J1336" s="436"/>
      <c r="K1336" s="133"/>
      <c r="L1336" s="376"/>
      <c r="M1336" s="133"/>
      <c r="N1336" s="376"/>
      <c r="O1336" s="376"/>
      <c r="P1336" s="133"/>
      <c r="Q1336" s="376"/>
      <c r="R1336" s="133"/>
      <c r="S1336" s="499"/>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91"/>
    </row>
    <row r="1337" spans="6:69">
      <c r="F1337" s="376"/>
      <c r="G1337" s="133"/>
      <c r="H1337" s="376"/>
      <c r="I1337" s="133"/>
      <c r="J1337" s="436"/>
      <c r="K1337" s="133"/>
      <c r="L1337" s="376"/>
      <c r="M1337" s="133"/>
      <c r="N1337" s="376"/>
      <c r="O1337" s="376"/>
      <c r="P1337" s="133"/>
      <c r="Q1337" s="376"/>
      <c r="R1337" s="133"/>
      <c r="S1337" s="499"/>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91"/>
    </row>
    <row r="1338" spans="6:69">
      <c r="F1338" s="376"/>
      <c r="G1338" s="133"/>
      <c r="H1338" s="376"/>
      <c r="I1338" s="133"/>
      <c r="J1338" s="436"/>
      <c r="K1338" s="133"/>
      <c r="L1338" s="376"/>
      <c r="M1338" s="133"/>
      <c r="N1338" s="376"/>
      <c r="O1338" s="376"/>
      <c r="P1338" s="133"/>
      <c r="Q1338" s="376"/>
      <c r="R1338" s="133"/>
      <c r="S1338" s="499"/>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91"/>
    </row>
    <row r="1339" spans="6:69">
      <c r="F1339" s="376"/>
      <c r="G1339" s="133"/>
      <c r="H1339" s="376"/>
      <c r="I1339" s="133"/>
      <c r="J1339" s="436"/>
      <c r="K1339" s="133"/>
      <c r="L1339" s="376"/>
      <c r="M1339" s="133"/>
      <c r="N1339" s="376"/>
      <c r="O1339" s="376"/>
      <c r="P1339" s="133"/>
      <c r="Q1339" s="376"/>
      <c r="R1339" s="133"/>
      <c r="S1339" s="499"/>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91"/>
    </row>
    <row r="1340" spans="6:69">
      <c r="F1340" s="376"/>
      <c r="G1340" s="133"/>
      <c r="H1340" s="376"/>
      <c r="I1340" s="133"/>
      <c r="J1340" s="436"/>
      <c r="K1340" s="133"/>
      <c r="L1340" s="376"/>
      <c r="M1340" s="133"/>
      <c r="N1340" s="376"/>
      <c r="O1340" s="376"/>
      <c r="P1340" s="133"/>
      <c r="Q1340" s="376"/>
      <c r="R1340" s="133"/>
      <c r="S1340" s="499"/>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91"/>
    </row>
    <row r="1341" spans="6:69">
      <c r="F1341" s="376"/>
      <c r="G1341" s="133"/>
      <c r="H1341" s="376"/>
      <c r="I1341" s="133"/>
      <c r="J1341" s="436"/>
      <c r="K1341" s="133"/>
      <c r="L1341" s="376"/>
      <c r="M1341" s="133"/>
      <c r="N1341" s="376"/>
      <c r="O1341" s="376"/>
      <c r="P1341" s="133"/>
      <c r="Q1341" s="376"/>
      <c r="R1341" s="133"/>
      <c r="S1341" s="499"/>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91"/>
    </row>
    <row r="1342" spans="6:69">
      <c r="F1342" s="376"/>
      <c r="G1342" s="133"/>
      <c r="H1342" s="376"/>
      <c r="I1342" s="133"/>
      <c r="J1342" s="436"/>
      <c r="K1342" s="133"/>
      <c r="L1342" s="376"/>
      <c r="M1342" s="133"/>
      <c r="N1342" s="376"/>
      <c r="O1342" s="376"/>
      <c r="P1342" s="133"/>
      <c r="Q1342" s="376"/>
      <c r="R1342" s="133"/>
      <c r="S1342" s="499"/>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91"/>
    </row>
    <row r="1343" spans="6:69">
      <c r="F1343" s="376"/>
      <c r="G1343" s="133"/>
      <c r="H1343" s="376"/>
      <c r="I1343" s="133"/>
      <c r="J1343" s="436"/>
      <c r="K1343" s="133"/>
      <c r="L1343" s="376"/>
      <c r="M1343" s="133"/>
      <c r="N1343" s="376"/>
      <c r="O1343" s="376"/>
      <c r="P1343" s="133"/>
      <c r="Q1343" s="376"/>
      <c r="R1343" s="133"/>
      <c r="S1343" s="499"/>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91"/>
    </row>
    <row r="1344" spans="6:69">
      <c r="F1344" s="376"/>
      <c r="G1344" s="133"/>
      <c r="H1344" s="376"/>
      <c r="I1344" s="133"/>
      <c r="J1344" s="436"/>
      <c r="K1344" s="133"/>
      <c r="L1344" s="376"/>
      <c r="M1344" s="133"/>
      <c r="N1344" s="376"/>
      <c r="O1344" s="376"/>
      <c r="P1344" s="133"/>
      <c r="Q1344" s="376"/>
      <c r="R1344" s="133"/>
      <c r="S1344" s="499"/>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91"/>
    </row>
    <row r="1345" spans="6:69">
      <c r="F1345" s="376"/>
      <c r="G1345" s="133"/>
      <c r="H1345" s="376"/>
      <c r="I1345" s="133"/>
      <c r="J1345" s="436"/>
      <c r="K1345" s="133"/>
      <c r="L1345" s="376"/>
      <c r="M1345" s="133"/>
      <c r="N1345" s="376"/>
      <c r="O1345" s="376"/>
      <c r="P1345" s="133"/>
      <c r="Q1345" s="376"/>
      <c r="R1345" s="133"/>
      <c r="S1345" s="499"/>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91"/>
    </row>
    <row r="1346" spans="6:69">
      <c r="F1346" s="376"/>
      <c r="G1346" s="133"/>
      <c r="H1346" s="376"/>
      <c r="I1346" s="133"/>
      <c r="J1346" s="436"/>
      <c r="K1346" s="133"/>
      <c r="L1346" s="376"/>
      <c r="M1346" s="133"/>
      <c r="N1346" s="376"/>
      <c r="O1346" s="376"/>
      <c r="P1346" s="133"/>
      <c r="Q1346" s="376"/>
      <c r="R1346" s="133"/>
      <c r="S1346" s="499"/>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91"/>
    </row>
    <row r="1347" spans="6:69">
      <c r="F1347" s="376"/>
      <c r="G1347" s="133"/>
      <c r="H1347" s="376"/>
      <c r="I1347" s="133"/>
      <c r="J1347" s="436"/>
      <c r="K1347" s="133"/>
      <c r="L1347" s="376"/>
      <c r="M1347" s="133"/>
      <c r="N1347" s="376"/>
      <c r="O1347" s="376"/>
      <c r="P1347" s="133"/>
      <c r="Q1347" s="376"/>
      <c r="R1347" s="133"/>
      <c r="S1347" s="499"/>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91"/>
    </row>
    <row r="1348" spans="6:69">
      <c r="F1348" s="376"/>
      <c r="G1348" s="133"/>
      <c r="H1348" s="376"/>
      <c r="I1348" s="133"/>
      <c r="J1348" s="436"/>
      <c r="K1348" s="133"/>
      <c r="L1348" s="376"/>
      <c r="M1348" s="133"/>
      <c r="N1348" s="376"/>
      <c r="O1348" s="376"/>
      <c r="P1348" s="133"/>
      <c r="Q1348" s="376"/>
      <c r="R1348" s="133"/>
      <c r="S1348" s="499"/>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91"/>
    </row>
    <row r="1349" spans="6:69">
      <c r="F1349" s="376"/>
      <c r="G1349" s="133"/>
      <c r="H1349" s="376"/>
      <c r="I1349" s="133"/>
      <c r="J1349" s="436"/>
      <c r="K1349" s="133"/>
      <c r="L1349" s="376"/>
      <c r="M1349" s="133"/>
      <c r="N1349" s="376"/>
      <c r="O1349" s="376"/>
      <c r="P1349" s="133"/>
      <c r="Q1349" s="376"/>
      <c r="R1349" s="133"/>
      <c r="S1349" s="499"/>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91"/>
    </row>
    <row r="1350" spans="6:69">
      <c r="F1350" s="376"/>
      <c r="G1350" s="133"/>
      <c r="H1350" s="376"/>
      <c r="I1350" s="133"/>
      <c r="J1350" s="436"/>
      <c r="K1350" s="133"/>
      <c r="L1350" s="376"/>
      <c r="M1350" s="133"/>
      <c r="N1350" s="376"/>
      <c r="O1350" s="376"/>
      <c r="P1350" s="133"/>
      <c r="Q1350" s="376"/>
      <c r="R1350" s="133"/>
      <c r="S1350" s="499"/>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91"/>
    </row>
    <row r="1351" spans="6:69">
      <c r="F1351" s="376"/>
      <c r="G1351" s="133"/>
      <c r="H1351" s="376"/>
      <c r="I1351" s="133"/>
      <c r="J1351" s="436"/>
      <c r="K1351" s="133"/>
      <c r="L1351" s="376"/>
      <c r="M1351" s="133"/>
      <c r="N1351" s="376"/>
      <c r="O1351" s="376"/>
      <c r="P1351" s="133"/>
      <c r="Q1351" s="376"/>
      <c r="R1351" s="133"/>
      <c r="S1351" s="499"/>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91"/>
    </row>
    <row r="1352" spans="6:69">
      <c r="F1352" s="376"/>
      <c r="G1352" s="133"/>
      <c r="H1352" s="376"/>
      <c r="I1352" s="133"/>
      <c r="J1352" s="436"/>
      <c r="K1352" s="133"/>
      <c r="L1352" s="376"/>
      <c r="M1352" s="133"/>
      <c r="N1352" s="376"/>
      <c r="O1352" s="376"/>
      <c r="P1352" s="133"/>
      <c r="Q1352" s="376"/>
      <c r="R1352" s="133"/>
      <c r="S1352" s="499"/>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91"/>
    </row>
    <row r="1353" spans="6:69">
      <c r="F1353" s="376"/>
      <c r="G1353" s="133"/>
      <c r="H1353" s="376"/>
      <c r="I1353" s="133"/>
      <c r="J1353" s="436"/>
      <c r="K1353" s="133"/>
      <c r="L1353" s="376"/>
      <c r="M1353" s="133"/>
      <c r="N1353" s="376"/>
      <c r="O1353" s="376"/>
      <c r="P1353" s="133"/>
      <c r="Q1353" s="376"/>
      <c r="R1353" s="133"/>
      <c r="S1353" s="499"/>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91"/>
    </row>
    <row r="1354" spans="6:69">
      <c r="F1354" s="376"/>
      <c r="G1354" s="133"/>
      <c r="H1354" s="376"/>
      <c r="I1354" s="133"/>
      <c r="J1354" s="436"/>
      <c r="K1354" s="133"/>
      <c r="L1354" s="376"/>
      <c r="M1354" s="133"/>
      <c r="N1354" s="376"/>
      <c r="O1354" s="376"/>
      <c r="P1354" s="133"/>
      <c r="Q1354" s="376"/>
      <c r="R1354" s="133"/>
      <c r="S1354" s="499"/>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91"/>
    </row>
    <row r="1355" spans="6:69">
      <c r="F1355" s="376"/>
      <c r="G1355" s="133"/>
      <c r="H1355" s="376"/>
      <c r="I1355" s="133"/>
      <c r="J1355" s="436"/>
      <c r="K1355" s="133"/>
      <c r="L1355" s="376"/>
      <c r="M1355" s="133"/>
      <c r="N1355" s="376"/>
      <c r="O1355" s="376"/>
      <c r="P1355" s="133"/>
      <c r="Q1355" s="376"/>
      <c r="R1355" s="133"/>
      <c r="S1355" s="499"/>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91"/>
    </row>
    <row r="1356" spans="6:69">
      <c r="F1356" s="376"/>
      <c r="G1356" s="133"/>
      <c r="H1356" s="376"/>
      <c r="I1356" s="133"/>
      <c r="J1356" s="436"/>
      <c r="K1356" s="133"/>
      <c r="L1356" s="376"/>
      <c r="M1356" s="133"/>
      <c r="N1356" s="376"/>
      <c r="O1356" s="376"/>
      <c r="P1356" s="133"/>
      <c r="Q1356" s="376"/>
      <c r="R1356" s="133"/>
      <c r="S1356" s="499"/>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91"/>
    </row>
    <row r="1357" spans="6:69">
      <c r="F1357" s="376"/>
      <c r="G1357" s="133"/>
      <c r="H1357" s="376"/>
      <c r="I1357" s="133"/>
      <c r="J1357" s="436"/>
      <c r="K1357" s="133"/>
      <c r="L1357" s="376"/>
      <c r="M1357" s="133"/>
      <c r="N1357" s="376"/>
      <c r="O1357" s="376"/>
      <c r="P1357" s="133"/>
      <c r="Q1357" s="376"/>
      <c r="R1357" s="133"/>
      <c r="S1357" s="499"/>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91"/>
    </row>
    <row r="1358" spans="6:69">
      <c r="F1358" s="376"/>
      <c r="G1358" s="133"/>
      <c r="H1358" s="376"/>
      <c r="I1358" s="133"/>
      <c r="J1358" s="436"/>
      <c r="K1358" s="133"/>
      <c r="L1358" s="376"/>
      <c r="M1358" s="133"/>
      <c r="N1358" s="376"/>
      <c r="O1358" s="376"/>
      <c r="P1358" s="133"/>
      <c r="Q1358" s="376"/>
      <c r="R1358" s="133"/>
      <c r="S1358" s="499"/>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91"/>
    </row>
    <row r="1359" spans="6:69">
      <c r="F1359" s="376"/>
      <c r="G1359" s="133"/>
      <c r="H1359" s="376"/>
      <c r="I1359" s="133"/>
      <c r="J1359" s="436"/>
      <c r="K1359" s="133"/>
      <c r="L1359" s="376"/>
      <c r="M1359" s="133"/>
      <c r="N1359" s="376"/>
      <c r="O1359" s="376"/>
      <c r="P1359" s="133"/>
      <c r="Q1359" s="376"/>
      <c r="R1359" s="133"/>
      <c r="S1359" s="499"/>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91"/>
    </row>
    <row r="1360" spans="6:69">
      <c r="F1360" s="376"/>
      <c r="G1360" s="133"/>
      <c r="H1360" s="376"/>
      <c r="I1360" s="133"/>
      <c r="J1360" s="436"/>
      <c r="K1360" s="133"/>
      <c r="L1360" s="376"/>
      <c r="M1360" s="133"/>
      <c r="N1360" s="376"/>
      <c r="O1360" s="376"/>
      <c r="P1360" s="133"/>
      <c r="Q1360" s="376"/>
      <c r="R1360" s="133"/>
      <c r="S1360" s="499"/>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91"/>
    </row>
    <row r="1361" spans="6:69">
      <c r="F1361" s="376"/>
      <c r="G1361" s="133"/>
      <c r="H1361" s="376"/>
      <c r="I1361" s="133"/>
      <c r="J1361" s="436"/>
      <c r="K1361" s="133"/>
      <c r="L1361" s="376"/>
      <c r="M1361" s="133"/>
      <c r="N1361" s="376"/>
      <c r="O1361" s="376"/>
      <c r="P1361" s="133"/>
      <c r="Q1361" s="376"/>
      <c r="R1361" s="133"/>
      <c r="S1361" s="499"/>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91"/>
    </row>
    <row r="1362" spans="6:69">
      <c r="F1362" s="376"/>
      <c r="G1362" s="133"/>
      <c r="H1362" s="376"/>
      <c r="I1362" s="133"/>
      <c r="J1362" s="436"/>
      <c r="K1362" s="133"/>
      <c r="L1362" s="376"/>
      <c r="M1362" s="133"/>
      <c r="N1362" s="376"/>
      <c r="O1362" s="376"/>
      <c r="P1362" s="133"/>
      <c r="Q1362" s="376"/>
      <c r="R1362" s="133"/>
      <c r="S1362" s="499"/>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91"/>
    </row>
    <row r="1363" spans="6:69">
      <c r="F1363" s="376"/>
      <c r="G1363" s="133"/>
      <c r="H1363" s="376"/>
      <c r="I1363" s="133"/>
      <c r="J1363" s="436"/>
      <c r="K1363" s="133"/>
      <c r="L1363" s="376"/>
      <c r="M1363" s="133"/>
      <c r="N1363" s="376"/>
      <c r="O1363" s="376"/>
      <c r="P1363" s="133"/>
      <c r="Q1363" s="376"/>
      <c r="R1363" s="133"/>
      <c r="S1363" s="499"/>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91"/>
    </row>
    <row r="1364" spans="6:69">
      <c r="F1364" s="376"/>
      <c r="G1364" s="133"/>
      <c r="H1364" s="376"/>
      <c r="I1364" s="133"/>
      <c r="J1364" s="436"/>
      <c r="K1364" s="133"/>
      <c r="L1364" s="376"/>
      <c r="M1364" s="133"/>
      <c r="N1364" s="376"/>
      <c r="O1364" s="376"/>
      <c r="P1364" s="133"/>
      <c r="Q1364" s="376"/>
      <c r="R1364" s="133"/>
      <c r="S1364" s="499"/>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91"/>
    </row>
    <row r="1365" spans="6:69">
      <c r="F1365" s="376"/>
      <c r="G1365" s="133"/>
      <c r="H1365" s="376"/>
      <c r="I1365" s="133"/>
      <c r="J1365" s="436"/>
      <c r="K1365" s="133"/>
      <c r="L1365" s="376"/>
      <c r="M1365" s="133"/>
      <c r="N1365" s="376"/>
      <c r="O1365" s="376"/>
      <c r="P1365" s="133"/>
      <c r="Q1365" s="376"/>
      <c r="R1365" s="133"/>
      <c r="S1365" s="499"/>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91"/>
    </row>
    <row r="1366" spans="6:69">
      <c r="F1366" s="376"/>
      <c r="G1366" s="133"/>
      <c r="H1366" s="376"/>
      <c r="I1366" s="133"/>
      <c r="J1366" s="436"/>
      <c r="K1366" s="133"/>
      <c r="L1366" s="376"/>
      <c r="M1366" s="133"/>
      <c r="N1366" s="376"/>
      <c r="O1366" s="376"/>
      <c r="P1366" s="133"/>
      <c r="Q1366" s="376"/>
      <c r="R1366" s="133"/>
      <c r="S1366" s="499"/>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91"/>
    </row>
    <row r="1367" spans="6:69">
      <c r="F1367" s="376"/>
      <c r="G1367" s="133"/>
      <c r="H1367" s="376"/>
      <c r="I1367" s="133"/>
      <c r="J1367" s="436"/>
      <c r="K1367" s="133"/>
      <c r="L1367" s="376"/>
      <c r="M1367" s="133"/>
      <c r="N1367" s="376"/>
      <c r="O1367" s="376"/>
      <c r="P1367" s="133"/>
      <c r="Q1367" s="376"/>
      <c r="R1367" s="133"/>
      <c r="S1367" s="499"/>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91"/>
    </row>
    <row r="1368" spans="6:69">
      <c r="F1368" s="376"/>
      <c r="G1368" s="133"/>
      <c r="H1368" s="376"/>
      <c r="I1368" s="133"/>
      <c r="J1368" s="436"/>
      <c r="K1368" s="133"/>
      <c r="L1368" s="376"/>
      <c r="M1368" s="133"/>
      <c r="N1368" s="376"/>
      <c r="O1368" s="376"/>
      <c r="P1368" s="133"/>
      <c r="Q1368" s="376"/>
      <c r="R1368" s="133"/>
      <c r="S1368" s="499"/>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91"/>
    </row>
    <row r="1369" spans="6:69">
      <c r="F1369" s="376"/>
      <c r="G1369" s="133"/>
      <c r="H1369" s="376"/>
      <c r="I1369" s="133"/>
      <c r="J1369" s="436"/>
      <c r="K1369" s="133"/>
      <c r="L1369" s="376"/>
      <c r="M1369" s="133"/>
      <c r="N1369" s="376"/>
      <c r="O1369" s="376"/>
      <c r="P1369" s="133"/>
      <c r="Q1369" s="376"/>
      <c r="R1369" s="133"/>
      <c r="S1369" s="499"/>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91"/>
    </row>
    <row r="1370" spans="6:69">
      <c r="F1370" s="376"/>
      <c r="G1370" s="133"/>
      <c r="H1370" s="376"/>
      <c r="I1370" s="133"/>
      <c r="J1370" s="436"/>
      <c r="K1370" s="133"/>
      <c r="L1370" s="376"/>
      <c r="M1370" s="133"/>
      <c r="N1370" s="376"/>
      <c r="O1370" s="376"/>
      <c r="P1370" s="133"/>
      <c r="Q1370" s="376"/>
      <c r="R1370" s="133"/>
      <c r="S1370" s="499"/>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91"/>
    </row>
    <row r="1371" spans="6:69">
      <c r="F1371" s="376"/>
      <c r="G1371" s="133"/>
      <c r="H1371" s="376"/>
      <c r="I1371" s="133"/>
      <c r="J1371" s="436"/>
      <c r="K1371" s="133"/>
      <c r="L1371" s="376"/>
      <c r="M1371" s="133"/>
      <c r="N1371" s="376"/>
      <c r="O1371" s="376"/>
      <c r="P1371" s="133"/>
      <c r="Q1371" s="376"/>
      <c r="R1371" s="133"/>
      <c r="S1371" s="499"/>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91"/>
    </row>
    <row r="1372" spans="6:69">
      <c r="F1372" s="376"/>
      <c r="G1372" s="133"/>
      <c r="H1372" s="376"/>
      <c r="I1372" s="133"/>
      <c r="J1372" s="436"/>
      <c r="K1372" s="133"/>
      <c r="L1372" s="376"/>
      <c r="M1372" s="133"/>
      <c r="N1372" s="376"/>
      <c r="O1372" s="376"/>
      <c r="P1372" s="133"/>
      <c r="Q1372" s="376"/>
      <c r="R1372" s="133"/>
      <c r="S1372" s="499"/>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91"/>
    </row>
    <row r="1373" spans="6:69">
      <c r="F1373" s="376"/>
      <c r="G1373" s="133"/>
      <c r="H1373" s="376"/>
      <c r="I1373" s="133"/>
      <c r="J1373" s="436"/>
      <c r="K1373" s="133"/>
      <c r="L1373" s="376"/>
      <c r="M1373" s="133"/>
      <c r="N1373" s="376"/>
      <c r="O1373" s="376"/>
      <c r="P1373" s="133"/>
      <c r="Q1373" s="376"/>
      <c r="R1373" s="133"/>
      <c r="S1373" s="499"/>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91"/>
    </row>
    <row r="1374" spans="6:69">
      <c r="F1374" s="376"/>
      <c r="G1374" s="133"/>
      <c r="H1374" s="376"/>
      <c r="I1374" s="133"/>
      <c r="J1374" s="436"/>
      <c r="K1374" s="133"/>
      <c r="L1374" s="376"/>
      <c r="M1374" s="133"/>
      <c r="N1374" s="376"/>
      <c r="O1374" s="376"/>
      <c r="P1374" s="133"/>
      <c r="Q1374" s="376"/>
      <c r="R1374" s="133"/>
      <c r="S1374" s="499"/>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91"/>
    </row>
    <row r="1375" spans="6:69">
      <c r="F1375" s="376"/>
      <c r="G1375" s="133"/>
      <c r="H1375" s="376"/>
      <c r="I1375" s="133"/>
      <c r="J1375" s="436"/>
      <c r="K1375" s="133"/>
      <c r="L1375" s="376"/>
      <c r="M1375" s="133"/>
      <c r="N1375" s="376"/>
      <c r="O1375" s="376"/>
      <c r="P1375" s="133"/>
      <c r="Q1375" s="376"/>
      <c r="R1375" s="133"/>
      <c r="S1375" s="499"/>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91"/>
    </row>
    <row r="1376" spans="6:69">
      <c r="F1376" s="376"/>
      <c r="G1376" s="133"/>
      <c r="H1376" s="376"/>
      <c r="I1376" s="133"/>
      <c r="J1376" s="436"/>
      <c r="K1376" s="133"/>
      <c r="L1376" s="376"/>
      <c r="M1376" s="133"/>
      <c r="N1376" s="376"/>
      <c r="O1376" s="376"/>
      <c r="P1376" s="133"/>
      <c r="Q1376" s="376"/>
      <c r="R1376" s="133"/>
      <c r="S1376" s="499"/>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91"/>
    </row>
    <row r="1377" spans="6:69">
      <c r="F1377" s="376"/>
      <c r="G1377" s="133"/>
      <c r="H1377" s="376"/>
      <c r="I1377" s="133"/>
      <c r="J1377" s="436"/>
      <c r="K1377" s="133"/>
      <c r="L1377" s="376"/>
      <c r="M1377" s="133"/>
      <c r="N1377" s="376"/>
      <c r="O1377" s="376"/>
      <c r="P1377" s="133"/>
      <c r="Q1377" s="376"/>
      <c r="R1377" s="133"/>
      <c r="S1377" s="499"/>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91"/>
    </row>
    <row r="1378" spans="6:69">
      <c r="F1378" s="376"/>
      <c r="G1378" s="133"/>
      <c r="H1378" s="376"/>
      <c r="I1378" s="133"/>
      <c r="J1378" s="436"/>
      <c r="K1378" s="133"/>
      <c r="L1378" s="376"/>
      <c r="M1378" s="133"/>
      <c r="N1378" s="376"/>
      <c r="O1378" s="376"/>
      <c r="P1378" s="133"/>
      <c r="Q1378" s="376"/>
      <c r="R1378" s="133"/>
      <c r="S1378" s="499"/>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91"/>
    </row>
    <row r="1379" spans="6:69">
      <c r="F1379" s="376"/>
      <c r="G1379" s="133"/>
      <c r="H1379" s="376"/>
      <c r="I1379" s="133"/>
      <c r="J1379" s="436"/>
      <c r="K1379" s="133"/>
      <c r="L1379" s="376"/>
      <c r="M1379" s="133"/>
      <c r="N1379" s="376"/>
      <c r="O1379" s="376"/>
      <c r="P1379" s="133"/>
      <c r="Q1379" s="376"/>
      <c r="R1379" s="133"/>
      <c r="S1379" s="499"/>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91"/>
    </row>
    <row r="1380" spans="6:69">
      <c r="F1380" s="376"/>
      <c r="G1380" s="133"/>
      <c r="H1380" s="376"/>
      <c r="I1380" s="133"/>
      <c r="J1380" s="436"/>
      <c r="K1380" s="133"/>
      <c r="L1380" s="376"/>
      <c r="M1380" s="133"/>
      <c r="N1380" s="376"/>
      <c r="O1380" s="376"/>
      <c r="P1380" s="133"/>
      <c r="Q1380" s="376"/>
      <c r="R1380" s="133"/>
      <c r="S1380" s="499"/>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91"/>
    </row>
    <row r="1381" spans="6:69">
      <c r="F1381" s="376"/>
      <c r="G1381" s="133"/>
      <c r="H1381" s="376"/>
      <c r="I1381" s="133"/>
      <c r="J1381" s="436"/>
      <c r="K1381" s="133"/>
      <c r="L1381" s="376"/>
      <c r="M1381" s="133"/>
      <c r="N1381" s="376"/>
      <c r="O1381" s="376"/>
      <c r="P1381" s="133"/>
      <c r="Q1381" s="376"/>
      <c r="R1381" s="133"/>
      <c r="S1381" s="499"/>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91"/>
    </row>
    <row r="1382" spans="6:69">
      <c r="F1382" s="376"/>
      <c r="G1382" s="133"/>
      <c r="H1382" s="376"/>
      <c r="I1382" s="133"/>
      <c r="J1382" s="436"/>
      <c r="K1382" s="133"/>
      <c r="L1382" s="376"/>
      <c r="M1382" s="133"/>
      <c r="N1382" s="376"/>
      <c r="O1382" s="376"/>
      <c r="P1382" s="133"/>
      <c r="Q1382" s="376"/>
      <c r="R1382" s="133"/>
      <c r="S1382" s="499"/>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91"/>
    </row>
    <row r="1383" spans="6:69">
      <c r="F1383" s="376"/>
      <c r="G1383" s="133"/>
      <c r="H1383" s="376"/>
      <c r="I1383" s="133"/>
      <c r="J1383" s="436"/>
      <c r="K1383" s="133"/>
      <c r="L1383" s="376"/>
      <c r="M1383" s="133"/>
      <c r="N1383" s="376"/>
      <c r="O1383" s="376"/>
      <c r="P1383" s="133"/>
      <c r="Q1383" s="376"/>
      <c r="R1383" s="133"/>
      <c r="S1383" s="499"/>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91"/>
    </row>
    <row r="1384" spans="6:69">
      <c r="F1384" s="376"/>
      <c r="G1384" s="133"/>
      <c r="H1384" s="376"/>
      <c r="I1384" s="133"/>
      <c r="J1384" s="436"/>
      <c r="K1384" s="133"/>
      <c r="L1384" s="376"/>
      <c r="M1384" s="133"/>
      <c r="N1384" s="376"/>
      <c r="O1384" s="376"/>
      <c r="P1384" s="133"/>
      <c r="Q1384" s="376"/>
      <c r="R1384" s="133"/>
      <c r="S1384" s="499"/>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91"/>
    </row>
    <row r="1385" spans="6:69">
      <c r="F1385" s="376"/>
      <c r="G1385" s="133"/>
      <c r="H1385" s="376"/>
      <c r="I1385" s="133"/>
      <c r="J1385" s="436"/>
      <c r="K1385" s="133"/>
      <c r="L1385" s="376"/>
      <c r="M1385" s="133"/>
      <c r="N1385" s="376"/>
      <c r="O1385" s="376"/>
      <c r="P1385" s="133"/>
      <c r="Q1385" s="376"/>
      <c r="R1385" s="133"/>
      <c r="S1385" s="499"/>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91"/>
    </row>
    <row r="1386" spans="6:69">
      <c r="F1386" s="376"/>
      <c r="G1386" s="133"/>
      <c r="H1386" s="376"/>
      <c r="I1386" s="133"/>
      <c r="J1386" s="436"/>
      <c r="K1386" s="133"/>
      <c r="L1386" s="376"/>
      <c r="M1386" s="133"/>
      <c r="N1386" s="376"/>
      <c r="O1386" s="376"/>
      <c r="P1386" s="133"/>
      <c r="Q1386" s="376"/>
      <c r="R1386" s="133"/>
      <c r="S1386" s="499"/>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91"/>
    </row>
    <row r="1387" spans="6:69">
      <c r="F1387" s="376"/>
      <c r="G1387" s="133"/>
      <c r="H1387" s="376"/>
      <c r="I1387" s="133"/>
      <c r="J1387" s="436"/>
      <c r="K1387" s="133"/>
      <c r="L1387" s="376"/>
      <c r="M1387" s="133"/>
      <c r="N1387" s="376"/>
      <c r="O1387" s="376"/>
      <c r="P1387" s="133"/>
      <c r="Q1387" s="376"/>
      <c r="R1387" s="133"/>
      <c r="S1387" s="499"/>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91"/>
    </row>
    <row r="1388" spans="6:69">
      <c r="F1388" s="376"/>
      <c r="G1388" s="133"/>
      <c r="H1388" s="376"/>
      <c r="I1388" s="133"/>
      <c r="J1388" s="436"/>
      <c r="K1388" s="133"/>
      <c r="L1388" s="376"/>
      <c r="M1388" s="133"/>
      <c r="N1388" s="376"/>
      <c r="O1388" s="376"/>
      <c r="P1388" s="133"/>
      <c r="Q1388" s="376"/>
      <c r="R1388" s="133"/>
      <c r="S1388" s="499"/>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91"/>
    </row>
    <row r="1389" spans="6:69">
      <c r="F1389" s="376"/>
      <c r="G1389" s="133"/>
      <c r="H1389" s="376"/>
      <c r="I1389" s="133"/>
      <c r="J1389" s="436"/>
      <c r="K1389" s="133"/>
      <c r="L1389" s="376"/>
      <c r="M1389" s="133"/>
      <c r="N1389" s="376"/>
      <c r="O1389" s="376"/>
      <c r="P1389" s="133"/>
      <c r="Q1389" s="376"/>
      <c r="R1389" s="133"/>
      <c r="S1389" s="499"/>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91"/>
    </row>
    <row r="1390" spans="6:69">
      <c r="F1390" s="376"/>
      <c r="G1390" s="133"/>
      <c r="H1390" s="376"/>
      <c r="I1390" s="133"/>
      <c r="J1390" s="436"/>
      <c r="K1390" s="133"/>
      <c r="L1390" s="376"/>
      <c r="M1390" s="133"/>
      <c r="N1390" s="376"/>
      <c r="O1390" s="376"/>
      <c r="P1390" s="133"/>
      <c r="Q1390" s="376"/>
      <c r="R1390" s="133"/>
      <c r="S1390" s="499"/>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91"/>
    </row>
    <row r="1391" spans="6:69">
      <c r="F1391" s="376"/>
      <c r="G1391" s="133"/>
      <c r="H1391" s="376"/>
      <c r="I1391" s="133"/>
      <c r="J1391" s="436"/>
      <c r="K1391" s="133"/>
      <c r="L1391" s="376"/>
      <c r="M1391" s="133"/>
      <c r="N1391" s="376"/>
      <c r="O1391" s="376"/>
      <c r="P1391" s="133"/>
      <c r="Q1391" s="376"/>
      <c r="R1391" s="133"/>
      <c r="S1391" s="499"/>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91"/>
    </row>
    <row r="1392" spans="6:69">
      <c r="F1392" s="376"/>
      <c r="G1392" s="133"/>
      <c r="H1392" s="376"/>
      <c r="I1392" s="133"/>
      <c r="J1392" s="436"/>
      <c r="K1392" s="133"/>
      <c r="L1392" s="376"/>
      <c r="M1392" s="133"/>
      <c r="N1392" s="376"/>
      <c r="O1392" s="376"/>
      <c r="P1392" s="133"/>
      <c r="Q1392" s="376"/>
      <c r="R1392" s="133"/>
      <c r="S1392" s="499"/>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91"/>
    </row>
    <row r="1393" spans="6:69">
      <c r="F1393" s="376"/>
      <c r="G1393" s="133"/>
      <c r="H1393" s="376"/>
      <c r="I1393" s="133"/>
      <c r="J1393" s="436"/>
      <c r="K1393" s="133"/>
      <c r="L1393" s="376"/>
      <c r="M1393" s="133"/>
      <c r="N1393" s="376"/>
      <c r="O1393" s="376"/>
      <c r="P1393" s="133"/>
      <c r="Q1393" s="376"/>
      <c r="R1393" s="133"/>
      <c r="S1393" s="499"/>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91"/>
    </row>
    <row r="1394" spans="6:69">
      <c r="F1394" s="376"/>
      <c r="G1394" s="133"/>
      <c r="H1394" s="376"/>
      <c r="I1394" s="133"/>
      <c r="J1394" s="436"/>
      <c r="K1394" s="133"/>
      <c r="L1394" s="376"/>
      <c r="M1394" s="133"/>
      <c r="N1394" s="376"/>
      <c r="O1394" s="376"/>
      <c r="P1394" s="133"/>
      <c r="Q1394" s="376"/>
      <c r="R1394" s="133"/>
      <c r="S1394" s="499"/>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91"/>
    </row>
    <row r="1395" spans="6:69">
      <c r="F1395" s="376"/>
      <c r="G1395" s="133"/>
      <c r="H1395" s="376"/>
      <c r="I1395" s="133"/>
      <c r="J1395" s="436"/>
      <c r="K1395" s="133"/>
      <c r="L1395" s="376"/>
      <c r="M1395" s="133"/>
      <c r="N1395" s="376"/>
      <c r="O1395" s="376"/>
      <c r="P1395" s="133"/>
      <c r="Q1395" s="376"/>
      <c r="R1395" s="133"/>
      <c r="S1395" s="499"/>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91"/>
    </row>
    <row r="1396" spans="6:69">
      <c r="F1396" s="376"/>
      <c r="G1396" s="133"/>
      <c r="H1396" s="376"/>
      <c r="I1396" s="133"/>
      <c r="J1396" s="436"/>
      <c r="K1396" s="133"/>
      <c r="L1396" s="376"/>
      <c r="M1396" s="133"/>
      <c r="N1396" s="376"/>
      <c r="O1396" s="376"/>
      <c r="P1396" s="133"/>
      <c r="Q1396" s="376"/>
      <c r="R1396" s="133"/>
      <c r="S1396" s="499"/>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91"/>
    </row>
    <row r="1397" spans="6:69">
      <c r="F1397" s="376"/>
      <c r="G1397" s="133"/>
      <c r="H1397" s="376"/>
      <c r="I1397" s="133"/>
      <c r="J1397" s="436"/>
      <c r="K1397" s="133"/>
      <c r="L1397" s="376"/>
      <c r="M1397" s="133"/>
      <c r="N1397" s="376"/>
      <c r="O1397" s="376"/>
      <c r="P1397" s="133"/>
      <c r="Q1397" s="376"/>
      <c r="R1397" s="133"/>
      <c r="S1397" s="499"/>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91"/>
    </row>
    <row r="1398" spans="6:69">
      <c r="F1398" s="376"/>
      <c r="G1398" s="133"/>
      <c r="H1398" s="376"/>
      <c r="I1398" s="133"/>
      <c r="J1398" s="436"/>
      <c r="K1398" s="133"/>
      <c r="L1398" s="376"/>
      <c r="M1398" s="133"/>
      <c r="N1398" s="376"/>
      <c r="O1398" s="376"/>
      <c r="P1398" s="133"/>
      <c r="Q1398" s="376"/>
      <c r="R1398" s="133"/>
      <c r="S1398" s="499"/>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91"/>
    </row>
    <row r="1399" spans="6:69">
      <c r="F1399" s="376"/>
      <c r="G1399" s="133"/>
      <c r="H1399" s="376"/>
      <c r="I1399" s="133"/>
      <c r="J1399" s="436"/>
      <c r="K1399" s="133"/>
      <c r="L1399" s="376"/>
      <c r="M1399" s="133"/>
      <c r="N1399" s="376"/>
      <c r="O1399" s="376"/>
      <c r="P1399" s="133"/>
      <c r="Q1399" s="376"/>
      <c r="R1399" s="133"/>
      <c r="S1399" s="499"/>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91"/>
    </row>
    <row r="1400" spans="6:69">
      <c r="F1400" s="376"/>
      <c r="G1400" s="133"/>
      <c r="H1400" s="376"/>
      <c r="I1400" s="133"/>
      <c r="J1400" s="436"/>
      <c r="K1400" s="133"/>
      <c r="L1400" s="376"/>
      <c r="M1400" s="133"/>
      <c r="N1400" s="376"/>
      <c r="O1400" s="376"/>
      <c r="P1400" s="133"/>
      <c r="Q1400" s="376"/>
      <c r="R1400" s="133"/>
      <c r="S1400" s="499"/>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91"/>
    </row>
    <row r="1401" spans="6:69">
      <c r="F1401" s="376"/>
      <c r="G1401" s="133"/>
      <c r="H1401" s="376"/>
      <c r="I1401" s="133"/>
      <c r="J1401" s="436"/>
      <c r="K1401" s="133"/>
      <c r="L1401" s="376"/>
      <c r="M1401" s="133"/>
      <c r="N1401" s="376"/>
      <c r="O1401" s="376"/>
      <c r="P1401" s="133"/>
      <c r="Q1401" s="376"/>
      <c r="R1401" s="133"/>
      <c r="S1401" s="499"/>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91"/>
    </row>
    <row r="1402" spans="6:69">
      <c r="F1402" s="376"/>
      <c r="G1402" s="133"/>
      <c r="H1402" s="376"/>
      <c r="I1402" s="133"/>
      <c r="J1402" s="436"/>
      <c r="K1402" s="133"/>
      <c r="L1402" s="376"/>
      <c r="M1402" s="133"/>
      <c r="N1402" s="376"/>
      <c r="O1402" s="376"/>
      <c r="P1402" s="133"/>
      <c r="Q1402" s="376"/>
      <c r="R1402" s="133"/>
      <c r="S1402" s="499"/>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91"/>
    </row>
    <row r="1403" spans="6:69">
      <c r="F1403" s="376"/>
      <c r="G1403" s="133"/>
      <c r="H1403" s="376"/>
      <c r="I1403" s="133"/>
      <c r="J1403" s="436"/>
      <c r="K1403" s="133"/>
      <c r="L1403" s="376"/>
      <c r="M1403" s="133"/>
      <c r="N1403" s="376"/>
      <c r="O1403" s="376"/>
      <c r="P1403" s="133"/>
      <c r="Q1403" s="376"/>
      <c r="R1403" s="133"/>
      <c r="S1403" s="499"/>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91"/>
    </row>
    <row r="1404" spans="6:69">
      <c r="F1404" s="376"/>
      <c r="G1404" s="133"/>
      <c r="H1404" s="376"/>
      <c r="I1404" s="133"/>
      <c r="J1404" s="436"/>
      <c r="K1404" s="133"/>
      <c r="L1404" s="376"/>
      <c r="M1404" s="133"/>
      <c r="N1404" s="376"/>
      <c r="O1404" s="376"/>
      <c r="P1404" s="133"/>
      <c r="Q1404" s="376"/>
      <c r="R1404" s="133"/>
      <c r="S1404" s="499"/>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91"/>
    </row>
    <row r="1405" spans="6:69">
      <c r="F1405" s="376"/>
      <c r="G1405" s="133"/>
      <c r="H1405" s="376"/>
      <c r="I1405" s="133"/>
      <c r="J1405" s="436"/>
      <c r="K1405" s="133"/>
      <c r="L1405" s="376"/>
      <c r="M1405" s="133"/>
      <c r="N1405" s="376"/>
      <c r="O1405" s="376"/>
      <c r="P1405" s="133"/>
      <c r="Q1405" s="376"/>
      <c r="R1405" s="133"/>
      <c r="S1405" s="499"/>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91"/>
    </row>
    <row r="1406" spans="6:69">
      <c r="F1406" s="376"/>
      <c r="G1406" s="133"/>
      <c r="H1406" s="376"/>
      <c r="I1406" s="133"/>
      <c r="J1406" s="436"/>
      <c r="K1406" s="133"/>
      <c r="L1406" s="376"/>
      <c r="M1406" s="133"/>
      <c r="N1406" s="376"/>
      <c r="O1406" s="376"/>
      <c r="P1406" s="133"/>
      <c r="Q1406" s="376"/>
      <c r="R1406" s="133"/>
      <c r="S1406" s="499"/>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91"/>
    </row>
    <row r="1407" spans="6:69">
      <c r="F1407" s="376"/>
      <c r="G1407" s="133"/>
      <c r="H1407" s="376"/>
      <c r="I1407" s="133"/>
      <c r="J1407" s="436"/>
      <c r="K1407" s="133"/>
      <c r="L1407" s="376"/>
      <c r="M1407" s="133"/>
      <c r="N1407" s="376"/>
      <c r="O1407" s="376"/>
      <c r="P1407" s="133"/>
      <c r="Q1407" s="376"/>
      <c r="R1407" s="133"/>
      <c r="S1407" s="499"/>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91"/>
    </row>
    <row r="1408" spans="6:69">
      <c r="F1408" s="376"/>
      <c r="G1408" s="133"/>
      <c r="H1408" s="376"/>
      <c r="I1408" s="133"/>
      <c r="J1408" s="436"/>
      <c r="K1408" s="133"/>
      <c r="L1408" s="376"/>
      <c r="M1408" s="133"/>
      <c r="N1408" s="376"/>
      <c r="O1408" s="376"/>
      <c r="P1408" s="133"/>
      <c r="Q1408" s="376"/>
      <c r="R1408" s="133"/>
      <c r="S1408" s="499"/>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91"/>
    </row>
    <row r="1409" spans="6:69">
      <c r="F1409" s="376"/>
      <c r="G1409" s="133"/>
      <c r="H1409" s="376"/>
      <c r="I1409" s="133"/>
      <c r="J1409" s="436"/>
      <c r="K1409" s="133"/>
      <c r="L1409" s="376"/>
      <c r="M1409" s="133"/>
      <c r="N1409" s="376"/>
      <c r="O1409" s="376"/>
      <c r="P1409" s="133"/>
      <c r="Q1409" s="376"/>
      <c r="R1409" s="133"/>
      <c r="S1409" s="499"/>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91"/>
    </row>
    <row r="1410" spans="6:69">
      <c r="F1410" s="376"/>
      <c r="G1410" s="133"/>
      <c r="H1410" s="376"/>
      <c r="I1410" s="133"/>
      <c r="J1410" s="436"/>
      <c r="K1410" s="133"/>
      <c r="L1410" s="376"/>
      <c r="M1410" s="133"/>
      <c r="N1410" s="376"/>
      <c r="O1410" s="376"/>
      <c r="P1410" s="133"/>
      <c r="Q1410" s="376"/>
      <c r="R1410" s="133"/>
      <c r="S1410" s="499"/>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91"/>
    </row>
    <row r="1411" spans="6:69">
      <c r="F1411" s="376"/>
      <c r="G1411" s="133"/>
      <c r="H1411" s="376"/>
      <c r="I1411" s="133"/>
      <c r="J1411" s="436"/>
      <c r="K1411" s="133"/>
      <c r="L1411" s="376"/>
      <c r="M1411" s="133"/>
      <c r="N1411" s="376"/>
      <c r="O1411" s="376"/>
      <c r="P1411" s="133"/>
      <c r="Q1411" s="376"/>
      <c r="R1411" s="133"/>
      <c r="S1411" s="499"/>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91"/>
    </row>
    <row r="1412" spans="6:69">
      <c r="F1412" s="376"/>
      <c r="G1412" s="133"/>
      <c r="H1412" s="376"/>
      <c r="I1412" s="133"/>
      <c r="J1412" s="436"/>
      <c r="K1412" s="133"/>
      <c r="L1412" s="376"/>
      <c r="M1412" s="133"/>
      <c r="N1412" s="376"/>
      <c r="O1412" s="376"/>
      <c r="P1412" s="133"/>
      <c r="Q1412" s="376"/>
      <c r="R1412" s="133"/>
      <c r="S1412" s="499"/>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91"/>
    </row>
    <row r="1413" spans="6:69">
      <c r="F1413" s="376"/>
      <c r="G1413" s="133"/>
      <c r="H1413" s="376"/>
      <c r="I1413" s="133"/>
      <c r="J1413" s="436"/>
      <c r="K1413" s="133"/>
      <c r="L1413" s="376"/>
      <c r="M1413" s="133"/>
      <c r="N1413" s="376"/>
      <c r="O1413" s="376"/>
      <c r="P1413" s="133"/>
      <c r="Q1413" s="376"/>
      <c r="R1413" s="133"/>
      <c r="S1413" s="499"/>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91"/>
    </row>
    <row r="1414" spans="6:69">
      <c r="F1414" s="376"/>
      <c r="G1414" s="133"/>
      <c r="H1414" s="376"/>
      <c r="I1414" s="133"/>
      <c r="J1414" s="436"/>
      <c r="K1414" s="133"/>
      <c r="L1414" s="376"/>
      <c r="M1414" s="133"/>
      <c r="N1414" s="376"/>
      <c r="O1414" s="376"/>
      <c r="P1414" s="133"/>
      <c r="Q1414" s="376"/>
      <c r="R1414" s="133"/>
      <c r="S1414" s="499"/>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91"/>
    </row>
    <row r="1415" spans="6:69">
      <c r="F1415" s="376"/>
      <c r="G1415" s="133"/>
      <c r="H1415" s="376"/>
      <c r="I1415" s="133"/>
      <c r="J1415" s="436"/>
      <c r="K1415" s="133"/>
      <c r="L1415" s="376"/>
      <c r="M1415" s="133"/>
      <c r="N1415" s="376"/>
      <c r="O1415" s="376"/>
      <c r="P1415" s="133"/>
      <c r="Q1415" s="376"/>
      <c r="R1415" s="133"/>
      <c r="S1415" s="499"/>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91"/>
    </row>
    <row r="1416" spans="6:69">
      <c r="F1416" s="376"/>
      <c r="G1416" s="133"/>
      <c r="H1416" s="376"/>
      <c r="I1416" s="133"/>
      <c r="J1416" s="436"/>
      <c r="K1416" s="133"/>
      <c r="L1416" s="376"/>
      <c r="M1416" s="133"/>
      <c r="N1416" s="376"/>
      <c r="O1416" s="376"/>
      <c r="P1416" s="133"/>
      <c r="Q1416" s="376"/>
      <c r="R1416" s="133"/>
      <c r="S1416" s="499"/>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91"/>
    </row>
    <row r="1417" spans="6:69">
      <c r="F1417" s="376"/>
      <c r="G1417" s="133"/>
      <c r="H1417" s="376"/>
      <c r="I1417" s="133"/>
      <c r="J1417" s="436"/>
      <c r="K1417" s="133"/>
      <c r="L1417" s="376"/>
      <c r="M1417" s="133"/>
      <c r="N1417" s="376"/>
      <c r="O1417" s="376"/>
      <c r="P1417" s="133"/>
      <c r="Q1417" s="376"/>
      <c r="R1417" s="133"/>
      <c r="S1417" s="499"/>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91"/>
    </row>
    <row r="1418" spans="6:69">
      <c r="F1418" s="376"/>
      <c r="G1418" s="133"/>
      <c r="H1418" s="376"/>
      <c r="I1418" s="133"/>
      <c r="J1418" s="436"/>
      <c r="K1418" s="133"/>
      <c r="L1418" s="376"/>
      <c r="M1418" s="133"/>
      <c r="N1418" s="376"/>
      <c r="O1418" s="376"/>
      <c r="P1418" s="133"/>
      <c r="Q1418" s="376"/>
      <c r="R1418" s="133"/>
      <c r="S1418" s="499"/>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91"/>
    </row>
    <row r="1419" spans="6:69">
      <c r="F1419" s="376"/>
      <c r="G1419" s="133"/>
      <c r="H1419" s="376"/>
      <c r="I1419" s="133"/>
      <c r="J1419" s="436"/>
      <c r="K1419" s="133"/>
      <c r="L1419" s="376"/>
      <c r="M1419" s="133"/>
      <c r="N1419" s="376"/>
      <c r="O1419" s="376"/>
      <c r="P1419" s="133"/>
      <c r="Q1419" s="376"/>
      <c r="R1419" s="133"/>
      <c r="S1419" s="499"/>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91"/>
    </row>
    <row r="1420" spans="6:69">
      <c r="F1420" s="376"/>
      <c r="G1420" s="133"/>
      <c r="H1420" s="376"/>
      <c r="I1420" s="133"/>
      <c r="J1420" s="436"/>
      <c r="K1420" s="133"/>
      <c r="L1420" s="376"/>
      <c r="M1420" s="133"/>
      <c r="N1420" s="376"/>
      <c r="O1420" s="376"/>
      <c r="P1420" s="133"/>
      <c r="Q1420" s="376"/>
      <c r="R1420" s="133"/>
      <c r="S1420" s="499"/>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91"/>
    </row>
    <row r="1421" spans="6:69">
      <c r="F1421" s="376"/>
      <c r="G1421" s="133"/>
      <c r="H1421" s="376"/>
      <c r="I1421" s="133"/>
      <c r="J1421" s="436"/>
      <c r="K1421" s="133"/>
      <c r="L1421" s="376"/>
      <c r="M1421" s="133"/>
      <c r="N1421" s="376"/>
      <c r="O1421" s="376"/>
      <c r="P1421" s="133"/>
      <c r="Q1421" s="376"/>
      <c r="R1421" s="133"/>
      <c r="S1421" s="499"/>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91"/>
    </row>
    <row r="1422" spans="6:69">
      <c r="F1422" s="376"/>
      <c r="G1422" s="133"/>
      <c r="H1422" s="376"/>
      <c r="I1422" s="133"/>
      <c r="J1422" s="436"/>
      <c r="K1422" s="133"/>
      <c r="L1422" s="376"/>
      <c r="M1422" s="133"/>
      <c r="N1422" s="376"/>
      <c r="O1422" s="376"/>
      <c r="P1422" s="133"/>
      <c r="Q1422" s="376"/>
      <c r="R1422" s="133"/>
      <c r="S1422" s="499"/>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91"/>
    </row>
    <row r="1423" spans="6:69">
      <c r="F1423" s="376"/>
      <c r="G1423" s="133"/>
      <c r="H1423" s="376"/>
      <c r="I1423" s="133"/>
      <c r="J1423" s="436"/>
      <c r="K1423" s="133"/>
      <c r="L1423" s="376"/>
      <c r="M1423" s="133"/>
      <c r="N1423" s="376"/>
      <c r="O1423" s="376"/>
      <c r="P1423" s="133"/>
      <c r="Q1423" s="376"/>
      <c r="R1423" s="133"/>
      <c r="S1423" s="499"/>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91"/>
    </row>
    <row r="1424" spans="6:69">
      <c r="F1424" s="376"/>
      <c r="G1424" s="133"/>
      <c r="H1424" s="376"/>
      <c r="I1424" s="133"/>
      <c r="J1424" s="436"/>
      <c r="K1424" s="133"/>
      <c r="L1424" s="376"/>
      <c r="M1424" s="133"/>
      <c r="N1424" s="376"/>
      <c r="O1424" s="376"/>
      <c r="P1424" s="133"/>
      <c r="Q1424" s="376"/>
      <c r="R1424" s="133"/>
      <c r="S1424" s="499"/>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91"/>
    </row>
    <row r="1425" spans="6:69">
      <c r="F1425" s="376"/>
      <c r="G1425" s="133"/>
      <c r="H1425" s="376"/>
      <c r="I1425" s="133"/>
      <c r="J1425" s="436"/>
      <c r="K1425" s="133"/>
      <c r="L1425" s="376"/>
      <c r="M1425" s="133"/>
      <c r="N1425" s="376"/>
      <c r="O1425" s="376"/>
      <c r="P1425" s="133"/>
      <c r="Q1425" s="376"/>
      <c r="R1425" s="133"/>
      <c r="S1425" s="499"/>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91"/>
    </row>
    <row r="1426" spans="6:69">
      <c r="F1426" s="376"/>
      <c r="G1426" s="133"/>
      <c r="H1426" s="376"/>
      <c r="I1426" s="133"/>
      <c r="J1426" s="436"/>
      <c r="K1426" s="133"/>
      <c r="L1426" s="376"/>
      <c r="M1426" s="133"/>
      <c r="N1426" s="376"/>
      <c r="O1426" s="376"/>
      <c r="P1426" s="133"/>
      <c r="Q1426" s="376"/>
      <c r="R1426" s="133"/>
      <c r="S1426" s="499"/>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91"/>
    </row>
    <row r="1427" spans="6:69">
      <c r="F1427" s="376"/>
      <c r="G1427" s="133"/>
      <c r="H1427" s="376"/>
      <c r="I1427" s="133"/>
      <c r="J1427" s="436"/>
      <c r="K1427" s="133"/>
      <c r="L1427" s="376"/>
      <c r="M1427" s="133"/>
      <c r="N1427" s="376"/>
      <c r="O1427" s="376"/>
      <c r="P1427" s="133"/>
      <c r="Q1427" s="376"/>
      <c r="R1427" s="133"/>
      <c r="S1427" s="499"/>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91"/>
    </row>
    <row r="1428" spans="6:69">
      <c r="F1428" s="376"/>
      <c r="G1428" s="133"/>
      <c r="H1428" s="376"/>
      <c r="I1428" s="133"/>
      <c r="J1428" s="436"/>
      <c r="K1428" s="133"/>
      <c r="L1428" s="376"/>
      <c r="M1428" s="133"/>
      <c r="N1428" s="376"/>
      <c r="O1428" s="376"/>
      <c r="P1428" s="133"/>
      <c r="Q1428" s="376"/>
      <c r="R1428" s="133"/>
      <c r="S1428" s="499"/>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91"/>
    </row>
    <row r="1429" spans="6:69">
      <c r="F1429" s="376"/>
      <c r="G1429" s="133"/>
      <c r="H1429" s="376"/>
      <c r="I1429" s="133"/>
      <c r="J1429" s="436"/>
      <c r="K1429" s="133"/>
      <c r="L1429" s="376"/>
      <c r="M1429" s="133"/>
      <c r="N1429" s="376"/>
      <c r="O1429" s="376"/>
      <c r="P1429" s="133"/>
      <c r="Q1429" s="376"/>
      <c r="R1429" s="133"/>
      <c r="S1429" s="499"/>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91"/>
    </row>
    <row r="1430" spans="6:69">
      <c r="F1430" s="376"/>
      <c r="G1430" s="133"/>
      <c r="H1430" s="376"/>
      <c r="I1430" s="133"/>
      <c r="J1430" s="436"/>
      <c r="K1430" s="133"/>
      <c r="L1430" s="376"/>
      <c r="M1430" s="133"/>
      <c r="N1430" s="376"/>
      <c r="O1430" s="376"/>
      <c r="P1430" s="133"/>
      <c r="Q1430" s="376"/>
      <c r="R1430" s="133"/>
      <c r="S1430" s="499"/>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91"/>
    </row>
    <row r="1431" spans="6:69">
      <c r="F1431" s="376"/>
      <c r="G1431" s="133"/>
      <c r="H1431" s="376"/>
      <c r="I1431" s="133"/>
      <c r="J1431" s="436"/>
      <c r="K1431" s="133"/>
      <c r="L1431" s="376"/>
      <c r="M1431" s="133"/>
      <c r="N1431" s="376"/>
      <c r="O1431" s="376"/>
      <c r="P1431" s="133"/>
      <c r="Q1431" s="376"/>
      <c r="R1431" s="133"/>
      <c r="S1431" s="499"/>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91"/>
    </row>
    <row r="1432" spans="6:69">
      <c r="F1432" s="376"/>
      <c r="G1432" s="133"/>
      <c r="H1432" s="376"/>
      <c r="I1432" s="133"/>
      <c r="J1432" s="436"/>
      <c r="K1432" s="133"/>
      <c r="L1432" s="376"/>
      <c r="M1432" s="133"/>
      <c r="N1432" s="376"/>
      <c r="O1432" s="376"/>
      <c r="P1432" s="133"/>
      <c r="Q1432" s="376"/>
      <c r="R1432" s="133"/>
      <c r="S1432" s="499"/>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91"/>
    </row>
    <row r="1433" spans="6:69">
      <c r="F1433" s="376"/>
      <c r="G1433" s="133"/>
      <c r="H1433" s="376"/>
      <c r="I1433" s="133"/>
      <c r="J1433" s="436"/>
      <c r="K1433" s="133"/>
      <c r="L1433" s="376"/>
      <c r="M1433" s="133"/>
      <c r="N1433" s="376"/>
      <c r="O1433" s="376"/>
      <c r="P1433" s="133"/>
      <c r="Q1433" s="376"/>
      <c r="R1433" s="133"/>
      <c r="S1433" s="499"/>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91"/>
    </row>
    <row r="1434" spans="6:69">
      <c r="F1434" s="376"/>
      <c r="G1434" s="133"/>
      <c r="H1434" s="376"/>
      <c r="I1434" s="133"/>
      <c r="J1434" s="436"/>
      <c r="K1434" s="133"/>
      <c r="L1434" s="376"/>
      <c r="M1434" s="133"/>
      <c r="N1434" s="376"/>
      <c r="O1434" s="376"/>
      <c r="P1434" s="133"/>
      <c r="Q1434" s="376"/>
      <c r="R1434" s="133"/>
      <c r="S1434" s="499"/>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91"/>
    </row>
    <row r="1435" spans="6:69">
      <c r="F1435" s="376"/>
      <c r="G1435" s="133"/>
      <c r="H1435" s="376"/>
      <c r="I1435" s="133"/>
      <c r="J1435" s="436"/>
      <c r="K1435" s="133"/>
      <c r="L1435" s="376"/>
      <c r="M1435" s="133"/>
      <c r="N1435" s="376"/>
      <c r="O1435" s="376"/>
      <c r="P1435" s="133"/>
      <c r="Q1435" s="376"/>
      <c r="R1435" s="133"/>
      <c r="S1435" s="499"/>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91"/>
    </row>
    <row r="1436" spans="6:69">
      <c r="F1436" s="376"/>
      <c r="G1436" s="133"/>
      <c r="H1436" s="376"/>
      <c r="I1436" s="133"/>
      <c r="J1436" s="436"/>
      <c r="K1436" s="133"/>
      <c r="L1436" s="376"/>
      <c r="M1436" s="133"/>
      <c r="N1436" s="376"/>
      <c r="O1436" s="376"/>
      <c r="P1436" s="133"/>
      <c r="Q1436" s="376"/>
      <c r="R1436" s="133"/>
      <c r="S1436" s="499"/>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91"/>
    </row>
    <row r="1437" spans="6:69">
      <c r="F1437" s="376"/>
      <c r="G1437" s="133"/>
      <c r="H1437" s="376"/>
      <c r="I1437" s="133"/>
      <c r="J1437" s="436"/>
      <c r="K1437" s="133"/>
      <c r="L1437" s="376"/>
      <c r="M1437" s="133"/>
      <c r="N1437" s="376"/>
      <c r="O1437" s="376"/>
      <c r="P1437" s="133"/>
      <c r="Q1437" s="376"/>
      <c r="R1437" s="133"/>
      <c r="S1437" s="499"/>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91"/>
    </row>
    <row r="1438" spans="6:69">
      <c r="F1438" s="376"/>
      <c r="G1438" s="133"/>
      <c r="H1438" s="376"/>
      <c r="I1438" s="133"/>
      <c r="J1438" s="436"/>
      <c r="K1438" s="133"/>
      <c r="L1438" s="376"/>
      <c r="M1438" s="133"/>
      <c r="N1438" s="376"/>
      <c r="O1438" s="376"/>
      <c r="P1438" s="133"/>
      <c r="Q1438" s="376"/>
      <c r="R1438" s="133"/>
      <c r="S1438" s="499"/>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91"/>
    </row>
    <row r="1439" spans="6:69">
      <c r="F1439" s="376"/>
      <c r="G1439" s="133"/>
      <c r="H1439" s="376"/>
      <c r="I1439" s="133"/>
      <c r="J1439" s="436"/>
      <c r="K1439" s="133"/>
      <c r="L1439" s="376"/>
      <c r="M1439" s="133"/>
      <c r="N1439" s="376"/>
      <c r="O1439" s="376"/>
      <c r="P1439" s="133"/>
      <c r="Q1439" s="376"/>
      <c r="R1439" s="133"/>
      <c r="S1439" s="499"/>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91"/>
    </row>
    <row r="1440" spans="6:69">
      <c r="F1440" s="376"/>
      <c r="G1440" s="133"/>
      <c r="H1440" s="376"/>
      <c r="I1440" s="133"/>
      <c r="J1440" s="436"/>
      <c r="K1440" s="133"/>
      <c r="L1440" s="376"/>
      <c r="M1440" s="133"/>
      <c r="N1440" s="376"/>
      <c r="O1440" s="376"/>
      <c r="P1440" s="133"/>
      <c r="Q1440" s="376"/>
      <c r="R1440" s="133"/>
      <c r="S1440" s="499"/>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91"/>
    </row>
    <row r="1441" spans="6:69">
      <c r="F1441" s="376"/>
      <c r="G1441" s="133"/>
      <c r="H1441" s="376"/>
      <c r="I1441" s="133"/>
      <c r="J1441" s="436"/>
      <c r="K1441" s="133"/>
      <c r="L1441" s="376"/>
      <c r="M1441" s="133"/>
      <c r="N1441" s="376"/>
      <c r="O1441" s="376"/>
      <c r="P1441" s="133"/>
      <c r="Q1441" s="376"/>
      <c r="R1441" s="133"/>
      <c r="S1441" s="499"/>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91"/>
    </row>
    <row r="1442" spans="6:69">
      <c r="F1442" s="376"/>
      <c r="G1442" s="133"/>
      <c r="H1442" s="376"/>
      <c r="I1442" s="133"/>
      <c r="J1442" s="436"/>
      <c r="K1442" s="133"/>
      <c r="L1442" s="376"/>
      <c r="M1442" s="133"/>
      <c r="N1442" s="376"/>
      <c r="O1442" s="376"/>
      <c r="P1442" s="133"/>
      <c r="Q1442" s="376"/>
      <c r="R1442" s="133"/>
      <c r="S1442" s="499"/>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91"/>
    </row>
    <row r="1443" spans="6:69">
      <c r="F1443" s="376"/>
      <c r="G1443" s="133"/>
      <c r="H1443" s="376"/>
      <c r="I1443" s="133"/>
      <c r="J1443" s="436"/>
      <c r="K1443" s="133"/>
      <c r="L1443" s="376"/>
      <c r="M1443" s="133"/>
      <c r="N1443" s="376"/>
      <c r="O1443" s="376"/>
      <c r="P1443" s="133"/>
      <c r="Q1443" s="376"/>
      <c r="R1443" s="133"/>
      <c r="S1443" s="499"/>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91"/>
    </row>
    <row r="1444" spans="6:69">
      <c r="F1444" s="376"/>
      <c r="G1444" s="133"/>
      <c r="H1444" s="376"/>
      <c r="I1444" s="133"/>
      <c r="J1444" s="436"/>
      <c r="K1444" s="133"/>
      <c r="L1444" s="376"/>
      <c r="M1444" s="133"/>
      <c r="N1444" s="376"/>
      <c r="O1444" s="376"/>
      <c r="P1444" s="133"/>
      <c r="Q1444" s="376"/>
      <c r="R1444" s="133"/>
      <c r="S1444" s="499"/>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91"/>
    </row>
    <row r="1445" spans="6:69">
      <c r="F1445" s="376"/>
      <c r="G1445" s="133"/>
      <c r="H1445" s="376"/>
      <c r="I1445" s="133"/>
      <c r="J1445" s="436"/>
      <c r="K1445" s="133"/>
      <c r="L1445" s="376"/>
      <c r="M1445" s="133"/>
      <c r="N1445" s="376"/>
      <c r="O1445" s="376"/>
      <c r="P1445" s="133"/>
      <c r="Q1445" s="376"/>
      <c r="R1445" s="133"/>
      <c r="S1445" s="499"/>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91"/>
    </row>
    <row r="1446" spans="6:69">
      <c r="F1446" s="376"/>
      <c r="G1446" s="133"/>
      <c r="H1446" s="376"/>
      <c r="I1446" s="133"/>
      <c r="J1446" s="436"/>
      <c r="K1446" s="133"/>
      <c r="L1446" s="376"/>
      <c r="M1446" s="133"/>
      <c r="N1446" s="376"/>
      <c r="O1446" s="376"/>
      <c r="P1446" s="133"/>
      <c r="Q1446" s="376"/>
      <c r="R1446" s="133"/>
      <c r="S1446" s="499"/>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91"/>
    </row>
    <row r="1447" spans="6:69">
      <c r="F1447" s="376"/>
      <c r="G1447" s="133"/>
      <c r="H1447" s="376"/>
      <c r="I1447" s="133"/>
      <c r="J1447" s="436"/>
      <c r="K1447" s="133"/>
      <c r="L1447" s="376"/>
      <c r="M1447" s="133"/>
      <c r="N1447" s="376"/>
      <c r="O1447" s="376"/>
      <c r="P1447" s="133"/>
      <c r="Q1447" s="376"/>
      <c r="R1447" s="133"/>
      <c r="S1447" s="499"/>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91"/>
    </row>
    <row r="1448" spans="6:69">
      <c r="F1448" s="376"/>
      <c r="G1448" s="133"/>
      <c r="H1448" s="376"/>
      <c r="I1448" s="133"/>
      <c r="J1448" s="436"/>
      <c r="K1448" s="133"/>
      <c r="L1448" s="376"/>
      <c r="M1448" s="133"/>
      <c r="N1448" s="376"/>
      <c r="O1448" s="376"/>
      <c r="P1448" s="133"/>
      <c r="Q1448" s="376"/>
      <c r="R1448" s="133"/>
      <c r="S1448" s="499"/>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91"/>
    </row>
    <row r="1449" spans="6:69">
      <c r="F1449" s="376"/>
      <c r="G1449" s="133"/>
      <c r="H1449" s="376"/>
      <c r="I1449" s="133"/>
      <c r="J1449" s="436"/>
      <c r="K1449" s="133"/>
      <c r="L1449" s="376"/>
      <c r="M1449" s="133"/>
      <c r="N1449" s="376"/>
      <c r="O1449" s="376"/>
      <c r="P1449" s="133"/>
      <c r="Q1449" s="376"/>
      <c r="R1449" s="133"/>
      <c r="S1449" s="499"/>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91"/>
    </row>
    <row r="1450" spans="6:69">
      <c r="F1450" s="376"/>
      <c r="G1450" s="133"/>
      <c r="H1450" s="376"/>
      <c r="I1450" s="133"/>
      <c r="J1450" s="436"/>
      <c r="K1450" s="133"/>
      <c r="L1450" s="376"/>
      <c r="M1450" s="133"/>
      <c r="N1450" s="376"/>
      <c r="O1450" s="376"/>
      <c r="P1450" s="133"/>
      <c r="Q1450" s="376"/>
      <c r="R1450" s="133"/>
      <c r="S1450" s="499"/>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91"/>
    </row>
    <row r="1451" spans="6:69">
      <c r="F1451" s="376"/>
      <c r="G1451" s="133"/>
      <c r="H1451" s="376"/>
      <c r="I1451" s="133"/>
      <c r="J1451" s="436"/>
      <c r="K1451" s="133"/>
      <c r="L1451" s="376"/>
      <c r="M1451" s="133"/>
      <c r="N1451" s="376"/>
      <c r="O1451" s="376"/>
      <c r="P1451" s="133"/>
      <c r="Q1451" s="376"/>
      <c r="R1451" s="133"/>
      <c r="S1451" s="499"/>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91"/>
    </row>
    <row r="1452" spans="6:69">
      <c r="F1452" s="376"/>
      <c r="G1452" s="133"/>
      <c r="H1452" s="376"/>
      <c r="I1452" s="133"/>
      <c r="J1452" s="436"/>
      <c r="K1452" s="133"/>
      <c r="L1452" s="376"/>
      <c r="M1452" s="133"/>
      <c r="N1452" s="376"/>
      <c r="O1452" s="376"/>
      <c r="P1452" s="133"/>
      <c r="Q1452" s="376"/>
      <c r="R1452" s="133"/>
      <c r="S1452" s="499"/>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91"/>
    </row>
    <row r="1453" spans="6:69">
      <c r="F1453" s="376"/>
      <c r="G1453" s="133"/>
      <c r="H1453" s="376"/>
      <c r="I1453" s="133"/>
      <c r="J1453" s="436"/>
      <c r="K1453" s="133"/>
      <c r="L1453" s="376"/>
      <c r="M1453" s="133"/>
      <c r="N1453" s="376"/>
      <c r="O1453" s="376"/>
      <c r="P1453" s="133"/>
      <c r="Q1453" s="376"/>
      <c r="R1453" s="133"/>
      <c r="S1453" s="499"/>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91"/>
    </row>
    <row r="1454" spans="6:69">
      <c r="F1454" s="376"/>
      <c r="G1454" s="133"/>
      <c r="H1454" s="376"/>
      <c r="I1454" s="133"/>
      <c r="J1454" s="436"/>
      <c r="K1454" s="133"/>
      <c r="L1454" s="376"/>
      <c r="M1454" s="133"/>
      <c r="N1454" s="376"/>
      <c r="O1454" s="376"/>
      <c r="P1454" s="133"/>
      <c r="Q1454" s="376"/>
      <c r="R1454" s="133"/>
      <c r="S1454" s="499"/>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91"/>
    </row>
    <row r="1455" spans="6:69">
      <c r="F1455" s="376"/>
      <c r="G1455" s="133"/>
      <c r="H1455" s="376"/>
      <c r="I1455" s="133"/>
      <c r="J1455" s="436"/>
      <c r="K1455" s="133"/>
      <c r="L1455" s="376"/>
      <c r="M1455" s="133"/>
      <c r="N1455" s="376"/>
      <c r="O1455" s="376"/>
      <c r="P1455" s="133"/>
      <c r="Q1455" s="376"/>
      <c r="R1455" s="133"/>
      <c r="S1455" s="499"/>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91"/>
    </row>
    <row r="1456" spans="6:69">
      <c r="F1456" s="376"/>
      <c r="G1456" s="133"/>
      <c r="H1456" s="376"/>
      <c r="I1456" s="133"/>
      <c r="J1456" s="436"/>
      <c r="K1456" s="133"/>
      <c r="L1456" s="376"/>
      <c r="M1456" s="133"/>
      <c r="N1456" s="376"/>
      <c r="O1456" s="376"/>
      <c r="P1456" s="133"/>
      <c r="Q1456" s="376"/>
      <c r="R1456" s="133"/>
      <c r="S1456" s="499"/>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91"/>
    </row>
    <row r="1457" spans="6:69">
      <c r="F1457" s="376"/>
      <c r="G1457" s="133"/>
      <c r="H1457" s="376"/>
      <c r="I1457" s="133"/>
      <c r="J1457" s="436"/>
      <c r="K1457" s="133"/>
      <c r="L1457" s="376"/>
      <c r="M1457" s="133"/>
      <c r="N1457" s="376"/>
      <c r="O1457" s="376"/>
      <c r="P1457" s="133"/>
      <c r="Q1457" s="376"/>
      <c r="R1457" s="133"/>
      <c r="S1457" s="499"/>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91"/>
    </row>
    <row r="1458" spans="6:69">
      <c r="F1458" s="376"/>
      <c r="G1458" s="133"/>
      <c r="H1458" s="376"/>
      <c r="I1458" s="133"/>
      <c r="J1458" s="436"/>
      <c r="K1458" s="133"/>
      <c r="L1458" s="376"/>
      <c r="M1458" s="133"/>
      <c r="N1458" s="376"/>
      <c r="O1458" s="376"/>
      <c r="P1458" s="133"/>
      <c r="Q1458" s="376"/>
      <c r="R1458" s="133"/>
      <c r="S1458" s="499"/>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91"/>
    </row>
    <row r="1459" spans="6:69">
      <c r="F1459" s="376"/>
      <c r="G1459" s="133"/>
      <c r="H1459" s="376"/>
      <c r="I1459" s="133"/>
      <c r="J1459" s="436"/>
      <c r="K1459" s="133"/>
      <c r="L1459" s="376"/>
      <c r="M1459" s="133"/>
      <c r="N1459" s="376"/>
      <c r="O1459" s="376"/>
      <c r="P1459" s="133"/>
      <c r="Q1459" s="376"/>
      <c r="R1459" s="133"/>
      <c r="S1459" s="499"/>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91"/>
    </row>
    <row r="1460" spans="6:69">
      <c r="F1460" s="376"/>
      <c r="G1460" s="133"/>
      <c r="H1460" s="376"/>
      <c r="I1460" s="133"/>
      <c r="J1460" s="436"/>
      <c r="K1460" s="133"/>
      <c r="L1460" s="376"/>
      <c r="M1460" s="133"/>
      <c r="N1460" s="376"/>
      <c r="O1460" s="376"/>
      <c r="P1460" s="133"/>
      <c r="Q1460" s="376"/>
      <c r="R1460" s="133"/>
      <c r="S1460" s="499"/>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91"/>
    </row>
    <row r="1461" spans="6:69">
      <c r="F1461" s="376"/>
      <c r="G1461" s="133"/>
      <c r="H1461" s="376"/>
      <c r="I1461" s="133"/>
      <c r="J1461" s="436"/>
      <c r="K1461" s="133"/>
      <c r="L1461" s="376"/>
      <c r="M1461" s="133"/>
      <c r="N1461" s="376"/>
      <c r="O1461" s="376"/>
      <c r="P1461" s="133"/>
      <c r="Q1461" s="376"/>
      <c r="R1461" s="133"/>
      <c r="S1461" s="499"/>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91"/>
    </row>
    <row r="1462" spans="6:69">
      <c r="F1462" s="376"/>
      <c r="G1462" s="133"/>
      <c r="H1462" s="376"/>
      <c r="I1462" s="133"/>
      <c r="J1462" s="436"/>
      <c r="K1462" s="133"/>
      <c r="L1462" s="376"/>
      <c r="M1462" s="133"/>
      <c r="N1462" s="376"/>
      <c r="O1462" s="376"/>
      <c r="P1462" s="133"/>
      <c r="Q1462" s="376"/>
      <c r="R1462" s="133"/>
      <c r="S1462" s="499"/>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91"/>
    </row>
    <row r="1463" spans="6:69">
      <c r="F1463" s="376"/>
      <c r="G1463" s="133"/>
      <c r="H1463" s="376"/>
      <c r="I1463" s="133"/>
      <c r="J1463" s="436"/>
      <c r="K1463" s="133"/>
      <c r="L1463" s="376"/>
      <c r="M1463" s="133"/>
      <c r="N1463" s="376"/>
      <c r="O1463" s="376"/>
      <c r="P1463" s="133"/>
      <c r="Q1463" s="376"/>
      <c r="R1463" s="133"/>
      <c r="S1463" s="499"/>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91"/>
    </row>
    <row r="1464" spans="6:69">
      <c r="F1464" s="376"/>
      <c r="G1464" s="133"/>
      <c r="H1464" s="376"/>
      <c r="I1464" s="133"/>
      <c r="J1464" s="436"/>
      <c r="K1464" s="133"/>
      <c r="L1464" s="376"/>
      <c r="M1464" s="133"/>
      <c r="N1464" s="376"/>
      <c r="O1464" s="376"/>
      <c r="P1464" s="133"/>
      <c r="Q1464" s="376"/>
      <c r="R1464" s="133"/>
      <c r="S1464" s="499"/>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91"/>
    </row>
    <row r="1465" spans="6:69">
      <c r="F1465" s="376"/>
      <c r="G1465" s="133"/>
      <c r="H1465" s="376"/>
      <c r="I1465" s="133"/>
      <c r="J1465" s="436"/>
      <c r="K1465" s="133"/>
      <c r="L1465" s="376"/>
      <c r="M1465" s="133"/>
      <c r="N1465" s="376"/>
      <c r="O1465" s="376"/>
      <c r="P1465" s="133"/>
      <c r="Q1465" s="376"/>
      <c r="R1465" s="133"/>
      <c r="S1465" s="499"/>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91"/>
    </row>
    <row r="1466" spans="6:69">
      <c r="F1466" s="376"/>
      <c r="G1466" s="133"/>
      <c r="H1466" s="376"/>
      <c r="I1466" s="133"/>
      <c r="J1466" s="436"/>
      <c r="K1466" s="133"/>
      <c r="L1466" s="376"/>
      <c r="M1466" s="133"/>
      <c r="N1466" s="376"/>
      <c r="O1466" s="376"/>
      <c r="P1466" s="133"/>
      <c r="Q1466" s="376"/>
      <c r="R1466" s="133"/>
      <c r="S1466" s="499"/>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91"/>
    </row>
    <row r="1467" spans="6:69">
      <c r="F1467" s="376"/>
      <c r="G1467" s="133"/>
      <c r="H1467" s="376"/>
      <c r="I1467" s="133"/>
      <c r="J1467" s="436"/>
      <c r="K1467" s="133"/>
      <c r="L1467" s="376"/>
      <c r="M1467" s="133"/>
      <c r="N1467" s="376"/>
      <c r="O1467" s="376"/>
      <c r="P1467" s="133"/>
      <c r="Q1467" s="376"/>
      <c r="R1467" s="133"/>
      <c r="S1467" s="499"/>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91"/>
    </row>
    <row r="1468" spans="6:69">
      <c r="F1468" s="376"/>
      <c r="G1468" s="133"/>
      <c r="H1468" s="376"/>
      <c r="I1468" s="133"/>
      <c r="J1468" s="436"/>
      <c r="K1468" s="133"/>
      <c r="L1468" s="376"/>
      <c r="M1468" s="133"/>
      <c r="N1468" s="376"/>
      <c r="O1468" s="376"/>
      <c r="P1468" s="133"/>
      <c r="Q1468" s="376"/>
      <c r="R1468" s="133"/>
      <c r="S1468" s="499"/>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91"/>
    </row>
    <row r="1469" spans="6:69">
      <c r="F1469" s="376"/>
      <c r="G1469" s="133"/>
      <c r="H1469" s="376"/>
      <c r="I1469" s="133"/>
      <c r="J1469" s="436"/>
      <c r="K1469" s="133"/>
      <c r="L1469" s="376"/>
      <c r="M1469" s="133"/>
      <c r="N1469" s="376"/>
      <c r="O1469" s="376"/>
      <c r="P1469" s="133"/>
      <c r="Q1469" s="376"/>
      <c r="R1469" s="133"/>
      <c r="S1469" s="499"/>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91"/>
    </row>
    <row r="1470" spans="6:69">
      <c r="F1470" s="376"/>
      <c r="G1470" s="133"/>
      <c r="H1470" s="376"/>
      <c r="I1470" s="133"/>
      <c r="J1470" s="436"/>
      <c r="K1470" s="133"/>
      <c r="L1470" s="376"/>
      <c r="M1470" s="133"/>
      <c r="N1470" s="376"/>
      <c r="O1470" s="376"/>
      <c r="P1470" s="133"/>
      <c r="Q1470" s="376"/>
      <c r="R1470" s="133"/>
      <c r="S1470" s="499"/>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91"/>
    </row>
    <row r="1471" spans="6:69">
      <c r="F1471" s="376"/>
      <c r="G1471" s="133"/>
      <c r="H1471" s="376"/>
      <c r="I1471" s="133"/>
      <c r="J1471" s="436"/>
      <c r="K1471" s="133"/>
      <c r="L1471" s="376"/>
      <c r="M1471" s="133"/>
      <c r="N1471" s="376"/>
      <c r="O1471" s="376"/>
      <c r="P1471" s="133"/>
      <c r="Q1471" s="376"/>
      <c r="R1471" s="133"/>
      <c r="S1471" s="499"/>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91"/>
    </row>
    <row r="1472" spans="6:69">
      <c r="F1472" s="376"/>
      <c r="G1472" s="133"/>
      <c r="H1472" s="376"/>
      <c r="I1472" s="133"/>
      <c r="J1472" s="436"/>
      <c r="K1472" s="133"/>
      <c r="L1472" s="376"/>
      <c r="M1472" s="133"/>
      <c r="N1472" s="376"/>
      <c r="O1472" s="376"/>
      <c r="P1472" s="133"/>
      <c r="Q1472" s="376"/>
      <c r="R1472" s="133"/>
      <c r="S1472" s="499"/>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91"/>
    </row>
    <row r="1473" spans="6:69">
      <c r="F1473" s="376"/>
      <c r="G1473" s="133"/>
      <c r="H1473" s="376"/>
      <c r="I1473" s="133"/>
      <c r="J1473" s="436"/>
      <c r="K1473" s="133"/>
      <c r="L1473" s="376"/>
      <c r="M1473" s="133"/>
      <c r="N1473" s="376"/>
      <c r="O1473" s="376"/>
      <c r="P1473" s="133"/>
      <c r="Q1473" s="376"/>
      <c r="R1473" s="133"/>
      <c r="S1473" s="499"/>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91"/>
    </row>
    <row r="1474" spans="6:69">
      <c r="F1474" s="376"/>
      <c r="G1474" s="133"/>
      <c r="H1474" s="376"/>
      <c r="I1474" s="133"/>
      <c r="J1474" s="436"/>
      <c r="K1474" s="133"/>
      <c r="L1474" s="376"/>
      <c r="M1474" s="133"/>
      <c r="N1474" s="376"/>
      <c r="O1474" s="376"/>
      <c r="P1474" s="133"/>
      <c r="Q1474" s="376"/>
      <c r="R1474" s="133"/>
      <c r="S1474" s="499"/>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91"/>
    </row>
    <row r="1475" spans="6:69">
      <c r="F1475" s="376"/>
      <c r="G1475" s="133"/>
      <c r="H1475" s="376"/>
      <c r="I1475" s="133"/>
      <c r="J1475" s="436"/>
      <c r="K1475" s="133"/>
      <c r="L1475" s="376"/>
      <c r="M1475" s="133"/>
      <c r="N1475" s="376"/>
      <c r="O1475" s="376"/>
      <c r="P1475" s="133"/>
      <c r="Q1475" s="376"/>
      <c r="R1475" s="133"/>
      <c r="S1475" s="499"/>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91"/>
    </row>
    <row r="1476" spans="6:69">
      <c r="F1476" s="376"/>
      <c r="G1476" s="133"/>
      <c r="H1476" s="376"/>
      <c r="I1476" s="133"/>
      <c r="J1476" s="436"/>
      <c r="K1476" s="133"/>
      <c r="L1476" s="376"/>
      <c r="M1476" s="133"/>
      <c r="N1476" s="376"/>
      <c r="O1476" s="376"/>
      <c r="P1476" s="133"/>
      <c r="Q1476" s="376"/>
      <c r="R1476" s="133"/>
      <c r="S1476" s="499"/>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91"/>
    </row>
    <row r="1477" spans="6:69">
      <c r="F1477" s="376"/>
      <c r="G1477" s="133"/>
      <c r="H1477" s="376"/>
      <c r="I1477" s="133"/>
      <c r="J1477" s="436"/>
      <c r="K1477" s="133"/>
      <c r="L1477" s="376"/>
      <c r="M1477" s="133"/>
      <c r="N1477" s="376"/>
      <c r="O1477" s="376"/>
      <c r="P1477" s="133"/>
      <c r="Q1477" s="376"/>
      <c r="R1477" s="133"/>
      <c r="S1477" s="499"/>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91"/>
    </row>
    <row r="1478" spans="6:69">
      <c r="F1478" s="376"/>
      <c r="G1478" s="133"/>
      <c r="H1478" s="376"/>
      <c r="I1478" s="133"/>
      <c r="J1478" s="436"/>
      <c r="K1478" s="133"/>
      <c r="L1478" s="376"/>
      <c r="M1478" s="133"/>
      <c r="N1478" s="376"/>
      <c r="O1478" s="376"/>
      <c r="P1478" s="133"/>
      <c r="Q1478" s="376"/>
      <c r="R1478" s="133"/>
      <c r="S1478" s="499"/>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91"/>
    </row>
    <row r="1479" spans="6:69">
      <c r="F1479" s="376"/>
      <c r="G1479" s="133"/>
      <c r="H1479" s="376"/>
      <c r="I1479" s="133"/>
      <c r="J1479" s="436"/>
      <c r="K1479" s="133"/>
      <c r="L1479" s="376"/>
      <c r="M1479" s="133"/>
      <c r="N1479" s="376"/>
      <c r="O1479" s="376"/>
      <c r="P1479" s="133"/>
      <c r="Q1479" s="376"/>
      <c r="R1479" s="133"/>
      <c r="S1479" s="499"/>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91"/>
    </row>
    <row r="1480" spans="6:69">
      <c r="F1480" s="376"/>
      <c r="G1480" s="133"/>
      <c r="H1480" s="376"/>
      <c r="I1480" s="133"/>
      <c r="J1480" s="436"/>
      <c r="K1480" s="133"/>
      <c r="L1480" s="376"/>
      <c r="M1480" s="133"/>
      <c r="N1480" s="376"/>
      <c r="O1480" s="376"/>
      <c r="P1480" s="133"/>
      <c r="Q1480" s="376"/>
      <c r="R1480" s="133"/>
      <c r="S1480" s="499"/>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91"/>
    </row>
    <row r="1481" spans="6:69">
      <c r="F1481" s="376"/>
      <c r="G1481" s="133"/>
      <c r="H1481" s="376"/>
      <c r="I1481" s="133"/>
      <c r="J1481" s="436"/>
      <c r="K1481" s="133"/>
      <c r="L1481" s="376"/>
      <c r="M1481" s="133"/>
      <c r="N1481" s="376"/>
      <c r="O1481" s="376"/>
      <c r="P1481" s="133"/>
      <c r="Q1481" s="376"/>
      <c r="R1481" s="133"/>
      <c r="S1481" s="499"/>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91"/>
    </row>
    <row r="1482" spans="6:69">
      <c r="F1482" s="376"/>
      <c r="G1482" s="133"/>
      <c r="H1482" s="376"/>
      <c r="I1482" s="133"/>
      <c r="J1482" s="436"/>
      <c r="K1482" s="133"/>
      <c r="L1482" s="376"/>
      <c r="M1482" s="133"/>
      <c r="N1482" s="376"/>
      <c r="O1482" s="376"/>
      <c r="P1482" s="133"/>
      <c r="Q1482" s="376"/>
      <c r="R1482" s="133"/>
      <c r="S1482" s="499"/>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91"/>
    </row>
    <row r="1483" spans="6:69">
      <c r="F1483" s="376"/>
      <c r="G1483" s="133"/>
      <c r="H1483" s="376"/>
      <c r="I1483" s="133"/>
      <c r="J1483" s="436"/>
      <c r="K1483" s="133"/>
      <c r="L1483" s="376"/>
      <c r="M1483" s="133"/>
      <c r="N1483" s="376"/>
      <c r="O1483" s="376"/>
      <c r="P1483" s="133"/>
      <c r="Q1483" s="376"/>
      <c r="R1483" s="133"/>
      <c r="S1483" s="499"/>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91"/>
    </row>
    <row r="1484" spans="6:69">
      <c r="F1484" s="376"/>
      <c r="G1484" s="133"/>
      <c r="H1484" s="376"/>
      <c r="I1484" s="133"/>
      <c r="J1484" s="436"/>
      <c r="K1484" s="133"/>
      <c r="L1484" s="376"/>
      <c r="M1484" s="133"/>
      <c r="N1484" s="376"/>
      <c r="O1484" s="376"/>
      <c r="P1484" s="133"/>
      <c r="Q1484" s="376"/>
      <c r="R1484" s="133"/>
      <c r="S1484" s="499"/>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91"/>
    </row>
    <row r="1485" spans="6:69">
      <c r="F1485" s="376"/>
      <c r="G1485" s="133"/>
      <c r="H1485" s="376"/>
      <c r="I1485" s="133"/>
      <c r="J1485" s="436"/>
      <c r="K1485" s="133"/>
      <c r="L1485" s="376"/>
      <c r="M1485" s="133"/>
      <c r="N1485" s="376"/>
      <c r="O1485" s="376"/>
      <c r="P1485" s="133"/>
      <c r="Q1485" s="376"/>
      <c r="R1485" s="133"/>
      <c r="S1485" s="499"/>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91"/>
    </row>
    <row r="1486" spans="6:69">
      <c r="F1486" s="376"/>
      <c r="G1486" s="133"/>
      <c r="H1486" s="376"/>
      <c r="I1486" s="133"/>
      <c r="J1486" s="436"/>
      <c r="K1486" s="133"/>
      <c r="L1486" s="376"/>
      <c r="M1486" s="133"/>
      <c r="N1486" s="376"/>
      <c r="O1486" s="376"/>
      <c r="P1486" s="133"/>
      <c r="Q1486" s="376"/>
      <c r="R1486" s="133"/>
      <c r="S1486" s="499"/>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91"/>
    </row>
    <row r="1487" spans="6:69">
      <c r="F1487" s="376"/>
      <c r="G1487" s="133"/>
      <c r="H1487" s="376"/>
      <c r="I1487" s="133"/>
      <c r="J1487" s="436"/>
      <c r="K1487" s="133"/>
      <c r="L1487" s="376"/>
      <c r="M1487" s="133"/>
      <c r="N1487" s="376"/>
      <c r="O1487" s="376"/>
      <c r="P1487" s="133"/>
      <c r="Q1487" s="376"/>
      <c r="R1487" s="133"/>
      <c r="S1487" s="499"/>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91"/>
    </row>
    <row r="1488" spans="6:69">
      <c r="F1488" s="376"/>
      <c r="G1488" s="133"/>
      <c r="H1488" s="376"/>
      <c r="I1488" s="133"/>
      <c r="J1488" s="436"/>
      <c r="K1488" s="133"/>
      <c r="L1488" s="376"/>
      <c r="M1488" s="133"/>
      <c r="N1488" s="376"/>
      <c r="O1488" s="376"/>
      <c r="P1488" s="133"/>
      <c r="Q1488" s="376"/>
      <c r="R1488" s="133"/>
      <c r="S1488" s="499"/>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91"/>
    </row>
    <row r="1489" spans="6:69">
      <c r="F1489" s="376"/>
      <c r="G1489" s="133"/>
      <c r="H1489" s="376"/>
      <c r="I1489" s="133"/>
      <c r="J1489" s="436"/>
      <c r="K1489" s="133"/>
      <c r="L1489" s="376"/>
      <c r="M1489" s="133"/>
      <c r="N1489" s="376"/>
      <c r="O1489" s="376"/>
      <c r="P1489" s="133"/>
      <c r="Q1489" s="376"/>
      <c r="R1489" s="133"/>
      <c r="S1489" s="499"/>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91"/>
    </row>
    <row r="1490" spans="6:69">
      <c r="F1490" s="376"/>
      <c r="G1490" s="133"/>
      <c r="H1490" s="376"/>
      <c r="I1490" s="133"/>
      <c r="J1490" s="436"/>
      <c r="K1490" s="133"/>
      <c r="L1490" s="376"/>
      <c r="M1490" s="133"/>
      <c r="N1490" s="376"/>
      <c r="O1490" s="376"/>
      <c r="P1490" s="133"/>
      <c r="Q1490" s="376"/>
      <c r="R1490" s="133"/>
      <c r="S1490" s="499"/>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91"/>
    </row>
    <row r="1491" spans="6:69">
      <c r="F1491" s="376"/>
      <c r="G1491" s="133"/>
      <c r="H1491" s="376"/>
      <c r="I1491" s="133"/>
      <c r="J1491" s="436"/>
      <c r="K1491" s="133"/>
      <c r="L1491" s="376"/>
      <c r="M1491" s="133"/>
      <c r="N1491" s="376"/>
      <c r="O1491" s="376"/>
      <c r="P1491" s="133"/>
      <c r="Q1491" s="376"/>
      <c r="R1491" s="133"/>
      <c r="S1491" s="499"/>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91"/>
    </row>
    <row r="1492" spans="6:69">
      <c r="F1492" s="376"/>
      <c r="G1492" s="133"/>
      <c r="H1492" s="376"/>
      <c r="I1492" s="133"/>
      <c r="J1492" s="436"/>
      <c r="K1492" s="133"/>
      <c r="L1492" s="376"/>
      <c r="M1492" s="133"/>
      <c r="N1492" s="376"/>
      <c r="O1492" s="376"/>
      <c r="P1492" s="133"/>
      <c r="Q1492" s="376"/>
      <c r="R1492" s="133"/>
      <c r="S1492" s="499"/>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91"/>
    </row>
    <row r="1493" spans="6:69">
      <c r="F1493" s="376"/>
      <c r="G1493" s="133"/>
      <c r="H1493" s="376"/>
      <c r="I1493" s="133"/>
      <c r="J1493" s="436"/>
      <c r="K1493" s="133"/>
      <c r="L1493" s="376"/>
      <c r="M1493" s="133"/>
      <c r="N1493" s="376"/>
      <c r="O1493" s="376"/>
      <c r="P1493" s="133"/>
      <c r="Q1493" s="376"/>
      <c r="R1493" s="133"/>
      <c r="S1493" s="499"/>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91"/>
    </row>
    <row r="1494" spans="6:69">
      <c r="F1494" s="376"/>
      <c r="G1494" s="133"/>
      <c r="H1494" s="376"/>
      <c r="I1494" s="133"/>
      <c r="J1494" s="436"/>
      <c r="K1494" s="133"/>
      <c r="L1494" s="376"/>
      <c r="M1494" s="133"/>
      <c r="N1494" s="376"/>
      <c r="O1494" s="376"/>
      <c r="P1494" s="133"/>
      <c r="Q1494" s="376"/>
      <c r="R1494" s="133"/>
      <c r="S1494" s="499"/>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91"/>
    </row>
    <row r="1495" spans="6:69">
      <c r="F1495" s="376"/>
      <c r="G1495" s="133"/>
      <c r="H1495" s="376"/>
      <c r="I1495" s="133"/>
      <c r="J1495" s="436"/>
      <c r="K1495" s="133"/>
      <c r="L1495" s="376"/>
      <c r="M1495" s="133"/>
      <c r="N1495" s="376"/>
      <c r="O1495" s="376"/>
      <c r="P1495" s="133"/>
      <c r="Q1495" s="376"/>
      <c r="R1495" s="133"/>
      <c r="S1495" s="499"/>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91"/>
    </row>
    <row r="1496" spans="6:69">
      <c r="F1496" s="376"/>
      <c r="G1496" s="133"/>
      <c r="H1496" s="376"/>
      <c r="I1496" s="133"/>
      <c r="J1496" s="436"/>
      <c r="K1496" s="133"/>
      <c r="L1496" s="376"/>
      <c r="M1496" s="133"/>
      <c r="N1496" s="376"/>
      <c r="O1496" s="376"/>
      <c r="P1496" s="133"/>
      <c r="Q1496" s="376"/>
      <c r="R1496" s="133"/>
      <c r="S1496" s="499"/>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91"/>
    </row>
    <row r="1497" spans="6:69">
      <c r="F1497" s="376"/>
      <c r="G1497" s="133"/>
      <c r="H1497" s="376"/>
      <c r="I1497" s="133"/>
      <c r="J1497" s="436"/>
      <c r="K1497" s="133"/>
      <c r="L1497" s="376"/>
      <c r="M1497" s="133"/>
      <c r="N1497" s="376"/>
      <c r="O1497" s="376"/>
      <c r="P1497" s="133"/>
      <c r="Q1497" s="376"/>
      <c r="R1497" s="133"/>
      <c r="S1497" s="499"/>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91"/>
    </row>
    <row r="1498" spans="6:69">
      <c r="F1498" s="376"/>
      <c r="G1498" s="133"/>
      <c r="H1498" s="376"/>
      <c r="I1498" s="133"/>
      <c r="J1498" s="436"/>
      <c r="K1498" s="133"/>
      <c r="L1498" s="376"/>
      <c r="M1498" s="133"/>
      <c r="N1498" s="376"/>
      <c r="O1498" s="376"/>
      <c r="P1498" s="133"/>
      <c r="Q1498" s="376"/>
      <c r="R1498" s="133"/>
      <c r="S1498" s="499"/>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91"/>
    </row>
    <row r="1499" spans="6:69">
      <c r="F1499" s="376"/>
      <c r="G1499" s="133"/>
      <c r="H1499" s="376"/>
      <c r="I1499" s="133"/>
      <c r="J1499" s="436"/>
      <c r="K1499" s="133"/>
      <c r="L1499" s="376"/>
      <c r="M1499" s="133"/>
      <c r="N1499" s="376"/>
      <c r="O1499" s="376"/>
      <c r="P1499" s="133"/>
      <c r="Q1499" s="376"/>
      <c r="R1499" s="133"/>
      <c r="S1499" s="499"/>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91"/>
    </row>
    <row r="1500" spans="6:69">
      <c r="F1500" s="376"/>
      <c r="G1500" s="133"/>
      <c r="H1500" s="376"/>
      <c r="I1500" s="133"/>
      <c r="J1500" s="436"/>
      <c r="K1500" s="133"/>
      <c r="L1500" s="376"/>
      <c r="M1500" s="133"/>
      <c r="N1500" s="376"/>
      <c r="O1500" s="376"/>
      <c r="P1500" s="133"/>
      <c r="Q1500" s="376"/>
      <c r="R1500" s="133"/>
      <c r="S1500" s="499"/>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91"/>
    </row>
    <row r="1501" spans="6:69">
      <c r="F1501" s="376"/>
      <c r="G1501" s="133"/>
      <c r="H1501" s="376"/>
      <c r="I1501" s="133"/>
      <c r="J1501" s="436"/>
      <c r="K1501" s="133"/>
      <c r="L1501" s="376"/>
      <c r="M1501" s="133"/>
      <c r="N1501" s="376"/>
      <c r="O1501" s="376"/>
      <c r="P1501" s="133"/>
      <c r="Q1501" s="376"/>
      <c r="R1501" s="133"/>
      <c r="S1501" s="499"/>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91"/>
    </row>
    <row r="1502" spans="6:69">
      <c r="F1502" s="376"/>
      <c r="G1502" s="133"/>
      <c r="H1502" s="376"/>
      <c r="I1502" s="133"/>
      <c r="J1502" s="436"/>
      <c r="K1502" s="133"/>
      <c r="L1502" s="376"/>
      <c r="M1502" s="133"/>
      <c r="N1502" s="376"/>
      <c r="O1502" s="376"/>
      <c r="P1502" s="133"/>
      <c r="Q1502" s="376"/>
      <c r="R1502" s="133"/>
      <c r="S1502" s="499"/>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91"/>
    </row>
    <row r="1503" spans="6:69">
      <c r="F1503" s="376"/>
      <c r="G1503" s="133"/>
      <c r="H1503" s="376"/>
      <c r="I1503" s="133"/>
      <c r="J1503" s="436"/>
      <c r="K1503" s="133"/>
      <c r="L1503" s="376"/>
      <c r="M1503" s="133"/>
      <c r="N1503" s="376"/>
      <c r="O1503" s="376"/>
      <c r="P1503" s="133"/>
      <c r="Q1503" s="376"/>
      <c r="R1503" s="133"/>
      <c r="S1503" s="499"/>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91"/>
    </row>
    <row r="1504" spans="6:69">
      <c r="F1504" s="376"/>
      <c r="G1504" s="133"/>
      <c r="H1504" s="376"/>
      <c r="I1504" s="133"/>
      <c r="J1504" s="436"/>
      <c r="K1504" s="133"/>
      <c r="L1504" s="376"/>
      <c r="M1504" s="133"/>
      <c r="N1504" s="376"/>
      <c r="O1504" s="376"/>
      <c r="P1504" s="133"/>
      <c r="Q1504" s="376"/>
      <c r="R1504" s="133"/>
      <c r="S1504" s="499"/>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91"/>
    </row>
    <row r="1505" spans="6:69">
      <c r="F1505" s="376"/>
      <c r="G1505" s="133"/>
      <c r="H1505" s="376"/>
      <c r="I1505" s="133"/>
      <c r="J1505" s="436"/>
      <c r="K1505" s="133"/>
      <c r="L1505" s="376"/>
      <c r="M1505" s="133"/>
      <c r="N1505" s="376"/>
      <c r="O1505" s="376"/>
      <c r="P1505" s="133"/>
      <c r="Q1505" s="376"/>
      <c r="R1505" s="133"/>
      <c r="S1505" s="499"/>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91"/>
    </row>
    <row r="1506" spans="6:69">
      <c r="F1506" s="376"/>
      <c r="G1506" s="133"/>
      <c r="H1506" s="376"/>
      <c r="I1506" s="133"/>
      <c r="J1506" s="436"/>
      <c r="K1506" s="133"/>
      <c r="L1506" s="376"/>
      <c r="M1506" s="133"/>
      <c r="N1506" s="376"/>
      <c r="O1506" s="376"/>
      <c r="P1506" s="133"/>
      <c r="Q1506" s="376"/>
      <c r="R1506" s="133"/>
      <c r="S1506" s="499"/>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91"/>
    </row>
    <row r="1507" spans="6:69">
      <c r="F1507" s="376"/>
      <c r="G1507" s="133"/>
      <c r="H1507" s="376"/>
      <c r="I1507" s="133"/>
      <c r="J1507" s="436"/>
      <c r="K1507" s="133"/>
      <c r="L1507" s="376"/>
      <c r="M1507" s="133"/>
      <c r="N1507" s="376"/>
      <c r="O1507" s="376"/>
      <c r="P1507" s="133"/>
      <c r="Q1507" s="376"/>
      <c r="R1507" s="133"/>
      <c r="S1507" s="499"/>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91"/>
    </row>
    <row r="1508" spans="6:69">
      <c r="F1508" s="376"/>
      <c r="G1508" s="133"/>
      <c r="H1508" s="376"/>
      <c r="I1508" s="133"/>
      <c r="J1508" s="436"/>
      <c r="K1508" s="133"/>
      <c r="L1508" s="376"/>
      <c r="M1508" s="133"/>
      <c r="N1508" s="376"/>
      <c r="O1508" s="376"/>
      <c r="P1508" s="133"/>
      <c r="Q1508" s="376"/>
      <c r="R1508" s="133"/>
      <c r="S1508" s="499"/>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91"/>
    </row>
    <row r="1509" spans="6:69">
      <c r="F1509" s="376"/>
      <c r="G1509" s="133"/>
      <c r="H1509" s="376"/>
      <c r="I1509" s="133"/>
      <c r="J1509" s="436"/>
      <c r="K1509" s="133"/>
      <c r="L1509" s="376"/>
      <c r="M1509" s="133"/>
      <c r="N1509" s="376"/>
      <c r="O1509" s="376"/>
      <c r="P1509" s="133"/>
      <c r="Q1509" s="376"/>
      <c r="R1509" s="133"/>
      <c r="S1509" s="499"/>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91"/>
    </row>
    <row r="1510" spans="6:69">
      <c r="F1510" s="376"/>
      <c r="G1510" s="133"/>
      <c r="H1510" s="376"/>
      <c r="I1510" s="133"/>
      <c r="J1510" s="436"/>
      <c r="K1510" s="133"/>
      <c r="L1510" s="376"/>
      <c r="M1510" s="133"/>
      <c r="N1510" s="376"/>
      <c r="O1510" s="376"/>
      <c r="P1510" s="133"/>
      <c r="Q1510" s="376"/>
      <c r="R1510" s="133"/>
      <c r="S1510" s="499"/>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91"/>
    </row>
    <row r="1511" spans="6:69">
      <c r="F1511" s="376"/>
      <c r="G1511" s="133"/>
      <c r="H1511" s="376"/>
      <c r="I1511" s="133"/>
      <c r="J1511" s="436"/>
      <c r="K1511" s="133"/>
      <c r="L1511" s="376"/>
      <c r="M1511" s="133"/>
      <c r="N1511" s="376"/>
      <c r="O1511" s="376"/>
      <c r="P1511" s="133"/>
      <c r="Q1511" s="376"/>
      <c r="R1511" s="133"/>
      <c r="S1511" s="499"/>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91"/>
    </row>
    <row r="1512" spans="6:69">
      <c r="F1512" s="376"/>
      <c r="G1512" s="133"/>
      <c r="H1512" s="376"/>
      <c r="I1512" s="133"/>
      <c r="J1512" s="436"/>
      <c r="K1512" s="133"/>
      <c r="L1512" s="376"/>
      <c r="M1512" s="133"/>
      <c r="N1512" s="376"/>
      <c r="O1512" s="376"/>
      <c r="P1512" s="133"/>
      <c r="Q1512" s="376"/>
      <c r="R1512" s="133"/>
      <c r="S1512" s="499"/>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91"/>
    </row>
    <row r="1513" spans="6:69">
      <c r="F1513" s="376"/>
      <c r="G1513" s="133"/>
      <c r="H1513" s="376"/>
      <c r="I1513" s="133"/>
      <c r="J1513" s="436"/>
      <c r="K1513" s="133"/>
      <c r="L1513" s="376"/>
      <c r="M1513" s="133"/>
      <c r="N1513" s="376"/>
      <c r="O1513" s="376"/>
      <c r="P1513" s="133"/>
      <c r="Q1513" s="376"/>
      <c r="R1513" s="133"/>
      <c r="S1513" s="499"/>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91"/>
    </row>
    <row r="1514" spans="6:69">
      <c r="F1514" s="376"/>
      <c r="G1514" s="133"/>
      <c r="H1514" s="376"/>
      <c r="I1514" s="133"/>
      <c r="J1514" s="436"/>
      <c r="K1514" s="133"/>
      <c r="L1514" s="376"/>
      <c r="M1514" s="133"/>
      <c r="N1514" s="376"/>
      <c r="O1514" s="376"/>
      <c r="P1514" s="133"/>
      <c r="Q1514" s="376"/>
      <c r="R1514" s="133"/>
      <c r="S1514" s="499"/>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91"/>
    </row>
    <row r="1515" spans="6:69">
      <c r="F1515" s="376"/>
      <c r="G1515" s="133"/>
      <c r="H1515" s="376"/>
      <c r="I1515" s="133"/>
      <c r="J1515" s="436"/>
      <c r="K1515" s="133"/>
      <c r="L1515" s="376"/>
      <c r="M1515" s="133"/>
      <c r="N1515" s="376"/>
      <c r="O1515" s="376"/>
      <c r="P1515" s="133"/>
      <c r="Q1515" s="376"/>
      <c r="R1515" s="133"/>
      <c r="S1515" s="499"/>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91"/>
    </row>
    <row r="1516" spans="6:69">
      <c r="F1516" s="376"/>
      <c r="G1516" s="133"/>
      <c r="H1516" s="376"/>
      <c r="I1516" s="133"/>
      <c r="J1516" s="436"/>
      <c r="K1516" s="133"/>
      <c r="L1516" s="376"/>
      <c r="M1516" s="133"/>
      <c r="N1516" s="376"/>
      <c r="O1516" s="376"/>
      <c r="P1516" s="133"/>
      <c r="Q1516" s="376"/>
      <c r="R1516" s="133"/>
      <c r="S1516" s="499"/>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91"/>
    </row>
    <row r="1517" spans="6:69">
      <c r="F1517" s="376"/>
      <c r="G1517" s="133"/>
      <c r="H1517" s="376"/>
      <c r="I1517" s="133"/>
      <c r="J1517" s="436"/>
      <c r="K1517" s="133"/>
      <c r="L1517" s="376"/>
      <c r="M1517" s="133"/>
      <c r="N1517" s="376"/>
      <c r="O1517" s="376"/>
      <c r="P1517" s="133"/>
      <c r="Q1517" s="376"/>
      <c r="R1517" s="133"/>
      <c r="S1517" s="499"/>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91"/>
    </row>
    <row r="1518" spans="6:69">
      <c r="F1518" s="376"/>
      <c r="G1518" s="133"/>
      <c r="H1518" s="376"/>
      <c r="I1518" s="133"/>
      <c r="J1518" s="436"/>
      <c r="K1518" s="133"/>
      <c r="L1518" s="376"/>
      <c r="M1518" s="133"/>
      <c r="N1518" s="376"/>
      <c r="O1518" s="376"/>
      <c r="P1518" s="133"/>
      <c r="Q1518" s="376"/>
      <c r="R1518" s="133"/>
      <c r="S1518" s="499"/>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91"/>
    </row>
    <row r="1519" spans="6:69">
      <c r="F1519" s="376"/>
      <c r="G1519" s="133"/>
      <c r="H1519" s="376"/>
      <c r="I1519" s="133"/>
      <c r="J1519" s="436"/>
      <c r="K1519" s="133"/>
      <c r="L1519" s="376"/>
      <c r="M1519" s="133"/>
      <c r="N1519" s="376"/>
      <c r="O1519" s="376"/>
      <c r="P1519" s="133"/>
      <c r="Q1519" s="376"/>
      <c r="R1519" s="133"/>
      <c r="S1519" s="499"/>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91"/>
    </row>
    <row r="1520" spans="6:69">
      <c r="F1520" s="376"/>
      <c r="G1520" s="133"/>
      <c r="H1520" s="376"/>
      <c r="I1520" s="133"/>
      <c r="J1520" s="436"/>
      <c r="K1520" s="133"/>
      <c r="L1520" s="376"/>
      <c r="M1520" s="133"/>
      <c r="N1520" s="376"/>
      <c r="O1520" s="376"/>
      <c r="P1520" s="133"/>
      <c r="Q1520" s="376"/>
      <c r="R1520" s="133"/>
      <c r="S1520" s="499"/>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91"/>
    </row>
    <row r="1521" spans="6:69">
      <c r="F1521" s="376"/>
      <c r="G1521" s="133"/>
      <c r="H1521" s="376"/>
      <c r="I1521" s="133"/>
      <c r="J1521" s="436"/>
      <c r="K1521" s="133"/>
      <c r="L1521" s="376"/>
      <c r="M1521" s="133"/>
      <c r="N1521" s="376"/>
      <c r="O1521" s="376"/>
      <c r="P1521" s="133"/>
      <c r="Q1521" s="376"/>
      <c r="R1521" s="133"/>
      <c r="S1521" s="499"/>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91"/>
    </row>
    <row r="1522" spans="6:69">
      <c r="F1522" s="376"/>
      <c r="G1522" s="133"/>
      <c r="H1522" s="376"/>
      <c r="I1522" s="133"/>
      <c r="J1522" s="436"/>
      <c r="K1522" s="133"/>
      <c r="L1522" s="376"/>
      <c r="M1522" s="133"/>
      <c r="N1522" s="376"/>
      <c r="O1522" s="376"/>
      <c r="P1522" s="133"/>
      <c r="Q1522" s="376"/>
      <c r="R1522" s="133"/>
      <c r="S1522" s="499"/>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91"/>
    </row>
    <row r="1523" spans="6:69">
      <c r="F1523" s="376"/>
      <c r="G1523" s="133"/>
      <c r="H1523" s="376"/>
      <c r="I1523" s="133"/>
      <c r="J1523" s="436"/>
      <c r="K1523" s="133"/>
      <c r="L1523" s="376"/>
      <c r="M1523" s="133"/>
      <c r="N1523" s="376"/>
      <c r="O1523" s="376"/>
      <c r="P1523" s="133"/>
      <c r="Q1523" s="376"/>
      <c r="R1523" s="133"/>
      <c r="S1523" s="499"/>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91"/>
    </row>
    <row r="1524" spans="6:69">
      <c r="F1524" s="376"/>
      <c r="G1524" s="133"/>
      <c r="H1524" s="376"/>
      <c r="I1524" s="133"/>
      <c r="J1524" s="436"/>
      <c r="K1524" s="133"/>
      <c r="L1524" s="376"/>
      <c r="M1524" s="133"/>
      <c r="N1524" s="376"/>
      <c r="O1524" s="376"/>
      <c r="P1524" s="133"/>
      <c r="Q1524" s="376"/>
      <c r="R1524" s="133"/>
      <c r="S1524" s="499"/>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91"/>
    </row>
    <row r="1525" spans="6:69">
      <c r="F1525" s="376"/>
      <c r="G1525" s="133"/>
      <c r="H1525" s="376"/>
      <c r="I1525" s="133"/>
      <c r="J1525" s="436"/>
      <c r="K1525" s="133"/>
      <c r="L1525" s="376"/>
      <c r="M1525" s="133"/>
      <c r="N1525" s="376"/>
      <c r="O1525" s="376"/>
      <c r="P1525" s="133"/>
      <c r="Q1525" s="376"/>
      <c r="R1525" s="133"/>
      <c r="S1525" s="499"/>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91"/>
    </row>
    <row r="1526" spans="6:69">
      <c r="F1526" s="376"/>
      <c r="G1526" s="133"/>
      <c r="H1526" s="376"/>
      <c r="I1526" s="133"/>
      <c r="J1526" s="436"/>
      <c r="K1526" s="133"/>
      <c r="L1526" s="376"/>
      <c r="M1526" s="133"/>
      <c r="N1526" s="376"/>
      <c r="O1526" s="376"/>
      <c r="P1526" s="133"/>
      <c r="Q1526" s="376"/>
      <c r="R1526" s="133"/>
      <c r="S1526" s="499"/>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91"/>
    </row>
    <row r="1527" spans="6:69">
      <c r="F1527" s="376"/>
      <c r="G1527" s="133"/>
      <c r="H1527" s="376"/>
      <c r="I1527" s="133"/>
      <c r="J1527" s="436"/>
      <c r="K1527" s="133"/>
      <c r="L1527" s="376"/>
      <c r="M1527" s="133"/>
      <c r="N1527" s="376"/>
      <c r="O1527" s="376"/>
      <c r="P1527" s="133"/>
      <c r="Q1527" s="376"/>
      <c r="R1527" s="133"/>
      <c r="S1527" s="499"/>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91"/>
    </row>
    <row r="1528" spans="6:69">
      <c r="F1528" s="376"/>
      <c r="G1528" s="133"/>
      <c r="H1528" s="376"/>
      <c r="I1528" s="133"/>
      <c r="J1528" s="436"/>
      <c r="K1528" s="133"/>
      <c r="L1528" s="376"/>
      <c r="M1528" s="133"/>
      <c r="N1528" s="376"/>
      <c r="O1528" s="376"/>
      <c r="P1528" s="133"/>
      <c r="Q1528" s="376"/>
      <c r="R1528" s="133"/>
      <c r="S1528" s="499"/>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91"/>
    </row>
    <row r="1529" spans="6:69">
      <c r="F1529" s="376"/>
      <c r="G1529" s="133"/>
      <c r="H1529" s="376"/>
      <c r="I1529" s="133"/>
      <c r="J1529" s="436"/>
      <c r="K1529" s="133"/>
      <c r="L1529" s="376"/>
      <c r="M1529" s="133"/>
      <c r="N1529" s="376"/>
      <c r="O1529" s="376"/>
      <c r="P1529" s="133"/>
      <c r="Q1529" s="376"/>
      <c r="R1529" s="133"/>
      <c r="S1529" s="499"/>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91"/>
    </row>
    <row r="1530" spans="6:69">
      <c r="F1530" s="376"/>
      <c r="G1530" s="133"/>
      <c r="H1530" s="376"/>
      <c r="I1530" s="133"/>
      <c r="J1530" s="436"/>
      <c r="K1530" s="133"/>
      <c r="L1530" s="376"/>
      <c r="M1530" s="133"/>
      <c r="N1530" s="376"/>
      <c r="O1530" s="376"/>
      <c r="P1530" s="133"/>
      <c r="Q1530" s="376"/>
      <c r="R1530" s="133"/>
      <c r="S1530" s="499"/>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91"/>
    </row>
    <row r="1531" spans="6:69">
      <c r="F1531" s="376"/>
      <c r="G1531" s="133"/>
      <c r="H1531" s="376"/>
      <c r="I1531" s="133"/>
      <c r="J1531" s="436"/>
      <c r="K1531" s="133"/>
      <c r="L1531" s="376"/>
      <c r="M1531" s="133"/>
      <c r="N1531" s="376"/>
      <c r="O1531" s="376"/>
      <c r="P1531" s="133"/>
      <c r="Q1531" s="376"/>
      <c r="R1531" s="133"/>
      <c r="S1531" s="499"/>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91"/>
    </row>
    <row r="1532" spans="6:69">
      <c r="F1532" s="376"/>
      <c r="G1532" s="133"/>
      <c r="H1532" s="376"/>
      <c r="I1532" s="133"/>
      <c r="J1532" s="436"/>
      <c r="K1532" s="133"/>
      <c r="L1532" s="376"/>
      <c r="M1532" s="133"/>
      <c r="N1532" s="376"/>
      <c r="O1532" s="376"/>
      <c r="P1532" s="133"/>
      <c r="Q1532" s="376"/>
      <c r="R1532" s="133"/>
      <c r="S1532" s="499"/>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91"/>
    </row>
    <row r="1533" spans="6:69">
      <c r="F1533" s="376"/>
      <c r="G1533" s="133"/>
      <c r="H1533" s="376"/>
      <c r="I1533" s="133"/>
      <c r="J1533" s="436"/>
      <c r="K1533" s="133"/>
      <c r="L1533" s="376"/>
      <c r="M1533" s="133"/>
      <c r="N1533" s="376"/>
      <c r="O1533" s="376"/>
      <c r="P1533" s="133"/>
      <c r="Q1533" s="376"/>
      <c r="R1533" s="133"/>
      <c r="S1533" s="499"/>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91"/>
    </row>
    <row r="1534" spans="6:69">
      <c r="F1534" s="376"/>
      <c r="G1534" s="133"/>
      <c r="H1534" s="376"/>
      <c r="I1534" s="133"/>
      <c r="J1534" s="436"/>
      <c r="K1534" s="133"/>
      <c r="L1534" s="376"/>
      <c r="M1534" s="133"/>
      <c r="N1534" s="376"/>
      <c r="O1534" s="376"/>
      <c r="P1534" s="133"/>
      <c r="Q1534" s="376"/>
      <c r="R1534" s="133"/>
      <c r="S1534" s="499"/>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91"/>
    </row>
    <row r="1535" spans="6:69">
      <c r="F1535" s="376"/>
      <c r="G1535" s="133"/>
      <c r="H1535" s="376"/>
      <c r="I1535" s="133"/>
      <c r="J1535" s="436"/>
      <c r="K1535" s="133"/>
      <c r="L1535" s="376"/>
      <c r="M1535" s="133"/>
      <c r="N1535" s="376"/>
      <c r="O1535" s="376"/>
      <c r="P1535" s="133"/>
      <c r="Q1535" s="376"/>
      <c r="R1535" s="133"/>
      <c r="S1535" s="499"/>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91"/>
    </row>
    <row r="1536" spans="6:69">
      <c r="F1536" s="376"/>
      <c r="G1536" s="133"/>
      <c r="H1536" s="376"/>
      <c r="I1536" s="133"/>
      <c r="J1536" s="436"/>
      <c r="K1536" s="133"/>
      <c r="L1536" s="376"/>
      <c r="M1536" s="133"/>
      <c r="N1536" s="376"/>
      <c r="O1536" s="376"/>
      <c r="P1536" s="133"/>
      <c r="Q1536" s="376"/>
      <c r="R1536" s="133"/>
      <c r="S1536" s="499"/>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91"/>
    </row>
    <row r="1537" spans="6:69">
      <c r="F1537" s="376"/>
      <c r="G1537" s="133"/>
      <c r="H1537" s="376"/>
      <c r="I1537" s="133"/>
      <c r="J1537" s="436"/>
      <c r="K1537" s="133"/>
      <c r="L1537" s="376"/>
      <c r="M1537" s="133"/>
      <c r="N1537" s="376"/>
      <c r="O1537" s="376"/>
      <c r="P1537" s="133"/>
      <c r="Q1537" s="376"/>
      <c r="R1537" s="133"/>
      <c r="S1537" s="499"/>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91"/>
    </row>
    <row r="1538" spans="6:69">
      <c r="F1538" s="376"/>
      <c r="G1538" s="133"/>
      <c r="H1538" s="376"/>
      <c r="I1538" s="133"/>
      <c r="J1538" s="436"/>
      <c r="K1538" s="133"/>
      <c r="L1538" s="376"/>
      <c r="M1538" s="133"/>
      <c r="N1538" s="376"/>
      <c r="O1538" s="376"/>
      <c r="P1538" s="133"/>
      <c r="Q1538" s="376"/>
      <c r="R1538" s="133"/>
      <c r="S1538" s="499"/>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91"/>
    </row>
    <row r="1539" spans="6:69">
      <c r="F1539" s="376"/>
      <c r="G1539" s="133"/>
      <c r="H1539" s="376"/>
      <c r="I1539" s="133"/>
      <c r="J1539" s="436"/>
      <c r="K1539" s="133"/>
      <c r="L1539" s="376"/>
      <c r="M1539" s="133"/>
      <c r="N1539" s="376"/>
      <c r="O1539" s="376"/>
      <c r="P1539" s="133"/>
      <c r="Q1539" s="376"/>
      <c r="R1539" s="133"/>
      <c r="S1539" s="499"/>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91"/>
    </row>
    <row r="1540" spans="6:69">
      <c r="F1540" s="376"/>
      <c r="G1540" s="133"/>
      <c r="H1540" s="376"/>
      <c r="I1540" s="133"/>
      <c r="J1540" s="436"/>
      <c r="K1540" s="133"/>
      <c r="L1540" s="376"/>
      <c r="M1540" s="133"/>
      <c r="N1540" s="376"/>
      <c r="O1540" s="376"/>
      <c r="P1540" s="133"/>
      <c r="Q1540" s="376"/>
      <c r="R1540" s="133"/>
      <c r="S1540" s="499"/>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91"/>
    </row>
    <row r="1541" spans="6:69">
      <c r="F1541" s="376"/>
      <c r="G1541" s="133"/>
      <c r="H1541" s="376"/>
      <c r="I1541" s="133"/>
      <c r="J1541" s="436"/>
      <c r="K1541" s="133"/>
      <c r="L1541" s="376"/>
      <c r="M1541" s="133"/>
      <c r="N1541" s="376"/>
      <c r="O1541" s="376"/>
      <c r="P1541" s="133"/>
      <c r="Q1541" s="376"/>
      <c r="R1541" s="133"/>
      <c r="S1541" s="499"/>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91"/>
    </row>
    <row r="1542" spans="6:69">
      <c r="F1542" s="376"/>
      <c r="G1542" s="133"/>
      <c r="H1542" s="376"/>
      <c r="I1542" s="133"/>
      <c r="J1542" s="436"/>
      <c r="K1542" s="133"/>
      <c r="L1542" s="376"/>
      <c r="M1542" s="133"/>
      <c r="N1542" s="376"/>
      <c r="O1542" s="376"/>
      <c r="P1542" s="133"/>
      <c r="Q1542" s="376"/>
      <c r="R1542" s="133"/>
      <c r="S1542" s="499"/>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91"/>
    </row>
    <row r="1543" spans="6:69">
      <c r="F1543" s="376"/>
      <c r="G1543" s="133"/>
      <c r="H1543" s="376"/>
      <c r="I1543" s="133"/>
      <c r="J1543" s="436"/>
      <c r="K1543" s="133"/>
      <c r="L1543" s="376"/>
      <c r="M1543" s="133"/>
      <c r="N1543" s="376"/>
      <c r="O1543" s="376"/>
      <c r="P1543" s="133"/>
      <c r="Q1543" s="376"/>
      <c r="R1543" s="133"/>
      <c r="S1543" s="499"/>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91"/>
    </row>
    <row r="1544" spans="6:69">
      <c r="F1544" s="376"/>
      <c r="G1544" s="133"/>
      <c r="H1544" s="376"/>
      <c r="I1544" s="133"/>
      <c r="J1544" s="436"/>
      <c r="K1544" s="133"/>
      <c r="L1544" s="376"/>
      <c r="M1544" s="133"/>
      <c r="N1544" s="376"/>
      <c r="O1544" s="376"/>
      <c r="P1544" s="133"/>
      <c r="Q1544" s="376"/>
      <c r="R1544" s="133"/>
      <c r="S1544" s="499"/>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91"/>
    </row>
    <row r="1545" spans="6:69">
      <c r="F1545" s="376"/>
      <c r="G1545" s="133"/>
      <c r="H1545" s="376"/>
      <c r="I1545" s="133"/>
      <c r="J1545" s="436"/>
      <c r="K1545" s="133"/>
      <c r="L1545" s="376"/>
      <c r="M1545" s="133"/>
      <c r="N1545" s="376"/>
      <c r="O1545" s="376"/>
      <c r="P1545" s="133"/>
      <c r="Q1545" s="376"/>
      <c r="R1545" s="133"/>
      <c r="S1545" s="499"/>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91"/>
    </row>
    <row r="1546" spans="6:69">
      <c r="F1546" s="376"/>
      <c r="G1546" s="133"/>
      <c r="H1546" s="376"/>
      <c r="I1546" s="133"/>
      <c r="J1546" s="436"/>
      <c r="K1546" s="133"/>
      <c r="L1546" s="376"/>
      <c r="M1546" s="133"/>
      <c r="N1546" s="376"/>
      <c r="O1546" s="376"/>
      <c r="P1546" s="133"/>
      <c r="Q1546" s="376"/>
      <c r="R1546" s="133"/>
      <c r="S1546" s="499"/>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91"/>
    </row>
    <row r="1547" spans="6:69">
      <c r="F1547" s="376"/>
      <c r="G1547" s="133"/>
      <c r="H1547" s="376"/>
      <c r="I1547" s="133"/>
      <c r="J1547" s="436"/>
      <c r="K1547" s="133"/>
      <c r="L1547" s="376"/>
      <c r="M1547" s="133"/>
      <c r="N1547" s="376"/>
      <c r="O1547" s="376"/>
      <c r="P1547" s="133"/>
      <c r="Q1547" s="376"/>
      <c r="R1547" s="133"/>
      <c r="S1547" s="499"/>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91"/>
    </row>
    <row r="1548" spans="6:69">
      <c r="F1548" s="376"/>
      <c r="G1548" s="133"/>
      <c r="H1548" s="376"/>
      <c r="I1548" s="133"/>
      <c r="J1548" s="436"/>
      <c r="K1548" s="133"/>
      <c r="L1548" s="376"/>
      <c r="M1548" s="133"/>
      <c r="N1548" s="376"/>
      <c r="O1548" s="376"/>
      <c r="P1548" s="133"/>
      <c r="Q1548" s="376"/>
      <c r="R1548" s="133"/>
      <c r="S1548" s="499"/>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91"/>
    </row>
    <row r="1549" spans="6:69">
      <c r="F1549" s="376"/>
      <c r="G1549" s="133"/>
      <c r="H1549" s="376"/>
      <c r="I1549" s="133"/>
      <c r="J1549" s="436"/>
      <c r="K1549" s="133"/>
      <c r="L1549" s="376"/>
      <c r="M1549" s="133"/>
      <c r="N1549" s="376"/>
      <c r="O1549" s="376"/>
      <c r="P1549" s="133"/>
      <c r="Q1549" s="376"/>
      <c r="R1549" s="133"/>
      <c r="S1549" s="499"/>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91"/>
    </row>
    <row r="1550" spans="6:69">
      <c r="F1550" s="376"/>
      <c r="G1550" s="133"/>
      <c r="H1550" s="376"/>
      <c r="I1550" s="133"/>
      <c r="J1550" s="436"/>
      <c r="K1550" s="133"/>
      <c r="L1550" s="376"/>
      <c r="M1550" s="133"/>
      <c r="N1550" s="376"/>
      <c r="O1550" s="376"/>
      <c r="P1550" s="133"/>
      <c r="Q1550" s="376"/>
      <c r="R1550" s="133"/>
      <c r="S1550" s="499"/>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91"/>
    </row>
    <row r="1551" spans="6:69">
      <c r="F1551" s="376"/>
      <c r="G1551" s="133"/>
      <c r="H1551" s="376"/>
      <c r="I1551" s="133"/>
      <c r="J1551" s="436"/>
      <c r="K1551" s="133"/>
      <c r="L1551" s="376"/>
      <c r="M1551" s="133"/>
      <c r="N1551" s="376"/>
      <c r="O1551" s="376"/>
      <c r="P1551" s="133"/>
      <c r="Q1551" s="376"/>
      <c r="R1551" s="133"/>
      <c r="S1551" s="499"/>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91"/>
    </row>
    <row r="1552" spans="6:69">
      <c r="F1552" s="376"/>
      <c r="G1552" s="133"/>
      <c r="H1552" s="376"/>
      <c r="I1552" s="133"/>
      <c r="J1552" s="436"/>
      <c r="K1552" s="133"/>
      <c r="L1552" s="376"/>
      <c r="M1552" s="133"/>
      <c r="N1552" s="376"/>
      <c r="O1552" s="376"/>
      <c r="P1552" s="133"/>
      <c r="Q1552" s="376"/>
      <c r="R1552" s="133"/>
      <c r="S1552" s="499"/>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91"/>
    </row>
    <row r="1553" spans="6:69">
      <c r="F1553" s="376"/>
      <c r="G1553" s="133"/>
      <c r="H1553" s="376"/>
      <c r="I1553" s="133"/>
      <c r="J1553" s="436"/>
      <c r="K1553" s="133"/>
      <c r="L1553" s="376"/>
      <c r="M1553" s="133"/>
      <c r="N1553" s="376"/>
      <c r="O1553" s="376"/>
      <c r="P1553" s="133"/>
      <c r="Q1553" s="376"/>
      <c r="R1553" s="133"/>
      <c r="S1553" s="499"/>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91"/>
    </row>
    <row r="1554" spans="6:69">
      <c r="F1554" s="376"/>
      <c r="G1554" s="133"/>
      <c r="H1554" s="376"/>
      <c r="I1554" s="133"/>
      <c r="J1554" s="436"/>
      <c r="K1554" s="133"/>
      <c r="L1554" s="376"/>
      <c r="M1554" s="133"/>
      <c r="N1554" s="376"/>
      <c r="O1554" s="376"/>
      <c r="P1554" s="133"/>
      <c r="Q1554" s="376"/>
      <c r="R1554" s="133"/>
      <c r="S1554" s="499"/>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91"/>
    </row>
    <row r="1555" spans="6:69">
      <c r="F1555" s="376"/>
      <c r="G1555" s="133"/>
      <c r="H1555" s="376"/>
      <c r="I1555" s="133"/>
      <c r="J1555" s="436"/>
      <c r="K1555" s="133"/>
      <c r="L1555" s="376"/>
      <c r="M1555" s="133"/>
      <c r="N1555" s="376"/>
      <c r="O1555" s="376"/>
      <c r="P1555" s="133"/>
      <c r="Q1555" s="376"/>
      <c r="R1555" s="133"/>
      <c r="S1555" s="499"/>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91"/>
    </row>
    <row r="1556" spans="6:69">
      <c r="F1556" s="376"/>
      <c r="G1556" s="133"/>
      <c r="H1556" s="376"/>
      <c r="I1556" s="133"/>
      <c r="J1556" s="436"/>
      <c r="K1556" s="133"/>
      <c r="L1556" s="376"/>
      <c r="M1556" s="133"/>
      <c r="N1556" s="376"/>
      <c r="O1556" s="376"/>
      <c r="P1556" s="133"/>
      <c r="Q1556" s="376"/>
      <c r="R1556" s="133"/>
      <c r="S1556" s="499"/>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91"/>
    </row>
    <row r="1557" spans="6:69">
      <c r="F1557" s="376"/>
      <c r="G1557" s="133"/>
      <c r="H1557" s="376"/>
      <c r="I1557" s="133"/>
      <c r="J1557" s="436"/>
      <c r="K1557" s="133"/>
      <c r="L1557" s="376"/>
      <c r="M1557" s="133"/>
      <c r="N1557" s="376"/>
      <c r="O1557" s="376"/>
      <c r="P1557" s="133"/>
      <c r="Q1557" s="376"/>
      <c r="R1557" s="133"/>
      <c r="S1557" s="499"/>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91"/>
    </row>
    <row r="1558" spans="6:69">
      <c r="F1558" s="376"/>
      <c r="G1558" s="133"/>
      <c r="H1558" s="376"/>
      <c r="I1558" s="133"/>
      <c r="J1558" s="436"/>
      <c r="K1558" s="133"/>
      <c r="L1558" s="376"/>
      <c r="M1558" s="133"/>
      <c r="N1558" s="376"/>
      <c r="O1558" s="376"/>
      <c r="P1558" s="133"/>
      <c r="Q1558" s="376"/>
      <c r="R1558" s="133"/>
      <c r="S1558" s="499"/>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91"/>
    </row>
    <row r="1559" spans="6:69">
      <c r="F1559" s="376"/>
      <c r="G1559" s="133"/>
      <c r="H1559" s="376"/>
      <c r="I1559" s="133"/>
      <c r="J1559" s="436"/>
      <c r="K1559" s="133"/>
      <c r="L1559" s="376"/>
      <c r="M1559" s="133"/>
      <c r="N1559" s="376"/>
      <c r="O1559" s="376"/>
      <c r="P1559" s="133"/>
      <c r="Q1559" s="376"/>
      <c r="R1559" s="133"/>
      <c r="S1559" s="499"/>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91"/>
    </row>
    <row r="1560" spans="6:69">
      <c r="F1560" s="376"/>
      <c r="G1560" s="133"/>
      <c r="H1560" s="376"/>
      <c r="I1560" s="133"/>
      <c r="J1560" s="436"/>
      <c r="K1560" s="133"/>
      <c r="L1560" s="376"/>
      <c r="M1560" s="133"/>
      <c r="N1560" s="376"/>
      <c r="O1560" s="376"/>
      <c r="P1560" s="133"/>
      <c r="Q1560" s="376"/>
      <c r="R1560" s="133"/>
      <c r="S1560" s="499"/>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91"/>
    </row>
    <row r="1561" spans="6:69">
      <c r="F1561" s="376"/>
      <c r="G1561" s="133"/>
      <c r="H1561" s="376"/>
      <c r="I1561" s="133"/>
      <c r="J1561" s="436"/>
      <c r="K1561" s="133"/>
      <c r="L1561" s="376"/>
      <c r="M1561" s="133"/>
      <c r="N1561" s="376"/>
      <c r="O1561" s="376"/>
      <c r="P1561" s="133"/>
      <c r="Q1561" s="376"/>
      <c r="R1561" s="133"/>
      <c r="S1561" s="499"/>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91"/>
    </row>
    <row r="1562" spans="6:69">
      <c r="F1562" s="376"/>
      <c r="G1562" s="133"/>
      <c r="H1562" s="376"/>
      <c r="I1562" s="133"/>
      <c r="J1562" s="436"/>
      <c r="K1562" s="133"/>
      <c r="L1562" s="376"/>
      <c r="M1562" s="133"/>
      <c r="N1562" s="376"/>
      <c r="O1562" s="376"/>
      <c r="P1562" s="133"/>
      <c r="Q1562" s="376"/>
      <c r="R1562" s="133"/>
      <c r="S1562" s="499"/>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91"/>
    </row>
    <row r="1563" spans="6:69">
      <c r="F1563" s="376"/>
      <c r="G1563" s="133"/>
      <c r="H1563" s="376"/>
      <c r="I1563" s="133"/>
      <c r="J1563" s="436"/>
      <c r="K1563" s="133"/>
      <c r="L1563" s="376"/>
      <c r="M1563" s="133"/>
      <c r="N1563" s="376"/>
      <c r="O1563" s="376"/>
      <c r="P1563" s="133"/>
      <c r="Q1563" s="376"/>
      <c r="R1563" s="133"/>
      <c r="S1563" s="499"/>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91"/>
    </row>
    <row r="1564" spans="6:69">
      <c r="F1564" s="376"/>
      <c r="G1564" s="133"/>
      <c r="H1564" s="376"/>
      <c r="I1564" s="133"/>
      <c r="J1564" s="436"/>
      <c r="K1564" s="133"/>
      <c r="L1564" s="376"/>
      <c r="M1564" s="133"/>
      <c r="N1564" s="376"/>
      <c r="O1564" s="376"/>
      <c r="P1564" s="133"/>
      <c r="Q1564" s="376"/>
      <c r="R1564" s="133"/>
      <c r="S1564" s="499"/>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91"/>
    </row>
    <row r="1565" spans="6:69">
      <c r="F1565" s="376"/>
      <c r="G1565" s="133"/>
      <c r="H1565" s="376"/>
      <c r="I1565" s="133"/>
      <c r="J1565" s="436"/>
      <c r="K1565" s="133"/>
      <c r="L1565" s="376"/>
      <c r="M1565" s="133"/>
      <c r="N1565" s="376"/>
      <c r="O1565" s="376"/>
      <c r="P1565" s="133"/>
      <c r="Q1565" s="376"/>
      <c r="R1565" s="133"/>
      <c r="S1565" s="499"/>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91"/>
    </row>
    <row r="1566" spans="6:69">
      <c r="F1566" s="376"/>
      <c r="G1566" s="133"/>
      <c r="H1566" s="376"/>
      <c r="I1566" s="133"/>
      <c r="J1566" s="436"/>
      <c r="K1566" s="133"/>
      <c r="L1566" s="376"/>
      <c r="M1566" s="133"/>
      <c r="N1566" s="376"/>
      <c r="O1566" s="376"/>
      <c r="P1566" s="133"/>
      <c r="Q1566" s="376"/>
      <c r="R1566" s="133"/>
      <c r="S1566" s="499"/>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91"/>
    </row>
    <row r="1567" spans="6:69">
      <c r="F1567" s="376"/>
      <c r="G1567" s="133"/>
      <c r="H1567" s="376"/>
      <c r="I1567" s="133"/>
      <c r="J1567" s="436"/>
      <c r="K1567" s="133"/>
      <c r="L1567" s="376"/>
      <c r="M1567" s="133"/>
      <c r="N1567" s="376"/>
      <c r="O1567" s="376"/>
      <c r="P1567" s="133"/>
      <c r="Q1567" s="376"/>
      <c r="R1567" s="133"/>
      <c r="S1567" s="499"/>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91"/>
    </row>
    <row r="1568" spans="6:69">
      <c r="F1568" s="376"/>
      <c r="G1568" s="133"/>
      <c r="H1568" s="376"/>
      <c r="I1568" s="133"/>
      <c r="J1568" s="436"/>
      <c r="K1568" s="133"/>
      <c r="L1568" s="376"/>
      <c r="M1568" s="133"/>
      <c r="N1568" s="376"/>
      <c r="O1568" s="376"/>
      <c r="P1568" s="133"/>
      <c r="Q1568" s="376"/>
      <c r="R1568" s="133"/>
      <c r="S1568" s="499"/>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91"/>
    </row>
    <row r="1569" spans="6:69">
      <c r="F1569" s="376"/>
      <c r="G1569" s="133"/>
      <c r="H1569" s="376"/>
      <c r="I1569" s="133"/>
      <c r="J1569" s="436"/>
      <c r="K1569" s="133"/>
      <c r="L1569" s="376"/>
      <c r="M1569" s="133"/>
      <c r="N1569" s="376"/>
      <c r="O1569" s="376"/>
      <c r="P1569" s="133"/>
      <c r="Q1569" s="376"/>
      <c r="R1569" s="133"/>
      <c r="S1569" s="499"/>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91"/>
    </row>
    <row r="1570" spans="6:69">
      <c r="F1570" s="376"/>
      <c r="G1570" s="133"/>
      <c r="H1570" s="376"/>
      <c r="I1570" s="133"/>
      <c r="J1570" s="436"/>
      <c r="K1570" s="133"/>
      <c r="L1570" s="376"/>
      <c r="M1570" s="133"/>
      <c r="N1570" s="376"/>
      <c r="O1570" s="376"/>
      <c r="P1570" s="133"/>
      <c r="Q1570" s="376"/>
      <c r="R1570" s="133"/>
      <c r="S1570" s="499"/>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91"/>
    </row>
    <row r="1571" spans="6:69">
      <c r="F1571" s="376"/>
      <c r="G1571" s="133"/>
      <c r="H1571" s="376"/>
      <c r="I1571" s="133"/>
      <c r="J1571" s="436"/>
      <c r="K1571" s="133"/>
      <c r="L1571" s="376"/>
      <c r="M1571" s="133"/>
      <c r="N1571" s="376"/>
      <c r="O1571" s="376"/>
      <c r="P1571" s="133"/>
      <c r="Q1571" s="376"/>
      <c r="R1571" s="133"/>
      <c r="S1571" s="499"/>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91"/>
    </row>
    <row r="1572" spans="6:69">
      <c r="F1572" s="376"/>
      <c r="G1572" s="133"/>
      <c r="H1572" s="376"/>
      <c r="I1572" s="133"/>
      <c r="J1572" s="436"/>
      <c r="K1572" s="133"/>
      <c r="L1572" s="376"/>
      <c r="M1572" s="133"/>
      <c r="N1572" s="376"/>
      <c r="O1572" s="376"/>
      <c r="P1572" s="133"/>
      <c r="Q1572" s="376"/>
      <c r="R1572" s="133"/>
      <c r="S1572" s="499"/>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91"/>
    </row>
    <row r="1573" spans="6:69">
      <c r="F1573" s="376"/>
      <c r="G1573" s="133"/>
      <c r="H1573" s="376"/>
      <c r="I1573" s="133"/>
      <c r="J1573" s="436"/>
      <c r="K1573" s="133"/>
      <c r="L1573" s="376"/>
      <c r="M1573" s="133"/>
      <c r="N1573" s="376"/>
      <c r="O1573" s="376"/>
      <c r="P1573" s="133"/>
      <c r="Q1573" s="376"/>
      <c r="R1573" s="133"/>
      <c r="S1573" s="499"/>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91"/>
    </row>
    <row r="1574" spans="6:69">
      <c r="F1574" s="376"/>
      <c r="G1574" s="133"/>
      <c r="H1574" s="376"/>
      <c r="I1574" s="133"/>
      <c r="J1574" s="436"/>
      <c r="K1574" s="133"/>
      <c r="L1574" s="376"/>
      <c r="M1574" s="133"/>
      <c r="N1574" s="376"/>
      <c r="O1574" s="376"/>
      <c r="P1574" s="133"/>
      <c r="Q1574" s="376"/>
      <c r="R1574" s="133"/>
      <c r="S1574" s="499"/>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91"/>
    </row>
    <row r="1575" spans="6:69">
      <c r="F1575" s="376"/>
      <c r="G1575" s="133"/>
      <c r="H1575" s="376"/>
      <c r="I1575" s="133"/>
      <c r="J1575" s="436"/>
      <c r="K1575" s="133"/>
      <c r="L1575" s="376"/>
      <c r="M1575" s="133"/>
      <c r="N1575" s="376"/>
      <c r="O1575" s="376"/>
      <c r="P1575" s="133"/>
      <c r="Q1575" s="376"/>
      <c r="R1575" s="133"/>
      <c r="S1575" s="499"/>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91"/>
    </row>
    <row r="1576" spans="6:69">
      <c r="F1576" s="376"/>
      <c r="G1576" s="133"/>
      <c r="H1576" s="376"/>
      <c r="I1576" s="133"/>
      <c r="J1576" s="436"/>
      <c r="K1576" s="133"/>
      <c r="L1576" s="376"/>
      <c r="M1576" s="133"/>
      <c r="N1576" s="376"/>
      <c r="O1576" s="376"/>
      <c r="P1576" s="133"/>
      <c r="Q1576" s="376"/>
      <c r="R1576" s="133"/>
      <c r="S1576" s="499"/>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91"/>
    </row>
    <row r="1577" spans="6:69">
      <c r="F1577" s="376"/>
      <c r="G1577" s="133"/>
      <c r="H1577" s="376"/>
      <c r="I1577" s="133"/>
      <c r="J1577" s="436"/>
      <c r="K1577" s="133"/>
      <c r="L1577" s="376"/>
      <c r="M1577" s="133"/>
      <c r="N1577" s="376"/>
      <c r="O1577" s="376"/>
      <c r="P1577" s="133"/>
      <c r="Q1577" s="376"/>
      <c r="R1577" s="133"/>
      <c r="S1577" s="499"/>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91"/>
    </row>
    <row r="1578" spans="6:69">
      <c r="F1578" s="376"/>
      <c r="G1578" s="133"/>
      <c r="H1578" s="376"/>
      <c r="I1578" s="133"/>
      <c r="J1578" s="436"/>
      <c r="K1578" s="133"/>
      <c r="L1578" s="376"/>
      <c r="M1578" s="133"/>
      <c r="N1578" s="376"/>
      <c r="O1578" s="376"/>
      <c r="P1578" s="133"/>
      <c r="Q1578" s="376"/>
      <c r="R1578" s="133"/>
      <c r="S1578" s="499"/>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91"/>
    </row>
    <row r="1579" spans="6:69">
      <c r="F1579" s="376"/>
      <c r="G1579" s="133"/>
      <c r="H1579" s="376"/>
      <c r="I1579" s="133"/>
      <c r="J1579" s="436"/>
      <c r="K1579" s="133"/>
      <c r="L1579" s="376"/>
      <c r="M1579" s="133"/>
      <c r="N1579" s="376"/>
      <c r="O1579" s="376"/>
      <c r="P1579" s="133"/>
      <c r="Q1579" s="376"/>
      <c r="R1579" s="133"/>
      <c r="S1579" s="499"/>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91"/>
    </row>
    <row r="1580" spans="6:69">
      <c r="F1580" s="376"/>
      <c r="G1580" s="133"/>
      <c r="H1580" s="376"/>
      <c r="I1580" s="133"/>
      <c r="J1580" s="436"/>
      <c r="K1580" s="133"/>
      <c r="L1580" s="376"/>
      <c r="M1580" s="133"/>
      <c r="N1580" s="376"/>
      <c r="O1580" s="376"/>
      <c r="P1580" s="133"/>
      <c r="Q1580" s="376"/>
      <c r="R1580" s="133"/>
      <c r="S1580" s="499"/>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91"/>
    </row>
    <row r="1581" spans="6:69">
      <c r="F1581" s="376"/>
      <c r="G1581" s="133"/>
      <c r="H1581" s="376"/>
      <c r="I1581" s="133"/>
      <c r="J1581" s="436"/>
      <c r="K1581" s="133"/>
      <c r="L1581" s="376"/>
      <c r="M1581" s="133"/>
      <c r="N1581" s="376"/>
      <c r="O1581" s="376"/>
      <c r="P1581" s="133"/>
      <c r="Q1581" s="376"/>
      <c r="R1581" s="133"/>
      <c r="S1581" s="499"/>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91"/>
    </row>
    <row r="1582" spans="6:69">
      <c r="F1582" s="376"/>
      <c r="G1582" s="133"/>
      <c r="H1582" s="376"/>
      <c r="I1582" s="133"/>
      <c r="J1582" s="436"/>
      <c r="K1582" s="133"/>
      <c r="L1582" s="376"/>
      <c r="M1582" s="133"/>
      <c r="N1582" s="376"/>
      <c r="O1582" s="376"/>
      <c r="P1582" s="133"/>
      <c r="Q1582" s="376"/>
      <c r="R1582" s="133"/>
      <c r="S1582" s="499"/>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91"/>
    </row>
    <row r="1583" spans="6:69">
      <c r="F1583" s="376"/>
      <c r="G1583" s="133"/>
      <c r="H1583" s="376"/>
      <c r="I1583" s="133"/>
      <c r="J1583" s="436"/>
      <c r="K1583" s="133"/>
      <c r="L1583" s="376"/>
      <c r="M1583" s="133"/>
      <c r="N1583" s="376"/>
      <c r="O1583" s="376"/>
      <c r="P1583" s="133"/>
      <c r="Q1583" s="376"/>
      <c r="R1583" s="133"/>
      <c r="S1583" s="499"/>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91"/>
    </row>
    <row r="1584" spans="6:69">
      <c r="F1584" s="376"/>
      <c r="G1584" s="133"/>
      <c r="H1584" s="376"/>
      <c r="I1584" s="133"/>
      <c r="J1584" s="436"/>
      <c r="K1584" s="133"/>
      <c r="L1584" s="376"/>
      <c r="M1584" s="133"/>
      <c r="N1584" s="376"/>
      <c r="O1584" s="376"/>
      <c r="P1584" s="133"/>
      <c r="Q1584" s="376"/>
      <c r="R1584" s="133"/>
      <c r="S1584" s="499"/>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91"/>
    </row>
    <row r="1585" spans="6:69">
      <c r="F1585" s="376"/>
      <c r="G1585" s="133"/>
      <c r="H1585" s="376"/>
      <c r="I1585" s="133"/>
      <c r="J1585" s="436"/>
      <c r="K1585" s="133"/>
      <c r="L1585" s="376"/>
      <c r="M1585" s="133"/>
      <c r="N1585" s="376"/>
      <c r="O1585" s="376"/>
      <c r="P1585" s="133"/>
      <c r="Q1585" s="376"/>
      <c r="R1585" s="133"/>
      <c r="S1585" s="499"/>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91"/>
    </row>
    <row r="1586" spans="6:69">
      <c r="F1586" s="376"/>
      <c r="G1586" s="133"/>
      <c r="H1586" s="376"/>
      <c r="I1586" s="133"/>
      <c r="J1586" s="436"/>
      <c r="K1586" s="133"/>
      <c r="L1586" s="376"/>
      <c r="M1586" s="133"/>
      <c r="N1586" s="376"/>
      <c r="O1586" s="376"/>
      <c r="P1586" s="133"/>
      <c r="Q1586" s="376"/>
      <c r="R1586" s="133"/>
      <c r="S1586" s="499"/>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91"/>
    </row>
    <row r="1587" spans="6:69">
      <c r="F1587" s="376"/>
      <c r="G1587" s="133"/>
      <c r="H1587" s="376"/>
      <c r="I1587" s="133"/>
      <c r="J1587" s="436"/>
      <c r="K1587" s="133"/>
      <c r="L1587" s="376"/>
      <c r="M1587" s="133"/>
      <c r="N1587" s="376"/>
      <c r="O1587" s="376"/>
      <c r="P1587" s="133"/>
      <c r="Q1587" s="376"/>
      <c r="R1587" s="133"/>
      <c r="S1587" s="499"/>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91"/>
    </row>
    <row r="1588" spans="6:69">
      <c r="F1588" s="376"/>
      <c r="G1588" s="133"/>
      <c r="H1588" s="376"/>
      <c r="I1588" s="133"/>
      <c r="J1588" s="436"/>
      <c r="K1588" s="133"/>
      <c r="L1588" s="376"/>
      <c r="M1588" s="133"/>
      <c r="N1588" s="376"/>
      <c r="O1588" s="376"/>
      <c r="P1588" s="133"/>
      <c r="Q1588" s="376"/>
      <c r="R1588" s="133"/>
      <c r="S1588" s="499"/>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91"/>
    </row>
    <row r="1589" spans="6:69">
      <c r="F1589" s="376"/>
      <c r="G1589" s="133"/>
      <c r="H1589" s="376"/>
      <c r="I1589" s="133"/>
      <c r="J1589" s="436"/>
      <c r="K1589" s="133"/>
      <c r="L1589" s="376"/>
      <c r="M1589" s="133"/>
      <c r="N1589" s="376"/>
      <c r="O1589" s="376"/>
      <c r="P1589" s="133"/>
      <c r="Q1589" s="376"/>
      <c r="R1589" s="133"/>
      <c r="S1589" s="499"/>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91"/>
    </row>
    <row r="1590" spans="6:69">
      <c r="F1590" s="376"/>
      <c r="G1590" s="133"/>
      <c r="H1590" s="376"/>
      <c r="I1590" s="133"/>
      <c r="J1590" s="436"/>
      <c r="K1590" s="133"/>
      <c r="L1590" s="376"/>
      <c r="M1590" s="133"/>
      <c r="N1590" s="376"/>
      <c r="O1590" s="376"/>
      <c r="P1590" s="133"/>
      <c r="Q1590" s="376"/>
      <c r="R1590" s="133"/>
      <c r="S1590" s="499"/>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91"/>
    </row>
    <row r="1591" spans="6:69">
      <c r="F1591" s="376"/>
      <c r="G1591" s="133"/>
      <c r="H1591" s="376"/>
      <c r="I1591" s="133"/>
      <c r="J1591" s="436"/>
      <c r="K1591" s="133"/>
      <c r="L1591" s="376"/>
      <c r="M1591" s="133"/>
      <c r="N1591" s="376"/>
      <c r="O1591" s="376"/>
      <c r="P1591" s="133"/>
      <c r="Q1591" s="376"/>
      <c r="R1591" s="133"/>
      <c r="S1591" s="499"/>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91"/>
    </row>
    <row r="1592" spans="6:69">
      <c r="F1592" s="376"/>
      <c r="G1592" s="133"/>
      <c r="H1592" s="376"/>
      <c r="I1592" s="133"/>
      <c r="J1592" s="436"/>
      <c r="K1592" s="133"/>
      <c r="L1592" s="376"/>
      <c r="M1592" s="133"/>
      <c r="N1592" s="376"/>
      <c r="O1592" s="376"/>
      <c r="P1592" s="133"/>
      <c r="Q1592" s="376"/>
      <c r="R1592" s="133"/>
      <c r="S1592" s="499"/>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91"/>
    </row>
    <row r="1593" spans="6:69">
      <c r="F1593" s="376"/>
      <c r="G1593" s="133"/>
      <c r="H1593" s="376"/>
      <c r="I1593" s="133"/>
      <c r="J1593" s="436"/>
      <c r="K1593" s="133"/>
      <c r="L1593" s="376"/>
      <c r="M1593" s="133"/>
      <c r="N1593" s="376"/>
      <c r="O1593" s="376"/>
      <c r="P1593" s="133"/>
      <c r="Q1593" s="376"/>
      <c r="R1593" s="133"/>
      <c r="S1593" s="499"/>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91"/>
    </row>
    <row r="1594" spans="6:69">
      <c r="F1594" s="376"/>
      <c r="G1594" s="133"/>
      <c r="H1594" s="376"/>
      <c r="I1594" s="133"/>
      <c r="J1594" s="436"/>
      <c r="K1594" s="133"/>
      <c r="L1594" s="376"/>
      <c r="M1594" s="133"/>
      <c r="N1594" s="376"/>
      <c r="O1594" s="376"/>
      <c r="P1594" s="133"/>
      <c r="Q1594" s="376"/>
      <c r="R1594" s="133"/>
      <c r="S1594" s="499"/>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91"/>
    </row>
    <row r="1595" spans="6:69">
      <c r="F1595" s="376"/>
      <c r="G1595" s="133"/>
      <c r="H1595" s="376"/>
      <c r="I1595" s="133"/>
      <c r="J1595" s="436"/>
      <c r="K1595" s="133"/>
      <c r="L1595" s="376"/>
      <c r="M1595" s="133"/>
      <c r="N1595" s="376"/>
      <c r="O1595" s="376"/>
      <c r="P1595" s="133"/>
      <c r="Q1595" s="376"/>
      <c r="R1595" s="133"/>
      <c r="S1595" s="499"/>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91"/>
    </row>
    <row r="1596" spans="6:69">
      <c r="F1596" s="376"/>
      <c r="G1596" s="133"/>
      <c r="H1596" s="376"/>
      <c r="I1596" s="133"/>
      <c r="J1596" s="436"/>
      <c r="K1596" s="133"/>
      <c r="L1596" s="376"/>
      <c r="M1596" s="133"/>
      <c r="N1596" s="376"/>
      <c r="O1596" s="376"/>
      <c r="P1596" s="133"/>
      <c r="Q1596" s="376"/>
      <c r="R1596" s="133"/>
      <c r="S1596" s="499"/>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91"/>
    </row>
    <row r="1597" spans="6:69">
      <c r="F1597" s="376"/>
      <c r="G1597" s="133"/>
      <c r="H1597" s="376"/>
      <c r="I1597" s="133"/>
      <c r="J1597" s="436"/>
      <c r="K1597" s="133"/>
      <c r="L1597" s="376"/>
      <c r="M1597" s="133"/>
      <c r="N1597" s="376"/>
      <c r="O1597" s="376"/>
      <c r="P1597" s="133"/>
      <c r="Q1597" s="376"/>
      <c r="R1597" s="133"/>
      <c r="S1597" s="499"/>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91"/>
    </row>
    <row r="1598" spans="6:69">
      <c r="F1598" s="376"/>
      <c r="G1598" s="133"/>
      <c r="H1598" s="376"/>
      <c r="I1598" s="133"/>
      <c r="J1598" s="436"/>
      <c r="K1598" s="133"/>
      <c r="L1598" s="376"/>
      <c r="M1598" s="133"/>
      <c r="N1598" s="376"/>
      <c r="O1598" s="376"/>
      <c r="P1598" s="133"/>
      <c r="Q1598" s="376"/>
      <c r="R1598" s="133"/>
      <c r="S1598" s="499"/>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91"/>
    </row>
    <row r="1599" spans="6:69">
      <c r="F1599" s="376"/>
      <c r="G1599" s="133"/>
      <c r="H1599" s="376"/>
      <c r="I1599" s="133"/>
      <c r="J1599" s="436"/>
      <c r="K1599" s="133"/>
      <c r="L1599" s="376"/>
      <c r="M1599" s="133"/>
      <c r="N1599" s="376"/>
      <c r="O1599" s="376"/>
      <c r="P1599" s="133"/>
      <c r="Q1599" s="376"/>
      <c r="R1599" s="133"/>
      <c r="S1599" s="499"/>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91"/>
    </row>
    <row r="1600" spans="6:69">
      <c r="F1600" s="376"/>
      <c r="G1600" s="133"/>
      <c r="H1600" s="376"/>
      <c r="I1600" s="133"/>
      <c r="J1600" s="436"/>
      <c r="K1600" s="133"/>
      <c r="L1600" s="376"/>
      <c r="M1600" s="133"/>
      <c r="N1600" s="376"/>
      <c r="O1600" s="376"/>
      <c r="P1600" s="133"/>
      <c r="Q1600" s="376"/>
      <c r="R1600" s="133"/>
      <c r="S1600" s="499"/>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91"/>
    </row>
    <row r="1601" spans="6:69">
      <c r="F1601" s="376"/>
      <c r="G1601" s="133"/>
      <c r="H1601" s="376"/>
      <c r="I1601" s="133"/>
      <c r="J1601" s="436"/>
      <c r="K1601" s="133"/>
      <c r="L1601" s="376"/>
      <c r="M1601" s="133"/>
      <c r="N1601" s="376"/>
      <c r="O1601" s="376"/>
      <c r="P1601" s="133"/>
      <c r="Q1601" s="376"/>
      <c r="R1601" s="133"/>
      <c r="S1601" s="499"/>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91"/>
    </row>
    <row r="1602" spans="6:69">
      <c r="F1602" s="376"/>
      <c r="G1602" s="133"/>
      <c r="H1602" s="376"/>
      <c r="I1602" s="133"/>
      <c r="J1602" s="436"/>
      <c r="K1602" s="133"/>
      <c r="L1602" s="376"/>
      <c r="M1602" s="133"/>
      <c r="N1602" s="376"/>
      <c r="O1602" s="376"/>
      <c r="P1602" s="133"/>
      <c r="Q1602" s="376"/>
      <c r="R1602" s="133"/>
      <c r="S1602" s="499"/>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91"/>
    </row>
    <row r="1603" spans="6:69">
      <c r="F1603" s="376"/>
      <c r="G1603" s="133"/>
      <c r="H1603" s="376"/>
      <c r="I1603" s="133"/>
      <c r="J1603" s="436"/>
      <c r="K1603" s="133"/>
      <c r="L1603" s="376"/>
      <c r="M1603" s="133"/>
      <c r="N1603" s="376"/>
      <c r="O1603" s="376"/>
      <c r="P1603" s="133"/>
      <c r="Q1603" s="376"/>
      <c r="R1603" s="133"/>
      <c r="S1603" s="499"/>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91"/>
    </row>
    <row r="1604" spans="6:69">
      <c r="F1604" s="376"/>
      <c r="G1604" s="133"/>
      <c r="H1604" s="376"/>
      <c r="I1604" s="133"/>
      <c r="J1604" s="436"/>
      <c r="K1604" s="133"/>
      <c r="L1604" s="376"/>
      <c r="M1604" s="133"/>
      <c r="N1604" s="376"/>
      <c r="O1604" s="376"/>
      <c r="P1604" s="133"/>
      <c r="Q1604" s="376"/>
      <c r="R1604" s="133"/>
      <c r="S1604" s="499"/>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91"/>
    </row>
    <row r="1605" spans="6:69">
      <c r="F1605" s="376"/>
      <c r="G1605" s="133"/>
      <c r="H1605" s="376"/>
      <c r="I1605" s="133"/>
      <c r="J1605" s="436"/>
      <c r="K1605" s="133"/>
      <c r="L1605" s="376"/>
      <c r="M1605" s="133"/>
      <c r="N1605" s="376"/>
      <c r="O1605" s="376"/>
      <c r="P1605" s="133"/>
      <c r="Q1605" s="376"/>
      <c r="R1605" s="133"/>
      <c r="S1605" s="499"/>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91"/>
    </row>
    <row r="1606" spans="6:69">
      <c r="F1606" s="376"/>
      <c r="G1606" s="133"/>
      <c r="H1606" s="376"/>
      <c r="I1606" s="133"/>
      <c r="J1606" s="436"/>
      <c r="K1606" s="133"/>
      <c r="L1606" s="376"/>
      <c r="M1606" s="133"/>
      <c r="N1606" s="376"/>
      <c r="O1606" s="376"/>
      <c r="P1606" s="133"/>
      <c r="Q1606" s="376"/>
      <c r="R1606" s="133"/>
      <c r="S1606" s="499"/>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91"/>
    </row>
    <row r="1607" spans="6:69">
      <c r="F1607" s="376"/>
      <c r="G1607" s="133"/>
      <c r="H1607" s="376"/>
      <c r="I1607" s="133"/>
      <c r="J1607" s="436"/>
      <c r="K1607" s="133"/>
      <c r="L1607" s="376"/>
      <c r="M1607" s="133"/>
      <c r="N1607" s="376"/>
      <c r="O1607" s="376"/>
      <c r="P1607" s="133"/>
      <c r="Q1607" s="376"/>
      <c r="R1607" s="133"/>
      <c r="S1607" s="499"/>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91"/>
    </row>
    <row r="1608" spans="6:69">
      <c r="F1608" s="376"/>
      <c r="G1608" s="133"/>
      <c r="H1608" s="376"/>
      <c r="I1608" s="133"/>
      <c r="J1608" s="436"/>
      <c r="K1608" s="133"/>
      <c r="L1608" s="376"/>
      <c r="M1608" s="133"/>
      <c r="N1608" s="376"/>
      <c r="O1608" s="376"/>
      <c r="P1608" s="133"/>
      <c r="Q1608" s="376"/>
      <c r="R1608" s="133"/>
      <c r="S1608" s="499"/>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91"/>
    </row>
    <row r="1609" spans="6:69">
      <c r="F1609" s="376"/>
      <c r="G1609" s="133"/>
      <c r="H1609" s="376"/>
      <c r="I1609" s="133"/>
      <c r="J1609" s="436"/>
      <c r="K1609" s="133"/>
      <c r="L1609" s="376"/>
      <c r="M1609" s="133"/>
      <c r="N1609" s="376"/>
      <c r="O1609" s="376"/>
      <c r="P1609" s="133"/>
      <c r="Q1609" s="376"/>
      <c r="R1609" s="133"/>
      <c r="S1609" s="499"/>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91"/>
    </row>
    <row r="1610" spans="6:69">
      <c r="F1610" s="376"/>
      <c r="G1610" s="133"/>
      <c r="H1610" s="376"/>
      <c r="I1610" s="133"/>
      <c r="J1610" s="436"/>
      <c r="K1610" s="133"/>
      <c r="L1610" s="376"/>
      <c r="M1610" s="133"/>
      <c r="N1610" s="376"/>
      <c r="O1610" s="376"/>
      <c r="P1610" s="133"/>
      <c r="Q1610" s="376"/>
      <c r="R1610" s="133"/>
      <c r="S1610" s="499"/>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91"/>
    </row>
    <row r="1611" spans="6:69">
      <c r="F1611" s="376"/>
      <c r="G1611" s="133"/>
      <c r="H1611" s="376"/>
      <c r="I1611" s="133"/>
      <c r="J1611" s="436"/>
      <c r="K1611" s="133"/>
      <c r="L1611" s="376"/>
      <c r="M1611" s="133"/>
      <c r="N1611" s="376"/>
      <c r="O1611" s="376"/>
      <c r="P1611" s="133"/>
      <c r="Q1611" s="376"/>
      <c r="R1611" s="133"/>
      <c r="S1611" s="499"/>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91"/>
    </row>
    <row r="1612" spans="6:69">
      <c r="F1612" s="376"/>
      <c r="G1612" s="133"/>
      <c r="H1612" s="376"/>
      <c r="I1612" s="133"/>
      <c r="J1612" s="436"/>
      <c r="K1612" s="133"/>
      <c r="L1612" s="376"/>
      <c r="M1612" s="133"/>
      <c r="N1612" s="376"/>
      <c r="O1612" s="376"/>
      <c r="P1612" s="133"/>
      <c r="Q1612" s="376"/>
      <c r="R1612" s="133"/>
      <c r="S1612" s="499"/>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91"/>
    </row>
    <row r="1613" spans="6:69">
      <c r="F1613" s="376"/>
      <c r="G1613" s="133"/>
      <c r="H1613" s="376"/>
      <c r="I1613" s="133"/>
      <c r="J1613" s="436"/>
      <c r="K1613" s="133"/>
      <c r="L1613" s="376"/>
      <c r="M1613" s="133"/>
      <c r="N1613" s="376"/>
      <c r="O1613" s="376"/>
      <c r="P1613" s="133"/>
      <c r="Q1613" s="376"/>
      <c r="R1613" s="133"/>
      <c r="S1613" s="499"/>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91"/>
    </row>
    <row r="1614" spans="6:69">
      <c r="F1614" s="376"/>
      <c r="G1614" s="133"/>
      <c r="H1614" s="376"/>
      <c r="I1614" s="133"/>
      <c r="J1614" s="436"/>
      <c r="K1614" s="133"/>
      <c r="L1614" s="376"/>
      <c r="M1614" s="133"/>
      <c r="N1614" s="376"/>
      <c r="O1614" s="376"/>
      <c r="P1614" s="133"/>
      <c r="Q1614" s="376"/>
      <c r="R1614" s="133"/>
      <c r="S1614" s="499"/>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91"/>
    </row>
    <row r="1615" spans="6:69">
      <c r="F1615" s="376"/>
      <c r="G1615" s="133"/>
      <c r="H1615" s="376"/>
      <c r="I1615" s="133"/>
      <c r="J1615" s="436"/>
      <c r="K1615" s="133"/>
      <c r="L1615" s="376"/>
      <c r="M1615" s="133"/>
      <c r="N1615" s="376"/>
      <c r="O1615" s="376"/>
      <c r="P1615" s="133"/>
      <c r="Q1615" s="376"/>
      <c r="R1615" s="133"/>
      <c r="S1615" s="499"/>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91"/>
    </row>
    <row r="1616" spans="6:69">
      <c r="F1616" s="376"/>
      <c r="G1616" s="133"/>
      <c r="H1616" s="376"/>
      <c r="I1616" s="133"/>
      <c r="J1616" s="436"/>
      <c r="K1616" s="133"/>
      <c r="L1616" s="376"/>
      <c r="M1616" s="133"/>
      <c r="N1616" s="376"/>
      <c r="O1616" s="376"/>
      <c r="P1616" s="133"/>
      <c r="Q1616" s="376"/>
      <c r="R1616" s="133"/>
      <c r="S1616" s="499"/>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91"/>
    </row>
    <row r="1617" spans="6:69">
      <c r="F1617" s="376"/>
      <c r="G1617" s="133"/>
      <c r="H1617" s="376"/>
      <c r="I1617" s="133"/>
      <c r="J1617" s="436"/>
      <c r="K1617" s="133"/>
      <c r="L1617" s="376"/>
      <c r="M1617" s="133"/>
      <c r="N1617" s="376"/>
      <c r="O1617" s="376"/>
      <c r="P1617" s="133"/>
      <c r="Q1617" s="376"/>
      <c r="R1617" s="133"/>
      <c r="S1617" s="499"/>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91"/>
    </row>
    <row r="1618" spans="6:69">
      <c r="F1618" s="376"/>
      <c r="G1618" s="133"/>
      <c r="H1618" s="376"/>
      <c r="I1618" s="133"/>
      <c r="J1618" s="436"/>
      <c r="K1618" s="133"/>
      <c r="L1618" s="376"/>
      <c r="M1618" s="133"/>
      <c r="N1618" s="376"/>
      <c r="O1618" s="376"/>
      <c r="P1618" s="133"/>
      <c r="Q1618" s="376"/>
      <c r="R1618" s="133"/>
      <c r="S1618" s="499"/>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91"/>
    </row>
    <row r="1619" spans="6:69">
      <c r="F1619" s="376"/>
      <c r="G1619" s="133"/>
      <c r="H1619" s="376"/>
      <c r="I1619" s="133"/>
      <c r="J1619" s="436"/>
      <c r="K1619" s="133"/>
      <c r="L1619" s="376"/>
      <c r="M1619" s="133"/>
      <c r="N1619" s="376"/>
      <c r="O1619" s="376"/>
      <c r="P1619" s="133"/>
      <c r="Q1619" s="376"/>
      <c r="R1619" s="133"/>
      <c r="S1619" s="499"/>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91"/>
    </row>
    <row r="1620" spans="6:69">
      <c r="F1620" s="376"/>
      <c r="G1620" s="133"/>
      <c r="H1620" s="376"/>
      <c r="I1620" s="133"/>
      <c r="J1620" s="436"/>
      <c r="K1620" s="133"/>
      <c r="L1620" s="376"/>
      <c r="M1620" s="133"/>
      <c r="N1620" s="376"/>
      <c r="O1620" s="376"/>
      <c r="P1620" s="133"/>
      <c r="Q1620" s="376"/>
      <c r="R1620" s="133"/>
      <c r="S1620" s="499"/>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91"/>
    </row>
    <row r="1621" spans="6:69">
      <c r="F1621" s="376"/>
      <c r="G1621" s="133"/>
      <c r="H1621" s="376"/>
      <c r="I1621" s="133"/>
      <c r="J1621" s="436"/>
      <c r="K1621" s="133"/>
      <c r="L1621" s="376"/>
      <c r="M1621" s="133"/>
      <c r="N1621" s="376"/>
      <c r="O1621" s="376"/>
      <c r="P1621" s="133"/>
      <c r="Q1621" s="376"/>
      <c r="R1621" s="133"/>
      <c r="S1621" s="499"/>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91"/>
    </row>
    <row r="1622" spans="6:69">
      <c r="F1622" s="376"/>
      <c r="G1622" s="133"/>
      <c r="H1622" s="376"/>
      <c r="I1622" s="133"/>
      <c r="J1622" s="436"/>
      <c r="K1622" s="133"/>
      <c r="L1622" s="376"/>
      <c r="M1622" s="133"/>
      <c r="N1622" s="376"/>
      <c r="O1622" s="376"/>
      <c r="P1622" s="133"/>
      <c r="Q1622" s="376"/>
      <c r="R1622" s="133"/>
      <c r="S1622" s="499"/>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91"/>
    </row>
    <row r="1623" spans="6:69">
      <c r="F1623" s="376"/>
      <c r="G1623" s="133"/>
      <c r="H1623" s="376"/>
      <c r="I1623" s="133"/>
      <c r="J1623" s="436"/>
      <c r="K1623" s="133"/>
      <c r="L1623" s="376"/>
      <c r="M1623" s="133"/>
      <c r="N1623" s="376"/>
      <c r="O1623" s="376"/>
      <c r="P1623" s="133"/>
      <c r="Q1623" s="376"/>
      <c r="R1623" s="133"/>
      <c r="S1623" s="499"/>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91"/>
    </row>
    <row r="1624" spans="6:69">
      <c r="F1624" s="376"/>
      <c r="G1624" s="133"/>
      <c r="H1624" s="376"/>
      <c r="I1624" s="133"/>
      <c r="J1624" s="436"/>
      <c r="K1624" s="133"/>
      <c r="L1624" s="376"/>
      <c r="M1624" s="133"/>
      <c r="N1624" s="376"/>
      <c r="O1624" s="376"/>
      <c r="P1624" s="133"/>
      <c r="Q1624" s="376"/>
      <c r="R1624" s="133"/>
      <c r="S1624" s="499"/>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91"/>
    </row>
    <row r="1625" spans="6:69">
      <c r="F1625" s="376"/>
      <c r="G1625" s="133"/>
      <c r="H1625" s="376"/>
      <c r="I1625" s="133"/>
      <c r="J1625" s="436"/>
      <c r="K1625" s="133"/>
      <c r="L1625" s="376"/>
      <c r="M1625" s="133"/>
      <c r="N1625" s="376"/>
      <c r="O1625" s="376"/>
      <c r="P1625" s="133"/>
      <c r="Q1625" s="376"/>
      <c r="R1625" s="133"/>
      <c r="S1625" s="499"/>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91"/>
    </row>
    <row r="1626" spans="6:69">
      <c r="F1626" s="376"/>
      <c r="G1626" s="133"/>
      <c r="H1626" s="376"/>
      <c r="I1626" s="133"/>
      <c r="J1626" s="436"/>
      <c r="K1626" s="133"/>
      <c r="L1626" s="376"/>
      <c r="M1626" s="133"/>
      <c r="N1626" s="376"/>
      <c r="O1626" s="376"/>
      <c r="P1626" s="133"/>
      <c r="Q1626" s="376"/>
      <c r="R1626" s="133"/>
      <c r="S1626" s="499"/>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91"/>
    </row>
    <row r="1627" spans="6:69">
      <c r="F1627" s="376"/>
      <c r="G1627" s="133"/>
      <c r="H1627" s="376"/>
      <c r="I1627" s="133"/>
      <c r="J1627" s="436"/>
      <c r="K1627" s="133"/>
      <c r="L1627" s="376"/>
      <c r="M1627" s="133"/>
      <c r="N1627" s="376"/>
      <c r="O1627" s="376"/>
      <c r="P1627" s="133"/>
      <c r="Q1627" s="376"/>
      <c r="R1627" s="133"/>
      <c r="S1627" s="499"/>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91"/>
    </row>
    <row r="1628" spans="6:69">
      <c r="F1628" s="376"/>
      <c r="G1628" s="133"/>
      <c r="H1628" s="376"/>
      <c r="I1628" s="133"/>
      <c r="J1628" s="436"/>
      <c r="K1628" s="133"/>
      <c r="L1628" s="376"/>
      <c r="M1628" s="133"/>
      <c r="N1628" s="376"/>
      <c r="O1628" s="376"/>
      <c r="P1628" s="133"/>
      <c r="Q1628" s="376"/>
      <c r="R1628" s="133"/>
      <c r="S1628" s="499"/>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91"/>
    </row>
    <row r="1629" spans="6:69">
      <c r="F1629" s="376"/>
      <c r="G1629" s="133"/>
      <c r="H1629" s="376"/>
      <c r="I1629" s="133"/>
      <c r="J1629" s="436"/>
      <c r="K1629" s="133"/>
      <c r="L1629" s="376"/>
      <c r="M1629" s="133"/>
      <c r="N1629" s="376"/>
      <c r="O1629" s="376"/>
      <c r="P1629" s="133"/>
      <c r="Q1629" s="376"/>
      <c r="R1629" s="133"/>
      <c r="S1629" s="499"/>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91"/>
    </row>
    <row r="1630" spans="6:69">
      <c r="F1630" s="376"/>
      <c r="G1630" s="133"/>
      <c r="H1630" s="376"/>
      <c r="I1630" s="133"/>
      <c r="J1630" s="436"/>
      <c r="K1630" s="133"/>
      <c r="L1630" s="376"/>
      <c r="M1630" s="133"/>
      <c r="N1630" s="376"/>
      <c r="O1630" s="376"/>
      <c r="P1630" s="133"/>
      <c r="Q1630" s="376"/>
      <c r="R1630" s="133"/>
      <c r="S1630" s="499"/>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91"/>
    </row>
    <row r="1631" spans="6:69">
      <c r="F1631" s="376"/>
      <c r="G1631" s="133"/>
      <c r="H1631" s="376"/>
      <c r="I1631" s="133"/>
      <c r="J1631" s="436"/>
      <c r="K1631" s="133"/>
      <c r="L1631" s="376"/>
      <c r="M1631" s="133"/>
      <c r="N1631" s="376"/>
      <c r="O1631" s="376"/>
      <c r="P1631" s="133"/>
      <c r="Q1631" s="376"/>
      <c r="R1631" s="133"/>
      <c r="S1631" s="499"/>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91"/>
    </row>
    <row r="1632" spans="6:69">
      <c r="F1632" s="376"/>
      <c r="G1632" s="133"/>
      <c r="H1632" s="376"/>
      <c r="I1632" s="133"/>
      <c r="J1632" s="436"/>
      <c r="K1632" s="133"/>
      <c r="L1632" s="376"/>
      <c r="M1632" s="133"/>
      <c r="N1632" s="376"/>
      <c r="O1632" s="376"/>
      <c r="P1632" s="133"/>
      <c r="Q1632" s="376"/>
      <c r="R1632" s="133"/>
      <c r="S1632" s="499"/>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91"/>
    </row>
    <row r="1633" spans="6:69">
      <c r="F1633" s="376"/>
      <c r="G1633" s="133"/>
      <c r="H1633" s="376"/>
      <c r="I1633" s="133"/>
      <c r="J1633" s="436"/>
      <c r="K1633" s="133"/>
      <c r="L1633" s="376"/>
      <c r="M1633" s="133"/>
      <c r="N1633" s="376"/>
      <c r="O1633" s="376"/>
      <c r="P1633" s="133"/>
      <c r="Q1633" s="376"/>
      <c r="R1633" s="133"/>
      <c r="S1633" s="499"/>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91"/>
    </row>
    <row r="1634" spans="6:69">
      <c r="F1634" s="376"/>
      <c r="G1634" s="133"/>
      <c r="H1634" s="376"/>
      <c r="I1634" s="133"/>
      <c r="J1634" s="436"/>
      <c r="K1634" s="133"/>
      <c r="L1634" s="376"/>
      <c r="M1634" s="133"/>
      <c r="N1634" s="376"/>
      <c r="O1634" s="376"/>
      <c r="P1634" s="133"/>
      <c r="Q1634" s="376"/>
      <c r="R1634" s="133"/>
      <c r="S1634" s="499"/>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91"/>
    </row>
    <row r="1635" spans="6:69">
      <c r="F1635" s="376"/>
      <c r="G1635" s="133"/>
      <c r="H1635" s="376"/>
      <c r="I1635" s="133"/>
      <c r="J1635" s="436"/>
      <c r="K1635" s="133"/>
      <c r="L1635" s="376"/>
      <c r="M1635" s="133"/>
      <c r="N1635" s="376"/>
      <c r="O1635" s="376"/>
      <c r="P1635" s="133"/>
      <c r="Q1635" s="376"/>
      <c r="R1635" s="133"/>
      <c r="S1635" s="499"/>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91"/>
    </row>
    <row r="1636" spans="6:69">
      <c r="F1636" s="376"/>
      <c r="G1636" s="133"/>
      <c r="H1636" s="376"/>
      <c r="I1636" s="133"/>
      <c r="J1636" s="436"/>
      <c r="K1636" s="133"/>
      <c r="L1636" s="376"/>
      <c r="M1636" s="133"/>
      <c r="N1636" s="376"/>
      <c r="O1636" s="376"/>
      <c r="P1636" s="133"/>
      <c r="Q1636" s="376"/>
      <c r="R1636" s="133"/>
      <c r="S1636" s="499"/>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91"/>
    </row>
    <row r="1637" spans="6:69">
      <c r="F1637" s="376"/>
      <c r="G1637" s="133"/>
      <c r="H1637" s="376"/>
      <c r="I1637" s="133"/>
      <c r="J1637" s="436"/>
      <c r="K1637" s="133"/>
      <c r="L1637" s="376"/>
      <c r="M1637" s="133"/>
      <c r="N1637" s="376"/>
      <c r="O1637" s="376"/>
      <c r="P1637" s="133"/>
      <c r="Q1637" s="376"/>
      <c r="R1637" s="133"/>
      <c r="S1637" s="499"/>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91"/>
    </row>
    <row r="1638" spans="6:69">
      <c r="F1638" s="376"/>
      <c r="G1638" s="133"/>
      <c r="H1638" s="376"/>
      <c r="I1638" s="133"/>
      <c r="J1638" s="436"/>
      <c r="K1638" s="133"/>
      <c r="L1638" s="376"/>
      <c r="M1638" s="133"/>
      <c r="N1638" s="376"/>
      <c r="O1638" s="376"/>
      <c r="P1638" s="133"/>
      <c r="Q1638" s="376"/>
      <c r="R1638" s="133"/>
      <c r="S1638" s="499"/>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91"/>
    </row>
    <row r="1639" spans="6:69">
      <c r="F1639" s="376"/>
      <c r="G1639" s="133"/>
      <c r="H1639" s="376"/>
      <c r="I1639" s="133"/>
      <c r="J1639" s="436"/>
      <c r="K1639" s="133"/>
      <c r="L1639" s="376"/>
      <c r="M1639" s="133"/>
      <c r="N1639" s="376"/>
      <c r="O1639" s="376"/>
      <c r="P1639" s="133"/>
      <c r="Q1639" s="376"/>
      <c r="R1639" s="133"/>
      <c r="S1639" s="499"/>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91"/>
    </row>
    <row r="1640" spans="6:69">
      <c r="F1640" s="376"/>
      <c r="G1640" s="133"/>
      <c r="H1640" s="376"/>
      <c r="I1640" s="133"/>
      <c r="J1640" s="436"/>
      <c r="K1640" s="133"/>
      <c r="L1640" s="376"/>
      <c r="M1640" s="133"/>
      <c r="N1640" s="376"/>
      <c r="O1640" s="376"/>
      <c r="P1640" s="133"/>
      <c r="Q1640" s="376"/>
      <c r="R1640" s="133"/>
      <c r="S1640" s="499"/>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91"/>
    </row>
    <row r="1641" spans="6:69">
      <c r="F1641" s="376"/>
      <c r="G1641" s="133"/>
      <c r="H1641" s="376"/>
      <c r="I1641" s="133"/>
      <c r="J1641" s="436"/>
      <c r="K1641" s="133"/>
      <c r="L1641" s="376"/>
      <c r="M1641" s="133"/>
      <c r="N1641" s="376"/>
      <c r="O1641" s="376"/>
      <c r="P1641" s="133"/>
      <c r="Q1641" s="376"/>
      <c r="R1641" s="133"/>
      <c r="S1641" s="499"/>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91"/>
    </row>
    <row r="1642" spans="6:69">
      <c r="F1642" s="376"/>
      <c r="G1642" s="133"/>
      <c r="H1642" s="376"/>
      <c r="I1642" s="133"/>
      <c r="J1642" s="436"/>
      <c r="K1642" s="133"/>
      <c r="L1642" s="376"/>
      <c r="M1642" s="133"/>
      <c r="N1642" s="376"/>
      <c r="O1642" s="376"/>
      <c r="P1642" s="133"/>
      <c r="Q1642" s="376"/>
      <c r="R1642" s="133"/>
      <c r="S1642" s="499"/>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91"/>
    </row>
    <row r="1643" spans="6:69">
      <c r="F1643" s="376"/>
      <c r="G1643" s="133"/>
      <c r="H1643" s="376"/>
      <c r="I1643" s="133"/>
      <c r="J1643" s="436"/>
      <c r="K1643" s="133"/>
      <c r="L1643" s="376"/>
      <c r="M1643" s="133"/>
      <c r="N1643" s="376"/>
      <c r="O1643" s="376"/>
      <c r="P1643" s="133"/>
      <c r="Q1643" s="376"/>
      <c r="R1643" s="133"/>
      <c r="S1643" s="499"/>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91"/>
    </row>
    <row r="1644" spans="6:69">
      <c r="F1644" s="376"/>
      <c r="G1644" s="133"/>
      <c r="H1644" s="376"/>
      <c r="I1644" s="133"/>
      <c r="J1644" s="436"/>
      <c r="K1644" s="133"/>
      <c r="L1644" s="376"/>
      <c r="M1644" s="133"/>
      <c r="N1644" s="376"/>
      <c r="O1644" s="376"/>
      <c r="P1644" s="133"/>
      <c r="Q1644" s="376"/>
      <c r="R1644" s="133"/>
      <c r="S1644" s="499"/>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91"/>
    </row>
    <row r="1645" spans="6:69">
      <c r="F1645" s="376"/>
      <c r="G1645" s="133"/>
      <c r="H1645" s="376"/>
      <c r="I1645" s="133"/>
      <c r="J1645" s="436"/>
      <c r="K1645" s="133"/>
      <c r="L1645" s="376"/>
      <c r="M1645" s="133"/>
      <c r="N1645" s="376"/>
      <c r="O1645" s="376"/>
      <c r="P1645" s="133"/>
      <c r="Q1645" s="376"/>
      <c r="R1645" s="133"/>
      <c r="S1645" s="499"/>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91"/>
    </row>
    <row r="1646" spans="6:69">
      <c r="F1646" s="376"/>
      <c r="G1646" s="133"/>
      <c r="H1646" s="376"/>
      <c r="I1646" s="133"/>
      <c r="J1646" s="436"/>
      <c r="K1646" s="133"/>
      <c r="L1646" s="376"/>
      <c r="M1646" s="133"/>
      <c r="N1646" s="376"/>
      <c r="O1646" s="376"/>
      <c r="P1646" s="133"/>
      <c r="Q1646" s="376"/>
      <c r="R1646" s="133"/>
      <c r="S1646" s="499"/>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91"/>
    </row>
    <row r="1647" spans="6:69">
      <c r="F1647" s="376"/>
      <c r="G1647" s="133"/>
      <c r="H1647" s="376"/>
      <c r="I1647" s="133"/>
      <c r="J1647" s="436"/>
      <c r="K1647" s="133"/>
      <c r="L1647" s="376"/>
      <c r="M1647" s="133"/>
      <c r="N1647" s="376"/>
      <c r="O1647" s="376"/>
      <c r="P1647" s="133"/>
      <c r="Q1647" s="376"/>
      <c r="R1647" s="133"/>
      <c r="S1647" s="499"/>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91"/>
    </row>
    <row r="1648" spans="6:69">
      <c r="F1648" s="376"/>
      <c r="G1648" s="133"/>
      <c r="H1648" s="376"/>
      <c r="I1648" s="133"/>
      <c r="J1648" s="436"/>
      <c r="K1648" s="133"/>
      <c r="L1648" s="376"/>
      <c r="M1648" s="133"/>
      <c r="N1648" s="376"/>
      <c r="O1648" s="376"/>
      <c r="P1648" s="133"/>
      <c r="Q1648" s="376"/>
      <c r="R1648" s="133"/>
      <c r="S1648" s="499"/>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91"/>
    </row>
    <row r="1649" spans="6:69">
      <c r="F1649" s="376"/>
      <c r="G1649" s="133"/>
      <c r="H1649" s="376"/>
      <c r="I1649" s="133"/>
      <c r="J1649" s="436"/>
      <c r="K1649" s="133"/>
      <c r="L1649" s="376"/>
      <c r="M1649" s="133"/>
      <c r="N1649" s="376"/>
      <c r="O1649" s="376"/>
      <c r="P1649" s="133"/>
      <c r="Q1649" s="376"/>
      <c r="R1649" s="133"/>
      <c r="S1649" s="499"/>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91"/>
    </row>
    <row r="1650" spans="6:69">
      <c r="F1650" s="376"/>
      <c r="G1650" s="133"/>
      <c r="H1650" s="376"/>
      <c r="I1650" s="133"/>
      <c r="J1650" s="436"/>
      <c r="K1650" s="133"/>
      <c r="L1650" s="376"/>
      <c r="M1650" s="133"/>
      <c r="N1650" s="376"/>
      <c r="O1650" s="376"/>
      <c r="P1650" s="133"/>
      <c r="Q1650" s="376"/>
      <c r="R1650" s="133"/>
      <c r="S1650" s="499"/>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91"/>
    </row>
    <row r="1651" spans="6:69">
      <c r="F1651" s="376"/>
      <c r="G1651" s="133"/>
      <c r="H1651" s="376"/>
      <c r="I1651" s="133"/>
      <c r="J1651" s="436"/>
      <c r="K1651" s="133"/>
      <c r="L1651" s="376"/>
      <c r="M1651" s="133"/>
      <c r="N1651" s="376"/>
      <c r="O1651" s="376"/>
      <c r="P1651" s="133"/>
      <c r="Q1651" s="376"/>
      <c r="R1651" s="133"/>
      <c r="S1651" s="499"/>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91"/>
    </row>
    <row r="1652" spans="6:69">
      <c r="F1652" s="376"/>
      <c r="G1652" s="133"/>
      <c r="H1652" s="376"/>
      <c r="I1652" s="133"/>
      <c r="J1652" s="436"/>
      <c r="K1652" s="133"/>
      <c r="L1652" s="376"/>
      <c r="M1652" s="133"/>
      <c r="N1652" s="376"/>
      <c r="O1652" s="376"/>
      <c r="P1652" s="133"/>
      <c r="Q1652" s="376"/>
      <c r="R1652" s="133"/>
      <c r="S1652" s="499"/>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91"/>
    </row>
    <row r="1653" spans="6:69">
      <c r="F1653" s="376"/>
      <c r="G1653" s="133"/>
      <c r="H1653" s="376"/>
      <c r="I1653" s="133"/>
      <c r="J1653" s="436"/>
      <c r="K1653" s="133"/>
      <c r="L1653" s="376"/>
      <c r="M1653" s="133"/>
      <c r="N1653" s="376"/>
      <c r="O1653" s="376"/>
      <c r="P1653" s="133"/>
      <c r="Q1653" s="376"/>
      <c r="R1653" s="133"/>
      <c r="S1653" s="499"/>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91"/>
    </row>
    <row r="1654" spans="6:69">
      <c r="F1654" s="376"/>
      <c r="G1654" s="133"/>
      <c r="H1654" s="376"/>
      <c r="I1654" s="133"/>
      <c r="J1654" s="436"/>
      <c r="K1654" s="133"/>
      <c r="L1654" s="376"/>
      <c r="M1654" s="133"/>
      <c r="N1654" s="376"/>
      <c r="O1654" s="376"/>
      <c r="P1654" s="133"/>
      <c r="Q1654" s="376"/>
      <c r="R1654" s="133"/>
      <c r="S1654" s="499"/>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91"/>
    </row>
    <row r="1655" spans="6:69">
      <c r="F1655" s="376"/>
      <c r="G1655" s="133"/>
      <c r="H1655" s="376"/>
      <c r="I1655" s="133"/>
      <c r="J1655" s="436"/>
      <c r="K1655" s="133"/>
      <c r="L1655" s="376"/>
      <c r="M1655" s="133"/>
      <c r="N1655" s="376"/>
      <c r="O1655" s="376"/>
      <c r="P1655" s="133"/>
      <c r="Q1655" s="376"/>
      <c r="R1655" s="133"/>
      <c r="S1655" s="499"/>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91"/>
    </row>
    <row r="1656" spans="6:69">
      <c r="F1656" s="376"/>
      <c r="G1656" s="133"/>
      <c r="H1656" s="376"/>
      <c r="I1656" s="133"/>
      <c r="J1656" s="436"/>
      <c r="K1656" s="133"/>
      <c r="L1656" s="376"/>
      <c r="M1656" s="133"/>
      <c r="N1656" s="376"/>
      <c r="O1656" s="376"/>
      <c r="P1656" s="133"/>
      <c r="Q1656" s="376"/>
      <c r="R1656" s="133"/>
      <c r="S1656" s="499"/>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91"/>
    </row>
    <row r="1657" spans="6:69">
      <c r="F1657" s="376"/>
      <c r="G1657" s="133"/>
      <c r="H1657" s="376"/>
      <c r="I1657" s="133"/>
      <c r="J1657" s="436"/>
      <c r="K1657" s="133"/>
      <c r="L1657" s="376"/>
      <c r="M1657" s="133"/>
      <c r="N1657" s="376"/>
      <c r="O1657" s="376"/>
      <c r="P1657" s="133"/>
      <c r="Q1657" s="376"/>
      <c r="R1657" s="133"/>
      <c r="S1657" s="499"/>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91"/>
    </row>
    <row r="1658" spans="6:69">
      <c r="F1658" s="376"/>
      <c r="G1658" s="133"/>
      <c r="H1658" s="376"/>
      <c r="I1658" s="133"/>
      <c r="J1658" s="436"/>
      <c r="K1658" s="133"/>
      <c r="L1658" s="376"/>
      <c r="M1658" s="133"/>
      <c r="N1658" s="376"/>
      <c r="O1658" s="376"/>
      <c r="P1658" s="133"/>
      <c r="Q1658" s="376"/>
      <c r="R1658" s="133"/>
      <c r="S1658" s="499"/>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91"/>
    </row>
    <row r="1659" spans="6:69">
      <c r="F1659" s="376"/>
      <c r="G1659" s="133"/>
      <c r="H1659" s="376"/>
      <c r="I1659" s="133"/>
      <c r="J1659" s="436"/>
      <c r="K1659" s="133"/>
      <c r="L1659" s="376"/>
      <c r="M1659" s="133"/>
      <c r="N1659" s="376"/>
      <c r="O1659" s="376"/>
      <c r="P1659" s="133"/>
      <c r="Q1659" s="376"/>
      <c r="R1659" s="133"/>
      <c r="S1659" s="499"/>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91"/>
    </row>
    <row r="1660" spans="6:69">
      <c r="F1660" s="376"/>
      <c r="G1660" s="133"/>
      <c r="H1660" s="376"/>
      <c r="I1660" s="133"/>
      <c r="J1660" s="436"/>
      <c r="K1660" s="133"/>
      <c r="L1660" s="376"/>
      <c r="M1660" s="133"/>
      <c r="N1660" s="376"/>
      <c r="O1660" s="376"/>
      <c r="P1660" s="133"/>
      <c r="Q1660" s="376"/>
      <c r="R1660" s="133"/>
      <c r="S1660" s="499"/>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91"/>
    </row>
    <row r="1661" spans="6:69">
      <c r="F1661" s="376"/>
      <c r="G1661" s="133"/>
      <c r="H1661" s="376"/>
      <c r="I1661" s="133"/>
      <c r="J1661" s="436"/>
      <c r="K1661" s="133"/>
      <c r="L1661" s="376"/>
      <c r="M1661" s="133"/>
      <c r="N1661" s="376"/>
      <c r="O1661" s="376"/>
      <c r="P1661" s="133"/>
      <c r="Q1661" s="376"/>
      <c r="R1661" s="133"/>
      <c r="S1661" s="499"/>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91"/>
    </row>
    <row r="1662" spans="6:69">
      <c r="F1662" s="376"/>
      <c r="G1662" s="133"/>
      <c r="H1662" s="376"/>
      <c r="I1662" s="133"/>
      <c r="J1662" s="436"/>
      <c r="K1662" s="133"/>
      <c r="L1662" s="376"/>
      <c r="M1662" s="133"/>
      <c r="N1662" s="376"/>
      <c r="O1662" s="376"/>
      <c r="P1662" s="133"/>
      <c r="Q1662" s="376"/>
      <c r="R1662" s="133"/>
      <c r="S1662" s="499"/>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91"/>
    </row>
    <row r="1663" spans="6:69">
      <c r="F1663" s="376"/>
      <c r="G1663" s="133"/>
      <c r="H1663" s="376"/>
      <c r="I1663" s="133"/>
      <c r="J1663" s="436"/>
      <c r="K1663" s="133"/>
      <c r="L1663" s="376"/>
      <c r="M1663" s="133"/>
      <c r="N1663" s="376"/>
      <c r="O1663" s="376"/>
      <c r="P1663" s="133"/>
      <c r="Q1663" s="376"/>
      <c r="R1663" s="133"/>
      <c r="S1663" s="499"/>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91"/>
    </row>
    <row r="1664" spans="6:69">
      <c r="F1664" s="376"/>
      <c r="G1664" s="133"/>
      <c r="H1664" s="376"/>
      <c r="I1664" s="133"/>
      <c r="J1664" s="436"/>
      <c r="K1664" s="133"/>
      <c r="L1664" s="376"/>
      <c r="M1664" s="133"/>
      <c r="N1664" s="376"/>
      <c r="O1664" s="376"/>
      <c r="P1664" s="133"/>
      <c r="Q1664" s="376"/>
      <c r="R1664" s="133"/>
      <c r="S1664" s="499"/>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91"/>
    </row>
    <row r="1665" spans="6:69">
      <c r="F1665" s="376"/>
      <c r="G1665" s="133"/>
      <c r="H1665" s="376"/>
      <c r="I1665" s="133"/>
      <c r="J1665" s="436"/>
      <c r="K1665" s="133"/>
      <c r="L1665" s="376"/>
      <c r="M1665" s="133"/>
      <c r="N1665" s="376"/>
      <c r="O1665" s="376"/>
      <c r="P1665" s="133"/>
      <c r="Q1665" s="376"/>
      <c r="R1665" s="133"/>
      <c r="S1665" s="499"/>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91"/>
    </row>
    <row r="1666" spans="6:69">
      <c r="F1666" s="376"/>
      <c r="G1666" s="133"/>
      <c r="H1666" s="376"/>
      <c r="I1666" s="133"/>
      <c r="J1666" s="436"/>
      <c r="K1666" s="133"/>
      <c r="L1666" s="376"/>
      <c r="M1666" s="133"/>
      <c r="N1666" s="376"/>
      <c r="O1666" s="376"/>
      <c r="P1666" s="133"/>
      <c r="Q1666" s="376"/>
      <c r="R1666" s="133"/>
      <c r="S1666" s="499"/>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91"/>
    </row>
    <row r="1667" spans="6:69">
      <c r="F1667" s="376"/>
      <c r="G1667" s="133"/>
      <c r="H1667" s="376"/>
      <c r="I1667" s="133"/>
      <c r="J1667" s="436"/>
      <c r="K1667" s="133"/>
      <c r="L1667" s="376"/>
      <c r="M1667" s="133"/>
      <c r="N1667" s="376"/>
      <c r="O1667" s="376"/>
      <c r="P1667" s="133"/>
      <c r="Q1667" s="376"/>
      <c r="R1667" s="133"/>
      <c r="S1667" s="499"/>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91"/>
    </row>
    <row r="1668" spans="6:69">
      <c r="F1668" s="376"/>
      <c r="G1668" s="133"/>
      <c r="H1668" s="376"/>
      <c r="I1668" s="133"/>
      <c r="J1668" s="436"/>
      <c r="K1668" s="133"/>
      <c r="L1668" s="376"/>
      <c r="M1668" s="133"/>
      <c r="N1668" s="376"/>
      <c r="O1668" s="376"/>
      <c r="P1668" s="133"/>
      <c r="Q1668" s="376"/>
      <c r="R1668" s="133"/>
      <c r="S1668" s="499"/>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91"/>
    </row>
    <row r="1669" spans="6:69">
      <c r="F1669" s="376"/>
      <c r="G1669" s="133"/>
      <c r="H1669" s="376"/>
      <c r="I1669" s="133"/>
      <c r="J1669" s="436"/>
      <c r="K1669" s="133"/>
      <c r="L1669" s="376"/>
      <c r="M1669" s="133"/>
      <c r="N1669" s="376"/>
      <c r="O1669" s="376"/>
      <c r="P1669" s="133"/>
      <c r="Q1669" s="376"/>
      <c r="R1669" s="133"/>
      <c r="S1669" s="499"/>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91"/>
    </row>
    <row r="1670" spans="6:69">
      <c r="F1670" s="376"/>
      <c r="G1670" s="133"/>
      <c r="H1670" s="376"/>
      <c r="I1670" s="133"/>
      <c r="J1670" s="436"/>
      <c r="K1670" s="133"/>
      <c r="L1670" s="376"/>
      <c r="M1670" s="133"/>
      <c r="N1670" s="376"/>
      <c r="O1670" s="376"/>
      <c r="P1670" s="133"/>
      <c r="Q1670" s="376"/>
      <c r="R1670" s="133"/>
      <c r="S1670" s="499"/>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91"/>
    </row>
    <row r="1671" spans="6:69">
      <c r="F1671" s="376"/>
      <c r="G1671" s="133"/>
      <c r="H1671" s="376"/>
      <c r="I1671" s="133"/>
      <c r="J1671" s="436"/>
      <c r="K1671" s="133"/>
      <c r="L1671" s="376"/>
      <c r="M1671" s="133"/>
      <c r="N1671" s="376"/>
      <c r="O1671" s="376"/>
      <c r="P1671" s="133"/>
      <c r="Q1671" s="376"/>
      <c r="R1671" s="133"/>
      <c r="S1671" s="499"/>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91"/>
    </row>
    <row r="1672" spans="6:69">
      <c r="F1672" s="376"/>
      <c r="G1672" s="133"/>
      <c r="H1672" s="376"/>
      <c r="I1672" s="133"/>
      <c r="J1672" s="436"/>
      <c r="K1672" s="133"/>
      <c r="L1672" s="376"/>
      <c r="M1672" s="133"/>
      <c r="N1672" s="376"/>
      <c r="O1672" s="376"/>
      <c r="P1672" s="133"/>
      <c r="Q1672" s="376"/>
      <c r="R1672" s="133"/>
      <c r="S1672" s="499"/>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91"/>
    </row>
    <row r="1673" spans="6:69">
      <c r="F1673" s="376"/>
      <c r="G1673" s="133"/>
      <c r="H1673" s="376"/>
      <c r="I1673" s="133"/>
      <c r="J1673" s="436"/>
      <c r="K1673" s="133"/>
      <c r="L1673" s="376"/>
      <c r="M1673" s="133"/>
      <c r="N1673" s="376"/>
      <c r="O1673" s="376"/>
      <c r="P1673" s="133"/>
      <c r="Q1673" s="376"/>
      <c r="R1673" s="133"/>
      <c r="S1673" s="499"/>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91"/>
    </row>
    <row r="1674" spans="6:69">
      <c r="F1674" s="376"/>
      <c r="G1674" s="133"/>
      <c r="H1674" s="376"/>
      <c r="I1674" s="133"/>
      <c r="J1674" s="436"/>
      <c r="K1674" s="133"/>
      <c r="L1674" s="376"/>
      <c r="M1674" s="133"/>
      <c r="N1674" s="376"/>
      <c r="O1674" s="376"/>
      <c r="P1674" s="133"/>
      <c r="Q1674" s="376"/>
      <c r="R1674" s="133"/>
      <c r="S1674" s="499"/>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91"/>
    </row>
    <row r="1675" spans="6:69">
      <c r="F1675" s="376"/>
      <c r="G1675" s="133"/>
      <c r="H1675" s="376"/>
      <c r="I1675" s="133"/>
      <c r="J1675" s="436"/>
      <c r="K1675" s="133"/>
      <c r="L1675" s="376"/>
      <c r="M1675" s="133"/>
      <c r="N1675" s="376"/>
      <c r="O1675" s="376"/>
      <c r="P1675" s="133"/>
      <c r="Q1675" s="376"/>
      <c r="R1675" s="133"/>
      <c r="S1675" s="499"/>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91"/>
    </row>
    <row r="1676" spans="6:69">
      <c r="F1676" s="376"/>
      <c r="G1676" s="133"/>
      <c r="H1676" s="376"/>
      <c r="I1676" s="133"/>
      <c r="J1676" s="436"/>
      <c r="K1676" s="133"/>
      <c r="L1676" s="376"/>
      <c r="M1676" s="133"/>
      <c r="N1676" s="376"/>
      <c r="O1676" s="376"/>
      <c r="P1676" s="133"/>
      <c r="Q1676" s="376"/>
      <c r="R1676" s="133"/>
      <c r="S1676" s="499"/>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91"/>
    </row>
    <row r="1677" spans="6:69">
      <c r="F1677" s="376"/>
      <c r="G1677" s="133"/>
      <c r="H1677" s="376"/>
      <c r="I1677" s="133"/>
      <c r="J1677" s="436"/>
      <c r="K1677" s="133"/>
      <c r="L1677" s="376"/>
      <c r="M1677" s="133"/>
      <c r="N1677" s="376"/>
      <c r="O1677" s="376"/>
      <c r="P1677" s="133"/>
      <c r="Q1677" s="376"/>
      <c r="R1677" s="133"/>
      <c r="S1677" s="499"/>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91"/>
    </row>
    <row r="1678" spans="6:69">
      <c r="F1678" s="376"/>
      <c r="G1678" s="133"/>
      <c r="H1678" s="376"/>
      <c r="I1678" s="133"/>
      <c r="J1678" s="436"/>
      <c r="K1678" s="133"/>
      <c r="L1678" s="376"/>
      <c r="M1678" s="133"/>
      <c r="N1678" s="376"/>
      <c r="O1678" s="376"/>
      <c r="P1678" s="133"/>
      <c r="Q1678" s="376"/>
      <c r="R1678" s="133"/>
      <c r="S1678" s="499"/>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91"/>
    </row>
    <row r="1679" spans="6:69">
      <c r="F1679" s="376"/>
      <c r="G1679" s="133"/>
      <c r="H1679" s="376"/>
      <c r="I1679" s="133"/>
      <c r="J1679" s="436"/>
      <c r="K1679" s="133"/>
      <c r="L1679" s="376"/>
      <c r="M1679" s="133"/>
      <c r="N1679" s="376"/>
      <c r="O1679" s="376"/>
      <c r="P1679" s="133"/>
      <c r="Q1679" s="376"/>
      <c r="R1679" s="133"/>
      <c r="S1679" s="499"/>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91"/>
    </row>
    <row r="1680" spans="6:69">
      <c r="F1680" s="376"/>
      <c r="G1680" s="133"/>
      <c r="H1680" s="376"/>
      <c r="I1680" s="133"/>
      <c r="J1680" s="436"/>
      <c r="K1680" s="133"/>
      <c r="L1680" s="376"/>
      <c r="M1680" s="133"/>
      <c r="N1680" s="376"/>
      <c r="O1680" s="376"/>
      <c r="P1680" s="133"/>
      <c r="Q1680" s="376"/>
      <c r="R1680" s="133"/>
      <c r="S1680" s="499"/>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91"/>
    </row>
    <row r="1681" spans="6:69">
      <c r="F1681" s="376"/>
      <c r="G1681" s="133"/>
      <c r="H1681" s="376"/>
      <c r="I1681" s="133"/>
      <c r="J1681" s="436"/>
      <c r="K1681" s="133"/>
      <c r="L1681" s="376"/>
      <c r="M1681" s="133"/>
      <c r="N1681" s="376"/>
      <c r="O1681" s="376"/>
      <c r="P1681" s="133"/>
      <c r="Q1681" s="376"/>
      <c r="R1681" s="133"/>
      <c r="S1681" s="499"/>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91"/>
    </row>
    <row r="1682" spans="6:69">
      <c r="F1682" s="376"/>
      <c r="G1682" s="133"/>
      <c r="H1682" s="376"/>
      <c r="I1682" s="133"/>
      <c r="J1682" s="436"/>
      <c r="K1682" s="133"/>
      <c r="L1682" s="376"/>
      <c r="M1682" s="133"/>
      <c r="N1682" s="376"/>
      <c r="O1682" s="376"/>
      <c r="P1682" s="133"/>
      <c r="Q1682" s="376"/>
      <c r="R1682" s="133"/>
      <c r="S1682" s="499"/>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91"/>
    </row>
    <row r="1683" spans="6:69">
      <c r="F1683" s="376"/>
      <c r="G1683" s="133"/>
      <c r="H1683" s="376"/>
      <c r="I1683" s="133"/>
      <c r="J1683" s="436"/>
      <c r="K1683" s="133"/>
      <c r="L1683" s="376"/>
      <c r="M1683" s="133"/>
      <c r="N1683" s="376"/>
      <c r="O1683" s="376"/>
      <c r="P1683" s="133"/>
      <c r="Q1683" s="376"/>
      <c r="R1683" s="133"/>
      <c r="S1683" s="499"/>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91"/>
    </row>
    <row r="1684" spans="6:69">
      <c r="F1684" s="376"/>
      <c r="G1684" s="133"/>
      <c r="H1684" s="376"/>
      <c r="I1684" s="133"/>
      <c r="J1684" s="436"/>
      <c r="K1684" s="133"/>
      <c r="L1684" s="376"/>
      <c r="M1684" s="133"/>
      <c r="N1684" s="376"/>
      <c r="O1684" s="376"/>
      <c r="P1684" s="133"/>
      <c r="Q1684" s="376"/>
      <c r="R1684" s="133"/>
      <c r="S1684" s="499"/>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91"/>
    </row>
    <row r="1685" spans="6:69">
      <c r="F1685" s="376"/>
      <c r="G1685" s="133"/>
      <c r="H1685" s="376"/>
      <c r="I1685" s="133"/>
      <c r="J1685" s="436"/>
      <c r="K1685" s="133"/>
      <c r="L1685" s="376"/>
      <c r="M1685" s="133"/>
      <c r="N1685" s="376"/>
      <c r="O1685" s="376"/>
      <c r="P1685" s="133"/>
      <c r="Q1685" s="376"/>
      <c r="R1685" s="133"/>
      <c r="S1685" s="499"/>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91"/>
    </row>
    <row r="1686" spans="6:69">
      <c r="F1686" s="376"/>
      <c r="G1686" s="133"/>
      <c r="H1686" s="376"/>
      <c r="I1686" s="133"/>
      <c r="J1686" s="436"/>
      <c r="K1686" s="133"/>
      <c r="L1686" s="376"/>
      <c r="M1686" s="133"/>
      <c r="N1686" s="376"/>
      <c r="O1686" s="376"/>
      <c r="P1686" s="133"/>
      <c r="Q1686" s="376"/>
      <c r="R1686" s="133"/>
      <c r="S1686" s="499"/>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91"/>
    </row>
    <row r="1687" spans="6:69">
      <c r="F1687" s="376"/>
      <c r="G1687" s="133"/>
      <c r="H1687" s="376"/>
      <c r="I1687" s="133"/>
      <c r="J1687" s="436"/>
      <c r="K1687" s="133"/>
      <c r="L1687" s="376"/>
      <c r="M1687" s="133"/>
      <c r="N1687" s="376"/>
      <c r="O1687" s="376"/>
      <c r="P1687" s="133"/>
      <c r="Q1687" s="376"/>
      <c r="R1687" s="133"/>
      <c r="S1687" s="499"/>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91"/>
    </row>
    <row r="1688" spans="6:69">
      <c r="F1688" s="376"/>
      <c r="G1688" s="133"/>
      <c r="H1688" s="376"/>
      <c r="I1688" s="133"/>
      <c r="J1688" s="436"/>
      <c r="K1688" s="133"/>
      <c r="L1688" s="376"/>
      <c r="M1688" s="133"/>
      <c r="N1688" s="376"/>
      <c r="O1688" s="376"/>
      <c r="P1688" s="133"/>
      <c r="Q1688" s="376"/>
      <c r="R1688" s="133"/>
      <c r="S1688" s="499"/>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91"/>
    </row>
    <row r="1689" spans="6:69">
      <c r="F1689" s="376"/>
      <c r="G1689" s="133"/>
      <c r="H1689" s="376"/>
      <c r="I1689" s="133"/>
      <c r="J1689" s="436"/>
      <c r="K1689" s="133"/>
      <c r="L1689" s="376"/>
      <c r="M1689" s="133"/>
      <c r="N1689" s="376"/>
      <c r="O1689" s="376"/>
      <c r="P1689" s="133"/>
      <c r="Q1689" s="376"/>
      <c r="R1689" s="133"/>
      <c r="S1689" s="499"/>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91"/>
    </row>
    <row r="1690" spans="6:69">
      <c r="F1690" s="376"/>
      <c r="G1690" s="133"/>
      <c r="H1690" s="376"/>
      <c r="I1690" s="133"/>
      <c r="J1690" s="436"/>
      <c r="K1690" s="133"/>
      <c r="L1690" s="376"/>
      <c r="M1690" s="133"/>
      <c r="N1690" s="376"/>
      <c r="O1690" s="376"/>
      <c r="P1690" s="133"/>
      <c r="Q1690" s="376"/>
      <c r="R1690" s="133"/>
      <c r="S1690" s="499"/>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91"/>
    </row>
    <row r="1691" spans="6:69">
      <c r="F1691" s="376"/>
      <c r="G1691" s="133"/>
      <c r="H1691" s="376"/>
      <c r="I1691" s="133"/>
      <c r="J1691" s="436"/>
      <c r="K1691" s="133"/>
      <c r="L1691" s="376"/>
      <c r="M1691" s="133"/>
      <c r="N1691" s="376"/>
      <c r="O1691" s="376"/>
      <c r="P1691" s="133"/>
      <c r="Q1691" s="376"/>
      <c r="R1691" s="133"/>
      <c r="S1691" s="499"/>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91"/>
    </row>
    <row r="1692" spans="6:69">
      <c r="F1692" s="376"/>
      <c r="G1692" s="133"/>
      <c r="H1692" s="376"/>
      <c r="I1692" s="133"/>
      <c r="J1692" s="436"/>
      <c r="K1692" s="133"/>
      <c r="L1692" s="376"/>
      <c r="M1692" s="133"/>
      <c r="N1692" s="376"/>
      <c r="O1692" s="376"/>
      <c r="P1692" s="133"/>
      <c r="Q1692" s="376"/>
      <c r="R1692" s="133"/>
      <c r="S1692" s="499"/>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91"/>
    </row>
    <row r="1693" spans="6:69">
      <c r="F1693" s="376"/>
      <c r="G1693" s="133"/>
      <c r="H1693" s="376"/>
      <c r="I1693" s="133"/>
      <c r="J1693" s="436"/>
      <c r="K1693" s="133"/>
      <c r="L1693" s="376"/>
      <c r="M1693" s="133"/>
      <c r="N1693" s="376"/>
      <c r="O1693" s="376"/>
      <c r="P1693" s="133"/>
      <c r="Q1693" s="376"/>
      <c r="R1693" s="133"/>
      <c r="S1693" s="499"/>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91"/>
    </row>
    <row r="1694" spans="6:69">
      <c r="F1694" s="376"/>
      <c r="G1694" s="133"/>
      <c r="H1694" s="376"/>
      <c r="I1694" s="133"/>
      <c r="J1694" s="436"/>
      <c r="K1694" s="133"/>
      <c r="L1694" s="376"/>
      <c r="M1694" s="133"/>
      <c r="N1694" s="376"/>
      <c r="O1694" s="376"/>
      <c r="P1694" s="133"/>
      <c r="Q1694" s="376"/>
      <c r="R1694" s="133"/>
      <c r="S1694" s="499"/>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91"/>
    </row>
    <row r="1695" spans="6:69">
      <c r="F1695" s="376"/>
      <c r="G1695" s="133"/>
      <c r="H1695" s="376"/>
      <c r="I1695" s="133"/>
      <c r="J1695" s="436"/>
      <c r="K1695" s="133"/>
      <c r="L1695" s="376"/>
      <c r="M1695" s="133"/>
      <c r="N1695" s="376"/>
      <c r="O1695" s="376"/>
      <c r="P1695" s="133"/>
      <c r="Q1695" s="376"/>
      <c r="R1695" s="133"/>
      <c r="S1695" s="499"/>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91"/>
    </row>
    <row r="1696" spans="6:69">
      <c r="F1696" s="376"/>
      <c r="G1696" s="133"/>
      <c r="H1696" s="376"/>
      <c r="I1696" s="133"/>
      <c r="J1696" s="436"/>
      <c r="K1696" s="133"/>
      <c r="L1696" s="376"/>
      <c r="M1696" s="133"/>
      <c r="N1696" s="376"/>
      <c r="O1696" s="376"/>
      <c r="P1696" s="133"/>
      <c r="Q1696" s="376"/>
      <c r="R1696" s="133"/>
      <c r="S1696" s="499"/>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91"/>
    </row>
    <row r="1697" spans="6:69">
      <c r="F1697" s="376"/>
      <c r="G1697" s="133"/>
      <c r="H1697" s="376"/>
      <c r="I1697" s="133"/>
      <c r="J1697" s="436"/>
      <c r="K1697" s="133"/>
      <c r="L1697" s="376"/>
      <c r="M1697" s="133"/>
      <c r="N1697" s="376"/>
      <c r="O1697" s="376"/>
      <c r="P1697" s="133"/>
      <c r="Q1697" s="376"/>
      <c r="R1697" s="133"/>
      <c r="S1697" s="499"/>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91"/>
    </row>
    <row r="1698" spans="6:69">
      <c r="F1698" s="376"/>
      <c r="G1698" s="133"/>
      <c r="H1698" s="376"/>
      <c r="I1698" s="133"/>
      <c r="J1698" s="436"/>
      <c r="K1698" s="133"/>
      <c r="L1698" s="376"/>
      <c r="M1698" s="133"/>
      <c r="N1698" s="376"/>
      <c r="O1698" s="376"/>
      <c r="P1698" s="133"/>
      <c r="Q1698" s="376"/>
      <c r="R1698" s="133"/>
      <c r="S1698" s="499"/>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91"/>
    </row>
    <row r="1699" spans="6:69">
      <c r="F1699" s="376"/>
      <c r="G1699" s="133"/>
      <c r="H1699" s="376"/>
      <c r="I1699" s="133"/>
      <c r="J1699" s="436"/>
      <c r="K1699" s="133"/>
      <c r="L1699" s="376"/>
      <c r="M1699" s="133"/>
      <c r="N1699" s="376"/>
      <c r="O1699" s="376"/>
      <c r="P1699" s="133"/>
      <c r="Q1699" s="376"/>
      <c r="R1699" s="133"/>
      <c r="S1699" s="499"/>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91"/>
    </row>
    <row r="1700" spans="6:69">
      <c r="F1700" s="376"/>
      <c r="G1700" s="133"/>
      <c r="H1700" s="376"/>
      <c r="I1700" s="133"/>
      <c r="J1700" s="436"/>
      <c r="K1700" s="133"/>
      <c r="L1700" s="376"/>
      <c r="M1700" s="133"/>
      <c r="N1700" s="376"/>
      <c r="O1700" s="376"/>
      <c r="P1700" s="133"/>
      <c r="Q1700" s="376"/>
      <c r="R1700" s="133"/>
      <c r="S1700" s="499"/>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91"/>
    </row>
    <row r="1701" spans="6:69">
      <c r="F1701" s="376"/>
      <c r="G1701" s="133"/>
      <c r="H1701" s="376"/>
      <c r="I1701" s="133"/>
      <c r="J1701" s="436"/>
      <c r="K1701" s="133"/>
      <c r="L1701" s="376"/>
      <c r="M1701" s="133"/>
      <c r="N1701" s="376"/>
      <c r="O1701" s="376"/>
      <c r="P1701" s="133"/>
      <c r="Q1701" s="376"/>
      <c r="R1701" s="133"/>
      <c r="S1701" s="499"/>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91"/>
    </row>
    <row r="1702" spans="6:69">
      <c r="F1702" s="376"/>
      <c r="G1702" s="133"/>
      <c r="H1702" s="376"/>
      <c r="I1702" s="133"/>
      <c r="J1702" s="436"/>
      <c r="K1702" s="133"/>
      <c r="L1702" s="376"/>
      <c r="M1702" s="133"/>
      <c r="N1702" s="376"/>
      <c r="O1702" s="376"/>
      <c r="P1702" s="133"/>
      <c r="Q1702" s="376"/>
      <c r="R1702" s="133"/>
      <c r="S1702" s="499"/>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91"/>
    </row>
    <row r="1703" spans="6:69">
      <c r="F1703" s="376"/>
      <c r="G1703" s="133"/>
      <c r="H1703" s="376"/>
      <c r="I1703" s="133"/>
      <c r="J1703" s="436"/>
      <c r="K1703" s="133"/>
      <c r="L1703" s="376"/>
      <c r="M1703" s="133"/>
      <c r="N1703" s="376"/>
      <c r="O1703" s="376"/>
      <c r="P1703" s="133"/>
      <c r="Q1703" s="376"/>
      <c r="R1703" s="133"/>
      <c r="S1703" s="499"/>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91"/>
    </row>
    <row r="1704" spans="6:69">
      <c r="F1704" s="376"/>
      <c r="G1704" s="133"/>
      <c r="H1704" s="376"/>
      <c r="I1704" s="133"/>
      <c r="J1704" s="436"/>
      <c r="K1704" s="133"/>
      <c r="L1704" s="376"/>
      <c r="M1704" s="133"/>
      <c r="N1704" s="376"/>
      <c r="O1704" s="376"/>
      <c r="P1704" s="133"/>
      <c r="Q1704" s="376"/>
      <c r="R1704" s="133"/>
      <c r="S1704" s="499"/>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91"/>
    </row>
    <row r="1705" spans="6:69">
      <c r="F1705" s="376"/>
      <c r="G1705" s="133"/>
      <c r="H1705" s="376"/>
      <c r="I1705" s="133"/>
      <c r="J1705" s="436"/>
      <c r="K1705" s="133"/>
      <c r="L1705" s="376"/>
      <c r="M1705" s="133"/>
      <c r="N1705" s="376"/>
      <c r="O1705" s="376"/>
      <c r="P1705" s="133"/>
      <c r="Q1705" s="376"/>
      <c r="R1705" s="133"/>
      <c r="S1705" s="499"/>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91"/>
    </row>
    <row r="1706" spans="6:69">
      <c r="F1706" s="376"/>
      <c r="G1706" s="133"/>
      <c r="H1706" s="376"/>
      <c r="I1706" s="133"/>
      <c r="J1706" s="436"/>
      <c r="K1706" s="133"/>
      <c r="L1706" s="376"/>
      <c r="M1706" s="133"/>
      <c r="N1706" s="376"/>
      <c r="O1706" s="376"/>
      <c r="P1706" s="133"/>
      <c r="Q1706" s="376"/>
      <c r="R1706" s="133"/>
      <c r="S1706" s="499"/>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91"/>
    </row>
    <row r="1707" spans="6:69">
      <c r="F1707" s="376"/>
      <c r="G1707" s="133"/>
      <c r="H1707" s="376"/>
      <c r="I1707" s="133"/>
      <c r="J1707" s="436"/>
      <c r="K1707" s="133"/>
      <c r="L1707" s="376"/>
      <c r="M1707" s="133"/>
      <c r="N1707" s="376"/>
      <c r="O1707" s="376"/>
      <c r="P1707" s="133"/>
      <c r="Q1707" s="376"/>
      <c r="R1707" s="133"/>
      <c r="S1707" s="499"/>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91"/>
    </row>
    <row r="1708" spans="6:69">
      <c r="F1708" s="376"/>
      <c r="G1708" s="133"/>
      <c r="H1708" s="376"/>
      <c r="I1708" s="133"/>
      <c r="J1708" s="436"/>
      <c r="K1708" s="133"/>
      <c r="L1708" s="376"/>
      <c r="M1708" s="133"/>
      <c r="N1708" s="376"/>
      <c r="O1708" s="376"/>
      <c r="P1708" s="133"/>
      <c r="Q1708" s="376"/>
      <c r="R1708" s="133"/>
      <c r="S1708" s="499"/>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91"/>
    </row>
    <row r="1709" spans="6:69">
      <c r="F1709" s="376"/>
      <c r="G1709" s="133"/>
      <c r="H1709" s="376"/>
      <c r="I1709" s="133"/>
      <c r="J1709" s="436"/>
      <c r="K1709" s="133"/>
      <c r="L1709" s="376"/>
      <c r="M1709" s="133"/>
      <c r="N1709" s="376"/>
      <c r="O1709" s="376"/>
      <c r="P1709" s="133"/>
      <c r="Q1709" s="376"/>
      <c r="R1709" s="133"/>
      <c r="S1709" s="499"/>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91"/>
    </row>
    <row r="1710" spans="6:69">
      <c r="F1710" s="376"/>
      <c r="G1710" s="133"/>
      <c r="H1710" s="376"/>
      <c r="I1710" s="133"/>
      <c r="J1710" s="436"/>
      <c r="K1710" s="133"/>
      <c r="L1710" s="376"/>
      <c r="M1710" s="133"/>
      <c r="N1710" s="376"/>
      <c r="O1710" s="376"/>
      <c r="P1710" s="133"/>
      <c r="Q1710" s="376"/>
      <c r="R1710" s="133"/>
      <c r="S1710" s="499"/>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91"/>
    </row>
    <row r="1711" spans="6:69">
      <c r="F1711" s="376"/>
      <c r="G1711" s="133"/>
      <c r="H1711" s="376"/>
      <c r="I1711" s="133"/>
      <c r="J1711" s="436"/>
      <c r="K1711" s="133"/>
      <c r="L1711" s="376"/>
      <c r="M1711" s="133"/>
      <c r="N1711" s="376"/>
      <c r="O1711" s="376"/>
      <c r="P1711" s="133"/>
      <c r="Q1711" s="376"/>
      <c r="R1711" s="133"/>
      <c r="S1711" s="499"/>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91"/>
    </row>
    <row r="1712" spans="6:69">
      <c r="F1712" s="376"/>
      <c r="G1712" s="133"/>
      <c r="H1712" s="376"/>
      <c r="I1712" s="133"/>
      <c r="J1712" s="436"/>
      <c r="K1712" s="133"/>
      <c r="L1712" s="376"/>
      <c r="M1712" s="133"/>
      <c r="N1712" s="376"/>
      <c r="O1712" s="376"/>
      <c r="P1712" s="133"/>
      <c r="Q1712" s="376"/>
      <c r="R1712" s="133"/>
      <c r="S1712" s="499"/>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91"/>
    </row>
    <row r="1713" spans="6:69">
      <c r="F1713" s="376"/>
      <c r="G1713" s="133"/>
      <c r="H1713" s="376"/>
      <c r="I1713" s="133"/>
      <c r="J1713" s="436"/>
      <c r="K1713" s="133"/>
      <c r="L1713" s="376"/>
      <c r="M1713" s="133"/>
      <c r="N1713" s="376"/>
      <c r="O1713" s="376"/>
      <c r="P1713" s="133"/>
      <c r="Q1713" s="376"/>
      <c r="R1713" s="133"/>
      <c r="S1713" s="499"/>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91"/>
    </row>
    <row r="1714" spans="6:69">
      <c r="F1714" s="376"/>
      <c r="G1714" s="133"/>
      <c r="H1714" s="376"/>
      <c r="I1714" s="133"/>
      <c r="J1714" s="436"/>
      <c r="K1714" s="133"/>
      <c r="L1714" s="376"/>
      <c r="M1714" s="133"/>
      <c r="N1714" s="376"/>
      <c r="O1714" s="376"/>
      <c r="P1714" s="133"/>
      <c r="Q1714" s="376"/>
      <c r="R1714" s="133"/>
      <c r="S1714" s="499"/>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91"/>
    </row>
    <row r="1715" spans="6:69">
      <c r="F1715" s="376"/>
      <c r="G1715" s="133"/>
      <c r="H1715" s="376"/>
      <c r="I1715" s="133"/>
      <c r="J1715" s="436"/>
      <c r="K1715" s="133"/>
      <c r="L1715" s="376"/>
      <c r="M1715" s="133"/>
      <c r="N1715" s="376"/>
      <c r="O1715" s="376"/>
      <c r="P1715" s="133"/>
      <c r="Q1715" s="376"/>
      <c r="R1715" s="133"/>
      <c r="S1715" s="499"/>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91"/>
    </row>
    <row r="1716" spans="6:69">
      <c r="F1716" s="376"/>
      <c r="G1716" s="133"/>
      <c r="H1716" s="376"/>
      <c r="I1716" s="133"/>
      <c r="J1716" s="436"/>
      <c r="K1716" s="133"/>
      <c r="L1716" s="376"/>
      <c r="M1716" s="133"/>
      <c r="N1716" s="376"/>
      <c r="O1716" s="376"/>
      <c r="P1716" s="133"/>
      <c r="Q1716" s="376"/>
      <c r="R1716" s="133"/>
      <c r="S1716" s="499"/>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91"/>
    </row>
    <row r="1717" spans="6:69">
      <c r="F1717" s="376"/>
      <c r="G1717" s="133"/>
      <c r="H1717" s="376"/>
      <c r="I1717" s="133"/>
      <c r="J1717" s="436"/>
      <c r="K1717" s="133"/>
      <c r="L1717" s="376"/>
      <c r="M1717" s="133"/>
      <c r="N1717" s="376"/>
      <c r="O1717" s="376"/>
      <c r="P1717" s="133"/>
      <c r="Q1717" s="376"/>
      <c r="R1717" s="133"/>
      <c r="S1717" s="499"/>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91"/>
    </row>
    <row r="1718" spans="6:69">
      <c r="F1718" s="376"/>
      <c r="G1718" s="133"/>
      <c r="H1718" s="376"/>
      <c r="I1718" s="133"/>
      <c r="J1718" s="436"/>
      <c r="K1718" s="133"/>
      <c r="L1718" s="376"/>
      <c r="M1718" s="133"/>
      <c r="N1718" s="376"/>
      <c r="O1718" s="376"/>
      <c r="P1718" s="133"/>
      <c r="Q1718" s="376"/>
      <c r="R1718" s="133"/>
      <c r="S1718" s="499"/>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91"/>
    </row>
    <row r="1719" spans="6:69">
      <c r="F1719" s="376"/>
      <c r="G1719" s="133"/>
      <c r="H1719" s="376"/>
      <c r="I1719" s="133"/>
      <c r="J1719" s="436"/>
      <c r="K1719" s="133"/>
      <c r="L1719" s="376"/>
      <c r="M1719" s="133"/>
      <c r="N1719" s="376"/>
      <c r="O1719" s="376"/>
      <c r="P1719" s="133"/>
      <c r="Q1719" s="376"/>
      <c r="R1719" s="133"/>
      <c r="S1719" s="499"/>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91"/>
    </row>
    <row r="1720" spans="6:69">
      <c r="F1720" s="376"/>
      <c r="G1720" s="133"/>
      <c r="H1720" s="376"/>
      <c r="I1720" s="133"/>
      <c r="J1720" s="436"/>
      <c r="K1720" s="133"/>
      <c r="L1720" s="376"/>
      <c r="M1720" s="133"/>
      <c r="N1720" s="376"/>
      <c r="O1720" s="376"/>
      <c r="P1720" s="133"/>
      <c r="Q1720" s="376"/>
      <c r="R1720" s="133"/>
      <c r="S1720" s="499"/>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91"/>
    </row>
    <row r="1721" spans="6:69">
      <c r="F1721" s="376"/>
      <c r="G1721" s="133"/>
      <c r="H1721" s="376"/>
      <c r="I1721" s="133"/>
      <c r="J1721" s="436"/>
      <c r="K1721" s="133"/>
      <c r="L1721" s="376"/>
      <c r="M1721" s="133"/>
      <c r="N1721" s="376"/>
      <c r="O1721" s="376"/>
      <c r="P1721" s="133"/>
      <c r="Q1721" s="376"/>
      <c r="R1721" s="133"/>
      <c r="S1721" s="499"/>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91"/>
    </row>
    <row r="1722" spans="6:69">
      <c r="F1722" s="376"/>
      <c r="G1722" s="133"/>
      <c r="H1722" s="376"/>
      <c r="I1722" s="133"/>
      <c r="J1722" s="436"/>
      <c r="K1722" s="133"/>
      <c r="L1722" s="376"/>
      <c r="M1722" s="133"/>
      <c r="N1722" s="376"/>
      <c r="O1722" s="376"/>
      <c r="P1722" s="133"/>
      <c r="Q1722" s="376"/>
      <c r="R1722" s="133"/>
      <c r="S1722" s="499"/>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91"/>
    </row>
    <row r="1723" spans="6:69">
      <c r="F1723" s="376"/>
      <c r="G1723" s="133"/>
      <c r="H1723" s="376"/>
      <c r="I1723" s="133"/>
      <c r="J1723" s="436"/>
      <c r="K1723" s="133"/>
      <c r="L1723" s="376"/>
      <c r="M1723" s="133"/>
      <c r="N1723" s="376"/>
      <c r="O1723" s="376"/>
      <c r="P1723" s="133"/>
      <c r="Q1723" s="376"/>
      <c r="R1723" s="133"/>
      <c r="S1723" s="499"/>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91"/>
    </row>
    <row r="1724" spans="6:69">
      <c r="F1724" s="376"/>
      <c r="G1724" s="133"/>
      <c r="H1724" s="376"/>
      <c r="I1724" s="133"/>
      <c r="J1724" s="436"/>
      <c r="K1724" s="133"/>
      <c r="L1724" s="376"/>
      <c r="M1724" s="133"/>
      <c r="N1724" s="376"/>
      <c r="O1724" s="376"/>
      <c r="P1724" s="133"/>
      <c r="Q1724" s="376"/>
      <c r="R1724" s="133"/>
      <c r="S1724" s="499"/>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91"/>
    </row>
    <row r="1725" spans="6:69">
      <c r="F1725" s="376"/>
      <c r="G1725" s="133"/>
      <c r="H1725" s="376"/>
      <c r="I1725" s="133"/>
      <c r="J1725" s="436"/>
      <c r="K1725" s="133"/>
      <c r="L1725" s="376"/>
      <c r="M1725" s="133"/>
      <c r="N1725" s="376"/>
      <c r="O1725" s="376"/>
      <c r="P1725" s="133"/>
      <c r="Q1725" s="376"/>
      <c r="R1725" s="133"/>
      <c r="S1725" s="499"/>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91"/>
    </row>
    <row r="1726" spans="6:69">
      <c r="F1726" s="376"/>
      <c r="G1726" s="133"/>
      <c r="H1726" s="376"/>
      <c r="I1726" s="133"/>
      <c r="J1726" s="436"/>
      <c r="K1726" s="133"/>
      <c r="L1726" s="376"/>
      <c r="M1726" s="133"/>
      <c r="N1726" s="376"/>
      <c r="O1726" s="376"/>
      <c r="P1726" s="133"/>
      <c r="Q1726" s="376"/>
      <c r="R1726" s="133"/>
      <c r="S1726" s="499"/>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91"/>
    </row>
    <row r="1727" spans="6:69">
      <c r="F1727" s="376"/>
      <c r="G1727" s="133"/>
      <c r="H1727" s="376"/>
      <c r="I1727" s="133"/>
      <c r="J1727" s="436"/>
      <c r="K1727" s="133"/>
      <c r="L1727" s="376"/>
      <c r="M1727" s="133"/>
      <c r="N1727" s="376"/>
      <c r="O1727" s="376"/>
      <c r="P1727" s="133"/>
      <c r="Q1727" s="376"/>
      <c r="R1727" s="133"/>
      <c r="S1727" s="499"/>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91"/>
    </row>
    <row r="1728" spans="6:69">
      <c r="F1728" s="376"/>
      <c r="G1728" s="133"/>
      <c r="H1728" s="376"/>
      <c r="I1728" s="133"/>
      <c r="J1728" s="436"/>
      <c r="K1728" s="133"/>
      <c r="L1728" s="376"/>
      <c r="M1728" s="133"/>
      <c r="N1728" s="376"/>
      <c r="O1728" s="376"/>
      <c r="P1728" s="133"/>
      <c r="Q1728" s="376"/>
      <c r="R1728" s="133"/>
      <c r="S1728" s="499"/>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91"/>
    </row>
    <row r="1729" spans="6:69">
      <c r="F1729" s="376"/>
      <c r="G1729" s="133"/>
      <c r="H1729" s="376"/>
      <c r="I1729" s="133"/>
      <c r="J1729" s="436"/>
      <c r="K1729" s="133"/>
      <c r="L1729" s="376"/>
      <c r="M1729" s="133"/>
      <c r="N1729" s="376"/>
      <c r="O1729" s="376"/>
      <c r="P1729" s="133"/>
      <c r="Q1729" s="376"/>
      <c r="R1729" s="133"/>
      <c r="S1729" s="499"/>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91"/>
    </row>
    <row r="1730" spans="6:69">
      <c r="F1730" s="376"/>
      <c r="G1730" s="133"/>
      <c r="H1730" s="376"/>
      <c r="I1730" s="133"/>
      <c r="J1730" s="436"/>
      <c r="K1730" s="133"/>
      <c r="L1730" s="376"/>
      <c r="M1730" s="133"/>
      <c r="N1730" s="376"/>
      <c r="O1730" s="376"/>
      <c r="P1730" s="133"/>
      <c r="Q1730" s="376"/>
      <c r="R1730" s="133"/>
      <c r="S1730" s="499"/>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91"/>
    </row>
    <row r="1731" spans="6:69">
      <c r="F1731" s="376"/>
      <c r="G1731" s="133"/>
      <c r="H1731" s="376"/>
      <c r="I1731" s="133"/>
      <c r="J1731" s="436"/>
      <c r="K1731" s="133"/>
      <c r="L1731" s="376"/>
      <c r="M1731" s="133"/>
      <c r="N1731" s="376"/>
      <c r="O1731" s="376"/>
      <c r="P1731" s="133"/>
      <c r="Q1731" s="376"/>
      <c r="R1731" s="133"/>
      <c r="S1731" s="499"/>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91"/>
    </row>
    <row r="1732" spans="6:69">
      <c r="F1732" s="376"/>
      <c r="G1732" s="133"/>
      <c r="H1732" s="376"/>
      <c r="I1732" s="133"/>
      <c r="J1732" s="436"/>
      <c r="K1732" s="133"/>
      <c r="L1732" s="376"/>
      <c r="M1732" s="133"/>
      <c r="N1732" s="376"/>
      <c r="O1732" s="376"/>
      <c r="P1732" s="133"/>
      <c r="Q1732" s="376"/>
      <c r="R1732" s="133"/>
      <c r="S1732" s="499"/>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91"/>
    </row>
    <row r="1733" spans="6:69">
      <c r="F1733" s="376"/>
      <c r="G1733" s="133"/>
      <c r="H1733" s="376"/>
      <c r="I1733" s="133"/>
      <c r="J1733" s="436"/>
      <c r="K1733" s="133"/>
      <c r="L1733" s="376"/>
      <c r="M1733" s="133"/>
      <c r="N1733" s="376"/>
      <c r="O1733" s="376"/>
      <c r="P1733" s="133"/>
      <c r="Q1733" s="376"/>
      <c r="R1733" s="133"/>
      <c r="S1733" s="499"/>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91"/>
    </row>
    <row r="1734" spans="6:69">
      <c r="F1734" s="376"/>
      <c r="G1734" s="133"/>
      <c r="H1734" s="376"/>
      <c r="I1734" s="133"/>
      <c r="J1734" s="436"/>
      <c r="K1734" s="133"/>
      <c r="L1734" s="376"/>
      <c r="M1734" s="133"/>
      <c r="N1734" s="376"/>
      <c r="O1734" s="376"/>
      <c r="P1734" s="133"/>
      <c r="Q1734" s="376"/>
      <c r="R1734" s="133"/>
      <c r="S1734" s="499"/>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91"/>
    </row>
    <row r="1735" spans="6:69">
      <c r="F1735" s="376"/>
      <c r="G1735" s="133"/>
      <c r="H1735" s="376"/>
      <c r="I1735" s="133"/>
      <c r="J1735" s="436"/>
      <c r="K1735" s="133"/>
      <c r="L1735" s="376"/>
      <c r="M1735" s="133"/>
      <c r="N1735" s="376"/>
      <c r="O1735" s="376"/>
      <c r="P1735" s="133"/>
      <c r="Q1735" s="376"/>
      <c r="R1735" s="133"/>
      <c r="S1735" s="499"/>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91"/>
    </row>
    <row r="1736" spans="6:69">
      <c r="F1736" s="376"/>
      <c r="G1736" s="133"/>
      <c r="H1736" s="376"/>
      <c r="I1736" s="133"/>
      <c r="J1736" s="436"/>
      <c r="K1736" s="133"/>
      <c r="L1736" s="376"/>
      <c r="M1736" s="133"/>
      <c r="N1736" s="376"/>
      <c r="O1736" s="376"/>
      <c r="P1736" s="133"/>
      <c r="Q1736" s="376"/>
      <c r="R1736" s="133"/>
      <c r="S1736" s="499"/>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91"/>
    </row>
    <row r="1737" spans="6:69">
      <c r="F1737" s="376"/>
      <c r="G1737" s="133"/>
      <c r="H1737" s="376"/>
      <c r="I1737" s="133"/>
      <c r="J1737" s="436"/>
      <c r="K1737" s="133"/>
      <c r="L1737" s="376"/>
      <c r="M1737" s="133"/>
      <c r="N1737" s="376"/>
      <c r="O1737" s="376"/>
      <c r="P1737" s="133"/>
      <c r="Q1737" s="376"/>
      <c r="R1737" s="133"/>
      <c r="S1737" s="499"/>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91"/>
    </row>
    <row r="1738" spans="6:69">
      <c r="F1738" s="376"/>
      <c r="G1738" s="133"/>
      <c r="H1738" s="376"/>
      <c r="I1738" s="133"/>
      <c r="J1738" s="436"/>
      <c r="K1738" s="133"/>
      <c r="L1738" s="376"/>
      <c r="M1738" s="133"/>
      <c r="N1738" s="376"/>
      <c r="O1738" s="376"/>
      <c r="P1738" s="133"/>
      <c r="Q1738" s="376"/>
      <c r="R1738" s="133"/>
      <c r="S1738" s="499"/>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91"/>
    </row>
    <row r="1739" spans="6:69">
      <c r="F1739" s="376"/>
      <c r="G1739" s="133"/>
      <c r="H1739" s="376"/>
      <c r="I1739" s="133"/>
      <c r="J1739" s="436"/>
      <c r="K1739" s="133"/>
      <c r="L1739" s="376"/>
      <c r="M1739" s="133"/>
      <c r="N1739" s="376"/>
      <c r="O1739" s="376"/>
      <c r="P1739" s="133"/>
      <c r="Q1739" s="376"/>
      <c r="R1739" s="133"/>
      <c r="S1739" s="499"/>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91"/>
    </row>
    <row r="1740" spans="6:69">
      <c r="F1740" s="376"/>
      <c r="G1740" s="133"/>
      <c r="H1740" s="376"/>
      <c r="I1740" s="133"/>
      <c r="J1740" s="436"/>
      <c r="K1740" s="133"/>
      <c r="L1740" s="376"/>
      <c r="M1740" s="133"/>
      <c r="N1740" s="376"/>
      <c r="O1740" s="376"/>
      <c r="P1740" s="133"/>
      <c r="Q1740" s="376"/>
      <c r="R1740" s="133"/>
      <c r="S1740" s="499"/>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91"/>
    </row>
    <row r="1741" spans="6:69">
      <c r="F1741" s="376"/>
      <c r="G1741" s="133"/>
      <c r="H1741" s="376"/>
      <c r="I1741" s="133"/>
      <c r="J1741" s="436"/>
      <c r="K1741" s="133"/>
      <c r="L1741" s="376"/>
      <c r="M1741" s="133"/>
      <c r="N1741" s="376"/>
      <c r="O1741" s="376"/>
      <c r="P1741" s="133"/>
      <c r="Q1741" s="376"/>
      <c r="R1741" s="133"/>
      <c r="S1741" s="499"/>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91"/>
    </row>
    <row r="1742" spans="6:69">
      <c r="F1742" s="376"/>
      <c r="G1742" s="133"/>
      <c r="H1742" s="376"/>
      <c r="I1742" s="133"/>
      <c r="J1742" s="436"/>
      <c r="K1742" s="133"/>
      <c r="L1742" s="376"/>
      <c r="M1742" s="133"/>
      <c r="N1742" s="376"/>
      <c r="O1742" s="376"/>
      <c r="P1742" s="133"/>
      <c r="Q1742" s="376"/>
      <c r="R1742" s="133"/>
      <c r="S1742" s="499"/>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91"/>
    </row>
    <row r="1743" spans="6:69">
      <c r="F1743" s="376"/>
      <c r="G1743" s="133"/>
      <c r="H1743" s="376"/>
      <c r="I1743" s="133"/>
      <c r="J1743" s="436"/>
      <c r="K1743" s="133"/>
      <c r="L1743" s="376"/>
      <c r="M1743" s="133"/>
      <c r="N1743" s="376"/>
      <c r="O1743" s="376"/>
      <c r="P1743" s="133"/>
      <c r="Q1743" s="376"/>
      <c r="R1743" s="133"/>
      <c r="S1743" s="499"/>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91"/>
    </row>
    <row r="1744" spans="6:69">
      <c r="F1744" s="376"/>
      <c r="G1744" s="133"/>
      <c r="H1744" s="376"/>
      <c r="I1744" s="133"/>
      <c r="J1744" s="436"/>
      <c r="K1744" s="133"/>
      <c r="L1744" s="376"/>
      <c r="M1744" s="133"/>
      <c r="N1744" s="376"/>
      <c r="O1744" s="376"/>
      <c r="P1744" s="133"/>
      <c r="Q1744" s="376"/>
      <c r="R1744" s="133"/>
      <c r="S1744" s="499"/>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91"/>
    </row>
    <row r="1745" spans="6:69">
      <c r="F1745" s="376"/>
      <c r="G1745" s="133"/>
      <c r="H1745" s="376"/>
      <c r="I1745" s="133"/>
      <c r="J1745" s="436"/>
      <c r="K1745" s="133"/>
      <c r="L1745" s="376"/>
      <c r="M1745" s="133"/>
      <c r="N1745" s="376"/>
      <c r="O1745" s="376"/>
      <c r="P1745" s="133"/>
      <c r="Q1745" s="376"/>
      <c r="R1745" s="133"/>
      <c r="S1745" s="499"/>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91"/>
    </row>
    <row r="1746" spans="6:69">
      <c r="F1746" s="376"/>
      <c r="G1746" s="133"/>
      <c r="H1746" s="376"/>
      <c r="I1746" s="133"/>
      <c r="J1746" s="436"/>
      <c r="K1746" s="133"/>
      <c r="L1746" s="376"/>
      <c r="M1746" s="133"/>
      <c r="N1746" s="376"/>
      <c r="O1746" s="376"/>
      <c r="P1746" s="133"/>
      <c r="Q1746" s="376"/>
      <c r="R1746" s="133"/>
      <c r="S1746" s="499"/>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91"/>
    </row>
    <row r="1747" spans="6:69">
      <c r="F1747" s="376"/>
      <c r="G1747" s="133"/>
      <c r="H1747" s="376"/>
      <c r="I1747" s="133"/>
      <c r="J1747" s="436"/>
      <c r="K1747" s="133"/>
      <c r="L1747" s="376"/>
      <c r="M1747" s="133"/>
      <c r="N1747" s="376"/>
      <c r="O1747" s="376"/>
      <c r="P1747" s="133"/>
      <c r="Q1747" s="376"/>
      <c r="R1747" s="133"/>
      <c r="S1747" s="499"/>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91"/>
    </row>
    <row r="1748" spans="6:69">
      <c r="F1748" s="376"/>
      <c r="G1748" s="133"/>
      <c r="H1748" s="376"/>
      <c r="I1748" s="133"/>
      <c r="J1748" s="436"/>
      <c r="K1748" s="133"/>
      <c r="L1748" s="376"/>
      <c r="M1748" s="133"/>
      <c r="N1748" s="376"/>
      <c r="O1748" s="376"/>
      <c r="P1748" s="133"/>
      <c r="Q1748" s="376"/>
      <c r="R1748" s="133"/>
      <c r="S1748" s="499"/>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91"/>
    </row>
    <row r="1749" spans="6:69">
      <c r="F1749" s="376"/>
      <c r="G1749" s="133"/>
      <c r="H1749" s="376"/>
      <c r="I1749" s="133"/>
      <c r="J1749" s="436"/>
      <c r="K1749" s="133"/>
      <c r="L1749" s="376"/>
      <c r="M1749" s="133"/>
      <c r="N1749" s="376"/>
      <c r="O1749" s="376"/>
      <c r="P1749" s="133"/>
      <c r="Q1749" s="376"/>
      <c r="R1749" s="133"/>
      <c r="S1749" s="499"/>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91"/>
    </row>
    <row r="1750" spans="6:69">
      <c r="F1750" s="376"/>
      <c r="G1750" s="133"/>
      <c r="H1750" s="376"/>
      <c r="I1750" s="133"/>
      <c r="J1750" s="436"/>
      <c r="K1750" s="133"/>
      <c r="L1750" s="376"/>
      <c r="M1750" s="133"/>
      <c r="N1750" s="376"/>
      <c r="O1750" s="376"/>
      <c r="P1750" s="133"/>
      <c r="Q1750" s="376"/>
      <c r="R1750" s="133"/>
      <c r="S1750" s="499"/>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91"/>
    </row>
    <row r="1751" spans="6:69">
      <c r="F1751" s="376"/>
      <c r="G1751" s="133"/>
      <c r="H1751" s="376"/>
      <c r="I1751" s="133"/>
      <c r="J1751" s="436"/>
      <c r="K1751" s="133"/>
      <c r="L1751" s="376"/>
      <c r="M1751" s="133"/>
      <c r="N1751" s="376"/>
      <c r="O1751" s="376"/>
      <c r="P1751" s="133"/>
      <c r="Q1751" s="376"/>
      <c r="R1751" s="133"/>
      <c r="S1751" s="499"/>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91"/>
    </row>
    <row r="1752" spans="6:69">
      <c r="F1752" s="376"/>
      <c r="G1752" s="133"/>
      <c r="H1752" s="376"/>
      <c r="I1752" s="133"/>
      <c r="J1752" s="436"/>
      <c r="K1752" s="133"/>
      <c r="L1752" s="376"/>
      <c r="M1752" s="133"/>
      <c r="N1752" s="376"/>
      <c r="O1752" s="376"/>
      <c r="P1752" s="133"/>
      <c r="Q1752" s="376"/>
      <c r="R1752" s="133"/>
      <c r="S1752" s="499"/>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91"/>
    </row>
    <row r="1753" spans="6:69">
      <c r="F1753" s="376"/>
      <c r="G1753" s="133"/>
      <c r="H1753" s="376"/>
      <c r="I1753" s="133"/>
      <c r="J1753" s="436"/>
      <c r="K1753" s="133"/>
      <c r="L1753" s="376"/>
      <c r="M1753" s="133"/>
      <c r="N1753" s="376"/>
      <c r="O1753" s="376"/>
      <c r="P1753" s="133"/>
      <c r="Q1753" s="376"/>
      <c r="R1753" s="133"/>
      <c r="S1753" s="499"/>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91"/>
    </row>
    <row r="1754" spans="6:69">
      <c r="F1754" s="376"/>
      <c r="G1754" s="133"/>
      <c r="H1754" s="376"/>
      <c r="I1754" s="133"/>
      <c r="J1754" s="436"/>
      <c r="K1754" s="133"/>
      <c r="L1754" s="376"/>
      <c r="M1754" s="133"/>
      <c r="N1754" s="376"/>
      <c r="O1754" s="376"/>
      <c r="P1754" s="133"/>
      <c r="Q1754" s="376"/>
      <c r="R1754" s="133"/>
      <c r="S1754" s="499"/>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91"/>
    </row>
    <row r="1755" spans="6:69">
      <c r="F1755" s="376"/>
      <c r="G1755" s="133"/>
      <c r="H1755" s="376"/>
      <c r="I1755" s="133"/>
      <c r="J1755" s="436"/>
      <c r="K1755" s="133"/>
      <c r="L1755" s="376"/>
      <c r="M1755" s="133"/>
      <c r="N1755" s="376"/>
      <c r="O1755" s="376"/>
      <c r="P1755" s="133"/>
      <c r="Q1755" s="376"/>
      <c r="R1755" s="133"/>
      <c r="S1755" s="499"/>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91"/>
    </row>
    <row r="1756" spans="6:69">
      <c r="F1756" s="376"/>
      <c r="G1756" s="133"/>
      <c r="H1756" s="376"/>
      <c r="I1756" s="133"/>
      <c r="J1756" s="436"/>
      <c r="K1756" s="133"/>
      <c r="L1756" s="376"/>
      <c r="M1756" s="133"/>
      <c r="N1756" s="376"/>
      <c r="O1756" s="376"/>
      <c r="P1756" s="133"/>
      <c r="Q1756" s="376"/>
      <c r="R1756" s="133"/>
      <c r="S1756" s="499"/>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91"/>
    </row>
    <row r="1757" spans="6:69">
      <c r="F1757" s="376"/>
      <c r="G1757" s="133"/>
      <c r="H1757" s="376"/>
      <c r="I1757" s="133"/>
      <c r="J1757" s="436"/>
      <c r="K1757" s="133"/>
      <c r="L1757" s="376"/>
      <c r="M1757" s="133"/>
      <c r="N1757" s="376"/>
      <c r="O1757" s="376"/>
      <c r="P1757" s="133"/>
      <c r="Q1757" s="376"/>
      <c r="R1757" s="133"/>
      <c r="S1757" s="499"/>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91"/>
    </row>
    <row r="1758" spans="6:69">
      <c r="F1758" s="376"/>
      <c r="G1758" s="133"/>
      <c r="H1758" s="376"/>
      <c r="I1758" s="133"/>
      <c r="J1758" s="436"/>
      <c r="K1758" s="133"/>
      <c r="L1758" s="376"/>
      <c r="M1758" s="133"/>
      <c r="N1758" s="376"/>
      <c r="O1758" s="376"/>
      <c r="P1758" s="133"/>
      <c r="Q1758" s="376"/>
      <c r="R1758" s="133"/>
      <c r="S1758" s="499"/>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91"/>
    </row>
    <row r="1759" spans="6:69">
      <c r="F1759" s="376"/>
      <c r="G1759" s="133"/>
      <c r="H1759" s="376"/>
      <c r="I1759" s="133"/>
      <c r="J1759" s="436"/>
      <c r="K1759" s="133"/>
      <c r="L1759" s="376"/>
      <c r="M1759" s="133"/>
      <c r="N1759" s="376"/>
      <c r="O1759" s="376"/>
      <c r="P1759" s="133"/>
      <c r="Q1759" s="376"/>
      <c r="R1759" s="133"/>
      <c r="S1759" s="499"/>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91"/>
    </row>
    <row r="1760" spans="6:69">
      <c r="F1760" s="376"/>
      <c r="G1760" s="133"/>
      <c r="H1760" s="376"/>
      <c r="I1760" s="133"/>
      <c r="J1760" s="436"/>
      <c r="K1760" s="133"/>
      <c r="L1760" s="376"/>
      <c r="M1760" s="133"/>
      <c r="N1760" s="376"/>
      <c r="O1760" s="376"/>
      <c r="P1760" s="133"/>
      <c r="Q1760" s="376"/>
      <c r="R1760" s="133"/>
      <c r="S1760" s="499"/>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91"/>
    </row>
    <row r="1761" spans="6:69">
      <c r="F1761" s="376"/>
      <c r="G1761" s="133"/>
      <c r="H1761" s="376"/>
      <c r="I1761" s="133"/>
      <c r="J1761" s="436"/>
      <c r="K1761" s="133"/>
      <c r="L1761" s="376"/>
      <c r="M1761" s="133"/>
      <c r="N1761" s="376"/>
      <c r="O1761" s="376"/>
      <c r="P1761" s="133"/>
      <c r="Q1761" s="376"/>
      <c r="R1761" s="133"/>
      <c r="S1761" s="499"/>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91"/>
    </row>
    <row r="1762" spans="6:69">
      <c r="F1762" s="376"/>
      <c r="G1762" s="133"/>
      <c r="H1762" s="376"/>
      <c r="I1762" s="133"/>
      <c r="J1762" s="436"/>
      <c r="K1762" s="133"/>
      <c r="L1762" s="376"/>
      <c r="M1762" s="133"/>
      <c r="N1762" s="376"/>
      <c r="O1762" s="376"/>
      <c r="P1762" s="133"/>
      <c r="Q1762" s="376"/>
      <c r="R1762" s="133"/>
      <c r="S1762" s="499"/>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91"/>
    </row>
    <row r="1763" spans="6:69">
      <c r="F1763" s="376"/>
      <c r="G1763" s="133"/>
      <c r="H1763" s="376"/>
      <c r="I1763" s="133"/>
      <c r="J1763" s="436"/>
      <c r="K1763" s="133"/>
      <c r="L1763" s="376"/>
      <c r="M1763" s="133"/>
      <c r="N1763" s="376"/>
      <c r="O1763" s="376"/>
      <c r="P1763" s="133"/>
      <c r="Q1763" s="376"/>
      <c r="R1763" s="133"/>
      <c r="S1763" s="499"/>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91"/>
    </row>
    <row r="1764" spans="6:69">
      <c r="F1764" s="376"/>
      <c r="G1764" s="133"/>
      <c r="H1764" s="376"/>
      <c r="I1764" s="133"/>
      <c r="J1764" s="436"/>
      <c r="K1764" s="133"/>
      <c r="L1764" s="376"/>
      <c r="M1764" s="133"/>
      <c r="N1764" s="376"/>
      <c r="O1764" s="376"/>
      <c r="P1764" s="133"/>
      <c r="Q1764" s="376"/>
      <c r="R1764" s="133"/>
      <c r="S1764" s="499"/>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91"/>
    </row>
    <row r="1765" spans="6:69">
      <c r="F1765" s="376"/>
      <c r="G1765" s="133"/>
      <c r="H1765" s="376"/>
      <c r="I1765" s="133"/>
      <c r="J1765" s="436"/>
      <c r="K1765" s="133"/>
      <c r="L1765" s="376"/>
      <c r="M1765" s="133"/>
      <c r="N1765" s="376"/>
      <c r="O1765" s="376"/>
      <c r="P1765" s="133"/>
      <c r="Q1765" s="376"/>
      <c r="R1765" s="133"/>
      <c r="S1765" s="499"/>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91"/>
    </row>
    <row r="1766" spans="6:69">
      <c r="F1766" s="376"/>
      <c r="G1766" s="133"/>
      <c r="H1766" s="376"/>
      <c r="I1766" s="133"/>
      <c r="J1766" s="436"/>
      <c r="K1766" s="133"/>
      <c r="L1766" s="376"/>
      <c r="M1766" s="133"/>
      <c r="N1766" s="376"/>
      <c r="O1766" s="376"/>
      <c r="P1766" s="133"/>
      <c r="Q1766" s="376"/>
      <c r="R1766" s="133"/>
      <c r="S1766" s="499"/>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91"/>
    </row>
    <row r="1767" spans="6:69">
      <c r="F1767" s="376"/>
      <c r="G1767" s="133"/>
      <c r="H1767" s="376"/>
      <c r="I1767" s="133"/>
      <c r="J1767" s="436"/>
      <c r="K1767" s="133"/>
      <c r="L1767" s="376"/>
      <c r="M1767" s="133"/>
      <c r="N1767" s="376"/>
      <c r="O1767" s="376"/>
      <c r="P1767" s="133"/>
      <c r="Q1767" s="376"/>
      <c r="R1767" s="133"/>
      <c r="S1767" s="499"/>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91"/>
    </row>
    <row r="1768" spans="6:69">
      <c r="F1768" s="376"/>
      <c r="G1768" s="133"/>
      <c r="H1768" s="376"/>
      <c r="I1768" s="133"/>
      <c r="J1768" s="436"/>
      <c r="K1768" s="133"/>
      <c r="L1768" s="376"/>
      <c r="M1768" s="133"/>
      <c r="N1768" s="376"/>
      <c r="O1768" s="376"/>
      <c r="P1768" s="133"/>
      <c r="Q1768" s="376"/>
      <c r="R1768" s="133"/>
      <c r="S1768" s="499"/>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91"/>
    </row>
    <row r="1769" spans="6:69">
      <c r="F1769" s="376"/>
      <c r="G1769" s="133"/>
      <c r="H1769" s="376"/>
      <c r="I1769" s="133"/>
      <c r="J1769" s="436"/>
      <c r="K1769" s="133"/>
      <c r="L1769" s="376"/>
      <c r="M1769" s="133"/>
      <c r="N1769" s="376"/>
      <c r="O1769" s="376"/>
      <c r="P1769" s="133"/>
      <c r="Q1769" s="376"/>
      <c r="R1769" s="133"/>
      <c r="S1769" s="499"/>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91"/>
    </row>
    <row r="1770" spans="6:69">
      <c r="F1770" s="376"/>
      <c r="G1770" s="133"/>
      <c r="H1770" s="376"/>
      <c r="I1770" s="133"/>
      <c r="J1770" s="436"/>
      <c r="K1770" s="133"/>
      <c r="L1770" s="376"/>
      <c r="M1770" s="133"/>
      <c r="N1770" s="376"/>
      <c r="O1770" s="376"/>
      <c r="P1770" s="133"/>
      <c r="Q1770" s="376"/>
      <c r="R1770" s="133"/>
      <c r="S1770" s="499"/>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91"/>
    </row>
    <row r="1771" spans="6:69">
      <c r="F1771" s="376"/>
      <c r="G1771" s="133"/>
      <c r="H1771" s="376"/>
      <c r="I1771" s="133"/>
      <c r="J1771" s="436"/>
      <c r="K1771" s="133"/>
      <c r="L1771" s="376"/>
      <c r="M1771" s="133"/>
      <c r="N1771" s="376"/>
      <c r="O1771" s="376"/>
      <c r="P1771" s="133"/>
      <c r="Q1771" s="376"/>
      <c r="R1771" s="133"/>
      <c r="S1771" s="499"/>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91"/>
    </row>
    <row r="1772" spans="6:69">
      <c r="F1772" s="376"/>
      <c r="G1772" s="133"/>
      <c r="H1772" s="376"/>
      <c r="I1772" s="133"/>
      <c r="J1772" s="436"/>
      <c r="K1772" s="133"/>
      <c r="L1772" s="376"/>
      <c r="M1772" s="133"/>
      <c r="N1772" s="376"/>
      <c r="O1772" s="376"/>
      <c r="P1772" s="133"/>
      <c r="Q1772" s="376"/>
      <c r="R1772" s="133"/>
      <c r="S1772" s="499"/>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91"/>
    </row>
    <row r="1773" spans="6:69">
      <c r="F1773" s="376"/>
      <c r="G1773" s="133"/>
      <c r="H1773" s="376"/>
      <c r="I1773" s="133"/>
      <c r="J1773" s="436"/>
      <c r="K1773" s="133"/>
      <c r="L1773" s="376"/>
      <c r="M1773" s="133"/>
      <c r="N1773" s="376"/>
      <c r="O1773" s="376"/>
      <c r="P1773" s="133"/>
      <c r="Q1773" s="376"/>
      <c r="R1773" s="133"/>
      <c r="S1773" s="499"/>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91"/>
    </row>
    <row r="1774" spans="6:69">
      <c r="F1774" s="376"/>
      <c r="G1774" s="133"/>
      <c r="H1774" s="376"/>
      <c r="I1774" s="133"/>
      <c r="J1774" s="436"/>
      <c r="K1774" s="133"/>
      <c r="L1774" s="376"/>
      <c r="M1774" s="133"/>
      <c r="N1774" s="376"/>
      <c r="O1774" s="376"/>
      <c r="P1774" s="133"/>
      <c r="Q1774" s="376"/>
      <c r="R1774" s="133"/>
      <c r="S1774" s="499"/>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91"/>
    </row>
    <row r="1775" spans="6:69">
      <c r="F1775" s="376"/>
      <c r="G1775" s="133"/>
      <c r="H1775" s="376"/>
      <c r="I1775" s="133"/>
      <c r="J1775" s="436"/>
      <c r="K1775" s="133"/>
      <c r="L1775" s="376"/>
      <c r="M1775" s="133"/>
      <c r="N1775" s="376"/>
      <c r="O1775" s="376"/>
      <c r="P1775" s="133"/>
      <c r="Q1775" s="376"/>
      <c r="R1775" s="133"/>
      <c r="S1775" s="499"/>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91"/>
    </row>
    <row r="1776" spans="6:69">
      <c r="F1776" s="376"/>
      <c r="G1776" s="133"/>
      <c r="H1776" s="376"/>
      <c r="I1776" s="133"/>
      <c r="J1776" s="436"/>
      <c r="K1776" s="133"/>
      <c r="L1776" s="376"/>
      <c r="M1776" s="133"/>
      <c r="N1776" s="376"/>
      <c r="O1776" s="376"/>
      <c r="P1776" s="133"/>
      <c r="Q1776" s="376"/>
      <c r="R1776" s="133"/>
      <c r="S1776" s="499"/>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91"/>
    </row>
    <row r="1777" spans="6:69">
      <c r="F1777" s="376"/>
      <c r="G1777" s="133"/>
      <c r="H1777" s="376"/>
      <c r="I1777" s="133"/>
      <c r="J1777" s="436"/>
      <c r="K1777" s="133"/>
      <c r="L1777" s="376"/>
      <c r="M1777" s="133"/>
      <c r="N1777" s="376"/>
      <c r="O1777" s="376"/>
      <c r="P1777" s="133"/>
      <c r="Q1777" s="376"/>
      <c r="R1777" s="133"/>
      <c r="S1777" s="499"/>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91"/>
    </row>
    <row r="1778" spans="6:69">
      <c r="F1778" s="376"/>
      <c r="G1778" s="133"/>
      <c r="H1778" s="376"/>
      <c r="I1778" s="133"/>
      <c r="J1778" s="436"/>
      <c r="K1778" s="133"/>
      <c r="L1778" s="376"/>
      <c r="M1778" s="133"/>
      <c r="N1778" s="376"/>
      <c r="O1778" s="376"/>
      <c r="P1778" s="133"/>
      <c r="Q1778" s="376"/>
      <c r="R1778" s="133"/>
      <c r="S1778" s="499"/>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91"/>
    </row>
    <row r="1779" spans="6:69">
      <c r="F1779" s="376"/>
      <c r="G1779" s="133"/>
      <c r="H1779" s="376"/>
      <c r="I1779" s="133"/>
      <c r="J1779" s="436"/>
      <c r="K1779" s="133"/>
      <c r="L1779" s="376"/>
      <c r="M1779" s="133"/>
      <c r="N1779" s="376"/>
      <c r="O1779" s="376"/>
      <c r="P1779" s="133"/>
      <c r="Q1779" s="376"/>
      <c r="R1779" s="133"/>
      <c r="S1779" s="499"/>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91"/>
    </row>
    <row r="1780" spans="6:69">
      <c r="F1780" s="376"/>
      <c r="G1780" s="133"/>
      <c r="H1780" s="376"/>
      <c r="I1780" s="133"/>
      <c r="J1780" s="436"/>
      <c r="K1780" s="133"/>
      <c r="L1780" s="376"/>
      <c r="M1780" s="133"/>
      <c r="N1780" s="376"/>
      <c r="O1780" s="376"/>
      <c r="P1780" s="133"/>
      <c r="Q1780" s="376"/>
      <c r="R1780" s="133"/>
      <c r="S1780" s="499"/>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91"/>
    </row>
    <row r="1781" spans="6:69">
      <c r="F1781" s="376"/>
      <c r="G1781" s="133"/>
      <c r="H1781" s="376"/>
      <c r="I1781" s="133"/>
      <c r="J1781" s="436"/>
      <c r="K1781" s="133"/>
      <c r="L1781" s="376"/>
      <c r="M1781" s="133"/>
      <c r="N1781" s="376"/>
      <c r="O1781" s="376"/>
      <c r="P1781" s="133"/>
      <c r="Q1781" s="376"/>
      <c r="R1781" s="133"/>
      <c r="S1781" s="499"/>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91"/>
    </row>
    <row r="1782" spans="6:69">
      <c r="F1782" s="376"/>
      <c r="G1782" s="133"/>
      <c r="H1782" s="376"/>
      <c r="I1782" s="133"/>
      <c r="J1782" s="436"/>
      <c r="K1782" s="133"/>
      <c r="L1782" s="376"/>
      <c r="M1782" s="133"/>
      <c r="N1782" s="376"/>
      <c r="O1782" s="376"/>
      <c r="P1782" s="133"/>
      <c r="Q1782" s="376"/>
      <c r="R1782" s="133"/>
      <c r="S1782" s="499"/>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91"/>
    </row>
    <row r="1783" spans="6:69">
      <c r="F1783" s="376"/>
      <c r="G1783" s="133"/>
      <c r="H1783" s="376"/>
      <c r="I1783" s="133"/>
      <c r="J1783" s="436"/>
      <c r="K1783" s="133"/>
      <c r="L1783" s="376"/>
      <c r="M1783" s="133"/>
      <c r="N1783" s="376"/>
      <c r="O1783" s="376"/>
      <c r="P1783" s="133"/>
      <c r="Q1783" s="376"/>
      <c r="R1783" s="133"/>
      <c r="S1783" s="499"/>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91"/>
    </row>
    <row r="1784" spans="6:69">
      <c r="F1784" s="376"/>
      <c r="G1784" s="133"/>
      <c r="H1784" s="376"/>
      <c r="I1784" s="133"/>
      <c r="J1784" s="436"/>
      <c r="K1784" s="133"/>
      <c r="L1784" s="376"/>
      <c r="M1784" s="133"/>
      <c r="N1784" s="376"/>
      <c r="O1784" s="376"/>
      <c r="P1784" s="133"/>
      <c r="Q1784" s="376"/>
      <c r="R1784" s="133"/>
      <c r="S1784" s="499"/>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91"/>
    </row>
    <row r="1785" spans="6:69">
      <c r="F1785" s="376"/>
      <c r="G1785" s="133"/>
      <c r="H1785" s="376"/>
      <c r="I1785" s="133"/>
      <c r="J1785" s="436"/>
      <c r="K1785" s="133"/>
      <c r="L1785" s="376"/>
      <c r="M1785" s="133"/>
      <c r="N1785" s="376"/>
      <c r="O1785" s="376"/>
      <c r="P1785" s="133"/>
      <c r="Q1785" s="376"/>
      <c r="R1785" s="133"/>
      <c r="S1785" s="499"/>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91"/>
    </row>
    <row r="1786" spans="6:69">
      <c r="F1786" s="376"/>
      <c r="G1786" s="133"/>
      <c r="H1786" s="376"/>
      <c r="I1786" s="133"/>
      <c r="J1786" s="436"/>
      <c r="K1786" s="133"/>
      <c r="L1786" s="376"/>
      <c r="M1786" s="133"/>
      <c r="N1786" s="376"/>
      <c r="O1786" s="376"/>
      <c r="P1786" s="133"/>
      <c r="Q1786" s="376"/>
      <c r="R1786" s="133"/>
      <c r="S1786" s="499"/>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91"/>
    </row>
    <row r="1787" spans="6:69">
      <c r="F1787" s="376"/>
      <c r="G1787" s="133"/>
      <c r="H1787" s="376"/>
      <c r="I1787" s="133"/>
      <c r="J1787" s="436"/>
      <c r="K1787" s="133"/>
      <c r="L1787" s="376"/>
      <c r="M1787" s="133"/>
      <c r="N1787" s="376"/>
      <c r="O1787" s="376"/>
      <c r="P1787" s="133"/>
      <c r="Q1787" s="376"/>
      <c r="R1787" s="133"/>
      <c r="S1787" s="499"/>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91"/>
    </row>
    <row r="1788" spans="6:69">
      <c r="F1788" s="376"/>
      <c r="G1788" s="133"/>
      <c r="H1788" s="376"/>
      <c r="I1788" s="133"/>
      <c r="J1788" s="436"/>
      <c r="K1788" s="133"/>
      <c r="L1788" s="376"/>
      <c r="M1788" s="133"/>
      <c r="N1788" s="376"/>
      <c r="O1788" s="376"/>
      <c r="P1788" s="133"/>
      <c r="Q1788" s="376"/>
      <c r="R1788" s="133"/>
      <c r="S1788" s="499"/>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91"/>
    </row>
    <row r="1789" spans="6:69">
      <c r="F1789" s="376"/>
      <c r="G1789" s="133"/>
      <c r="H1789" s="376"/>
      <c r="I1789" s="133"/>
      <c r="J1789" s="436"/>
      <c r="K1789" s="133"/>
      <c r="L1789" s="376"/>
      <c r="M1789" s="133"/>
      <c r="N1789" s="376"/>
      <c r="O1789" s="376"/>
      <c r="P1789" s="133"/>
      <c r="Q1789" s="376"/>
      <c r="R1789" s="133"/>
      <c r="S1789" s="499"/>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91"/>
    </row>
    <row r="1790" spans="6:69">
      <c r="F1790" s="376"/>
      <c r="G1790" s="133"/>
      <c r="H1790" s="376"/>
      <c r="I1790" s="133"/>
      <c r="J1790" s="436"/>
      <c r="K1790" s="133"/>
      <c r="L1790" s="376"/>
      <c r="M1790" s="133"/>
      <c r="N1790" s="376"/>
      <c r="O1790" s="376"/>
      <c r="P1790" s="133"/>
      <c r="Q1790" s="376"/>
      <c r="R1790" s="133"/>
      <c r="S1790" s="499"/>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91"/>
    </row>
    <row r="1791" spans="6:69">
      <c r="F1791" s="376"/>
      <c r="G1791" s="133"/>
      <c r="H1791" s="376"/>
      <c r="I1791" s="133"/>
      <c r="J1791" s="436"/>
      <c r="K1791" s="133"/>
      <c r="L1791" s="376"/>
      <c r="M1791" s="133"/>
      <c r="N1791" s="376"/>
      <c r="O1791" s="376"/>
      <c r="P1791" s="133"/>
      <c r="Q1791" s="376"/>
      <c r="R1791" s="133"/>
      <c r="S1791" s="499"/>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91"/>
    </row>
    <row r="1792" spans="6:69">
      <c r="F1792" s="376"/>
      <c r="G1792" s="133"/>
      <c r="H1792" s="376"/>
      <c r="I1792" s="133"/>
      <c r="J1792" s="436"/>
      <c r="K1792" s="133"/>
      <c r="L1792" s="376"/>
      <c r="M1792" s="133"/>
      <c r="N1792" s="376"/>
      <c r="O1792" s="376"/>
      <c r="P1792" s="133"/>
      <c r="Q1792" s="376"/>
      <c r="R1792" s="133"/>
      <c r="S1792" s="499"/>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91"/>
    </row>
    <row r="1793" spans="6:69">
      <c r="F1793" s="376"/>
      <c r="G1793" s="133"/>
      <c r="H1793" s="376"/>
      <c r="I1793" s="133"/>
      <c r="J1793" s="436"/>
      <c r="K1793" s="133"/>
      <c r="L1793" s="376"/>
      <c r="M1793" s="133"/>
      <c r="N1793" s="376"/>
      <c r="O1793" s="376"/>
      <c r="P1793" s="133"/>
      <c r="Q1793" s="376"/>
      <c r="R1793" s="133"/>
      <c r="S1793" s="499"/>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91"/>
    </row>
    <row r="1794" spans="6:69">
      <c r="F1794" s="376"/>
      <c r="G1794" s="133"/>
      <c r="H1794" s="376"/>
      <c r="I1794" s="133"/>
      <c r="J1794" s="436"/>
      <c r="K1794" s="133"/>
      <c r="L1794" s="376"/>
      <c r="M1794" s="133"/>
      <c r="N1794" s="376"/>
      <c r="O1794" s="376"/>
      <c r="P1794" s="133"/>
      <c r="Q1794" s="376"/>
      <c r="R1794" s="133"/>
      <c r="S1794" s="499"/>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91"/>
    </row>
    <row r="1795" spans="6:69">
      <c r="F1795" s="376"/>
      <c r="G1795" s="133"/>
      <c r="H1795" s="376"/>
      <c r="I1795" s="133"/>
      <c r="J1795" s="436"/>
      <c r="K1795" s="133"/>
      <c r="L1795" s="376"/>
      <c r="M1795" s="133"/>
      <c r="N1795" s="376"/>
      <c r="O1795" s="376"/>
      <c r="P1795" s="133"/>
      <c r="Q1795" s="376"/>
      <c r="R1795" s="133"/>
      <c r="S1795" s="499"/>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91"/>
    </row>
    <row r="1796" spans="6:69">
      <c r="F1796" s="376"/>
      <c r="G1796" s="133"/>
      <c r="H1796" s="376"/>
      <c r="I1796" s="133"/>
      <c r="J1796" s="436"/>
      <c r="K1796" s="133"/>
      <c r="L1796" s="376"/>
      <c r="M1796" s="133"/>
      <c r="N1796" s="376"/>
      <c r="O1796" s="376"/>
      <c r="P1796" s="133"/>
      <c r="Q1796" s="376"/>
      <c r="R1796" s="133"/>
      <c r="S1796" s="499"/>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91"/>
    </row>
    <row r="1797" spans="6:69">
      <c r="F1797" s="376"/>
      <c r="G1797" s="133"/>
      <c r="H1797" s="376"/>
      <c r="I1797" s="133"/>
      <c r="J1797" s="436"/>
      <c r="K1797" s="133"/>
      <c r="L1797" s="376"/>
      <c r="M1797" s="133"/>
      <c r="N1797" s="376"/>
      <c r="O1797" s="376"/>
      <c r="P1797" s="133"/>
      <c r="Q1797" s="376"/>
      <c r="R1797" s="133"/>
      <c r="S1797" s="499"/>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91"/>
    </row>
    <row r="1798" spans="6:69">
      <c r="F1798" s="376"/>
      <c r="G1798" s="133"/>
      <c r="H1798" s="376"/>
      <c r="I1798" s="133"/>
      <c r="J1798" s="436"/>
      <c r="K1798" s="133"/>
      <c r="L1798" s="376"/>
      <c r="M1798" s="133"/>
      <c r="N1798" s="376"/>
      <c r="O1798" s="376"/>
      <c r="P1798" s="133"/>
      <c r="Q1798" s="376"/>
      <c r="R1798" s="133"/>
      <c r="S1798" s="499"/>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91"/>
    </row>
    <row r="1799" spans="6:69">
      <c r="F1799" s="376"/>
      <c r="G1799" s="133"/>
      <c r="H1799" s="376"/>
      <c r="I1799" s="133"/>
      <c r="J1799" s="436"/>
      <c r="K1799" s="133"/>
      <c r="L1799" s="376"/>
      <c r="M1799" s="133"/>
      <c r="N1799" s="376"/>
      <c r="O1799" s="376"/>
      <c r="P1799" s="133"/>
      <c r="Q1799" s="376"/>
      <c r="R1799" s="133"/>
      <c r="S1799" s="499"/>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91"/>
    </row>
    <row r="1800" spans="6:69">
      <c r="F1800" s="376"/>
      <c r="G1800" s="133"/>
      <c r="H1800" s="376"/>
      <c r="I1800" s="133"/>
      <c r="J1800" s="436"/>
      <c r="K1800" s="133"/>
      <c r="L1800" s="376"/>
      <c r="M1800" s="133"/>
      <c r="N1800" s="376"/>
      <c r="O1800" s="376"/>
      <c r="P1800" s="133"/>
      <c r="Q1800" s="376"/>
      <c r="R1800" s="133"/>
      <c r="S1800" s="499"/>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91"/>
    </row>
    <row r="1801" spans="6:69">
      <c r="F1801" s="376"/>
      <c r="G1801" s="133"/>
      <c r="H1801" s="376"/>
      <c r="I1801" s="133"/>
      <c r="J1801" s="436"/>
      <c r="K1801" s="133"/>
      <c r="L1801" s="376"/>
      <c r="M1801" s="133"/>
      <c r="N1801" s="376"/>
      <c r="O1801" s="376"/>
      <c r="P1801" s="133"/>
      <c r="Q1801" s="376"/>
      <c r="R1801" s="133"/>
      <c r="S1801" s="499"/>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91"/>
    </row>
    <row r="1802" spans="6:69">
      <c r="F1802" s="376"/>
      <c r="G1802" s="133"/>
      <c r="H1802" s="376"/>
      <c r="I1802" s="133"/>
      <c r="J1802" s="436"/>
      <c r="K1802" s="133"/>
      <c r="L1802" s="376"/>
      <c r="M1802" s="133"/>
      <c r="N1802" s="376"/>
      <c r="O1802" s="376"/>
      <c r="P1802" s="133"/>
      <c r="Q1802" s="376"/>
      <c r="R1802" s="133"/>
      <c r="S1802" s="499"/>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91"/>
    </row>
    <row r="1803" spans="6:69">
      <c r="F1803" s="376"/>
      <c r="G1803" s="133"/>
      <c r="H1803" s="376"/>
      <c r="I1803" s="133"/>
      <c r="J1803" s="436"/>
      <c r="K1803" s="133"/>
      <c r="L1803" s="376"/>
      <c r="M1803" s="133"/>
      <c r="N1803" s="376"/>
      <c r="O1803" s="376"/>
      <c r="P1803" s="133"/>
      <c r="Q1803" s="376"/>
      <c r="R1803" s="133"/>
      <c r="S1803" s="499"/>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91"/>
    </row>
    <row r="1804" spans="6:69">
      <c r="F1804" s="376"/>
      <c r="G1804" s="133"/>
      <c r="H1804" s="376"/>
      <c r="I1804" s="133"/>
      <c r="J1804" s="436"/>
      <c r="K1804" s="133"/>
      <c r="L1804" s="376"/>
      <c r="M1804" s="133"/>
      <c r="N1804" s="376"/>
      <c r="O1804" s="376"/>
      <c r="P1804" s="133"/>
      <c r="Q1804" s="376"/>
      <c r="R1804" s="133"/>
      <c r="S1804" s="499"/>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91"/>
    </row>
    <row r="1805" spans="6:69">
      <c r="F1805" s="376"/>
      <c r="G1805" s="133"/>
      <c r="H1805" s="376"/>
      <c r="I1805" s="133"/>
      <c r="J1805" s="436"/>
      <c r="K1805" s="133"/>
      <c r="L1805" s="376"/>
      <c r="M1805" s="133"/>
      <c r="N1805" s="376"/>
      <c r="O1805" s="376"/>
      <c r="P1805" s="133"/>
      <c r="Q1805" s="376"/>
      <c r="R1805" s="133"/>
      <c r="S1805" s="499"/>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91"/>
    </row>
    <row r="1806" spans="6:69">
      <c r="F1806" s="376"/>
      <c r="G1806" s="133"/>
      <c r="H1806" s="376"/>
      <c r="I1806" s="133"/>
      <c r="J1806" s="436"/>
      <c r="K1806" s="133"/>
      <c r="L1806" s="376"/>
      <c r="M1806" s="133"/>
      <c r="N1806" s="376"/>
      <c r="O1806" s="376"/>
      <c r="P1806" s="133"/>
      <c r="Q1806" s="376"/>
      <c r="R1806" s="133"/>
      <c r="S1806" s="499"/>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91"/>
    </row>
    <row r="1807" spans="6:69">
      <c r="F1807" s="376"/>
      <c r="G1807" s="133"/>
      <c r="H1807" s="376"/>
      <c r="I1807" s="133"/>
      <c r="J1807" s="436"/>
      <c r="K1807" s="133"/>
      <c r="L1807" s="376"/>
      <c r="M1807" s="133"/>
      <c r="N1807" s="376"/>
      <c r="O1807" s="376"/>
      <c r="P1807" s="133"/>
      <c r="Q1807" s="376"/>
      <c r="R1807" s="133"/>
      <c r="S1807" s="499"/>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91"/>
    </row>
    <row r="1808" spans="6:69">
      <c r="F1808" s="376"/>
      <c r="G1808" s="133"/>
      <c r="H1808" s="376"/>
      <c r="I1808" s="133"/>
      <c r="J1808" s="436"/>
      <c r="K1808" s="133"/>
      <c r="L1808" s="376"/>
      <c r="M1808" s="133"/>
      <c r="N1808" s="376"/>
      <c r="O1808" s="376"/>
      <c r="P1808" s="133"/>
      <c r="Q1808" s="376"/>
      <c r="R1808" s="133"/>
      <c r="S1808" s="499"/>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91"/>
    </row>
    <row r="1809" spans="6:69">
      <c r="F1809" s="376"/>
      <c r="G1809" s="133"/>
      <c r="H1809" s="376"/>
      <c r="I1809" s="133"/>
      <c r="J1809" s="436"/>
      <c r="K1809" s="133"/>
      <c r="L1809" s="376"/>
      <c r="M1809" s="133"/>
      <c r="N1809" s="376"/>
      <c r="O1809" s="376"/>
      <c r="P1809" s="133"/>
      <c r="Q1809" s="376"/>
      <c r="R1809" s="133"/>
      <c r="S1809" s="499"/>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91"/>
    </row>
    <row r="1810" spans="6:69">
      <c r="F1810" s="376"/>
      <c r="G1810" s="133"/>
      <c r="H1810" s="376"/>
      <c r="I1810" s="133"/>
      <c r="J1810" s="436"/>
      <c r="K1810" s="133"/>
      <c r="L1810" s="376"/>
      <c r="M1810" s="133"/>
      <c r="N1810" s="376"/>
      <c r="O1810" s="376"/>
      <c r="P1810" s="133"/>
      <c r="Q1810" s="376"/>
      <c r="R1810" s="133"/>
      <c r="S1810" s="499"/>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91"/>
    </row>
    <row r="1811" spans="6:69">
      <c r="F1811" s="376"/>
      <c r="G1811" s="133"/>
      <c r="H1811" s="376"/>
      <c r="I1811" s="133"/>
      <c r="J1811" s="436"/>
      <c r="K1811" s="133"/>
      <c r="L1811" s="376"/>
      <c r="M1811" s="133"/>
      <c r="N1811" s="376"/>
      <c r="O1811" s="376"/>
      <c r="P1811" s="133"/>
      <c r="Q1811" s="376"/>
      <c r="R1811" s="133"/>
      <c r="S1811" s="499"/>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91"/>
    </row>
    <row r="1812" spans="6:69">
      <c r="F1812" s="376"/>
      <c r="G1812" s="133"/>
      <c r="H1812" s="376"/>
      <c r="I1812" s="133"/>
      <c r="J1812" s="436"/>
      <c r="K1812" s="133"/>
      <c r="L1812" s="376"/>
      <c r="M1812" s="133"/>
      <c r="N1812" s="376"/>
      <c r="O1812" s="376"/>
      <c r="P1812" s="133"/>
      <c r="Q1812" s="376"/>
      <c r="R1812" s="133"/>
      <c r="S1812" s="499"/>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91"/>
    </row>
    <row r="1813" spans="6:69">
      <c r="F1813" s="376"/>
      <c r="G1813" s="133"/>
      <c r="H1813" s="376"/>
      <c r="I1813" s="133"/>
      <c r="J1813" s="436"/>
      <c r="K1813" s="133"/>
      <c r="L1813" s="376"/>
      <c r="M1813" s="133"/>
      <c r="N1813" s="376"/>
      <c r="O1813" s="376"/>
      <c r="P1813" s="133"/>
      <c r="Q1813" s="376"/>
      <c r="R1813" s="133"/>
      <c r="S1813" s="499"/>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91"/>
    </row>
    <row r="1814" spans="6:69">
      <c r="F1814" s="376"/>
      <c r="G1814" s="133"/>
      <c r="H1814" s="376"/>
      <c r="I1814" s="133"/>
      <c r="J1814" s="436"/>
      <c r="K1814" s="133"/>
      <c r="L1814" s="376"/>
      <c r="M1814" s="133"/>
      <c r="N1814" s="376"/>
      <c r="O1814" s="376"/>
      <c r="P1814" s="133"/>
      <c r="Q1814" s="376"/>
      <c r="R1814" s="133"/>
      <c r="S1814" s="499"/>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91"/>
    </row>
    <row r="1815" spans="6:69">
      <c r="F1815" s="376"/>
      <c r="G1815" s="133"/>
      <c r="H1815" s="376"/>
      <c r="I1815" s="133"/>
      <c r="J1815" s="436"/>
      <c r="K1815" s="133"/>
      <c r="L1815" s="376"/>
      <c r="M1815" s="133"/>
      <c r="N1815" s="376"/>
      <c r="O1815" s="376"/>
      <c r="P1815" s="133"/>
      <c r="Q1815" s="376"/>
      <c r="R1815" s="133"/>
      <c r="S1815" s="499"/>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91"/>
    </row>
    <row r="1816" spans="6:69">
      <c r="F1816" s="376"/>
      <c r="G1816" s="133"/>
      <c r="H1816" s="376"/>
      <c r="I1816" s="133"/>
      <c r="J1816" s="436"/>
      <c r="K1816" s="133"/>
      <c r="L1816" s="376"/>
      <c r="M1816" s="133"/>
      <c r="N1816" s="376"/>
      <c r="O1816" s="376"/>
      <c r="P1816" s="133"/>
      <c r="Q1816" s="376"/>
      <c r="R1816" s="133"/>
      <c r="S1816" s="499"/>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91"/>
    </row>
    <row r="1817" spans="6:69">
      <c r="F1817" s="376"/>
      <c r="G1817" s="133"/>
      <c r="H1817" s="376"/>
      <c r="I1817" s="133"/>
      <c r="J1817" s="436"/>
      <c r="K1817" s="133"/>
      <c r="L1817" s="376"/>
      <c r="M1817" s="133"/>
      <c r="N1817" s="376"/>
      <c r="O1817" s="376"/>
      <c r="P1817" s="133"/>
      <c r="Q1817" s="376"/>
      <c r="R1817" s="133"/>
      <c r="S1817" s="499"/>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91"/>
    </row>
    <row r="1818" spans="6:69">
      <c r="F1818" s="376"/>
      <c r="G1818" s="133"/>
      <c r="H1818" s="376"/>
      <c r="I1818" s="133"/>
      <c r="J1818" s="436"/>
      <c r="K1818" s="133"/>
      <c r="L1818" s="376"/>
      <c r="M1818" s="133"/>
      <c r="N1818" s="376"/>
      <c r="O1818" s="376"/>
      <c r="P1818" s="133"/>
      <c r="Q1818" s="376"/>
      <c r="R1818" s="133"/>
      <c r="S1818" s="499"/>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91"/>
    </row>
    <row r="1819" spans="6:69">
      <c r="F1819" s="376"/>
      <c r="G1819" s="133"/>
      <c r="H1819" s="376"/>
      <c r="I1819" s="133"/>
      <c r="J1819" s="436"/>
      <c r="K1819" s="133"/>
      <c r="L1819" s="376"/>
      <c r="M1819" s="133"/>
      <c r="N1819" s="376"/>
      <c r="O1819" s="376"/>
      <c r="P1819" s="133"/>
      <c r="Q1819" s="376"/>
      <c r="R1819" s="133"/>
      <c r="S1819" s="499"/>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91"/>
    </row>
    <row r="1820" spans="6:69">
      <c r="F1820" s="376"/>
      <c r="G1820" s="133"/>
      <c r="H1820" s="376"/>
      <c r="I1820" s="133"/>
      <c r="J1820" s="436"/>
      <c r="K1820" s="133"/>
      <c r="L1820" s="376"/>
      <c r="M1820" s="133"/>
      <c r="N1820" s="376"/>
      <c r="O1820" s="376"/>
      <c r="P1820" s="133"/>
      <c r="Q1820" s="376"/>
      <c r="R1820" s="133"/>
      <c r="S1820" s="499"/>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91"/>
    </row>
    <row r="1821" spans="6:69">
      <c r="F1821" s="376"/>
      <c r="G1821" s="133"/>
      <c r="H1821" s="376"/>
      <c r="I1821" s="133"/>
      <c r="J1821" s="436"/>
      <c r="K1821" s="133"/>
      <c r="L1821" s="376"/>
      <c r="M1821" s="133"/>
      <c r="N1821" s="376"/>
      <c r="O1821" s="376"/>
      <c r="P1821" s="133"/>
      <c r="Q1821" s="376"/>
      <c r="R1821" s="133"/>
      <c r="S1821" s="499"/>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91"/>
    </row>
    <row r="1822" spans="6:69">
      <c r="F1822" s="376"/>
      <c r="G1822" s="133"/>
      <c r="H1822" s="376"/>
      <c r="I1822" s="133"/>
      <c r="J1822" s="436"/>
      <c r="K1822" s="133"/>
      <c r="L1822" s="376"/>
      <c r="M1822" s="133"/>
      <c r="N1822" s="376"/>
      <c r="O1822" s="376"/>
      <c r="P1822" s="133"/>
      <c r="Q1822" s="376"/>
      <c r="R1822" s="133"/>
      <c r="S1822" s="499"/>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91"/>
    </row>
    <row r="1823" spans="6:69">
      <c r="F1823" s="376"/>
      <c r="G1823" s="133"/>
      <c r="H1823" s="376"/>
      <c r="I1823" s="133"/>
      <c r="J1823" s="436"/>
      <c r="K1823" s="133"/>
      <c r="L1823" s="376"/>
      <c r="M1823" s="133"/>
      <c r="N1823" s="376"/>
      <c r="O1823" s="376"/>
      <c r="P1823" s="133"/>
      <c r="Q1823" s="376"/>
      <c r="R1823" s="133"/>
      <c r="S1823" s="499"/>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91"/>
    </row>
    <row r="1824" spans="6:69">
      <c r="F1824" s="376"/>
      <c r="G1824" s="133"/>
      <c r="H1824" s="376"/>
      <c r="I1824" s="133"/>
      <c r="J1824" s="436"/>
      <c r="K1824" s="133"/>
      <c r="L1824" s="376"/>
      <c r="M1824" s="133"/>
      <c r="N1824" s="376"/>
      <c r="O1824" s="376"/>
      <c r="P1824" s="133"/>
      <c r="Q1824" s="376"/>
      <c r="R1824" s="133"/>
      <c r="S1824" s="499"/>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91"/>
    </row>
    <row r="1825" spans="6:69">
      <c r="F1825" s="376"/>
      <c r="G1825" s="133"/>
      <c r="H1825" s="376"/>
      <c r="I1825" s="133"/>
      <c r="J1825" s="436"/>
      <c r="K1825" s="133"/>
      <c r="L1825" s="376"/>
      <c r="M1825" s="133"/>
      <c r="N1825" s="376"/>
      <c r="O1825" s="376"/>
      <c r="P1825" s="133"/>
      <c r="Q1825" s="376"/>
      <c r="R1825" s="133"/>
      <c r="S1825" s="499"/>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91"/>
    </row>
    <row r="1826" spans="6:69">
      <c r="F1826" s="376"/>
      <c r="G1826" s="133"/>
      <c r="H1826" s="376"/>
      <c r="I1826" s="133"/>
      <c r="J1826" s="436"/>
      <c r="K1826" s="133"/>
      <c r="L1826" s="376"/>
      <c r="M1826" s="133"/>
      <c r="N1826" s="376"/>
      <c r="O1826" s="376"/>
      <c r="P1826" s="133"/>
      <c r="Q1826" s="376"/>
      <c r="R1826" s="133"/>
      <c r="S1826" s="499"/>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91"/>
    </row>
    <row r="1827" spans="6:69">
      <c r="F1827" s="376"/>
      <c r="G1827" s="133"/>
      <c r="H1827" s="376"/>
      <c r="I1827" s="133"/>
      <c r="J1827" s="436"/>
      <c r="K1827" s="133"/>
      <c r="L1827" s="376"/>
      <c r="M1827" s="133"/>
      <c r="N1827" s="376"/>
      <c r="O1827" s="376"/>
      <c r="P1827" s="133"/>
      <c r="Q1827" s="376"/>
      <c r="R1827" s="133"/>
      <c r="S1827" s="499"/>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91"/>
    </row>
    <row r="1828" spans="6:69">
      <c r="F1828" s="376"/>
      <c r="G1828" s="133"/>
      <c r="H1828" s="376"/>
      <c r="I1828" s="133"/>
      <c r="J1828" s="436"/>
      <c r="K1828" s="133"/>
      <c r="L1828" s="376"/>
      <c r="M1828" s="133"/>
      <c r="N1828" s="376"/>
      <c r="O1828" s="376"/>
      <c r="P1828" s="133"/>
      <c r="Q1828" s="376"/>
      <c r="R1828" s="133"/>
      <c r="S1828" s="499"/>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91"/>
    </row>
    <row r="1829" spans="6:69">
      <c r="F1829" s="376"/>
      <c r="G1829" s="133"/>
      <c r="H1829" s="376"/>
      <c r="I1829" s="133"/>
      <c r="J1829" s="436"/>
      <c r="K1829" s="133"/>
      <c r="L1829" s="376"/>
      <c r="M1829" s="133"/>
      <c r="N1829" s="376"/>
      <c r="O1829" s="376"/>
      <c r="P1829" s="133"/>
      <c r="Q1829" s="376"/>
      <c r="R1829" s="133"/>
      <c r="S1829" s="499"/>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91"/>
    </row>
    <row r="1830" spans="6:69">
      <c r="F1830" s="376"/>
      <c r="G1830" s="133"/>
      <c r="H1830" s="376"/>
      <c r="I1830" s="133"/>
      <c r="J1830" s="436"/>
      <c r="K1830" s="133"/>
      <c r="L1830" s="376"/>
      <c r="M1830" s="133"/>
      <c r="N1830" s="376"/>
      <c r="O1830" s="376"/>
      <c r="P1830" s="133"/>
      <c r="Q1830" s="376"/>
      <c r="R1830" s="133"/>
      <c r="S1830" s="499"/>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91"/>
    </row>
    <row r="1831" spans="6:69">
      <c r="F1831" s="376"/>
      <c r="G1831" s="133"/>
      <c r="H1831" s="376"/>
      <c r="I1831" s="133"/>
      <c r="J1831" s="436"/>
      <c r="K1831" s="133"/>
      <c r="L1831" s="376"/>
      <c r="M1831" s="133"/>
      <c r="N1831" s="376"/>
      <c r="O1831" s="376"/>
      <c r="P1831" s="133"/>
      <c r="Q1831" s="376"/>
      <c r="R1831" s="133"/>
      <c r="S1831" s="499"/>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91"/>
    </row>
    <row r="1832" spans="6:69">
      <c r="F1832" s="376"/>
      <c r="G1832" s="133"/>
      <c r="H1832" s="376"/>
      <c r="I1832" s="133"/>
      <c r="J1832" s="436"/>
      <c r="K1832" s="133"/>
      <c r="L1832" s="376"/>
      <c r="M1832" s="133"/>
      <c r="N1832" s="376"/>
      <c r="O1832" s="376"/>
      <c r="P1832" s="133"/>
      <c r="Q1832" s="376"/>
      <c r="R1832" s="133"/>
      <c r="S1832" s="499"/>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91"/>
    </row>
    <row r="1833" spans="6:69">
      <c r="F1833" s="376"/>
      <c r="G1833" s="133"/>
      <c r="H1833" s="376"/>
      <c r="I1833" s="133"/>
      <c r="J1833" s="436"/>
      <c r="K1833" s="133"/>
      <c r="L1833" s="376"/>
      <c r="M1833" s="133"/>
      <c r="N1833" s="376"/>
      <c r="O1833" s="376"/>
      <c r="P1833" s="133"/>
      <c r="Q1833" s="376"/>
      <c r="R1833" s="133"/>
      <c r="S1833" s="499"/>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91"/>
    </row>
    <row r="1834" spans="6:69">
      <c r="F1834" s="376"/>
      <c r="G1834" s="133"/>
      <c r="H1834" s="376"/>
      <c r="I1834" s="133"/>
      <c r="J1834" s="436"/>
      <c r="K1834" s="133"/>
      <c r="L1834" s="376"/>
      <c r="M1834" s="133"/>
      <c r="N1834" s="376"/>
      <c r="O1834" s="376"/>
      <c r="P1834" s="133"/>
      <c r="Q1834" s="376"/>
      <c r="R1834" s="133"/>
      <c r="S1834" s="499"/>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91"/>
    </row>
    <row r="1835" spans="6:69">
      <c r="F1835" s="376"/>
      <c r="G1835" s="133"/>
      <c r="H1835" s="376"/>
      <c r="I1835" s="133"/>
      <c r="J1835" s="436"/>
      <c r="K1835" s="133"/>
      <c r="L1835" s="376"/>
      <c r="M1835" s="133"/>
      <c r="N1835" s="376"/>
      <c r="O1835" s="376"/>
      <c r="P1835" s="133"/>
      <c r="Q1835" s="376"/>
      <c r="R1835" s="133"/>
      <c r="S1835" s="499"/>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91"/>
    </row>
    <row r="1836" spans="6:69">
      <c r="F1836" s="376"/>
      <c r="G1836" s="133"/>
      <c r="H1836" s="376"/>
      <c r="I1836" s="133"/>
      <c r="J1836" s="436"/>
      <c r="K1836" s="133"/>
      <c r="L1836" s="376"/>
      <c r="M1836" s="133"/>
      <c r="N1836" s="376"/>
      <c r="O1836" s="376"/>
      <c r="P1836" s="133"/>
      <c r="Q1836" s="376"/>
      <c r="R1836" s="133"/>
      <c r="S1836" s="499"/>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91"/>
    </row>
    <row r="1837" spans="6:69">
      <c r="F1837" s="376"/>
      <c r="G1837" s="133"/>
      <c r="H1837" s="376"/>
      <c r="I1837" s="133"/>
      <c r="J1837" s="436"/>
      <c r="K1837" s="133"/>
      <c r="L1837" s="376"/>
      <c r="M1837" s="133"/>
      <c r="N1837" s="376"/>
      <c r="O1837" s="376"/>
      <c r="P1837" s="133"/>
      <c r="Q1837" s="376"/>
      <c r="R1837" s="133"/>
      <c r="S1837" s="499"/>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91"/>
    </row>
    <row r="1838" spans="6:69">
      <c r="F1838" s="376"/>
      <c r="G1838" s="133"/>
      <c r="H1838" s="376"/>
      <c r="I1838" s="133"/>
      <c r="J1838" s="436"/>
      <c r="K1838" s="133"/>
      <c r="L1838" s="376"/>
      <c r="M1838" s="133"/>
      <c r="N1838" s="376"/>
      <c r="O1838" s="376"/>
      <c r="P1838" s="133"/>
      <c r="Q1838" s="376"/>
      <c r="R1838" s="133"/>
      <c r="S1838" s="499"/>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91"/>
    </row>
    <row r="1839" spans="6:69">
      <c r="F1839" s="376"/>
      <c r="G1839" s="133"/>
      <c r="H1839" s="376"/>
      <c r="I1839" s="133"/>
      <c r="J1839" s="436"/>
      <c r="K1839" s="133"/>
      <c r="L1839" s="376"/>
      <c r="M1839" s="133"/>
      <c r="N1839" s="376"/>
      <c r="O1839" s="376"/>
      <c r="P1839" s="133"/>
      <c r="Q1839" s="376"/>
      <c r="R1839" s="133"/>
      <c r="S1839" s="499"/>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91"/>
    </row>
    <row r="1840" spans="6:69">
      <c r="F1840" s="376"/>
      <c r="G1840" s="133"/>
      <c r="H1840" s="376"/>
      <c r="I1840" s="133"/>
      <c r="J1840" s="436"/>
      <c r="K1840" s="133"/>
      <c r="L1840" s="376"/>
      <c r="M1840" s="133"/>
      <c r="N1840" s="376"/>
      <c r="O1840" s="376"/>
      <c r="P1840" s="133"/>
      <c r="Q1840" s="376"/>
      <c r="R1840" s="133"/>
      <c r="S1840" s="499"/>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91"/>
    </row>
    <row r="1841" spans="6:69">
      <c r="F1841" s="376"/>
      <c r="G1841" s="133"/>
      <c r="H1841" s="376"/>
      <c r="I1841" s="133"/>
      <c r="J1841" s="436"/>
      <c r="K1841" s="133"/>
      <c r="L1841" s="376"/>
      <c r="M1841" s="133"/>
      <c r="N1841" s="376"/>
      <c r="O1841" s="376"/>
      <c r="P1841" s="133"/>
      <c r="Q1841" s="376"/>
      <c r="R1841" s="133"/>
      <c r="S1841" s="499"/>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91"/>
    </row>
    <row r="1842" spans="6:69">
      <c r="F1842" s="376"/>
      <c r="G1842" s="133"/>
      <c r="H1842" s="376"/>
      <c r="I1842" s="133"/>
      <c r="J1842" s="436"/>
      <c r="K1842" s="133"/>
      <c r="L1842" s="376"/>
      <c r="M1842" s="133"/>
      <c r="N1842" s="376"/>
      <c r="O1842" s="376"/>
      <c r="P1842" s="133"/>
      <c r="Q1842" s="376"/>
      <c r="R1842" s="133"/>
      <c r="S1842" s="499"/>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91"/>
    </row>
    <row r="1843" spans="6:69">
      <c r="F1843" s="376"/>
      <c r="G1843" s="133"/>
      <c r="H1843" s="376"/>
      <c r="I1843" s="133"/>
      <c r="J1843" s="436"/>
      <c r="K1843" s="133"/>
      <c r="L1843" s="376"/>
      <c r="M1843" s="133"/>
      <c r="N1843" s="376"/>
      <c r="O1843" s="376"/>
      <c r="P1843" s="133"/>
      <c r="Q1843" s="376"/>
      <c r="R1843" s="133"/>
      <c r="S1843" s="499"/>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91"/>
    </row>
    <row r="1844" spans="6:69">
      <c r="F1844" s="376"/>
      <c r="G1844" s="133"/>
      <c r="H1844" s="376"/>
      <c r="I1844" s="133"/>
      <c r="J1844" s="436"/>
      <c r="K1844" s="133"/>
      <c r="L1844" s="376"/>
      <c r="M1844" s="133"/>
      <c r="N1844" s="376"/>
      <c r="O1844" s="376"/>
      <c r="P1844" s="133"/>
      <c r="Q1844" s="376"/>
      <c r="R1844" s="133"/>
      <c r="S1844" s="499"/>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91"/>
    </row>
    <row r="1845" spans="6:69">
      <c r="F1845" s="376"/>
      <c r="G1845" s="133"/>
      <c r="H1845" s="376"/>
      <c r="I1845" s="133"/>
      <c r="J1845" s="436"/>
      <c r="K1845" s="133"/>
      <c r="L1845" s="376"/>
      <c r="M1845" s="133"/>
      <c r="N1845" s="376"/>
      <c r="O1845" s="376"/>
      <c r="P1845" s="133"/>
      <c r="Q1845" s="376"/>
      <c r="R1845" s="133"/>
      <c r="S1845" s="499"/>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91"/>
    </row>
    <row r="1846" spans="6:69">
      <c r="F1846" s="376"/>
      <c r="G1846" s="133"/>
      <c r="H1846" s="376"/>
      <c r="I1846" s="133"/>
      <c r="J1846" s="436"/>
      <c r="K1846" s="133"/>
      <c r="L1846" s="376"/>
      <c r="M1846" s="133"/>
      <c r="N1846" s="376"/>
      <c r="O1846" s="376"/>
      <c r="P1846" s="133"/>
      <c r="Q1846" s="376"/>
      <c r="R1846" s="133"/>
      <c r="S1846" s="499"/>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91"/>
    </row>
    <row r="1847" spans="6:69">
      <c r="F1847" s="376"/>
      <c r="G1847" s="133"/>
      <c r="H1847" s="376"/>
      <c r="I1847" s="133"/>
      <c r="J1847" s="436"/>
      <c r="K1847" s="133"/>
      <c r="L1847" s="376"/>
      <c r="M1847" s="133"/>
      <c r="N1847" s="376"/>
      <c r="O1847" s="376"/>
      <c r="P1847" s="133"/>
      <c r="Q1847" s="376"/>
      <c r="R1847" s="133"/>
      <c r="S1847" s="499"/>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91"/>
    </row>
    <row r="1848" spans="6:69">
      <c r="F1848" s="376"/>
      <c r="G1848" s="133"/>
      <c r="H1848" s="376"/>
      <c r="I1848" s="133"/>
      <c r="J1848" s="436"/>
      <c r="K1848" s="133"/>
      <c r="L1848" s="376"/>
      <c r="M1848" s="133"/>
      <c r="N1848" s="376"/>
      <c r="O1848" s="376"/>
      <c r="P1848" s="133"/>
      <c r="Q1848" s="376"/>
      <c r="R1848" s="133"/>
      <c r="S1848" s="499"/>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91"/>
    </row>
    <row r="1849" spans="6:69">
      <c r="F1849" s="376"/>
      <c r="G1849" s="133"/>
      <c r="H1849" s="376"/>
      <c r="I1849" s="133"/>
      <c r="J1849" s="436"/>
      <c r="K1849" s="133"/>
      <c r="L1849" s="376"/>
      <c r="M1849" s="133"/>
      <c r="N1849" s="376"/>
      <c r="O1849" s="376"/>
      <c r="P1849" s="133"/>
      <c r="Q1849" s="376"/>
      <c r="R1849" s="133"/>
      <c r="S1849" s="499"/>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91"/>
    </row>
    <row r="1850" spans="6:69">
      <c r="F1850" s="376"/>
      <c r="G1850" s="133"/>
      <c r="H1850" s="376"/>
      <c r="I1850" s="133"/>
      <c r="J1850" s="436"/>
      <c r="K1850" s="133"/>
      <c r="L1850" s="376"/>
      <c r="M1850" s="133"/>
      <c r="N1850" s="376"/>
      <c r="O1850" s="376"/>
      <c r="P1850" s="133"/>
      <c r="Q1850" s="376"/>
      <c r="R1850" s="133"/>
      <c r="S1850" s="499"/>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91"/>
    </row>
    <row r="1851" spans="6:69">
      <c r="F1851" s="376"/>
      <c r="G1851" s="133"/>
      <c r="H1851" s="376"/>
      <c r="I1851" s="133"/>
      <c r="J1851" s="436"/>
      <c r="K1851" s="133"/>
      <c r="L1851" s="376"/>
      <c r="M1851" s="133"/>
      <c r="N1851" s="376"/>
      <c r="O1851" s="376"/>
      <c r="P1851" s="133"/>
      <c r="Q1851" s="376"/>
      <c r="R1851" s="133"/>
      <c r="S1851" s="499"/>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91"/>
    </row>
    <row r="1852" spans="6:69">
      <c r="F1852" s="376"/>
      <c r="G1852" s="133"/>
      <c r="H1852" s="376"/>
      <c r="I1852" s="133"/>
      <c r="J1852" s="436"/>
      <c r="K1852" s="133"/>
      <c r="L1852" s="376"/>
      <c r="M1852" s="133"/>
      <c r="N1852" s="376"/>
      <c r="O1852" s="376"/>
      <c r="P1852" s="133"/>
      <c r="Q1852" s="376"/>
      <c r="R1852" s="133"/>
      <c r="S1852" s="499"/>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91"/>
    </row>
    <row r="1853" spans="6:69">
      <c r="F1853" s="376"/>
      <c r="G1853" s="133"/>
      <c r="H1853" s="376"/>
      <c r="I1853" s="133"/>
      <c r="J1853" s="436"/>
      <c r="K1853" s="133"/>
      <c r="L1853" s="376"/>
      <c r="M1853" s="133"/>
      <c r="N1853" s="376"/>
      <c r="O1853" s="376"/>
      <c r="P1853" s="133"/>
      <c r="Q1853" s="376"/>
      <c r="R1853" s="133"/>
      <c r="S1853" s="499"/>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91"/>
    </row>
    <row r="1854" spans="6:69">
      <c r="F1854" s="376"/>
      <c r="G1854" s="133"/>
      <c r="H1854" s="376"/>
      <c r="I1854" s="133"/>
      <c r="J1854" s="436"/>
      <c r="K1854" s="133"/>
      <c r="L1854" s="376"/>
      <c r="M1854" s="133"/>
      <c r="N1854" s="376"/>
      <c r="O1854" s="376"/>
      <c r="P1854" s="133"/>
      <c r="Q1854" s="376"/>
      <c r="R1854" s="133"/>
      <c r="S1854" s="499"/>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91"/>
    </row>
    <row r="1855" spans="6:69">
      <c r="F1855" s="376"/>
      <c r="G1855" s="133"/>
      <c r="H1855" s="376"/>
      <c r="I1855" s="133"/>
      <c r="J1855" s="436"/>
      <c r="K1855" s="133"/>
      <c r="L1855" s="376"/>
      <c r="M1855" s="133"/>
      <c r="N1855" s="376"/>
      <c r="O1855" s="376"/>
      <c r="P1855" s="133"/>
      <c r="Q1855" s="376"/>
      <c r="R1855" s="133"/>
      <c r="S1855" s="499"/>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91"/>
    </row>
    <row r="1856" spans="6:69">
      <c r="F1856" s="376"/>
      <c r="G1856" s="133"/>
      <c r="H1856" s="376"/>
      <c r="I1856" s="133"/>
      <c r="J1856" s="436"/>
      <c r="K1856" s="133"/>
      <c r="L1856" s="376"/>
      <c r="M1856" s="133"/>
      <c r="N1856" s="376"/>
      <c r="O1856" s="376"/>
      <c r="P1856" s="133"/>
      <c r="Q1856" s="376"/>
      <c r="R1856" s="133"/>
      <c r="S1856" s="499"/>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91"/>
    </row>
    <row r="1857" spans="6:69">
      <c r="F1857" s="376"/>
      <c r="G1857" s="133"/>
      <c r="H1857" s="376"/>
      <c r="I1857" s="133"/>
      <c r="J1857" s="436"/>
      <c r="K1857" s="133"/>
      <c r="L1857" s="376"/>
      <c r="M1857" s="133"/>
      <c r="N1857" s="376"/>
      <c r="O1857" s="376"/>
      <c r="P1857" s="133"/>
      <c r="Q1857" s="376"/>
      <c r="R1857" s="133"/>
      <c r="S1857" s="499"/>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91"/>
    </row>
    <row r="1858" spans="6:69">
      <c r="F1858" s="376"/>
      <c r="G1858" s="133"/>
      <c r="H1858" s="376"/>
      <c r="I1858" s="133"/>
      <c r="J1858" s="436"/>
      <c r="K1858" s="133"/>
      <c r="L1858" s="376"/>
      <c r="M1858" s="133"/>
      <c r="N1858" s="376"/>
      <c r="O1858" s="376"/>
      <c r="P1858" s="133"/>
      <c r="Q1858" s="376"/>
      <c r="R1858" s="133"/>
      <c r="S1858" s="499"/>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91"/>
    </row>
    <row r="1859" spans="6:69">
      <c r="F1859" s="376"/>
      <c r="G1859" s="133"/>
      <c r="H1859" s="376"/>
      <c r="I1859" s="133"/>
      <c r="J1859" s="436"/>
      <c r="K1859" s="133"/>
      <c r="L1859" s="376"/>
      <c r="M1859" s="133"/>
      <c r="N1859" s="376"/>
      <c r="O1859" s="376"/>
      <c r="P1859" s="133"/>
      <c r="Q1859" s="376"/>
      <c r="R1859" s="133"/>
      <c r="S1859" s="499"/>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91"/>
    </row>
    <row r="1860" spans="6:69">
      <c r="F1860" s="376"/>
      <c r="G1860" s="133"/>
      <c r="H1860" s="376"/>
      <c r="I1860" s="133"/>
      <c r="J1860" s="436"/>
      <c r="K1860" s="133"/>
      <c r="L1860" s="376"/>
      <c r="M1860" s="133"/>
      <c r="N1860" s="376"/>
      <c r="O1860" s="376"/>
      <c r="P1860" s="133"/>
      <c r="Q1860" s="376"/>
      <c r="R1860" s="133"/>
      <c r="S1860" s="499"/>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91"/>
    </row>
    <row r="1861" spans="6:69">
      <c r="F1861" s="376"/>
      <c r="G1861" s="133"/>
      <c r="H1861" s="376"/>
      <c r="I1861" s="133"/>
      <c r="J1861" s="436"/>
      <c r="K1861" s="133"/>
      <c r="L1861" s="376"/>
      <c r="M1861" s="133"/>
      <c r="N1861" s="376"/>
      <c r="O1861" s="376"/>
      <c r="P1861" s="133"/>
      <c r="Q1861" s="376"/>
      <c r="R1861" s="133"/>
      <c r="S1861" s="499"/>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91"/>
    </row>
    <row r="1862" spans="6:69">
      <c r="F1862" s="376"/>
      <c r="G1862" s="133"/>
      <c r="H1862" s="376"/>
      <c r="I1862" s="133"/>
      <c r="J1862" s="436"/>
      <c r="K1862" s="133"/>
      <c r="L1862" s="376"/>
      <c r="M1862" s="133"/>
      <c r="N1862" s="376"/>
      <c r="O1862" s="376"/>
      <c r="P1862" s="133"/>
      <c r="Q1862" s="376"/>
      <c r="R1862" s="133"/>
      <c r="S1862" s="499"/>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91"/>
    </row>
    <row r="1863" spans="6:69">
      <c r="F1863" s="376"/>
      <c r="G1863" s="133"/>
      <c r="H1863" s="376"/>
      <c r="I1863" s="133"/>
      <c r="J1863" s="436"/>
      <c r="K1863" s="133"/>
      <c r="L1863" s="376"/>
      <c r="M1863" s="133"/>
      <c r="N1863" s="376"/>
      <c r="O1863" s="376"/>
      <c r="P1863" s="133"/>
      <c r="Q1863" s="376"/>
      <c r="R1863" s="133"/>
      <c r="S1863" s="499"/>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91"/>
    </row>
    <row r="1864" spans="6:69">
      <c r="F1864" s="376"/>
      <c r="G1864" s="133"/>
      <c r="H1864" s="376"/>
      <c r="I1864" s="133"/>
      <c r="J1864" s="436"/>
      <c r="K1864" s="133"/>
      <c r="L1864" s="376"/>
      <c r="M1864" s="133"/>
      <c r="N1864" s="376"/>
      <c r="O1864" s="376"/>
      <c r="P1864" s="133"/>
      <c r="Q1864" s="376"/>
      <c r="R1864" s="133"/>
      <c r="S1864" s="499"/>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91"/>
    </row>
    <row r="1865" spans="6:69">
      <c r="F1865" s="376"/>
      <c r="G1865" s="133"/>
      <c r="H1865" s="376"/>
      <c r="I1865" s="133"/>
      <c r="J1865" s="436"/>
      <c r="K1865" s="133"/>
      <c r="L1865" s="376"/>
      <c r="M1865" s="133"/>
      <c r="N1865" s="376"/>
      <c r="O1865" s="376"/>
      <c r="P1865" s="133"/>
      <c r="Q1865" s="376"/>
      <c r="R1865" s="133"/>
      <c r="S1865" s="499"/>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91"/>
    </row>
    <row r="1866" spans="6:69">
      <c r="F1866" s="376"/>
      <c r="G1866" s="133"/>
      <c r="H1866" s="376"/>
      <c r="I1866" s="133"/>
      <c r="J1866" s="436"/>
      <c r="K1866" s="133"/>
      <c r="L1866" s="376"/>
      <c r="M1866" s="133"/>
      <c r="N1866" s="376"/>
      <c r="O1866" s="376"/>
      <c r="P1866" s="133"/>
      <c r="Q1866" s="376"/>
      <c r="R1866" s="133"/>
      <c r="S1866" s="499"/>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91"/>
    </row>
    <row r="1867" spans="6:69">
      <c r="F1867" s="376"/>
      <c r="G1867" s="133"/>
      <c r="H1867" s="376"/>
      <c r="I1867" s="133"/>
      <c r="J1867" s="436"/>
      <c r="K1867" s="133"/>
      <c r="L1867" s="376"/>
      <c r="M1867" s="133"/>
      <c r="N1867" s="376"/>
      <c r="O1867" s="376"/>
      <c r="P1867" s="133"/>
      <c r="Q1867" s="376"/>
      <c r="R1867" s="133"/>
      <c r="S1867" s="499"/>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91"/>
    </row>
    <row r="1868" spans="6:69">
      <c r="F1868" s="376"/>
      <c r="G1868" s="133"/>
      <c r="H1868" s="376"/>
      <c r="I1868" s="133"/>
      <c r="J1868" s="436"/>
      <c r="K1868" s="133"/>
      <c r="L1868" s="376"/>
      <c r="M1868" s="133"/>
      <c r="N1868" s="376"/>
      <c r="O1868" s="376"/>
      <c r="P1868" s="133"/>
      <c r="Q1868" s="376"/>
      <c r="R1868" s="133"/>
      <c r="S1868" s="499"/>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91"/>
    </row>
    <row r="1869" spans="6:69">
      <c r="F1869" s="376"/>
      <c r="G1869" s="133"/>
      <c r="H1869" s="376"/>
      <c r="I1869" s="133"/>
      <c r="J1869" s="436"/>
      <c r="K1869" s="133"/>
      <c r="L1869" s="376"/>
      <c r="M1869" s="133"/>
      <c r="N1869" s="376"/>
      <c r="O1869" s="376"/>
      <c r="P1869" s="133"/>
      <c r="Q1869" s="376"/>
      <c r="R1869" s="133"/>
      <c r="S1869" s="499"/>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91"/>
    </row>
    <row r="1870" spans="6:69">
      <c r="F1870" s="376"/>
      <c r="G1870" s="133"/>
      <c r="H1870" s="376"/>
      <c r="I1870" s="133"/>
      <c r="J1870" s="436"/>
      <c r="K1870" s="133"/>
      <c r="L1870" s="376"/>
      <c r="M1870" s="133"/>
      <c r="N1870" s="376"/>
      <c r="O1870" s="376"/>
      <c r="P1870" s="133"/>
      <c r="Q1870" s="376"/>
      <c r="R1870" s="133"/>
      <c r="S1870" s="499"/>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91"/>
    </row>
    <row r="1871" spans="6:69">
      <c r="F1871" s="376"/>
      <c r="G1871" s="133"/>
      <c r="H1871" s="376"/>
      <c r="I1871" s="133"/>
      <c r="J1871" s="436"/>
      <c r="K1871" s="133"/>
      <c r="L1871" s="376"/>
      <c r="M1871" s="133"/>
      <c r="N1871" s="376"/>
      <c r="O1871" s="376"/>
      <c r="P1871" s="133"/>
      <c r="Q1871" s="376"/>
      <c r="R1871" s="133"/>
      <c r="S1871" s="499"/>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91"/>
    </row>
    <row r="1872" spans="6:69">
      <c r="F1872" s="376"/>
      <c r="G1872" s="133"/>
      <c r="H1872" s="376"/>
      <c r="I1872" s="133"/>
      <c r="J1872" s="436"/>
      <c r="K1872" s="133"/>
      <c r="L1872" s="376"/>
      <c r="M1872" s="133"/>
      <c r="N1872" s="376"/>
      <c r="O1872" s="376"/>
      <c r="P1872" s="133"/>
      <c r="Q1872" s="376"/>
      <c r="R1872" s="133"/>
      <c r="S1872" s="499"/>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91"/>
    </row>
    <row r="1873" spans="6:69">
      <c r="F1873" s="376"/>
      <c r="G1873" s="133"/>
      <c r="H1873" s="376"/>
      <c r="I1873" s="133"/>
      <c r="J1873" s="436"/>
      <c r="K1873" s="133"/>
      <c r="L1873" s="376"/>
      <c r="M1873" s="133"/>
      <c r="N1873" s="376"/>
      <c r="O1873" s="376"/>
      <c r="P1873" s="133"/>
      <c r="Q1873" s="376"/>
      <c r="R1873" s="133"/>
      <c r="S1873" s="499"/>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91"/>
    </row>
    <row r="1874" spans="6:69">
      <c r="F1874" s="376"/>
      <c r="G1874" s="133"/>
      <c r="H1874" s="376"/>
      <c r="I1874" s="133"/>
      <c r="J1874" s="436"/>
      <c r="K1874" s="133"/>
      <c r="L1874" s="376"/>
      <c r="M1874" s="133"/>
      <c r="N1874" s="376"/>
      <c r="O1874" s="376"/>
      <c r="P1874" s="133"/>
      <c r="Q1874" s="376"/>
      <c r="R1874" s="133"/>
      <c r="S1874" s="499"/>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91"/>
    </row>
    <row r="1875" spans="6:69">
      <c r="F1875" s="376"/>
      <c r="G1875" s="133"/>
      <c r="H1875" s="376"/>
      <c r="I1875" s="133"/>
      <c r="J1875" s="436"/>
      <c r="K1875" s="133"/>
      <c r="L1875" s="376"/>
      <c r="M1875" s="133"/>
      <c r="N1875" s="376"/>
      <c r="O1875" s="376"/>
      <c r="P1875" s="133"/>
      <c r="Q1875" s="376"/>
      <c r="R1875" s="133"/>
      <c r="S1875" s="499"/>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91"/>
    </row>
    <row r="1876" spans="6:69">
      <c r="F1876" s="376"/>
      <c r="G1876" s="133"/>
      <c r="H1876" s="376"/>
      <c r="I1876" s="133"/>
      <c r="J1876" s="436"/>
      <c r="K1876" s="133"/>
      <c r="L1876" s="376"/>
      <c r="M1876" s="133"/>
      <c r="N1876" s="376"/>
      <c r="O1876" s="376"/>
      <c r="P1876" s="133"/>
      <c r="Q1876" s="376"/>
      <c r="R1876" s="133"/>
      <c r="S1876" s="499"/>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91"/>
    </row>
    <row r="1877" spans="6:69">
      <c r="F1877" s="376"/>
      <c r="G1877" s="133"/>
      <c r="H1877" s="376"/>
      <c r="I1877" s="133"/>
      <c r="J1877" s="436"/>
      <c r="K1877" s="133"/>
      <c r="L1877" s="376"/>
      <c r="M1877" s="133"/>
      <c r="N1877" s="376"/>
      <c r="O1877" s="376"/>
      <c r="P1877" s="133"/>
      <c r="Q1877" s="376"/>
      <c r="R1877" s="133"/>
      <c r="S1877" s="499"/>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91"/>
    </row>
    <row r="1878" spans="6:69">
      <c r="F1878" s="376"/>
      <c r="G1878" s="133"/>
      <c r="H1878" s="376"/>
      <c r="I1878" s="133"/>
      <c r="J1878" s="436"/>
      <c r="K1878" s="133"/>
      <c r="L1878" s="376"/>
      <c r="M1878" s="133"/>
      <c r="N1878" s="376"/>
      <c r="O1878" s="376"/>
      <c r="P1878" s="133"/>
      <c r="Q1878" s="376"/>
      <c r="R1878" s="133"/>
      <c r="S1878" s="499"/>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91"/>
    </row>
    <row r="1879" spans="6:69">
      <c r="F1879" s="376"/>
      <c r="G1879" s="133"/>
      <c r="H1879" s="376"/>
      <c r="I1879" s="133"/>
      <c r="J1879" s="436"/>
      <c r="K1879" s="133"/>
      <c r="L1879" s="376"/>
      <c r="M1879" s="133"/>
      <c r="N1879" s="376"/>
      <c r="O1879" s="376"/>
      <c r="P1879" s="133"/>
      <c r="Q1879" s="376"/>
      <c r="R1879" s="133"/>
      <c r="S1879" s="499"/>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91"/>
    </row>
    <row r="1880" spans="6:69">
      <c r="F1880" s="376"/>
      <c r="G1880" s="133"/>
      <c r="H1880" s="376"/>
      <c r="I1880" s="133"/>
      <c r="J1880" s="436"/>
      <c r="K1880" s="133"/>
      <c r="L1880" s="376"/>
      <c r="M1880" s="133"/>
      <c r="N1880" s="376"/>
      <c r="O1880" s="376"/>
      <c r="P1880" s="133"/>
      <c r="Q1880" s="376"/>
      <c r="R1880" s="133"/>
      <c r="S1880" s="499"/>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91"/>
    </row>
    <row r="1881" spans="6:69">
      <c r="F1881" s="376"/>
      <c r="G1881" s="133"/>
      <c r="H1881" s="376"/>
      <c r="I1881" s="133"/>
      <c r="J1881" s="436"/>
      <c r="K1881" s="133"/>
      <c r="L1881" s="376"/>
      <c r="M1881" s="133"/>
      <c r="N1881" s="376"/>
      <c r="O1881" s="376"/>
      <c r="P1881" s="133"/>
      <c r="Q1881" s="376"/>
      <c r="R1881" s="133"/>
      <c r="S1881" s="499"/>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91"/>
    </row>
    <row r="1882" spans="6:69">
      <c r="F1882" s="376"/>
      <c r="G1882" s="133"/>
      <c r="H1882" s="376"/>
      <c r="I1882" s="133"/>
      <c r="J1882" s="436"/>
      <c r="K1882" s="133"/>
      <c r="L1882" s="376"/>
      <c r="M1882" s="133"/>
      <c r="N1882" s="376"/>
      <c r="O1882" s="376"/>
      <c r="P1882" s="133"/>
      <c r="Q1882" s="376"/>
      <c r="R1882" s="133"/>
      <c r="S1882" s="499"/>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91"/>
    </row>
    <row r="1883" spans="6:69">
      <c r="F1883" s="376"/>
      <c r="G1883" s="133"/>
      <c r="H1883" s="376"/>
      <c r="I1883" s="133"/>
      <c r="J1883" s="436"/>
      <c r="K1883" s="133"/>
      <c r="L1883" s="376"/>
      <c r="M1883" s="133"/>
      <c r="N1883" s="376"/>
      <c r="O1883" s="376"/>
      <c r="P1883" s="133"/>
      <c r="Q1883" s="376"/>
      <c r="R1883" s="133"/>
      <c r="S1883" s="499"/>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91"/>
    </row>
    <row r="1884" spans="6:69">
      <c r="F1884" s="376"/>
      <c r="G1884" s="133"/>
      <c r="H1884" s="376"/>
      <c r="I1884" s="133"/>
      <c r="J1884" s="436"/>
      <c r="K1884" s="133"/>
      <c r="L1884" s="376"/>
      <c r="M1884" s="133"/>
      <c r="N1884" s="376"/>
      <c r="O1884" s="376"/>
      <c r="P1884" s="133"/>
      <c r="Q1884" s="376"/>
      <c r="R1884" s="133"/>
      <c r="S1884" s="499"/>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91"/>
    </row>
    <row r="1885" spans="6:69">
      <c r="F1885" s="376"/>
      <c r="G1885" s="133"/>
      <c r="H1885" s="376"/>
      <c r="I1885" s="133"/>
      <c r="J1885" s="436"/>
      <c r="K1885" s="133"/>
      <c r="L1885" s="376"/>
      <c r="M1885" s="133"/>
      <c r="N1885" s="376"/>
      <c r="O1885" s="376"/>
      <c r="P1885" s="133"/>
      <c r="Q1885" s="376"/>
      <c r="R1885" s="133"/>
      <c r="S1885" s="499"/>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91"/>
    </row>
    <row r="1886" spans="6:69">
      <c r="F1886" s="376"/>
      <c r="G1886" s="133"/>
      <c r="H1886" s="376"/>
      <c r="I1886" s="133"/>
      <c r="J1886" s="436"/>
      <c r="K1886" s="133"/>
      <c r="L1886" s="376"/>
      <c r="M1886" s="133"/>
      <c r="N1886" s="376"/>
      <c r="O1886" s="376"/>
      <c r="P1886" s="133"/>
      <c r="Q1886" s="376"/>
      <c r="R1886" s="133"/>
      <c r="S1886" s="499"/>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91"/>
    </row>
    <row r="1887" spans="6:69">
      <c r="F1887" s="376"/>
      <c r="G1887" s="133"/>
      <c r="H1887" s="376"/>
      <c r="I1887" s="133"/>
      <c r="J1887" s="436"/>
      <c r="K1887" s="133"/>
      <c r="L1887" s="376"/>
      <c r="M1887" s="133"/>
      <c r="N1887" s="376"/>
      <c r="O1887" s="376"/>
      <c r="P1887" s="133"/>
      <c r="Q1887" s="376"/>
      <c r="R1887" s="133"/>
      <c r="S1887" s="499"/>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91"/>
    </row>
    <row r="1888" spans="6:69">
      <c r="F1888" s="376"/>
      <c r="G1888" s="133"/>
      <c r="H1888" s="376"/>
      <c r="I1888" s="133"/>
      <c r="J1888" s="436"/>
      <c r="K1888" s="133"/>
      <c r="L1888" s="376"/>
      <c r="M1888" s="133"/>
      <c r="N1888" s="376"/>
      <c r="O1888" s="376"/>
      <c r="P1888" s="133"/>
      <c r="Q1888" s="376"/>
      <c r="R1888" s="133"/>
      <c r="S1888" s="499"/>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91"/>
    </row>
    <row r="1889" spans="6:69">
      <c r="F1889" s="376"/>
      <c r="G1889" s="133"/>
      <c r="H1889" s="376"/>
      <c r="I1889" s="133"/>
      <c r="J1889" s="436"/>
      <c r="K1889" s="133"/>
      <c r="L1889" s="376"/>
      <c r="M1889" s="133"/>
      <c r="N1889" s="376"/>
      <c r="O1889" s="376"/>
      <c r="P1889" s="133"/>
      <c r="Q1889" s="376"/>
      <c r="R1889" s="133"/>
      <c r="S1889" s="499"/>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91"/>
    </row>
    <row r="1890" spans="6:69">
      <c r="F1890" s="376"/>
      <c r="G1890" s="133"/>
      <c r="H1890" s="376"/>
      <c r="I1890" s="133"/>
      <c r="J1890" s="436"/>
      <c r="K1890" s="133"/>
      <c r="L1890" s="376"/>
      <c r="M1890" s="133"/>
      <c r="N1890" s="376"/>
      <c r="O1890" s="376"/>
      <c r="P1890" s="133"/>
      <c r="Q1890" s="376"/>
      <c r="R1890" s="133"/>
      <c r="S1890" s="499"/>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91"/>
    </row>
    <row r="1891" spans="6:69">
      <c r="F1891" s="376"/>
      <c r="G1891" s="133"/>
      <c r="H1891" s="376"/>
      <c r="I1891" s="133"/>
      <c r="J1891" s="436"/>
      <c r="K1891" s="133"/>
      <c r="L1891" s="376"/>
      <c r="M1891" s="133"/>
      <c r="N1891" s="376"/>
      <c r="O1891" s="376"/>
      <c r="P1891" s="133"/>
      <c r="Q1891" s="376"/>
      <c r="R1891" s="133"/>
      <c r="S1891" s="499"/>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91"/>
    </row>
    <row r="1892" spans="6:69">
      <c r="F1892" s="376"/>
      <c r="G1892" s="133"/>
      <c r="H1892" s="376"/>
      <c r="I1892" s="133"/>
      <c r="J1892" s="436"/>
      <c r="K1892" s="133"/>
      <c r="L1892" s="376"/>
      <c r="M1892" s="133"/>
      <c r="N1892" s="376"/>
      <c r="O1892" s="376"/>
      <c r="P1892" s="133"/>
      <c r="Q1892" s="376"/>
      <c r="R1892" s="133"/>
      <c r="S1892" s="499"/>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91"/>
    </row>
    <row r="1893" spans="6:69">
      <c r="F1893" s="376"/>
      <c r="G1893" s="133"/>
      <c r="H1893" s="376"/>
      <c r="I1893" s="133"/>
      <c r="J1893" s="436"/>
      <c r="K1893" s="133"/>
      <c r="L1893" s="376"/>
      <c r="M1893" s="133"/>
      <c r="N1893" s="376"/>
      <c r="O1893" s="376"/>
      <c r="P1893" s="133"/>
      <c r="Q1893" s="376"/>
      <c r="R1893" s="133"/>
      <c r="S1893" s="499"/>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91"/>
    </row>
    <row r="1894" spans="6:69">
      <c r="F1894" s="376"/>
      <c r="G1894" s="133"/>
      <c r="H1894" s="376"/>
      <c r="I1894" s="133"/>
      <c r="J1894" s="436"/>
      <c r="K1894" s="133"/>
      <c r="L1894" s="376"/>
      <c r="M1894" s="133"/>
      <c r="N1894" s="376"/>
      <c r="O1894" s="376"/>
      <c r="P1894" s="133"/>
      <c r="Q1894" s="376"/>
      <c r="R1894" s="133"/>
      <c r="S1894" s="499"/>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91"/>
    </row>
    <row r="1895" spans="6:69">
      <c r="F1895" s="376"/>
      <c r="G1895" s="133"/>
      <c r="H1895" s="376"/>
      <c r="I1895" s="133"/>
      <c r="J1895" s="436"/>
      <c r="K1895" s="133"/>
      <c r="L1895" s="376"/>
      <c r="M1895" s="133"/>
      <c r="N1895" s="376"/>
      <c r="O1895" s="376"/>
      <c r="P1895" s="133"/>
      <c r="Q1895" s="376"/>
      <c r="R1895" s="133"/>
      <c r="S1895" s="499"/>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91"/>
    </row>
    <row r="1896" spans="6:69">
      <c r="F1896" s="376"/>
      <c r="G1896" s="133"/>
      <c r="H1896" s="376"/>
      <c r="I1896" s="133"/>
      <c r="J1896" s="436"/>
      <c r="K1896" s="133"/>
      <c r="L1896" s="376"/>
      <c r="M1896" s="133"/>
      <c r="N1896" s="376"/>
      <c r="O1896" s="376"/>
      <c r="P1896" s="133"/>
      <c r="Q1896" s="376"/>
      <c r="R1896" s="133"/>
      <c r="S1896" s="499"/>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91"/>
    </row>
    <row r="1897" spans="6:69">
      <c r="F1897" s="376"/>
      <c r="G1897" s="133"/>
      <c r="H1897" s="376"/>
      <c r="I1897" s="133"/>
      <c r="J1897" s="436"/>
      <c r="K1897" s="133"/>
      <c r="L1897" s="376"/>
      <c r="M1897" s="133"/>
      <c r="N1897" s="376"/>
      <c r="O1897" s="376"/>
      <c r="P1897" s="133"/>
      <c r="Q1897" s="376"/>
      <c r="R1897" s="133"/>
      <c r="S1897" s="499"/>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91"/>
    </row>
    <row r="1898" spans="6:69">
      <c r="F1898" s="376"/>
      <c r="G1898" s="133"/>
      <c r="H1898" s="376"/>
      <c r="I1898" s="133"/>
      <c r="J1898" s="436"/>
      <c r="K1898" s="133"/>
      <c r="L1898" s="376"/>
      <c r="M1898" s="133"/>
      <c r="N1898" s="376"/>
      <c r="O1898" s="376"/>
      <c r="P1898" s="133"/>
      <c r="Q1898" s="376"/>
      <c r="R1898" s="133"/>
      <c r="S1898" s="499"/>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91"/>
    </row>
    <row r="1899" spans="6:69">
      <c r="F1899" s="376"/>
      <c r="G1899" s="133"/>
      <c r="H1899" s="376"/>
      <c r="I1899" s="133"/>
      <c r="J1899" s="436"/>
      <c r="K1899" s="133"/>
      <c r="L1899" s="376"/>
      <c r="M1899" s="133"/>
      <c r="N1899" s="376"/>
      <c r="O1899" s="376"/>
      <c r="P1899" s="133"/>
      <c r="Q1899" s="376"/>
      <c r="R1899" s="133"/>
      <c r="S1899" s="499"/>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91"/>
    </row>
    <row r="1900" spans="6:69">
      <c r="F1900" s="376"/>
      <c r="G1900" s="133"/>
      <c r="H1900" s="376"/>
      <c r="I1900" s="133"/>
      <c r="J1900" s="436"/>
      <c r="K1900" s="133"/>
      <c r="L1900" s="376"/>
      <c r="M1900" s="133"/>
      <c r="N1900" s="376"/>
      <c r="O1900" s="376"/>
      <c r="P1900" s="133"/>
      <c r="Q1900" s="376"/>
      <c r="R1900" s="133"/>
      <c r="S1900" s="499"/>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91"/>
    </row>
    <row r="1901" spans="6:69">
      <c r="F1901" s="376"/>
      <c r="G1901" s="133"/>
      <c r="H1901" s="376"/>
      <c r="I1901" s="133"/>
      <c r="J1901" s="436"/>
      <c r="K1901" s="133"/>
      <c r="L1901" s="376"/>
      <c r="M1901" s="133"/>
      <c r="N1901" s="376"/>
      <c r="O1901" s="376"/>
      <c r="P1901" s="133"/>
      <c r="Q1901" s="376"/>
      <c r="R1901" s="133"/>
      <c r="S1901" s="499"/>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91"/>
    </row>
    <row r="1902" spans="6:69">
      <c r="F1902" s="376"/>
      <c r="G1902" s="133"/>
      <c r="H1902" s="376"/>
      <c r="I1902" s="133"/>
      <c r="J1902" s="436"/>
      <c r="K1902" s="133"/>
      <c r="L1902" s="376"/>
      <c r="M1902" s="133"/>
      <c r="N1902" s="376"/>
      <c r="O1902" s="376"/>
      <c r="P1902" s="133"/>
      <c r="Q1902" s="376"/>
      <c r="R1902" s="133"/>
      <c r="S1902" s="499"/>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91"/>
    </row>
    <row r="1903" spans="6:69">
      <c r="F1903" s="376"/>
      <c r="G1903" s="133"/>
      <c r="H1903" s="376"/>
      <c r="I1903" s="133"/>
      <c r="J1903" s="436"/>
      <c r="K1903" s="133"/>
      <c r="L1903" s="376"/>
      <c r="M1903" s="133"/>
      <c r="N1903" s="376"/>
      <c r="O1903" s="376"/>
      <c r="P1903" s="133"/>
      <c r="Q1903" s="376"/>
      <c r="R1903" s="133"/>
      <c r="S1903" s="499"/>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91"/>
    </row>
    <row r="1904" spans="6:69">
      <c r="F1904" s="376"/>
      <c r="G1904" s="133"/>
      <c r="H1904" s="376"/>
      <c r="I1904" s="133"/>
      <c r="J1904" s="436"/>
      <c r="K1904" s="133"/>
      <c r="L1904" s="376"/>
      <c r="M1904" s="133"/>
      <c r="N1904" s="376"/>
      <c r="O1904" s="376"/>
      <c r="P1904" s="133"/>
      <c r="Q1904" s="376"/>
      <c r="R1904" s="133"/>
      <c r="S1904" s="499"/>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91"/>
    </row>
    <row r="1905" spans="6:69">
      <c r="F1905" s="376"/>
      <c r="G1905" s="133"/>
      <c r="H1905" s="376"/>
      <c r="I1905" s="133"/>
      <c r="J1905" s="436"/>
      <c r="K1905" s="133"/>
      <c r="L1905" s="376"/>
      <c r="M1905" s="133"/>
      <c r="N1905" s="376"/>
      <c r="O1905" s="376"/>
      <c r="P1905" s="133"/>
      <c r="Q1905" s="376"/>
      <c r="R1905" s="133"/>
      <c r="S1905" s="499"/>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91"/>
    </row>
    <row r="1906" spans="6:69">
      <c r="F1906" s="376"/>
      <c r="G1906" s="133"/>
      <c r="H1906" s="376"/>
      <c r="I1906" s="133"/>
      <c r="J1906" s="436"/>
      <c r="K1906" s="133"/>
      <c r="L1906" s="376"/>
      <c r="M1906" s="133"/>
      <c r="N1906" s="376"/>
      <c r="O1906" s="376"/>
      <c r="P1906" s="133"/>
      <c r="Q1906" s="376"/>
      <c r="R1906" s="133"/>
      <c r="S1906" s="499"/>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91"/>
    </row>
    <row r="1907" spans="6:69">
      <c r="F1907" s="376"/>
      <c r="G1907" s="133"/>
      <c r="H1907" s="376"/>
      <c r="I1907" s="133"/>
      <c r="J1907" s="436"/>
      <c r="K1907" s="133"/>
      <c r="L1907" s="376"/>
      <c r="M1907" s="133"/>
      <c r="N1907" s="376"/>
      <c r="O1907" s="376"/>
      <c r="P1907" s="133"/>
      <c r="Q1907" s="376"/>
      <c r="R1907" s="133"/>
      <c r="S1907" s="499"/>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91"/>
    </row>
    <row r="1908" spans="6:69">
      <c r="F1908" s="376"/>
      <c r="G1908" s="133"/>
      <c r="H1908" s="376"/>
      <c r="I1908" s="133"/>
      <c r="J1908" s="436"/>
      <c r="K1908" s="133"/>
      <c r="L1908" s="376"/>
      <c r="M1908" s="133"/>
      <c r="N1908" s="376"/>
      <c r="O1908" s="376"/>
      <c r="P1908" s="133"/>
      <c r="Q1908" s="376"/>
      <c r="R1908" s="133"/>
      <c r="S1908" s="499"/>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91"/>
    </row>
    <row r="1909" spans="6:69">
      <c r="F1909" s="376"/>
      <c r="G1909" s="133"/>
      <c r="H1909" s="376"/>
      <c r="I1909" s="133"/>
      <c r="J1909" s="436"/>
      <c r="K1909" s="133"/>
      <c r="L1909" s="376"/>
      <c r="M1909" s="133"/>
      <c r="N1909" s="376"/>
      <c r="O1909" s="376"/>
      <c r="P1909" s="133"/>
      <c r="Q1909" s="376"/>
      <c r="R1909" s="133"/>
      <c r="S1909" s="499"/>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91"/>
    </row>
    <row r="1910" spans="6:69">
      <c r="F1910" s="376"/>
      <c r="G1910" s="133"/>
      <c r="H1910" s="376"/>
      <c r="I1910" s="133"/>
      <c r="J1910" s="436"/>
      <c r="K1910" s="133"/>
      <c r="L1910" s="376"/>
      <c r="M1910" s="133"/>
      <c r="N1910" s="376"/>
      <c r="O1910" s="376"/>
      <c r="P1910" s="133"/>
      <c r="Q1910" s="376"/>
      <c r="R1910" s="133"/>
      <c r="S1910" s="499"/>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91"/>
    </row>
    <row r="1911" spans="6:69">
      <c r="F1911" s="376"/>
      <c r="G1911" s="133"/>
      <c r="H1911" s="376"/>
      <c r="I1911" s="133"/>
      <c r="J1911" s="436"/>
      <c r="K1911" s="133"/>
      <c r="L1911" s="376"/>
      <c r="M1911" s="133"/>
      <c r="N1911" s="376"/>
      <c r="O1911" s="376"/>
      <c r="P1911" s="133"/>
      <c r="Q1911" s="376"/>
      <c r="R1911" s="133"/>
      <c r="S1911" s="499"/>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91"/>
    </row>
    <row r="1912" spans="6:69">
      <c r="F1912" s="376"/>
      <c r="G1912" s="133"/>
      <c r="H1912" s="376"/>
      <c r="I1912" s="133"/>
      <c r="J1912" s="436"/>
      <c r="K1912" s="133"/>
      <c r="L1912" s="376"/>
      <c r="M1912" s="133"/>
      <c r="N1912" s="376"/>
      <c r="O1912" s="376"/>
      <c r="P1912" s="133"/>
      <c r="Q1912" s="376"/>
      <c r="R1912" s="133"/>
      <c r="S1912" s="499"/>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91"/>
    </row>
    <row r="1913" spans="6:69">
      <c r="F1913" s="376"/>
      <c r="G1913" s="133"/>
      <c r="H1913" s="376"/>
      <c r="I1913" s="133"/>
      <c r="J1913" s="436"/>
      <c r="K1913" s="133"/>
      <c r="L1913" s="376"/>
      <c r="M1913" s="133"/>
      <c r="N1913" s="376"/>
      <c r="O1913" s="376"/>
      <c r="P1913" s="133"/>
      <c r="Q1913" s="376"/>
      <c r="R1913" s="133"/>
      <c r="S1913" s="499"/>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91"/>
    </row>
    <row r="1914" spans="6:69">
      <c r="F1914" s="376"/>
      <c r="G1914" s="133"/>
      <c r="H1914" s="376"/>
      <c r="I1914" s="133"/>
      <c r="J1914" s="436"/>
      <c r="K1914" s="133"/>
      <c r="L1914" s="376"/>
      <c r="M1914" s="133"/>
      <c r="N1914" s="376"/>
      <c r="O1914" s="376"/>
      <c r="P1914" s="133"/>
      <c r="Q1914" s="376"/>
      <c r="R1914" s="133"/>
      <c r="S1914" s="499"/>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91"/>
    </row>
    <row r="1915" spans="6:69">
      <c r="F1915" s="376"/>
      <c r="G1915" s="133"/>
      <c r="H1915" s="376"/>
      <c r="I1915" s="133"/>
      <c r="J1915" s="436"/>
      <c r="K1915" s="133"/>
      <c r="L1915" s="376"/>
      <c r="M1915" s="133"/>
      <c r="N1915" s="376"/>
      <c r="O1915" s="376"/>
      <c r="P1915" s="133"/>
      <c r="Q1915" s="376"/>
      <c r="R1915" s="133"/>
      <c r="S1915" s="499"/>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91"/>
    </row>
    <row r="1916" spans="6:69">
      <c r="F1916" s="376"/>
      <c r="G1916" s="133"/>
      <c r="H1916" s="376"/>
      <c r="I1916" s="133"/>
      <c r="J1916" s="436"/>
      <c r="K1916" s="133"/>
      <c r="L1916" s="376"/>
      <c r="M1916" s="133"/>
      <c r="N1916" s="376"/>
      <c r="O1916" s="376"/>
      <c r="P1916" s="133"/>
      <c r="Q1916" s="376"/>
      <c r="R1916" s="133"/>
      <c r="S1916" s="499"/>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91"/>
    </row>
    <row r="1917" spans="6:69">
      <c r="F1917" s="376"/>
      <c r="G1917" s="133"/>
      <c r="H1917" s="376"/>
      <c r="I1917" s="133"/>
      <c r="J1917" s="436"/>
      <c r="K1917" s="133"/>
      <c r="L1917" s="376"/>
      <c r="M1917" s="133"/>
      <c r="N1917" s="376"/>
      <c r="O1917" s="376"/>
      <c r="P1917" s="133"/>
      <c r="Q1917" s="376"/>
      <c r="R1917" s="133"/>
      <c r="S1917" s="499"/>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91"/>
    </row>
    <row r="1918" spans="6:69">
      <c r="F1918" s="376"/>
      <c r="G1918" s="133"/>
      <c r="H1918" s="376"/>
      <c r="I1918" s="133"/>
      <c r="J1918" s="436"/>
      <c r="K1918" s="133"/>
      <c r="L1918" s="376"/>
      <c r="M1918" s="133"/>
      <c r="N1918" s="376"/>
      <c r="O1918" s="376"/>
      <c r="P1918" s="133"/>
      <c r="Q1918" s="376"/>
      <c r="R1918" s="133"/>
      <c r="S1918" s="499"/>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91"/>
    </row>
    <row r="1919" spans="6:69">
      <c r="F1919" s="376"/>
      <c r="G1919" s="133"/>
      <c r="H1919" s="376"/>
      <c r="I1919" s="133"/>
      <c r="J1919" s="436"/>
      <c r="K1919" s="133"/>
      <c r="L1919" s="376"/>
      <c r="M1919" s="133"/>
      <c r="N1919" s="376"/>
      <c r="O1919" s="376"/>
      <c r="P1919" s="133"/>
      <c r="Q1919" s="376"/>
      <c r="R1919" s="133"/>
      <c r="S1919" s="499"/>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91"/>
    </row>
    <row r="1920" spans="6:69">
      <c r="F1920" s="376"/>
      <c r="G1920" s="133"/>
      <c r="H1920" s="376"/>
      <c r="I1920" s="133"/>
      <c r="J1920" s="436"/>
      <c r="K1920" s="133"/>
      <c r="L1920" s="376"/>
      <c r="M1920" s="133"/>
      <c r="N1920" s="376"/>
      <c r="O1920" s="376"/>
      <c r="P1920" s="133"/>
      <c r="Q1920" s="376"/>
      <c r="R1920" s="133"/>
      <c r="S1920" s="499"/>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91"/>
    </row>
    <row r="1921" spans="6:69">
      <c r="F1921" s="376"/>
      <c r="G1921" s="133"/>
      <c r="H1921" s="376"/>
      <c r="I1921" s="133"/>
      <c r="J1921" s="436"/>
      <c r="K1921" s="133"/>
      <c r="L1921" s="376"/>
      <c r="M1921" s="133"/>
      <c r="N1921" s="376"/>
      <c r="O1921" s="376"/>
      <c r="P1921" s="133"/>
      <c r="Q1921" s="376"/>
      <c r="R1921" s="133"/>
      <c r="S1921" s="499"/>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91"/>
    </row>
    <row r="1922" spans="6:69">
      <c r="F1922" s="376"/>
      <c r="G1922" s="133"/>
      <c r="H1922" s="376"/>
      <c r="I1922" s="133"/>
      <c r="J1922" s="436"/>
      <c r="K1922" s="133"/>
      <c r="L1922" s="376"/>
      <c r="M1922" s="133"/>
      <c r="N1922" s="376"/>
      <c r="O1922" s="376"/>
      <c r="P1922" s="133"/>
      <c r="Q1922" s="376"/>
      <c r="R1922" s="133"/>
      <c r="S1922" s="499"/>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91"/>
    </row>
    <row r="1923" spans="6:69">
      <c r="F1923" s="376"/>
      <c r="G1923" s="133"/>
      <c r="H1923" s="376"/>
      <c r="I1923" s="133"/>
      <c r="J1923" s="436"/>
      <c r="K1923" s="133"/>
      <c r="L1923" s="376"/>
      <c r="M1923" s="133"/>
      <c r="N1923" s="376"/>
      <c r="O1923" s="376"/>
      <c r="P1923" s="133"/>
      <c r="Q1923" s="376"/>
      <c r="R1923" s="133"/>
      <c r="S1923" s="499"/>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91"/>
    </row>
    <row r="1924" spans="6:69">
      <c r="F1924" s="376"/>
      <c r="G1924" s="133"/>
      <c r="H1924" s="376"/>
      <c r="I1924" s="133"/>
      <c r="J1924" s="436"/>
      <c r="K1924" s="133"/>
      <c r="L1924" s="376"/>
      <c r="M1924" s="133"/>
      <c r="N1924" s="376"/>
      <c r="O1924" s="376"/>
      <c r="P1924" s="133"/>
      <c r="Q1924" s="376"/>
      <c r="R1924" s="133"/>
      <c r="S1924" s="499"/>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91"/>
    </row>
    <row r="1925" spans="6:69">
      <c r="F1925" s="376"/>
      <c r="G1925" s="133"/>
      <c r="H1925" s="376"/>
      <c r="I1925" s="133"/>
      <c r="J1925" s="436"/>
      <c r="K1925" s="133"/>
      <c r="L1925" s="376"/>
      <c r="M1925" s="133"/>
      <c r="N1925" s="376"/>
      <c r="O1925" s="376"/>
      <c r="P1925" s="133"/>
      <c r="Q1925" s="376"/>
      <c r="R1925" s="133"/>
      <c r="S1925" s="499"/>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91"/>
    </row>
    <row r="1926" spans="6:69">
      <c r="F1926" s="376"/>
      <c r="G1926" s="133"/>
      <c r="H1926" s="376"/>
      <c r="I1926" s="133"/>
      <c r="J1926" s="436"/>
      <c r="K1926" s="133"/>
      <c r="L1926" s="376"/>
      <c r="M1926" s="133"/>
      <c r="N1926" s="376"/>
      <c r="O1926" s="376"/>
      <c r="P1926" s="133"/>
      <c r="Q1926" s="376"/>
      <c r="R1926" s="133"/>
      <c r="S1926" s="499"/>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91"/>
    </row>
    <row r="1927" spans="6:69">
      <c r="F1927" s="376"/>
      <c r="G1927" s="133"/>
      <c r="H1927" s="376"/>
      <c r="I1927" s="133"/>
      <c r="J1927" s="436"/>
      <c r="K1927" s="133"/>
      <c r="L1927" s="376"/>
      <c r="M1927" s="133"/>
      <c r="N1927" s="376"/>
      <c r="O1927" s="376"/>
      <c r="P1927" s="133"/>
      <c r="Q1927" s="376"/>
      <c r="R1927" s="133"/>
      <c r="S1927" s="499"/>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91"/>
    </row>
    <row r="1928" spans="6:69">
      <c r="F1928" s="376"/>
      <c r="G1928" s="133"/>
      <c r="H1928" s="376"/>
      <c r="I1928" s="133"/>
      <c r="J1928" s="436"/>
      <c r="K1928" s="133"/>
      <c r="L1928" s="376"/>
      <c r="M1928" s="133"/>
      <c r="N1928" s="376"/>
      <c r="O1928" s="376"/>
      <c r="P1928" s="133"/>
      <c r="Q1928" s="376"/>
      <c r="R1928" s="133"/>
      <c r="S1928" s="499"/>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91"/>
    </row>
    <row r="1929" spans="6:69">
      <c r="F1929" s="376"/>
      <c r="G1929" s="133"/>
      <c r="H1929" s="376"/>
      <c r="I1929" s="133"/>
      <c r="J1929" s="436"/>
      <c r="K1929" s="133"/>
      <c r="L1929" s="376"/>
      <c r="M1929" s="133"/>
      <c r="N1929" s="376"/>
      <c r="O1929" s="376"/>
      <c r="P1929" s="133"/>
      <c r="Q1929" s="376"/>
      <c r="R1929" s="133"/>
      <c r="S1929" s="499"/>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91"/>
    </row>
    <row r="1930" spans="6:69">
      <c r="F1930" s="376"/>
      <c r="G1930" s="133"/>
      <c r="H1930" s="376"/>
      <c r="I1930" s="133"/>
      <c r="J1930" s="436"/>
      <c r="K1930" s="133"/>
      <c r="L1930" s="376"/>
      <c r="M1930" s="133"/>
      <c r="N1930" s="376"/>
      <c r="O1930" s="376"/>
      <c r="P1930" s="133"/>
      <c r="Q1930" s="376"/>
      <c r="R1930" s="133"/>
      <c r="S1930" s="499"/>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91"/>
    </row>
    <row r="1931" spans="6:69">
      <c r="F1931" s="376"/>
      <c r="G1931" s="133"/>
      <c r="H1931" s="376"/>
      <c r="I1931" s="133"/>
      <c r="J1931" s="436"/>
      <c r="K1931" s="133"/>
      <c r="L1931" s="376"/>
      <c r="M1931" s="133"/>
      <c r="N1931" s="376"/>
      <c r="O1931" s="376"/>
      <c r="P1931" s="133"/>
      <c r="Q1931" s="376"/>
      <c r="R1931" s="133"/>
      <c r="S1931" s="499"/>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91"/>
    </row>
    <row r="1932" spans="6:69">
      <c r="F1932" s="376"/>
      <c r="G1932" s="133"/>
      <c r="H1932" s="376"/>
      <c r="I1932" s="133"/>
      <c r="J1932" s="436"/>
      <c r="K1932" s="133"/>
      <c r="L1932" s="376"/>
      <c r="M1932" s="133"/>
      <c r="N1932" s="376"/>
      <c r="O1932" s="376"/>
      <c r="P1932" s="133"/>
      <c r="Q1932" s="376"/>
      <c r="R1932" s="133"/>
      <c r="S1932" s="499"/>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91"/>
    </row>
    <row r="1933" spans="6:69">
      <c r="F1933" s="376"/>
      <c r="G1933" s="133"/>
      <c r="H1933" s="376"/>
      <c r="I1933" s="133"/>
      <c r="J1933" s="436"/>
      <c r="K1933" s="133"/>
      <c r="L1933" s="376"/>
      <c r="M1933" s="133"/>
      <c r="N1933" s="376"/>
      <c r="O1933" s="376"/>
      <c r="P1933" s="133"/>
      <c r="Q1933" s="376"/>
      <c r="R1933" s="133"/>
      <c r="S1933" s="499"/>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91"/>
    </row>
    <row r="1934" spans="6:69">
      <c r="F1934" s="376"/>
      <c r="G1934" s="133"/>
      <c r="H1934" s="376"/>
      <c r="I1934" s="133"/>
      <c r="J1934" s="436"/>
      <c r="K1934" s="133"/>
      <c r="L1934" s="376"/>
      <c r="M1934" s="133"/>
      <c r="N1934" s="376"/>
      <c r="O1934" s="376"/>
      <c r="P1934" s="133"/>
      <c r="Q1934" s="376"/>
      <c r="R1934" s="133"/>
      <c r="S1934" s="499"/>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91"/>
    </row>
    <row r="1935" spans="6:69">
      <c r="F1935" s="376"/>
      <c r="G1935" s="133"/>
      <c r="H1935" s="376"/>
      <c r="I1935" s="133"/>
      <c r="J1935" s="436"/>
      <c r="K1935" s="133"/>
      <c r="L1935" s="376"/>
      <c r="M1935" s="133"/>
      <c r="N1935" s="376"/>
      <c r="O1935" s="376"/>
      <c r="P1935" s="133"/>
      <c r="Q1935" s="376"/>
      <c r="R1935" s="133"/>
      <c r="S1935" s="499"/>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91"/>
    </row>
    <row r="1936" spans="6:69">
      <c r="F1936" s="376"/>
      <c r="G1936" s="133"/>
      <c r="H1936" s="376"/>
      <c r="I1936" s="133"/>
      <c r="J1936" s="436"/>
      <c r="K1936" s="133"/>
      <c r="L1936" s="376"/>
      <c r="M1936" s="133"/>
      <c r="N1936" s="376"/>
      <c r="O1936" s="376"/>
      <c r="P1936" s="133"/>
      <c r="Q1936" s="376"/>
      <c r="R1936" s="133"/>
      <c r="S1936" s="499"/>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91"/>
    </row>
    <row r="1937" spans="6:69">
      <c r="F1937" s="376"/>
      <c r="G1937" s="133"/>
      <c r="H1937" s="376"/>
      <c r="I1937" s="133"/>
      <c r="J1937" s="436"/>
      <c r="K1937" s="133"/>
      <c r="L1937" s="376"/>
      <c r="M1937" s="133"/>
      <c r="N1937" s="376"/>
      <c r="O1937" s="376"/>
      <c r="P1937" s="133"/>
      <c r="Q1937" s="376"/>
      <c r="R1937" s="133"/>
      <c r="S1937" s="499"/>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91"/>
    </row>
    <row r="1938" spans="6:69">
      <c r="F1938" s="376"/>
      <c r="G1938" s="133"/>
      <c r="H1938" s="376"/>
      <c r="I1938" s="133"/>
      <c r="J1938" s="436"/>
      <c r="K1938" s="133"/>
      <c r="L1938" s="376"/>
      <c r="M1938" s="133"/>
      <c r="N1938" s="376"/>
      <c r="O1938" s="376"/>
      <c r="P1938" s="133"/>
      <c r="Q1938" s="376"/>
      <c r="R1938" s="133"/>
      <c r="S1938" s="499"/>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91"/>
    </row>
    <row r="1939" spans="6:69">
      <c r="F1939" s="376"/>
      <c r="G1939" s="133"/>
      <c r="H1939" s="376"/>
      <c r="I1939" s="133"/>
      <c r="J1939" s="436"/>
      <c r="K1939" s="133"/>
      <c r="L1939" s="376"/>
      <c r="M1939" s="133"/>
      <c r="N1939" s="376"/>
      <c r="O1939" s="376"/>
      <c r="P1939" s="133"/>
      <c r="Q1939" s="376"/>
      <c r="R1939" s="133"/>
      <c r="S1939" s="499"/>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91"/>
    </row>
    <row r="1940" spans="6:69">
      <c r="F1940" s="376"/>
      <c r="G1940" s="133"/>
      <c r="H1940" s="376"/>
      <c r="I1940" s="133"/>
      <c r="J1940" s="436"/>
      <c r="K1940" s="133"/>
      <c r="L1940" s="376"/>
      <c r="M1940" s="133"/>
      <c r="N1940" s="376"/>
      <c r="O1940" s="376"/>
      <c r="P1940" s="133"/>
      <c r="Q1940" s="376"/>
      <c r="R1940" s="133"/>
      <c r="S1940" s="499"/>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91"/>
    </row>
    <row r="1941" spans="6:69">
      <c r="F1941" s="376"/>
      <c r="G1941" s="133"/>
      <c r="H1941" s="376"/>
      <c r="I1941" s="133"/>
      <c r="J1941" s="436"/>
      <c r="K1941" s="133"/>
      <c r="L1941" s="376"/>
      <c r="M1941" s="133"/>
      <c r="N1941" s="376"/>
      <c r="O1941" s="376"/>
      <c r="P1941" s="133"/>
      <c r="Q1941" s="376"/>
      <c r="R1941" s="133"/>
      <c r="S1941" s="499"/>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91"/>
    </row>
    <row r="1942" spans="6:69">
      <c r="F1942" s="376"/>
      <c r="G1942" s="133"/>
      <c r="H1942" s="376"/>
      <c r="I1942" s="133"/>
      <c r="J1942" s="436"/>
      <c r="K1942" s="133"/>
      <c r="L1942" s="376"/>
      <c r="M1942" s="133"/>
      <c r="N1942" s="376"/>
      <c r="O1942" s="376"/>
      <c r="P1942" s="133"/>
      <c r="Q1942" s="376"/>
      <c r="R1942" s="133"/>
      <c r="S1942" s="499"/>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91"/>
    </row>
    <row r="1943" spans="6:69">
      <c r="F1943" s="376"/>
      <c r="G1943" s="133"/>
      <c r="H1943" s="376"/>
      <c r="I1943" s="133"/>
      <c r="J1943" s="436"/>
      <c r="K1943" s="133"/>
      <c r="L1943" s="376"/>
      <c r="M1943" s="133"/>
      <c r="N1943" s="376"/>
      <c r="O1943" s="376"/>
      <c r="P1943" s="133"/>
      <c r="Q1943" s="376"/>
      <c r="R1943" s="133"/>
      <c r="S1943" s="499"/>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91"/>
    </row>
    <row r="1944" spans="6:69">
      <c r="F1944" s="376"/>
      <c r="G1944" s="133"/>
      <c r="H1944" s="376"/>
      <c r="I1944" s="133"/>
      <c r="J1944" s="436"/>
      <c r="K1944" s="133"/>
      <c r="L1944" s="376"/>
      <c r="M1944" s="133"/>
      <c r="N1944" s="376"/>
      <c r="O1944" s="376"/>
      <c r="P1944" s="133"/>
      <c r="Q1944" s="376"/>
      <c r="R1944" s="133"/>
      <c r="S1944" s="499"/>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91"/>
    </row>
    <row r="1945" spans="6:69">
      <c r="F1945" s="376"/>
      <c r="G1945" s="133"/>
      <c r="H1945" s="376"/>
      <c r="I1945" s="133"/>
      <c r="J1945" s="436"/>
      <c r="K1945" s="133"/>
      <c r="L1945" s="376"/>
      <c r="M1945" s="133"/>
      <c r="N1945" s="376"/>
      <c r="O1945" s="376"/>
      <c r="P1945" s="133"/>
      <c r="Q1945" s="376"/>
      <c r="R1945" s="133"/>
      <c r="S1945" s="499"/>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91"/>
    </row>
    <row r="1946" spans="6:69">
      <c r="F1946" s="376"/>
      <c r="G1946" s="133"/>
      <c r="H1946" s="376"/>
      <c r="I1946" s="133"/>
      <c r="J1946" s="436"/>
      <c r="K1946" s="133"/>
      <c r="L1946" s="376"/>
      <c r="M1946" s="133"/>
      <c r="N1946" s="376"/>
      <c r="O1946" s="376"/>
      <c r="P1946" s="133"/>
      <c r="Q1946" s="376"/>
      <c r="R1946" s="133"/>
      <c r="S1946" s="499"/>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91"/>
    </row>
    <row r="1947" spans="6:69">
      <c r="F1947" s="376"/>
      <c r="G1947" s="133"/>
      <c r="H1947" s="376"/>
      <c r="I1947" s="133"/>
      <c r="J1947" s="436"/>
      <c r="K1947" s="133"/>
      <c r="L1947" s="376"/>
      <c r="M1947" s="133"/>
      <c r="N1947" s="376"/>
      <c r="O1947" s="376"/>
      <c r="P1947" s="133"/>
      <c r="Q1947" s="376"/>
      <c r="R1947" s="133"/>
      <c r="S1947" s="499"/>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91"/>
    </row>
    <row r="1948" spans="6:69">
      <c r="F1948" s="376"/>
      <c r="G1948" s="133"/>
      <c r="H1948" s="376"/>
      <c r="I1948" s="133"/>
      <c r="J1948" s="436"/>
      <c r="K1948" s="133"/>
      <c r="L1948" s="376"/>
      <c r="M1948" s="133"/>
      <c r="N1948" s="376"/>
      <c r="O1948" s="376"/>
      <c r="P1948" s="133"/>
      <c r="Q1948" s="376"/>
      <c r="R1948" s="133"/>
      <c r="S1948" s="499"/>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91"/>
    </row>
    <row r="1949" spans="6:69">
      <c r="F1949" s="376"/>
      <c r="G1949" s="133"/>
      <c r="H1949" s="376"/>
      <c r="I1949" s="133"/>
      <c r="J1949" s="436"/>
      <c r="K1949" s="133"/>
      <c r="L1949" s="376"/>
      <c r="M1949" s="133"/>
      <c r="N1949" s="376"/>
      <c r="O1949" s="376"/>
      <c r="P1949" s="133"/>
      <c r="Q1949" s="376"/>
      <c r="R1949" s="133"/>
      <c r="S1949" s="499"/>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91"/>
    </row>
    <row r="1950" spans="6:69">
      <c r="F1950" s="376"/>
      <c r="G1950" s="133"/>
      <c r="H1950" s="376"/>
      <c r="I1950" s="133"/>
      <c r="J1950" s="436"/>
      <c r="K1950" s="133"/>
      <c r="L1950" s="376"/>
      <c r="M1950" s="133"/>
      <c r="N1950" s="376"/>
      <c r="O1950" s="376"/>
      <c r="P1950" s="133"/>
      <c r="Q1950" s="376"/>
      <c r="R1950" s="133"/>
      <c r="S1950" s="499"/>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91"/>
    </row>
    <row r="1951" spans="6:69">
      <c r="F1951" s="376"/>
      <c r="G1951" s="133"/>
      <c r="H1951" s="376"/>
      <c r="I1951" s="133"/>
      <c r="J1951" s="436"/>
      <c r="K1951" s="133"/>
      <c r="L1951" s="376"/>
      <c r="M1951" s="133"/>
      <c r="N1951" s="376"/>
      <c r="O1951" s="376"/>
      <c r="P1951" s="133"/>
      <c r="Q1951" s="376"/>
      <c r="R1951" s="133"/>
      <c r="S1951" s="499"/>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91"/>
    </row>
    <row r="1952" spans="6:69">
      <c r="F1952" s="376"/>
      <c r="G1952" s="133"/>
      <c r="H1952" s="376"/>
      <c r="I1952" s="133"/>
      <c r="J1952" s="436"/>
      <c r="K1952" s="133"/>
      <c r="L1952" s="376"/>
      <c r="M1952" s="133"/>
      <c r="N1952" s="376"/>
      <c r="O1952" s="376"/>
      <c r="P1952" s="133"/>
      <c r="Q1952" s="376"/>
      <c r="R1952" s="133"/>
      <c r="S1952" s="499"/>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91"/>
    </row>
    <row r="1953" spans="6:69">
      <c r="F1953" s="376"/>
      <c r="G1953" s="133"/>
      <c r="H1953" s="376"/>
      <c r="I1953" s="133"/>
      <c r="J1953" s="436"/>
      <c r="K1953" s="133"/>
      <c r="L1953" s="376"/>
      <c r="M1953" s="133"/>
      <c r="N1953" s="376"/>
      <c r="O1953" s="376"/>
      <c r="P1953" s="133"/>
      <c r="Q1953" s="376"/>
      <c r="R1953" s="133"/>
      <c r="S1953" s="499"/>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91"/>
    </row>
    <row r="1954" spans="6:69">
      <c r="F1954" s="376"/>
      <c r="G1954" s="133"/>
      <c r="H1954" s="376"/>
      <c r="I1954" s="133"/>
      <c r="J1954" s="436"/>
      <c r="K1954" s="133"/>
      <c r="L1954" s="376"/>
      <c r="M1954" s="133"/>
      <c r="N1954" s="376"/>
      <c r="O1954" s="376"/>
      <c r="P1954" s="133"/>
      <c r="Q1954" s="376"/>
      <c r="R1954" s="133"/>
      <c r="S1954" s="499"/>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91"/>
    </row>
    <row r="1955" spans="6:69">
      <c r="F1955" s="376"/>
      <c r="G1955" s="133"/>
      <c r="H1955" s="376"/>
      <c r="I1955" s="133"/>
      <c r="J1955" s="436"/>
      <c r="K1955" s="133"/>
      <c r="L1955" s="376"/>
      <c r="M1955" s="133"/>
      <c r="N1955" s="376"/>
      <c r="O1955" s="376"/>
      <c r="P1955" s="133"/>
      <c r="Q1955" s="376"/>
      <c r="R1955" s="133"/>
      <c r="S1955" s="499"/>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91"/>
    </row>
    <row r="1956" spans="6:69">
      <c r="F1956" s="376"/>
      <c r="G1956" s="133"/>
      <c r="H1956" s="376"/>
      <c r="I1956" s="133"/>
      <c r="J1956" s="436"/>
      <c r="K1956" s="133"/>
      <c r="L1956" s="376"/>
      <c r="M1956" s="133"/>
      <c r="N1956" s="376"/>
      <c r="O1956" s="376"/>
      <c r="P1956" s="133"/>
      <c r="Q1956" s="376"/>
      <c r="R1956" s="133"/>
      <c r="S1956" s="499"/>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91"/>
    </row>
    <row r="1957" spans="6:69">
      <c r="F1957" s="376"/>
      <c r="G1957" s="133"/>
      <c r="H1957" s="376"/>
      <c r="I1957" s="133"/>
      <c r="J1957" s="436"/>
      <c r="K1957" s="133"/>
      <c r="L1957" s="376"/>
      <c r="M1957" s="133"/>
      <c r="N1957" s="376"/>
      <c r="O1957" s="376"/>
      <c r="P1957" s="133"/>
      <c r="Q1957" s="376"/>
      <c r="R1957" s="133"/>
      <c r="S1957" s="499"/>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91"/>
    </row>
    <row r="1958" spans="6:69">
      <c r="F1958" s="376"/>
      <c r="G1958" s="133"/>
      <c r="H1958" s="376"/>
      <c r="I1958" s="133"/>
      <c r="J1958" s="436"/>
      <c r="K1958" s="133"/>
      <c r="L1958" s="376"/>
      <c r="M1958" s="133"/>
      <c r="N1958" s="376"/>
      <c r="O1958" s="376"/>
      <c r="P1958" s="133"/>
      <c r="Q1958" s="376"/>
      <c r="R1958" s="133"/>
      <c r="S1958" s="499"/>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91"/>
    </row>
    <row r="1959" spans="6:69">
      <c r="F1959" s="376"/>
      <c r="G1959" s="133"/>
      <c r="H1959" s="376"/>
      <c r="I1959" s="133"/>
      <c r="J1959" s="436"/>
      <c r="K1959" s="133"/>
      <c r="L1959" s="376"/>
      <c r="M1959" s="133"/>
      <c r="N1959" s="376"/>
      <c r="O1959" s="376"/>
      <c r="P1959" s="133"/>
      <c r="Q1959" s="376"/>
      <c r="R1959" s="133"/>
      <c r="S1959" s="499"/>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91"/>
    </row>
    <row r="1960" spans="6:69">
      <c r="F1960" s="376"/>
      <c r="G1960" s="133"/>
      <c r="H1960" s="376"/>
      <c r="I1960" s="133"/>
      <c r="J1960" s="436"/>
      <c r="K1960" s="133"/>
      <c r="L1960" s="376"/>
      <c r="M1960" s="133"/>
      <c r="N1960" s="376"/>
      <c r="O1960" s="376"/>
      <c r="P1960" s="133"/>
      <c r="Q1960" s="376"/>
      <c r="R1960" s="133"/>
      <c r="S1960" s="499"/>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61" s="376"/>
      <c r="M1961" s="133"/>
      <c r="N1961" s="376"/>
      <c r="O1961" s="376"/>
      <c r="P1961" s="133"/>
      <c r="Q1961" s="376"/>
      <c r="R1961" s="133"/>
      <c r="S1961" s="499"/>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91"/>
    </row>
    <row r="1962" spans="6:69">
      <c r="F1962" s="376"/>
      <c r="G1962" s="133"/>
      <c r="H1962" s="376"/>
      <c r="I1962" s="133"/>
      <c r="J1962" s="436"/>
      <c r="K1962" s="133"/>
      <c r="L1962" s="376"/>
      <c r="M1962" s="133"/>
      <c r="N1962" s="376"/>
      <c r="O1962" s="376"/>
      <c r="P1962" s="133"/>
      <c r="Q1962" s="376"/>
      <c r="R1962" s="133"/>
      <c r="S1962" s="499"/>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91"/>
    </row>
    <row r="1963" spans="6:69">
      <c r="F1963" s="376"/>
      <c r="G1963" s="133"/>
      <c r="H1963" s="376"/>
      <c r="I1963" s="133"/>
      <c r="J1963" s="436"/>
      <c r="K1963" s="133"/>
      <c r="L1963" s="376"/>
      <c r="M1963" s="133"/>
      <c r="N1963" s="376"/>
      <c r="O1963" s="376"/>
      <c r="P1963" s="133"/>
      <c r="Q1963" s="376"/>
      <c r="R1963" s="133"/>
      <c r="S1963" s="499"/>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91"/>
    </row>
    <row r="1964" spans="6:69">
      <c r="F1964" s="376"/>
      <c r="G1964" s="133"/>
      <c r="H1964" s="376"/>
      <c r="I1964" s="133"/>
      <c r="J1964" s="436"/>
      <c r="K1964" s="133"/>
      <c r="L1964" s="376"/>
      <c r="M1964" s="133"/>
      <c r="N1964" s="376"/>
      <c r="O1964" s="376"/>
      <c r="P1964" s="133"/>
      <c r="Q1964" s="376"/>
      <c r="R1964" s="133"/>
      <c r="S1964" s="499"/>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91"/>
    </row>
    <row r="1965" spans="6:69">
      <c r="F1965" s="376"/>
      <c r="G1965" s="133"/>
      <c r="H1965" s="376"/>
      <c r="I1965" s="133"/>
      <c r="J1965" s="436"/>
      <c r="K1965" s="133"/>
      <c r="L1965" s="376"/>
      <c r="M1965" s="133"/>
      <c r="N1965" s="376"/>
      <c r="O1965" s="376"/>
      <c r="P1965" s="133"/>
      <c r="Q1965" s="376"/>
      <c r="R1965" s="133"/>
      <c r="S1965" s="499"/>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91"/>
    </row>
    <row r="1966" spans="6:69">
      <c r="F1966" s="376"/>
      <c r="G1966" s="133"/>
      <c r="H1966" s="376"/>
      <c r="I1966" s="133"/>
      <c r="J1966" s="436"/>
      <c r="K1966" s="133"/>
      <c r="L1966" s="376"/>
      <c r="M1966" s="133"/>
      <c r="N1966" s="376"/>
      <c r="O1966" s="376"/>
      <c r="P1966" s="133"/>
      <c r="Q1966" s="376"/>
      <c r="R1966" s="133"/>
      <c r="S1966" s="499"/>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91"/>
    </row>
    <row r="1967" spans="6:69">
      <c r="F1967" s="376"/>
      <c r="G1967" s="133"/>
      <c r="H1967" s="376"/>
      <c r="I1967" s="133"/>
      <c r="J1967" s="436"/>
      <c r="K1967" s="133"/>
      <c r="L1967" s="376"/>
      <c r="M1967" s="133"/>
      <c r="N1967" s="376"/>
      <c r="O1967" s="376"/>
      <c r="P1967" s="133"/>
      <c r="Q1967" s="376"/>
      <c r="R1967" s="133"/>
      <c r="S1967" s="499"/>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91"/>
    </row>
    <row r="1968" spans="6:69">
      <c r="F1968" s="376"/>
      <c r="G1968" s="133"/>
      <c r="H1968" s="376"/>
      <c r="I1968" s="133"/>
      <c r="J1968" s="436"/>
      <c r="K1968" s="133"/>
      <c r="L1968" s="376"/>
      <c r="M1968" s="133"/>
      <c r="N1968" s="376"/>
      <c r="O1968" s="376"/>
      <c r="P1968" s="133"/>
      <c r="Q1968" s="376"/>
      <c r="R1968" s="133"/>
      <c r="S1968" s="499"/>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91"/>
    </row>
    <row r="1969" spans="6:69">
      <c r="F1969" s="376"/>
      <c r="G1969" s="133"/>
      <c r="H1969" s="376"/>
      <c r="I1969" s="133"/>
      <c r="J1969" s="436"/>
      <c r="K1969" s="133"/>
      <c r="L1969" s="376"/>
      <c r="M1969" s="133"/>
      <c r="N1969" s="376"/>
      <c r="O1969" s="376"/>
      <c r="P1969" s="133"/>
      <c r="Q1969" s="376"/>
      <c r="R1969" s="133"/>
      <c r="S1969" s="499"/>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91"/>
    </row>
    <row r="1970" spans="6:69">
      <c r="F1970" s="376"/>
      <c r="G1970" s="133"/>
      <c r="H1970" s="376"/>
      <c r="I1970" s="133"/>
      <c r="J1970" s="436"/>
      <c r="K1970" s="133"/>
      <c r="L1970" s="376"/>
      <c r="M1970" s="133"/>
      <c r="N1970" s="376"/>
      <c r="O1970" s="376"/>
      <c r="P1970" s="133"/>
      <c r="Q1970" s="376"/>
      <c r="R1970" s="133"/>
      <c r="S1970" s="499"/>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91"/>
    </row>
    <row r="1971" spans="6:69">
      <c r="F1971" s="376"/>
      <c r="G1971" s="133"/>
      <c r="H1971" s="376"/>
      <c r="I1971" s="133"/>
      <c r="J1971" s="436"/>
      <c r="K1971" s="133"/>
      <c r="L1971" s="376"/>
      <c r="M1971" s="133"/>
      <c r="N1971" s="376"/>
      <c r="O1971" s="376"/>
      <c r="P1971" s="133"/>
      <c r="Q1971" s="376"/>
      <c r="R1971" s="133"/>
      <c r="S1971" s="499"/>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91"/>
    </row>
    <row r="1972" spans="6:69">
      <c r="F1972" s="376"/>
      <c r="G1972" s="133"/>
      <c r="H1972" s="376"/>
      <c r="I1972" s="133"/>
      <c r="J1972" s="436"/>
      <c r="K1972" s="133"/>
      <c r="L1972" s="376"/>
      <c r="M1972" s="133"/>
      <c r="N1972" s="376"/>
      <c r="O1972" s="376"/>
      <c r="P1972" s="133"/>
      <c r="Q1972" s="376"/>
      <c r="R1972" s="133"/>
      <c r="S1972" s="499"/>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91"/>
    </row>
    <row r="1973" spans="6:69">
      <c r="F1973" s="376"/>
      <c r="G1973" s="133"/>
      <c r="H1973" s="376"/>
      <c r="I1973" s="133"/>
      <c r="J1973" s="436"/>
      <c r="K1973" s="133"/>
      <c r="L1973" s="376"/>
      <c r="M1973" s="133"/>
      <c r="N1973" s="376"/>
      <c r="O1973" s="376"/>
      <c r="P1973" s="133"/>
      <c r="Q1973" s="376"/>
      <c r="R1973" s="133"/>
      <c r="S1973" s="499"/>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91"/>
    </row>
    <row r="1974" spans="6:69">
      <c r="F1974" s="376"/>
      <c r="G1974" s="133"/>
      <c r="H1974" s="376"/>
      <c r="I1974" s="133"/>
      <c r="J1974" s="436"/>
      <c r="K1974" s="133"/>
      <c r="L1974" s="376"/>
      <c r="M1974" s="133"/>
      <c r="N1974" s="376"/>
      <c r="O1974" s="376"/>
      <c r="P1974" s="133"/>
      <c r="Q1974" s="376"/>
      <c r="R1974" s="133"/>
      <c r="S1974" s="499"/>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91"/>
    </row>
    <row r="1975" spans="6:69">
      <c r="F1975" s="376"/>
      <c r="G1975" s="133"/>
      <c r="H1975" s="376"/>
      <c r="I1975" s="133"/>
      <c r="J1975" s="436"/>
      <c r="K1975" s="133"/>
      <c r="L1975" s="376"/>
      <c r="M1975" s="133"/>
      <c r="N1975" s="376"/>
      <c r="O1975" s="376"/>
      <c r="P1975" s="133"/>
      <c r="Q1975" s="376"/>
      <c r="R1975" s="133"/>
      <c r="S1975" s="499"/>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91"/>
    </row>
    <row r="1976" spans="6:69">
      <c r="F1976" s="376"/>
      <c r="G1976" s="133"/>
      <c r="H1976" s="376"/>
      <c r="I1976" s="133"/>
      <c r="J1976" s="436"/>
      <c r="K1976" s="133"/>
      <c r="L1976" s="376"/>
      <c r="M1976" s="133"/>
      <c r="N1976" s="376"/>
      <c r="O1976" s="376"/>
      <c r="P1976" s="133"/>
      <c r="Q1976" s="376"/>
      <c r="R1976" s="133"/>
      <c r="S1976" s="499"/>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91"/>
    </row>
    <row r="1977" spans="6:69">
      <c r="F1977" s="376"/>
      <c r="G1977" s="133"/>
      <c r="H1977" s="376"/>
      <c r="I1977" s="133"/>
      <c r="J1977" s="436"/>
      <c r="K1977" s="133"/>
      <c r="L1977" s="376"/>
      <c r="M1977" s="133"/>
      <c r="N1977" s="376"/>
      <c r="O1977" s="376"/>
      <c r="P1977" s="133"/>
      <c r="Q1977" s="376"/>
      <c r="R1977" s="133"/>
      <c r="S1977" s="499"/>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91"/>
    </row>
    <row r="1978" spans="6:69">
      <c r="F1978" s="376"/>
      <c r="G1978" s="133"/>
      <c r="H1978" s="376"/>
      <c r="I1978" s="133"/>
      <c r="J1978" s="436"/>
      <c r="K1978" s="133"/>
      <c r="L1978" s="376"/>
      <c r="M1978" s="133"/>
      <c r="N1978" s="376"/>
      <c r="O1978" s="376"/>
      <c r="P1978" s="133"/>
      <c r="Q1978" s="376"/>
      <c r="R1978" s="133"/>
      <c r="S1978" s="499"/>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91"/>
    </row>
    <row r="1979" spans="6:69">
      <c r="F1979" s="376"/>
      <c r="G1979" s="133"/>
      <c r="H1979" s="376"/>
      <c r="I1979" s="133"/>
      <c r="J1979" s="436"/>
      <c r="K1979" s="133"/>
      <c r="L1979" s="376"/>
      <c r="M1979" s="133"/>
      <c r="N1979" s="376"/>
      <c r="O1979" s="376"/>
      <c r="P1979" s="133"/>
      <c r="Q1979" s="376"/>
      <c r="R1979" s="133"/>
      <c r="S1979" s="499"/>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91"/>
    </row>
    <row r="1980" spans="6:69">
      <c r="F1980" s="376"/>
      <c r="G1980" s="133"/>
      <c r="H1980" s="376"/>
      <c r="I1980" s="133"/>
      <c r="J1980" s="436"/>
      <c r="K1980" s="133"/>
      <c r="L1980" s="376"/>
      <c r="M1980" s="133"/>
      <c r="N1980" s="376"/>
      <c r="O1980" s="376"/>
      <c r="P1980" s="133"/>
      <c r="Q1980" s="376"/>
      <c r="R1980" s="133"/>
      <c r="S1980" s="499"/>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91"/>
    </row>
    <row r="1981" spans="6:69">
      <c r="F1981" s="376"/>
      <c r="G1981" s="133"/>
      <c r="H1981" s="376"/>
      <c r="I1981" s="133"/>
      <c r="J1981" s="436"/>
      <c r="K1981" s="133"/>
      <c r="L1981" s="376"/>
      <c r="M1981" s="133"/>
      <c r="N1981" s="376"/>
      <c r="O1981" s="376"/>
      <c r="P1981" s="133"/>
      <c r="Q1981" s="376"/>
      <c r="R1981" s="133"/>
      <c r="S1981" s="499"/>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91"/>
    </row>
    <row r="1982" spans="6:69">
      <c r="F1982" s="376"/>
      <c r="G1982" s="133"/>
      <c r="H1982" s="376"/>
      <c r="I1982" s="133"/>
      <c r="J1982" s="436"/>
      <c r="K1982" s="133"/>
      <c r="L1982" s="376"/>
      <c r="M1982" s="133"/>
      <c r="N1982" s="376"/>
      <c r="O1982" s="376"/>
      <c r="P1982" s="133"/>
      <c r="Q1982" s="376"/>
      <c r="R1982" s="133"/>
      <c r="S1982" s="499"/>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91"/>
    </row>
    <row r="1983" spans="6:69">
      <c r="F1983" s="376"/>
      <c r="G1983" s="133"/>
      <c r="H1983" s="376"/>
      <c r="I1983" s="133"/>
      <c r="J1983" s="436"/>
      <c r="K1983" s="133"/>
      <c r="L1983" s="376"/>
      <c r="M1983" s="133"/>
      <c r="N1983" s="376"/>
      <c r="O1983" s="376"/>
      <c r="P1983" s="133"/>
      <c r="Q1983" s="376"/>
      <c r="R1983" s="133"/>
      <c r="S1983" s="499"/>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91"/>
    </row>
    <row r="1984" spans="6:69">
      <c r="F1984" s="376"/>
      <c r="G1984" s="133"/>
      <c r="H1984" s="376"/>
      <c r="I1984" s="133"/>
      <c r="J1984" s="436"/>
      <c r="K1984" s="133"/>
      <c r="L1984" s="376"/>
      <c r="M1984" s="133"/>
      <c r="N1984" s="376"/>
      <c r="O1984" s="376"/>
      <c r="P1984" s="133"/>
      <c r="Q1984" s="376"/>
      <c r="R1984" s="133"/>
      <c r="S1984" s="499"/>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91"/>
    </row>
    <row r="1985" spans="6:69">
      <c r="F1985" s="376"/>
      <c r="G1985" s="133"/>
      <c r="H1985" s="376"/>
      <c r="I1985" s="133"/>
      <c r="J1985" s="436"/>
      <c r="K1985" s="133"/>
      <c r="L1985" s="376"/>
      <c r="M1985" s="133"/>
      <c r="N1985" s="376"/>
      <c r="O1985" s="376"/>
      <c r="P1985" s="133"/>
      <c r="Q1985" s="376"/>
      <c r="R1985" s="133"/>
      <c r="S1985" s="499"/>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91"/>
    </row>
    <row r="1986" spans="6:69">
      <c r="F1986" s="376"/>
      <c r="G1986" s="133"/>
      <c r="H1986" s="376"/>
      <c r="I1986" s="133"/>
      <c r="J1986" s="436"/>
      <c r="K1986" s="133"/>
      <c r="L1986" s="376"/>
      <c r="M1986" s="133"/>
      <c r="N1986" s="376"/>
      <c r="O1986" s="376"/>
      <c r="P1986" s="133"/>
      <c r="Q1986" s="376"/>
      <c r="R1986" s="133"/>
      <c r="S1986" s="499"/>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91"/>
    </row>
    <row r="1987" spans="6:69">
      <c r="F1987" s="376"/>
      <c r="G1987" s="133"/>
      <c r="H1987" s="376"/>
      <c r="I1987" s="133"/>
      <c r="J1987" s="436"/>
      <c r="K1987" s="133"/>
      <c r="L1987" s="376"/>
      <c r="M1987" s="133"/>
      <c r="N1987" s="376"/>
      <c r="O1987" s="376"/>
      <c r="P1987" s="133"/>
      <c r="Q1987" s="376"/>
      <c r="R1987" s="133"/>
      <c r="S1987" s="499"/>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91"/>
    </row>
    <row r="1988" spans="6:69">
      <c r="F1988" s="376"/>
      <c r="G1988" s="133"/>
      <c r="H1988" s="376"/>
      <c r="I1988" s="133"/>
      <c r="J1988" s="436"/>
      <c r="K1988" s="133"/>
      <c r="L1988" s="376"/>
      <c r="M1988" s="133"/>
      <c r="N1988" s="376"/>
      <c r="O1988" s="376"/>
      <c r="P1988" s="133"/>
      <c r="Q1988" s="376"/>
      <c r="R1988" s="133"/>
      <c r="S1988" s="499"/>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91"/>
    </row>
    <row r="1989" spans="6:69">
      <c r="F1989" s="376"/>
      <c r="G1989" s="133"/>
      <c r="H1989" s="376"/>
      <c r="I1989" s="133"/>
      <c r="J1989" s="436"/>
      <c r="K1989" s="133"/>
      <c r="L1989" s="376"/>
      <c r="M1989" s="133"/>
      <c r="N1989" s="376"/>
      <c r="O1989" s="376"/>
      <c r="P1989" s="133"/>
      <c r="Q1989" s="376"/>
      <c r="R1989" s="133"/>
      <c r="S1989" s="499"/>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91"/>
    </row>
    <row r="1990" spans="6:69">
      <c r="F1990" s="376"/>
      <c r="G1990" s="133"/>
      <c r="H1990" s="376"/>
      <c r="I1990" s="133"/>
      <c r="J1990" s="436"/>
      <c r="K1990" s="133"/>
      <c r="L1990" s="376"/>
      <c r="M1990" s="133"/>
      <c r="N1990" s="376"/>
      <c r="O1990" s="376"/>
      <c r="P1990" s="133"/>
      <c r="Q1990" s="376"/>
      <c r="R1990" s="133"/>
      <c r="S1990" s="499"/>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91"/>
    </row>
    <row r="1991" spans="6:69">
      <c r="F1991" s="376"/>
      <c r="G1991" s="133"/>
      <c r="H1991" s="376"/>
      <c r="I1991" s="133"/>
      <c r="J1991" s="436"/>
      <c r="K1991" s="133"/>
      <c r="L1991" s="376"/>
      <c r="M1991" s="133"/>
      <c r="N1991" s="376"/>
      <c r="O1991" s="376"/>
      <c r="P1991" s="133"/>
      <c r="Q1991" s="376"/>
      <c r="R1991" s="133"/>
      <c r="S1991" s="499"/>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91"/>
    </row>
    <row r="1992" spans="6:69">
      <c r="F1992" s="376"/>
      <c r="G1992" s="133"/>
      <c r="H1992" s="376"/>
      <c r="I1992" s="133"/>
      <c r="J1992" s="436"/>
      <c r="K1992" s="133"/>
      <c r="L1992" s="376"/>
      <c r="M1992" s="133"/>
      <c r="N1992" s="376"/>
      <c r="O1992" s="376"/>
      <c r="P1992" s="133"/>
      <c r="Q1992" s="376"/>
      <c r="R1992" s="133"/>
      <c r="S1992" s="499"/>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91"/>
    </row>
    <row r="1993" spans="6:69">
      <c r="F1993" s="376"/>
      <c r="G1993" s="133"/>
      <c r="H1993" s="376"/>
      <c r="I1993" s="133"/>
      <c r="J1993" s="436"/>
      <c r="K1993" s="133"/>
      <c r="L1993" s="376"/>
      <c r="M1993" s="133"/>
      <c r="N1993" s="376"/>
      <c r="O1993" s="376"/>
      <c r="P1993" s="133"/>
      <c r="Q1993" s="376"/>
      <c r="R1993" s="133"/>
      <c r="S1993" s="499"/>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91"/>
    </row>
    <row r="1994" spans="6:69">
      <c r="F1994" s="376"/>
      <c r="G1994" s="133"/>
      <c r="H1994" s="376"/>
      <c r="I1994" s="133"/>
      <c r="J1994" s="436"/>
      <c r="K1994" s="133"/>
      <c r="L1994" s="376"/>
      <c r="M1994" s="133"/>
      <c r="N1994" s="376"/>
      <c r="O1994" s="376"/>
      <c r="P1994" s="133"/>
      <c r="Q1994" s="376"/>
      <c r="R1994" s="133"/>
      <c r="S1994" s="499"/>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91"/>
    </row>
    <row r="1995" spans="6:69">
      <c r="F1995" s="376"/>
      <c r="G1995" s="133"/>
      <c r="H1995" s="376"/>
      <c r="I1995" s="133"/>
      <c r="J1995" s="436"/>
      <c r="K1995" s="133"/>
      <c r="L1995" s="376"/>
      <c r="M1995" s="133"/>
      <c r="N1995" s="376"/>
      <c r="O1995" s="376"/>
      <c r="P1995" s="133"/>
      <c r="Q1995" s="376"/>
      <c r="R1995" s="133"/>
      <c r="S1995" s="499"/>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91"/>
    </row>
    <row r="1996" spans="6:69">
      <c r="F1996" s="376"/>
      <c r="G1996" s="133"/>
      <c r="H1996" s="376"/>
      <c r="I1996" s="133"/>
      <c r="J1996" s="436"/>
      <c r="K1996" s="133"/>
      <c r="L1996" s="376"/>
      <c r="M1996" s="133"/>
      <c r="N1996" s="376"/>
      <c r="O1996" s="376"/>
      <c r="P1996" s="133"/>
      <c r="Q1996" s="376"/>
      <c r="R1996" s="133"/>
      <c r="S1996" s="499"/>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91"/>
    </row>
    <row r="1997" spans="6:69">
      <c r="F1997" s="376"/>
      <c r="G1997" s="133"/>
      <c r="H1997" s="376"/>
      <c r="I1997" s="133"/>
      <c r="J1997" s="436"/>
      <c r="K1997" s="133"/>
      <c r="L1997" s="376"/>
      <c r="M1997" s="133"/>
      <c r="N1997" s="376"/>
      <c r="O1997" s="376"/>
      <c r="P1997" s="133"/>
      <c r="Q1997" s="376"/>
      <c r="R1997" s="133"/>
      <c r="S1997" s="499"/>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91"/>
    </row>
    <row r="1998" spans="6:69">
      <c r="F1998" s="376"/>
      <c r="G1998" s="133"/>
      <c r="H1998" s="376"/>
      <c r="I1998" s="133"/>
      <c r="J1998" s="436"/>
      <c r="K1998" s="133"/>
      <c r="L1998" s="376"/>
      <c r="M1998" s="133"/>
      <c r="N1998" s="376"/>
      <c r="O1998" s="376"/>
      <c r="P1998" s="133"/>
      <c r="Q1998" s="376"/>
      <c r="R1998" s="133"/>
      <c r="S1998" s="499"/>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91"/>
    </row>
    <row r="1999" spans="6:69">
      <c r="F1999" s="376"/>
      <c r="G1999" s="133"/>
      <c r="H1999" s="376"/>
      <c r="I1999" s="133"/>
      <c r="J1999" s="436"/>
      <c r="K1999" s="133"/>
      <c r="L1999" s="376"/>
      <c r="M1999" s="133"/>
      <c r="N1999" s="376"/>
      <c r="O1999" s="376"/>
      <c r="P1999" s="133"/>
      <c r="Q1999" s="376"/>
      <c r="R1999" s="133"/>
      <c r="S1999" s="499"/>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91"/>
    </row>
    <row r="2000" spans="6:69">
      <c r="F2000" s="376"/>
      <c r="G2000" s="133"/>
      <c r="H2000" s="376"/>
      <c r="I2000" s="133"/>
      <c r="J2000" s="436"/>
      <c r="K2000" s="133"/>
      <c r="L2000" s="376"/>
      <c r="M2000" s="133"/>
      <c r="N2000" s="376"/>
      <c r="O2000" s="376"/>
      <c r="P2000" s="133"/>
      <c r="Q2000" s="376"/>
      <c r="R2000" s="133"/>
      <c r="S2000" s="499"/>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91"/>
    </row>
    <row r="2001" spans="6:69">
      <c r="F2001" s="376"/>
      <c r="G2001" s="133"/>
      <c r="H2001" s="376"/>
      <c r="I2001" s="133"/>
      <c r="J2001" s="436"/>
      <c r="K2001" s="133"/>
      <c r="L2001" s="376"/>
      <c r="M2001" s="133"/>
      <c r="N2001" s="376"/>
      <c r="O2001" s="376"/>
      <c r="P2001" s="133"/>
      <c r="Q2001" s="376"/>
      <c r="R2001" s="133"/>
      <c r="S2001" s="499"/>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91"/>
    </row>
    <row r="2002" spans="6:69">
      <c r="F2002" s="376"/>
      <c r="G2002" s="133"/>
      <c r="H2002" s="376"/>
      <c r="I2002" s="133"/>
      <c r="J2002" s="436"/>
      <c r="K2002" s="133"/>
      <c r="L2002" s="376"/>
      <c r="M2002" s="133"/>
      <c r="N2002" s="376"/>
      <c r="O2002" s="376"/>
      <c r="P2002" s="133"/>
      <c r="Q2002" s="376"/>
      <c r="R2002" s="133"/>
      <c r="S2002" s="499"/>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91"/>
    </row>
    <row r="2003" spans="6:69">
      <c r="F2003" s="376"/>
      <c r="G2003" s="133"/>
      <c r="H2003" s="376"/>
      <c r="I2003" s="133"/>
      <c r="J2003" s="436"/>
      <c r="K2003" s="133"/>
      <c r="L2003" s="376"/>
      <c r="M2003" s="133"/>
      <c r="N2003" s="376"/>
      <c r="O2003" s="376"/>
      <c r="P2003" s="133"/>
      <c r="Q2003" s="376"/>
      <c r="R2003" s="133"/>
      <c r="S2003" s="499"/>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91"/>
    </row>
    <row r="2004" spans="6:69">
      <c r="F2004" s="376"/>
      <c r="G2004" s="133"/>
      <c r="H2004" s="376"/>
      <c r="I2004" s="133"/>
      <c r="J2004" s="436"/>
      <c r="K2004" s="133"/>
      <c r="L2004" s="376"/>
      <c r="M2004" s="133"/>
      <c r="N2004" s="376"/>
      <c r="O2004" s="376"/>
      <c r="P2004" s="133"/>
      <c r="Q2004" s="376"/>
      <c r="R2004" s="133"/>
      <c r="S2004" s="499"/>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91"/>
    </row>
    <row r="2005" spans="6:69">
      <c r="F2005" s="376"/>
      <c r="G2005" s="133"/>
      <c r="H2005" s="376"/>
      <c r="I2005" s="133"/>
      <c r="J2005" s="436"/>
      <c r="K2005" s="133"/>
      <c r="L2005" s="376"/>
      <c r="M2005" s="133"/>
      <c r="N2005" s="376"/>
      <c r="O2005" s="376"/>
      <c r="P2005" s="133"/>
      <c r="Q2005" s="376"/>
      <c r="R2005" s="133"/>
      <c r="S2005" s="499"/>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91"/>
    </row>
    <row r="2006" spans="6:69">
      <c r="F2006" s="376"/>
      <c r="G2006" s="133"/>
      <c r="H2006" s="376"/>
      <c r="I2006" s="133"/>
      <c r="J2006" s="436"/>
      <c r="K2006" s="133"/>
      <c r="L2006" s="376"/>
      <c r="M2006" s="133"/>
      <c r="N2006" s="376"/>
      <c r="O2006" s="376"/>
      <c r="P2006" s="133"/>
      <c r="Q2006" s="376"/>
      <c r="R2006" s="133"/>
      <c r="S2006" s="499"/>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91"/>
    </row>
    <row r="2007" spans="6:69">
      <c r="F2007" s="376"/>
      <c r="G2007" s="133"/>
      <c r="H2007" s="376"/>
      <c r="I2007" s="133"/>
      <c r="J2007" s="436"/>
      <c r="K2007" s="133"/>
      <c r="L2007" s="376"/>
      <c r="M2007" s="133"/>
      <c r="N2007" s="376"/>
      <c r="O2007" s="376"/>
      <c r="P2007" s="133"/>
      <c r="Q2007" s="376"/>
      <c r="R2007" s="133"/>
      <c r="S2007" s="499"/>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91"/>
    </row>
    <row r="2008" spans="6:69">
      <c r="F2008" s="376"/>
      <c r="G2008" s="133"/>
      <c r="H2008" s="376"/>
      <c r="I2008" s="133"/>
      <c r="J2008" s="436"/>
      <c r="K2008" s="133"/>
      <c r="L2008" s="376"/>
      <c r="M2008" s="133"/>
      <c r="N2008" s="376"/>
      <c r="O2008" s="376"/>
      <c r="P2008" s="133"/>
      <c r="Q2008" s="376"/>
      <c r="R2008" s="133"/>
      <c r="S2008" s="499"/>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91"/>
    </row>
    <row r="2009" spans="6:69">
      <c r="F2009" s="376"/>
      <c r="G2009" s="133"/>
      <c r="H2009" s="376"/>
      <c r="I2009" s="133"/>
      <c r="J2009" s="436"/>
      <c r="K2009" s="133"/>
      <c r="L2009" s="376"/>
      <c r="M2009" s="133"/>
      <c r="N2009" s="376"/>
      <c r="O2009" s="376"/>
      <c r="P2009" s="133"/>
      <c r="Q2009" s="376"/>
      <c r="R2009" s="133"/>
      <c r="S2009" s="499"/>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91"/>
    </row>
    <row r="2010" spans="6:69">
      <c r="F2010" s="376"/>
      <c r="G2010" s="133"/>
      <c r="H2010" s="376"/>
      <c r="I2010" s="133"/>
      <c r="J2010" s="436"/>
      <c r="K2010" s="133"/>
      <c r="L2010" s="376"/>
      <c r="M2010" s="133"/>
      <c r="N2010" s="376"/>
      <c r="O2010" s="376"/>
      <c r="P2010" s="133"/>
      <c r="Q2010" s="376"/>
      <c r="R2010" s="133"/>
      <c r="S2010" s="499"/>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91"/>
    </row>
    <row r="2011" spans="6:69">
      <c r="F2011" s="376"/>
      <c r="G2011" s="133"/>
      <c r="H2011" s="376"/>
      <c r="I2011" s="133"/>
      <c r="J2011" s="436"/>
      <c r="K2011" s="133"/>
      <c r="L2011" s="376"/>
      <c r="M2011" s="133"/>
      <c r="N2011" s="376"/>
      <c r="O2011" s="376"/>
      <c r="P2011" s="133"/>
      <c r="Q2011" s="376"/>
      <c r="R2011" s="133"/>
      <c r="S2011" s="499"/>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91"/>
    </row>
    <row r="2012" spans="6:69">
      <c r="F2012" s="376"/>
      <c r="G2012" s="133"/>
      <c r="H2012" s="376"/>
      <c r="I2012" s="133"/>
      <c r="J2012" s="436"/>
      <c r="K2012" s="133"/>
      <c r="L2012" s="376"/>
      <c r="M2012" s="133"/>
      <c r="N2012" s="376"/>
      <c r="O2012" s="376"/>
      <c r="P2012" s="133"/>
      <c r="Q2012" s="376"/>
      <c r="R2012" s="133"/>
      <c r="S2012" s="499"/>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91"/>
    </row>
    <row r="2013" spans="6:69">
      <c r="F2013" s="376"/>
      <c r="G2013" s="133"/>
      <c r="H2013" s="376"/>
      <c r="I2013" s="133"/>
      <c r="J2013" s="436"/>
      <c r="K2013" s="133"/>
      <c r="L2013" s="376"/>
      <c r="M2013" s="133"/>
      <c r="N2013" s="376"/>
      <c r="O2013" s="376"/>
      <c r="P2013" s="133"/>
      <c r="Q2013" s="376"/>
      <c r="R2013" s="133"/>
      <c r="S2013" s="499"/>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91"/>
    </row>
    <row r="2014" spans="6:69">
      <c r="F2014" s="376"/>
      <c r="G2014" s="133"/>
      <c r="H2014" s="376"/>
      <c r="I2014" s="133"/>
      <c r="J2014" s="436"/>
      <c r="K2014" s="133"/>
      <c r="L2014" s="376"/>
      <c r="M2014" s="133"/>
      <c r="N2014" s="376"/>
      <c r="O2014" s="376"/>
      <c r="P2014" s="133"/>
      <c r="Q2014" s="376"/>
      <c r="R2014" s="133"/>
      <c r="S2014" s="499"/>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91"/>
    </row>
    <row r="2015" spans="6:69">
      <c r="F2015" s="376"/>
      <c r="G2015" s="133"/>
      <c r="H2015" s="376"/>
      <c r="I2015" s="133"/>
      <c r="J2015" s="436"/>
      <c r="K2015" s="133"/>
      <c r="L2015" s="376"/>
      <c r="M2015" s="133"/>
      <c r="N2015" s="376"/>
      <c r="O2015" s="376"/>
      <c r="P2015" s="133"/>
      <c r="Q2015" s="376"/>
      <c r="R2015" s="133"/>
      <c r="S2015" s="499"/>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91"/>
    </row>
    <row r="2016" spans="6:69">
      <c r="F2016" s="376"/>
      <c r="G2016" s="133"/>
      <c r="H2016" s="376"/>
      <c r="I2016" s="133"/>
      <c r="J2016" s="436"/>
      <c r="K2016" s="133"/>
      <c r="L2016" s="376"/>
      <c r="M2016" s="133"/>
      <c r="N2016" s="376"/>
      <c r="O2016" s="376"/>
      <c r="P2016" s="133"/>
      <c r="Q2016" s="376"/>
      <c r="R2016" s="133"/>
      <c r="S2016" s="499"/>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91"/>
    </row>
    <row r="2017" spans="6:69">
      <c r="F2017" s="376"/>
      <c r="G2017" s="133"/>
      <c r="H2017" s="376"/>
      <c r="I2017" s="133"/>
      <c r="J2017" s="436"/>
      <c r="K2017" s="133"/>
      <c r="L2017" s="376"/>
      <c r="M2017" s="133"/>
      <c r="N2017" s="376"/>
      <c r="O2017" s="376"/>
      <c r="P2017" s="133"/>
      <c r="Q2017" s="376"/>
      <c r="R2017" s="133"/>
      <c r="S2017" s="499"/>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91"/>
    </row>
    <row r="2018" spans="6:69">
      <c r="F2018" s="376"/>
      <c r="G2018" s="133"/>
      <c r="H2018" s="376"/>
      <c r="I2018" s="133"/>
      <c r="J2018" s="436"/>
      <c r="K2018" s="133"/>
      <c r="L2018" s="376"/>
      <c r="M2018" s="133"/>
      <c r="N2018" s="376"/>
      <c r="O2018" s="376"/>
      <c r="P2018" s="133"/>
      <c r="Q2018" s="376"/>
      <c r="R2018" s="133"/>
      <c r="S2018" s="499"/>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91"/>
    </row>
    <row r="2019" spans="6:69">
      <c r="F2019" s="376"/>
      <c r="G2019" s="133"/>
      <c r="H2019" s="376"/>
      <c r="I2019" s="133"/>
      <c r="J2019" s="436"/>
      <c r="K2019" s="133"/>
      <c r="L2019" s="376"/>
      <c r="M2019" s="133"/>
      <c r="N2019" s="376"/>
      <c r="O2019" s="376"/>
      <c r="P2019" s="133"/>
      <c r="Q2019" s="376"/>
      <c r="R2019" s="133"/>
      <c r="S2019" s="499"/>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91"/>
    </row>
    <row r="2020" spans="6:69">
      <c r="F2020" s="376"/>
      <c r="G2020" s="133"/>
      <c r="H2020" s="376"/>
      <c r="I2020" s="133"/>
      <c r="J2020" s="436"/>
      <c r="K2020" s="133"/>
      <c r="L2020" s="376"/>
      <c r="M2020" s="133"/>
      <c r="N2020" s="376"/>
      <c r="O2020" s="376"/>
      <c r="P2020" s="133"/>
      <c r="Q2020" s="376"/>
      <c r="R2020" s="133"/>
      <c r="S2020" s="499"/>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91"/>
    </row>
    <row r="2021" spans="6:69">
      <c r="F2021" s="376"/>
      <c r="G2021" s="133"/>
      <c r="H2021" s="376"/>
      <c r="I2021" s="133"/>
      <c r="J2021" s="436"/>
      <c r="K2021" s="133"/>
      <c r="L2021" s="376"/>
      <c r="M2021" s="133"/>
      <c r="N2021" s="376"/>
      <c r="O2021" s="376"/>
      <c r="P2021" s="133"/>
      <c r="Q2021" s="376"/>
      <c r="R2021" s="133"/>
      <c r="S2021" s="499"/>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91"/>
    </row>
    <row r="2022" spans="6:69">
      <c r="F2022" s="376"/>
      <c r="G2022" s="133"/>
      <c r="H2022" s="376"/>
      <c r="I2022" s="133"/>
      <c r="J2022" s="436"/>
      <c r="K2022" s="133"/>
      <c r="L2022" s="376"/>
      <c r="M2022" s="133"/>
      <c r="N2022" s="376"/>
      <c r="O2022" s="376"/>
      <c r="P2022" s="133"/>
      <c r="Q2022" s="376"/>
      <c r="R2022" s="133"/>
      <c r="S2022" s="499"/>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91"/>
    </row>
    <row r="2023" spans="6:69">
      <c r="F2023" s="376"/>
      <c r="G2023" s="133"/>
      <c r="H2023" s="376"/>
      <c r="I2023" s="133"/>
      <c r="J2023" s="436"/>
      <c r="K2023" s="133"/>
      <c r="L2023" s="376"/>
      <c r="M2023" s="133"/>
      <c r="N2023" s="376"/>
      <c r="O2023" s="376"/>
      <c r="P2023" s="133"/>
      <c r="Q2023" s="376"/>
      <c r="R2023" s="133"/>
      <c r="S2023" s="499"/>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91"/>
    </row>
    <row r="2024" spans="6:69">
      <c r="F2024" s="376"/>
      <c r="G2024" s="133"/>
      <c r="H2024" s="376"/>
      <c r="I2024" s="133"/>
      <c r="J2024" s="436"/>
      <c r="K2024" s="133"/>
      <c r="L2024" s="376"/>
      <c r="M2024" s="133"/>
      <c r="N2024" s="376"/>
      <c r="O2024" s="376"/>
      <c r="P2024" s="133"/>
      <c r="Q2024" s="376"/>
      <c r="R2024" s="133"/>
      <c r="S2024" s="499"/>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91"/>
    </row>
    <row r="2025" spans="6:69">
      <c r="F2025" s="376"/>
      <c r="G2025" s="133"/>
      <c r="H2025" s="376"/>
      <c r="I2025" s="133"/>
      <c r="J2025" s="436"/>
      <c r="K2025" s="133"/>
      <c r="L2025" s="376"/>
      <c r="M2025" s="133"/>
      <c r="N2025" s="376"/>
      <c r="O2025" s="376"/>
      <c r="P2025" s="133"/>
      <c r="Q2025" s="376"/>
      <c r="R2025" s="133"/>
      <c r="S2025" s="499"/>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91"/>
    </row>
    <row r="2026" spans="6:69">
      <c r="F2026" s="376"/>
      <c r="G2026" s="133"/>
      <c r="H2026" s="376"/>
      <c r="I2026" s="133"/>
      <c r="J2026" s="436"/>
      <c r="K2026" s="133"/>
      <c r="L2026" s="376"/>
      <c r="M2026" s="133"/>
      <c r="N2026" s="376"/>
      <c r="O2026" s="376"/>
      <c r="P2026" s="133"/>
      <c r="Q2026" s="376"/>
      <c r="R2026" s="133"/>
      <c r="S2026" s="499"/>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91"/>
    </row>
    <row r="2027" spans="6:69">
      <c r="F2027" s="376"/>
      <c r="G2027" s="133"/>
      <c r="H2027" s="376"/>
      <c r="I2027" s="133"/>
      <c r="J2027" s="436"/>
      <c r="K2027" s="133"/>
      <c r="L2027" s="376"/>
      <c r="M2027" s="133"/>
      <c r="N2027" s="376"/>
      <c r="O2027" s="376"/>
      <c r="P2027" s="133"/>
      <c r="Q2027" s="376"/>
      <c r="R2027" s="133"/>
      <c r="S2027" s="499"/>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91"/>
    </row>
    <row r="2028" spans="6:69">
      <c r="F2028" s="376"/>
      <c r="G2028" s="133"/>
      <c r="H2028" s="376"/>
      <c r="I2028" s="133"/>
      <c r="J2028" s="436"/>
      <c r="K2028" s="133"/>
      <c r="L2028" s="376"/>
      <c r="M2028" s="133"/>
      <c r="N2028" s="376"/>
      <c r="O2028" s="376"/>
      <c r="P2028" s="133"/>
      <c r="Q2028" s="376"/>
      <c r="R2028" s="133"/>
      <c r="S2028" s="499"/>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91"/>
    </row>
    <row r="2029" spans="6:69">
      <c r="F2029" s="376"/>
      <c r="G2029" s="133"/>
      <c r="H2029" s="376"/>
      <c r="I2029" s="133"/>
      <c r="J2029" s="436"/>
      <c r="K2029" s="133"/>
      <c r="L2029" s="376"/>
      <c r="M2029" s="133"/>
      <c r="N2029" s="376"/>
      <c r="O2029" s="376"/>
      <c r="P2029" s="133"/>
      <c r="Q2029" s="376"/>
      <c r="R2029" s="133"/>
      <c r="S2029" s="499"/>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91"/>
    </row>
    <row r="2030" spans="6:69">
      <c r="F2030" s="376"/>
      <c r="G2030" s="133"/>
      <c r="H2030" s="376"/>
      <c r="I2030" s="133"/>
      <c r="J2030" s="436"/>
      <c r="K2030" s="133"/>
      <c r="L2030" s="376"/>
      <c r="M2030" s="133"/>
      <c r="N2030" s="376"/>
      <c r="O2030" s="376"/>
      <c r="P2030" s="133"/>
      <c r="Q2030" s="376"/>
      <c r="R2030" s="133"/>
      <c r="S2030" s="499"/>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91"/>
    </row>
    <row r="2031" spans="6:69">
      <c r="F2031" s="376"/>
      <c r="G2031" s="133"/>
      <c r="H2031" s="376"/>
      <c r="I2031" s="133"/>
      <c r="J2031" s="436"/>
      <c r="K2031" s="133"/>
      <c r="L2031" s="376"/>
      <c r="M2031" s="133"/>
      <c r="N2031" s="376"/>
      <c r="O2031" s="376"/>
      <c r="P2031" s="133"/>
      <c r="Q2031" s="376"/>
      <c r="R2031" s="133"/>
      <c r="S2031" s="499"/>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91"/>
    </row>
    <row r="2032" spans="6:69">
      <c r="F2032" s="376"/>
      <c r="G2032" s="133"/>
      <c r="H2032" s="376"/>
      <c r="I2032" s="133"/>
      <c r="J2032" s="436"/>
      <c r="K2032" s="133"/>
      <c r="L2032" s="376"/>
      <c r="M2032" s="133"/>
      <c r="N2032" s="376"/>
      <c r="O2032" s="376"/>
      <c r="P2032" s="133"/>
      <c r="Q2032" s="376"/>
      <c r="R2032" s="133"/>
      <c r="S2032" s="499"/>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91"/>
    </row>
    <row r="2033" spans="6:69">
      <c r="F2033" s="376"/>
      <c r="G2033" s="133"/>
      <c r="H2033" s="376"/>
      <c r="I2033" s="133"/>
      <c r="J2033" s="436"/>
      <c r="K2033" s="133"/>
      <c r="L2033" s="376"/>
      <c r="M2033" s="133"/>
      <c r="N2033" s="376"/>
      <c r="O2033" s="376"/>
      <c r="P2033" s="133"/>
      <c r="Q2033" s="376"/>
      <c r="R2033" s="133"/>
      <c r="S2033" s="499"/>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91"/>
    </row>
    <row r="2034" spans="6:69">
      <c r="F2034" s="376"/>
      <c r="G2034" s="133"/>
      <c r="H2034" s="376"/>
      <c r="I2034" s="133"/>
      <c r="J2034" s="436"/>
      <c r="K2034" s="133"/>
      <c r="L2034" s="376"/>
      <c r="M2034" s="133"/>
      <c r="N2034" s="376"/>
      <c r="O2034" s="376"/>
      <c r="P2034" s="133"/>
      <c r="Q2034" s="376"/>
      <c r="R2034" s="133"/>
      <c r="S2034" s="499"/>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91"/>
    </row>
    <row r="2035" spans="6:69">
      <c r="F2035" s="376"/>
      <c r="G2035" s="133"/>
      <c r="H2035" s="376"/>
      <c r="I2035" s="133"/>
      <c r="J2035" s="436"/>
      <c r="K2035" s="133"/>
      <c r="L2035" s="376"/>
      <c r="M2035" s="133"/>
      <c r="N2035" s="376"/>
      <c r="O2035" s="376"/>
      <c r="P2035" s="133"/>
      <c r="Q2035" s="376"/>
      <c r="R2035" s="133"/>
      <c r="S2035" s="499"/>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91"/>
    </row>
    <row r="2036" spans="6:69">
      <c r="F2036" s="376"/>
      <c r="G2036" s="133"/>
      <c r="H2036" s="376"/>
      <c r="I2036" s="133"/>
      <c r="J2036" s="436"/>
      <c r="K2036" s="133"/>
      <c r="L2036" s="376"/>
      <c r="M2036" s="133"/>
      <c r="N2036" s="376"/>
      <c r="O2036" s="376"/>
      <c r="P2036" s="133"/>
      <c r="Q2036" s="376"/>
      <c r="R2036" s="133"/>
      <c r="S2036" s="499"/>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91"/>
    </row>
    <row r="2037" spans="6:69">
      <c r="F2037" s="376"/>
      <c r="G2037" s="133"/>
      <c r="H2037" s="376"/>
      <c r="I2037" s="133"/>
      <c r="J2037" s="436"/>
      <c r="K2037" s="133"/>
      <c r="L2037" s="376"/>
      <c r="M2037" s="133"/>
      <c r="N2037" s="376"/>
      <c r="O2037" s="376"/>
      <c r="P2037" s="133"/>
      <c r="Q2037" s="376"/>
      <c r="R2037" s="133"/>
      <c r="S2037" s="499"/>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91"/>
    </row>
    <row r="2038" spans="6:69">
      <c r="F2038" s="376"/>
      <c r="G2038" s="133"/>
      <c r="H2038" s="376"/>
      <c r="I2038" s="133"/>
      <c r="J2038" s="436"/>
      <c r="K2038" s="133"/>
      <c r="L2038" s="376"/>
      <c r="M2038" s="133"/>
      <c r="N2038" s="376"/>
      <c r="O2038" s="376"/>
      <c r="P2038" s="133"/>
      <c r="Q2038" s="376"/>
      <c r="R2038" s="133"/>
      <c r="S2038" s="499"/>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91"/>
    </row>
    <row r="2039" spans="6:69">
      <c r="F2039" s="376"/>
      <c r="G2039" s="133"/>
      <c r="H2039" s="376"/>
      <c r="I2039" s="133"/>
      <c r="J2039" s="436"/>
      <c r="K2039" s="133"/>
      <c r="L2039" s="376"/>
      <c r="M2039" s="133"/>
      <c r="N2039" s="376"/>
      <c r="O2039" s="376"/>
      <c r="P2039" s="133"/>
      <c r="Q2039" s="376"/>
      <c r="R2039" s="133"/>
      <c r="S2039" s="499"/>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91"/>
    </row>
    <row r="2040" spans="6:69">
      <c r="F2040" s="376"/>
      <c r="G2040" s="133"/>
      <c r="H2040" s="376"/>
      <c r="I2040" s="133"/>
      <c r="J2040" s="436"/>
      <c r="K2040" s="133"/>
      <c r="L2040" s="376"/>
      <c r="M2040" s="133"/>
      <c r="N2040" s="376"/>
      <c r="O2040" s="376"/>
      <c r="P2040" s="133"/>
      <c r="Q2040" s="376"/>
      <c r="R2040" s="133"/>
      <c r="S2040" s="499"/>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91"/>
    </row>
    <row r="2041" spans="6:69">
      <c r="F2041" s="376"/>
      <c r="G2041" s="133"/>
      <c r="H2041" s="376"/>
      <c r="I2041" s="133"/>
      <c r="J2041" s="436"/>
      <c r="K2041" s="133"/>
      <c r="L2041" s="376"/>
      <c r="M2041" s="133"/>
      <c r="N2041" s="376"/>
      <c r="O2041" s="376"/>
      <c r="P2041" s="133"/>
      <c r="Q2041" s="376"/>
      <c r="R2041" s="133"/>
      <c r="S2041" s="499"/>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91"/>
    </row>
    <row r="2042" spans="6:69">
      <c r="F2042" s="376"/>
      <c r="G2042" s="133"/>
      <c r="H2042" s="376"/>
      <c r="I2042" s="133"/>
      <c r="J2042" s="436"/>
      <c r="K2042" s="133"/>
      <c r="L2042" s="376"/>
      <c r="M2042" s="133"/>
      <c r="N2042" s="376"/>
      <c r="O2042" s="376"/>
      <c r="P2042" s="133"/>
      <c r="Q2042" s="376"/>
      <c r="R2042" s="133"/>
      <c r="S2042" s="499"/>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91"/>
    </row>
    <row r="2043" spans="6:69">
      <c r="F2043" s="376"/>
      <c r="G2043" s="133"/>
      <c r="H2043" s="376"/>
      <c r="I2043" s="133"/>
      <c r="J2043" s="436"/>
      <c r="K2043" s="133"/>
      <c r="L2043" s="376"/>
      <c r="M2043" s="133"/>
      <c r="N2043" s="376"/>
      <c r="O2043" s="376"/>
      <c r="P2043" s="133"/>
      <c r="Q2043" s="376"/>
      <c r="R2043" s="133"/>
      <c r="S2043" s="499"/>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91"/>
    </row>
    <row r="2044" spans="6:69">
      <c r="F2044" s="376"/>
      <c r="G2044" s="133"/>
      <c r="H2044" s="376"/>
      <c r="I2044" s="133"/>
      <c r="J2044" s="436"/>
      <c r="K2044" s="133"/>
      <c r="L2044" s="376"/>
      <c r="M2044" s="133"/>
      <c r="N2044" s="376"/>
      <c r="O2044" s="376"/>
      <c r="P2044" s="133"/>
      <c r="Q2044" s="376"/>
      <c r="R2044" s="133"/>
      <c r="S2044" s="499"/>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91"/>
    </row>
    <row r="2045" spans="6:69">
      <c r="F2045" s="376"/>
      <c r="G2045" s="133"/>
      <c r="H2045" s="376"/>
      <c r="I2045" s="133"/>
      <c r="J2045" s="436"/>
      <c r="K2045" s="133"/>
      <c r="L2045" s="376"/>
      <c r="M2045" s="133"/>
      <c r="N2045" s="376"/>
      <c r="O2045" s="376"/>
      <c r="P2045" s="133"/>
      <c r="Q2045" s="376"/>
      <c r="R2045" s="133"/>
      <c r="S2045" s="499"/>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91"/>
    </row>
    <row r="2046" spans="6:69">
      <c r="F2046" s="376"/>
      <c r="G2046" s="133"/>
      <c r="H2046" s="376"/>
      <c r="I2046" s="133"/>
      <c r="J2046" s="436"/>
      <c r="K2046" s="133"/>
      <c r="L2046" s="376"/>
      <c r="M2046" s="133"/>
      <c r="N2046" s="376"/>
      <c r="O2046" s="376"/>
      <c r="P2046" s="133"/>
      <c r="Q2046" s="376"/>
      <c r="R2046" s="133"/>
      <c r="S2046" s="499"/>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91"/>
    </row>
    <row r="2047" spans="6:69">
      <c r="F2047" s="376"/>
      <c r="G2047" s="133"/>
      <c r="H2047" s="376"/>
      <c r="I2047" s="133"/>
      <c r="J2047" s="436"/>
      <c r="K2047" s="133"/>
      <c r="L2047" s="376"/>
      <c r="M2047" s="133"/>
      <c r="N2047" s="376"/>
      <c r="O2047" s="376"/>
      <c r="P2047" s="133"/>
      <c r="Q2047" s="376"/>
      <c r="R2047" s="133"/>
      <c r="S2047" s="499"/>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91"/>
    </row>
    <row r="2048" spans="6:69">
      <c r="F2048" s="376"/>
      <c r="G2048" s="133"/>
      <c r="H2048" s="376"/>
      <c r="I2048" s="133"/>
      <c r="J2048" s="436"/>
      <c r="K2048" s="133"/>
      <c r="L2048" s="376"/>
      <c r="M2048" s="133"/>
      <c r="N2048" s="376"/>
      <c r="O2048" s="376"/>
      <c r="P2048" s="133"/>
      <c r="Q2048" s="376"/>
      <c r="R2048" s="133"/>
      <c r="S2048" s="499"/>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91"/>
    </row>
    <row r="2049" spans="6:69">
      <c r="F2049" s="376"/>
      <c r="G2049" s="133"/>
      <c r="H2049" s="376"/>
      <c r="I2049" s="133"/>
      <c r="J2049" s="436"/>
      <c r="K2049" s="133"/>
      <c r="L2049" s="376"/>
      <c r="M2049" s="133"/>
      <c r="N2049" s="376"/>
      <c r="O2049" s="376"/>
      <c r="P2049" s="133"/>
      <c r="Q2049" s="376"/>
      <c r="R2049" s="133"/>
      <c r="S2049" s="499"/>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91"/>
    </row>
    <row r="2050" spans="6:69">
      <c r="F2050" s="376"/>
      <c r="G2050" s="133"/>
      <c r="H2050" s="376"/>
      <c r="I2050" s="133"/>
      <c r="J2050" s="436"/>
      <c r="K2050" s="133"/>
      <c r="L2050" s="376"/>
      <c r="M2050" s="133"/>
      <c r="N2050" s="376"/>
      <c r="O2050" s="376"/>
      <c r="P2050" s="133"/>
      <c r="Q2050" s="376"/>
      <c r="R2050" s="133"/>
      <c r="S2050" s="499"/>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91"/>
    </row>
    <row r="2051" spans="6:69">
      <c r="F2051" s="376"/>
      <c r="G2051" s="133"/>
      <c r="H2051" s="376"/>
      <c r="I2051" s="133"/>
      <c r="J2051" s="436"/>
      <c r="K2051" s="133"/>
      <c r="L2051" s="376"/>
      <c r="M2051" s="133"/>
      <c r="N2051" s="376"/>
      <c r="O2051" s="376"/>
      <c r="P2051" s="133"/>
      <c r="Q2051" s="376"/>
      <c r="R2051" s="133"/>
      <c r="S2051" s="499"/>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91"/>
    </row>
    <row r="2052" spans="6:69">
      <c r="F2052" s="376"/>
      <c r="G2052" s="133"/>
      <c r="H2052" s="376"/>
      <c r="I2052" s="133"/>
      <c r="J2052" s="436"/>
      <c r="K2052" s="133"/>
      <c r="L2052" s="376"/>
      <c r="M2052" s="133"/>
      <c r="N2052" s="376"/>
      <c r="O2052" s="376"/>
      <c r="P2052" s="133"/>
      <c r="Q2052" s="376"/>
      <c r="R2052" s="133"/>
      <c r="S2052" s="499"/>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91"/>
    </row>
    <row r="2053" spans="6:69">
      <c r="F2053" s="376"/>
      <c r="G2053" s="133"/>
      <c r="H2053" s="376"/>
      <c r="I2053" s="133"/>
      <c r="J2053" s="436"/>
      <c r="K2053" s="133"/>
      <c r="L2053" s="376"/>
      <c r="M2053" s="133"/>
      <c r="N2053" s="376"/>
      <c r="O2053" s="376"/>
      <c r="P2053" s="133"/>
      <c r="Q2053" s="376"/>
      <c r="R2053" s="133"/>
      <c r="S2053" s="499"/>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91"/>
    </row>
    <row r="2054" spans="6:69">
      <c r="F2054" s="376"/>
      <c r="G2054" s="133"/>
      <c r="H2054" s="376"/>
      <c r="I2054" s="133"/>
      <c r="J2054" s="436"/>
      <c r="K2054" s="133"/>
      <c r="L2054" s="376"/>
      <c r="M2054" s="133"/>
      <c r="N2054" s="376"/>
      <c r="O2054" s="376"/>
      <c r="P2054" s="133"/>
      <c r="Q2054" s="376"/>
      <c r="R2054" s="133"/>
      <c r="S2054" s="499"/>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91"/>
    </row>
    <row r="2055" spans="6:69">
      <c r="F2055" s="376"/>
      <c r="G2055" s="133"/>
      <c r="H2055" s="376"/>
      <c r="I2055" s="133"/>
      <c r="J2055" s="436"/>
      <c r="K2055" s="133"/>
      <c r="L2055" s="376"/>
      <c r="M2055" s="133"/>
      <c r="N2055" s="376"/>
      <c r="O2055" s="376"/>
      <c r="P2055" s="133"/>
      <c r="Q2055" s="376"/>
      <c r="R2055" s="133"/>
      <c r="S2055" s="499"/>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91"/>
    </row>
    <row r="2056" spans="6:69">
      <c r="F2056" s="376"/>
      <c r="G2056" s="133"/>
      <c r="H2056" s="376"/>
      <c r="I2056" s="133"/>
      <c r="J2056" s="436"/>
      <c r="K2056" s="133"/>
      <c r="L2056" s="376"/>
      <c r="M2056" s="133"/>
      <c r="N2056" s="376"/>
      <c r="O2056" s="376"/>
      <c r="P2056" s="133"/>
      <c r="Q2056" s="376"/>
      <c r="R2056" s="133"/>
      <c r="S2056" s="499"/>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91"/>
    </row>
    <row r="2057" spans="6:69">
      <c r="F2057" s="376"/>
      <c r="G2057" s="133"/>
      <c r="H2057" s="376"/>
      <c r="I2057" s="133"/>
      <c r="J2057" s="436"/>
      <c r="K2057" s="133"/>
      <c r="L2057" s="376"/>
      <c r="M2057" s="133"/>
      <c r="N2057" s="376"/>
      <c r="O2057" s="376"/>
      <c r="P2057" s="133"/>
      <c r="Q2057" s="376"/>
      <c r="R2057" s="133"/>
      <c r="S2057" s="499"/>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91"/>
    </row>
    <row r="2058" spans="6:69">
      <c r="F2058" s="376"/>
      <c r="G2058" s="133"/>
      <c r="H2058" s="376"/>
      <c r="I2058" s="133"/>
      <c r="J2058" s="436"/>
      <c r="K2058" s="133"/>
      <c r="L2058" s="376"/>
      <c r="M2058" s="133"/>
      <c r="N2058" s="376"/>
      <c r="O2058" s="376"/>
      <c r="P2058" s="133"/>
      <c r="Q2058" s="376"/>
      <c r="R2058" s="133"/>
      <c r="S2058" s="499"/>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91"/>
    </row>
    <row r="2059" spans="6:69">
      <c r="F2059" s="376"/>
      <c r="G2059" s="133"/>
      <c r="H2059" s="376"/>
      <c r="I2059" s="133"/>
      <c r="J2059" s="436"/>
      <c r="K2059" s="133"/>
      <c r="L2059" s="376"/>
      <c r="M2059" s="133"/>
      <c r="N2059" s="376"/>
      <c r="O2059" s="376"/>
      <c r="P2059" s="133"/>
      <c r="Q2059" s="376"/>
      <c r="R2059" s="133"/>
      <c r="S2059" s="499"/>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91"/>
    </row>
    <row r="2060" spans="6:69">
      <c r="F2060" s="376"/>
      <c r="G2060" s="133"/>
      <c r="H2060" s="376"/>
      <c r="I2060" s="133"/>
      <c r="J2060" s="436"/>
      <c r="K2060" s="133"/>
      <c r="L2060" s="376"/>
      <c r="M2060" s="133"/>
      <c r="N2060" s="376"/>
      <c r="O2060" s="376"/>
      <c r="P2060" s="133"/>
      <c r="Q2060" s="376"/>
      <c r="R2060" s="133"/>
      <c r="S2060" s="499"/>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91"/>
    </row>
    <row r="2061" spans="6:69">
      <c r="F2061" s="376"/>
      <c r="G2061" s="133"/>
      <c r="H2061" s="376"/>
      <c r="I2061" s="133"/>
      <c r="J2061" s="436"/>
      <c r="K2061" s="133"/>
      <c r="L2061" s="376"/>
      <c r="M2061" s="133"/>
      <c r="N2061" s="376"/>
      <c r="O2061" s="376"/>
      <c r="P2061" s="133"/>
      <c r="Q2061" s="376"/>
      <c r="R2061" s="133"/>
      <c r="S2061" s="499"/>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91"/>
    </row>
    <row r="2062" spans="6:69">
      <c r="F2062" s="376"/>
      <c r="G2062" s="133"/>
      <c r="H2062" s="376"/>
      <c r="I2062" s="133"/>
      <c r="J2062" s="436"/>
      <c r="K2062" s="133"/>
      <c r="L2062" s="376"/>
      <c r="M2062" s="133"/>
      <c r="N2062" s="376"/>
      <c r="O2062" s="376"/>
      <c r="P2062" s="133"/>
      <c r="Q2062" s="376"/>
      <c r="R2062" s="133"/>
      <c r="S2062" s="499"/>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91"/>
    </row>
    <row r="2063" spans="6:69">
      <c r="F2063" s="376"/>
      <c r="G2063" s="133"/>
      <c r="H2063" s="376"/>
      <c r="I2063" s="133"/>
      <c r="J2063" s="436"/>
      <c r="K2063" s="133"/>
      <c r="L2063" s="376"/>
      <c r="M2063" s="133"/>
      <c r="N2063" s="376"/>
      <c r="O2063" s="376"/>
      <c r="P2063" s="133"/>
      <c r="Q2063" s="376"/>
      <c r="R2063" s="133"/>
      <c r="S2063" s="499"/>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91"/>
    </row>
    <row r="2064" spans="6:69">
      <c r="F2064" s="376"/>
      <c r="G2064" s="133"/>
      <c r="H2064" s="376"/>
      <c r="I2064" s="133"/>
      <c r="J2064" s="436"/>
      <c r="K2064" s="133"/>
      <c r="L2064" s="376"/>
      <c r="M2064" s="133"/>
      <c r="N2064" s="376"/>
      <c r="O2064" s="376"/>
      <c r="P2064" s="133"/>
      <c r="Q2064" s="376"/>
      <c r="R2064" s="133"/>
      <c r="S2064" s="499"/>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91"/>
    </row>
    <row r="2065" spans="6:69">
      <c r="F2065" s="376"/>
      <c r="G2065" s="133"/>
      <c r="H2065" s="376"/>
      <c r="I2065" s="133"/>
      <c r="J2065" s="436"/>
      <c r="K2065" s="133"/>
      <c r="L2065" s="376"/>
      <c r="M2065" s="133"/>
      <c r="N2065" s="376"/>
      <c r="O2065" s="376"/>
      <c r="P2065" s="133"/>
      <c r="Q2065" s="376"/>
      <c r="R2065" s="133"/>
      <c r="S2065" s="499"/>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91"/>
    </row>
    <row r="2066" spans="6:69">
      <c r="F2066" s="376"/>
      <c r="G2066" s="133"/>
      <c r="H2066" s="376"/>
      <c r="I2066" s="133"/>
      <c r="J2066" s="436"/>
      <c r="K2066" s="133"/>
      <c r="L2066" s="376"/>
      <c r="M2066" s="133"/>
      <c r="N2066" s="376"/>
      <c r="O2066" s="376"/>
      <c r="P2066" s="133"/>
      <c r="Q2066" s="376"/>
      <c r="R2066" s="133"/>
      <c r="S2066" s="499"/>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91"/>
    </row>
    <row r="2067" spans="6:69">
      <c r="F2067" s="376"/>
      <c r="G2067" s="133"/>
      <c r="H2067" s="376"/>
      <c r="I2067" s="133"/>
      <c r="J2067" s="436"/>
      <c r="K2067" s="133"/>
      <c r="L2067" s="376"/>
      <c r="M2067" s="133"/>
      <c r="N2067" s="376"/>
      <c r="O2067" s="376"/>
      <c r="P2067" s="133"/>
      <c r="Q2067" s="376"/>
      <c r="R2067" s="133"/>
      <c r="S2067" s="499"/>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91"/>
    </row>
    <row r="2068" spans="6:69">
      <c r="F2068" s="376"/>
      <c r="G2068" s="133"/>
      <c r="H2068" s="376"/>
      <c r="I2068" s="133"/>
      <c r="J2068" s="436"/>
      <c r="K2068" s="133"/>
      <c r="L2068" s="376"/>
      <c r="M2068" s="133"/>
      <c r="N2068" s="376"/>
      <c r="O2068" s="376"/>
      <c r="P2068" s="133"/>
      <c r="Q2068" s="376"/>
      <c r="R2068" s="133"/>
      <c r="S2068" s="499"/>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91"/>
    </row>
    <row r="2069" spans="6:69">
      <c r="F2069" s="376"/>
      <c r="G2069" s="133"/>
      <c r="H2069" s="376"/>
      <c r="I2069" s="133"/>
      <c r="J2069" s="436"/>
      <c r="K2069" s="133"/>
      <c r="L2069" s="376"/>
      <c r="M2069" s="133"/>
      <c r="N2069" s="376"/>
      <c r="O2069" s="376"/>
      <c r="P2069" s="133"/>
      <c r="Q2069" s="376"/>
      <c r="R2069" s="133"/>
      <c r="S2069" s="499"/>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91"/>
    </row>
    <row r="2070" spans="6:69">
      <c r="F2070" s="376"/>
      <c r="G2070" s="133"/>
      <c r="H2070" s="376"/>
      <c r="I2070" s="133"/>
      <c r="J2070" s="436"/>
      <c r="K2070" s="133"/>
      <c r="L2070" s="376"/>
      <c r="M2070" s="133"/>
      <c r="N2070" s="376"/>
      <c r="O2070" s="376"/>
      <c r="P2070" s="133"/>
      <c r="Q2070" s="376"/>
      <c r="R2070" s="133"/>
      <c r="S2070" s="499"/>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91"/>
    </row>
    <row r="2071" spans="6:69">
      <c r="F2071" s="376"/>
      <c r="G2071" s="133"/>
      <c r="H2071" s="376"/>
      <c r="I2071" s="133"/>
      <c r="J2071" s="436"/>
      <c r="K2071" s="133"/>
      <c r="L2071" s="376"/>
      <c r="M2071" s="133"/>
      <c r="N2071" s="376"/>
      <c r="O2071" s="376"/>
      <c r="P2071" s="133"/>
      <c r="Q2071" s="376"/>
      <c r="R2071" s="133"/>
      <c r="S2071" s="499"/>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91"/>
    </row>
    <row r="2072" spans="6:69">
      <c r="F2072" s="376"/>
      <c r="G2072" s="133"/>
      <c r="H2072" s="376"/>
      <c r="I2072" s="133"/>
      <c r="J2072" s="436"/>
      <c r="K2072" s="133"/>
      <c r="L2072" s="376"/>
      <c r="M2072" s="133"/>
      <c r="N2072" s="376"/>
      <c r="O2072" s="376"/>
      <c r="P2072" s="133"/>
      <c r="Q2072" s="376"/>
      <c r="R2072" s="133"/>
      <c r="S2072" s="499"/>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91"/>
    </row>
    <row r="2073" spans="6:69">
      <c r="F2073" s="376"/>
      <c r="G2073" s="133"/>
      <c r="H2073" s="376"/>
      <c r="I2073" s="133"/>
      <c r="J2073" s="436"/>
      <c r="K2073" s="133"/>
      <c r="L2073" s="376"/>
      <c r="M2073" s="133"/>
      <c r="N2073" s="376"/>
      <c r="O2073" s="376"/>
      <c r="P2073" s="133"/>
      <c r="Q2073" s="376"/>
      <c r="R2073" s="133"/>
      <c r="S2073" s="499"/>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91"/>
    </row>
    <row r="2074" spans="6:69">
      <c r="F2074" s="376"/>
      <c r="G2074" s="133"/>
      <c r="H2074" s="376"/>
      <c r="I2074" s="133"/>
      <c r="J2074" s="436"/>
      <c r="K2074" s="133"/>
      <c r="L2074" s="376"/>
      <c r="M2074" s="133"/>
      <c r="N2074" s="376"/>
      <c r="O2074" s="376"/>
      <c r="P2074" s="133"/>
      <c r="Q2074" s="376"/>
      <c r="R2074" s="133"/>
      <c r="S2074" s="499"/>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91"/>
    </row>
    <row r="2075" spans="6:69">
      <c r="F2075" s="376"/>
      <c r="G2075" s="133"/>
      <c r="H2075" s="376"/>
      <c r="I2075" s="133"/>
      <c r="J2075" s="436"/>
      <c r="K2075" s="133"/>
      <c r="L2075" s="376"/>
      <c r="M2075" s="133"/>
      <c r="N2075" s="376"/>
      <c r="O2075" s="376"/>
      <c r="P2075" s="133"/>
      <c r="Q2075" s="376"/>
      <c r="R2075" s="133"/>
      <c r="S2075" s="499"/>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91"/>
    </row>
    <row r="2076" spans="6:69">
      <c r="F2076" s="376"/>
      <c r="G2076" s="133"/>
      <c r="H2076" s="376"/>
      <c r="I2076" s="133"/>
      <c r="J2076" s="436"/>
      <c r="K2076" s="133"/>
      <c r="L2076" s="376"/>
      <c r="M2076" s="133"/>
      <c r="N2076" s="376"/>
      <c r="O2076" s="376"/>
      <c r="P2076" s="133"/>
      <c r="Q2076" s="376"/>
      <c r="R2076" s="133"/>
      <c r="S2076" s="499"/>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91"/>
    </row>
    <row r="2077" spans="6:69">
      <c r="F2077" s="376"/>
      <c r="G2077" s="133"/>
      <c r="H2077" s="376"/>
      <c r="I2077" s="133"/>
      <c r="J2077" s="436"/>
      <c r="K2077" s="133"/>
      <c r="L2077" s="376"/>
      <c r="M2077" s="133"/>
      <c r="N2077" s="376"/>
      <c r="O2077" s="376"/>
      <c r="P2077" s="133"/>
      <c r="Q2077" s="376"/>
      <c r="R2077" s="133"/>
      <c r="S2077" s="499"/>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91"/>
    </row>
    <row r="2078" spans="6:69">
      <c r="F2078" s="376"/>
      <c r="G2078" s="133"/>
      <c r="H2078" s="376"/>
      <c r="I2078" s="133"/>
      <c r="J2078" s="436"/>
      <c r="K2078" s="133"/>
      <c r="L2078" s="376"/>
      <c r="M2078" s="133"/>
      <c r="N2078" s="376"/>
      <c r="O2078" s="376"/>
      <c r="P2078" s="133"/>
      <c r="Q2078" s="376"/>
      <c r="R2078" s="133"/>
      <c r="S2078" s="499"/>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91"/>
    </row>
    <row r="2079" spans="6:69">
      <c r="F2079" s="376"/>
      <c r="G2079" s="133"/>
      <c r="H2079" s="376"/>
      <c r="I2079" s="133"/>
      <c r="J2079" s="436"/>
      <c r="K2079" s="133"/>
      <c r="L2079" s="376"/>
      <c r="M2079" s="133"/>
      <c r="N2079" s="376"/>
      <c r="O2079" s="376"/>
      <c r="P2079" s="133"/>
      <c r="Q2079" s="376"/>
      <c r="R2079" s="133"/>
      <c r="S2079" s="499"/>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91"/>
    </row>
    <row r="2080" spans="6:69">
      <c r="F2080" s="376"/>
      <c r="G2080" s="133"/>
      <c r="H2080" s="376"/>
      <c r="I2080" s="133"/>
      <c r="J2080" s="436"/>
      <c r="K2080" s="133"/>
      <c r="L2080" s="376"/>
      <c r="M2080" s="133"/>
      <c r="N2080" s="376"/>
      <c r="O2080" s="376"/>
      <c r="P2080" s="133"/>
      <c r="Q2080" s="376"/>
      <c r="R2080" s="133"/>
      <c r="S2080" s="499"/>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91"/>
    </row>
    <row r="2081" spans="6:69">
      <c r="F2081" s="376"/>
      <c r="G2081" s="133"/>
      <c r="H2081" s="376"/>
      <c r="I2081" s="133"/>
      <c r="J2081" s="436"/>
      <c r="K2081" s="133"/>
      <c r="L2081" s="376"/>
      <c r="M2081" s="133"/>
      <c r="N2081" s="376"/>
      <c r="O2081" s="376"/>
      <c r="P2081" s="133"/>
      <c r="Q2081" s="376"/>
      <c r="R2081" s="133"/>
      <c r="S2081" s="499"/>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91"/>
    </row>
    <row r="2082" spans="6:69">
      <c r="F2082" s="376"/>
      <c r="G2082" s="133"/>
      <c r="H2082" s="376"/>
      <c r="I2082" s="133"/>
      <c r="J2082" s="436"/>
      <c r="K2082" s="133"/>
      <c r="L2082" s="376"/>
      <c r="M2082" s="133"/>
      <c r="N2082" s="376"/>
      <c r="O2082" s="376"/>
      <c r="P2082" s="133"/>
      <c r="Q2082" s="376"/>
      <c r="R2082" s="133"/>
      <c r="S2082" s="499"/>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91"/>
    </row>
    <row r="2083" spans="6:69">
      <c r="F2083" s="376"/>
      <c r="G2083" s="133"/>
      <c r="H2083" s="376"/>
      <c r="I2083" s="133"/>
      <c r="J2083" s="436"/>
      <c r="K2083" s="133"/>
      <c r="L2083" s="376"/>
      <c r="M2083" s="133"/>
      <c r="N2083" s="376"/>
      <c r="O2083" s="376"/>
      <c r="P2083" s="133"/>
      <c r="Q2083" s="376"/>
      <c r="R2083" s="133"/>
      <c r="S2083" s="499"/>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91"/>
    </row>
    <row r="2084" spans="6:69">
      <c r="F2084" s="376"/>
      <c r="G2084" s="133"/>
      <c r="H2084" s="376"/>
      <c r="I2084" s="133"/>
      <c r="J2084" s="436"/>
      <c r="K2084" s="133"/>
      <c r="L2084" s="376"/>
      <c r="M2084" s="133"/>
      <c r="N2084" s="376"/>
      <c r="O2084" s="376"/>
      <c r="P2084" s="133"/>
      <c r="Q2084" s="376"/>
      <c r="R2084" s="133"/>
      <c r="S2084" s="499"/>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91"/>
    </row>
    <row r="2085" spans="6:69">
      <c r="F2085" s="376"/>
      <c r="G2085" s="133"/>
      <c r="H2085" s="376"/>
      <c r="I2085" s="133"/>
      <c r="J2085" s="436"/>
      <c r="K2085" s="133"/>
      <c r="L2085" s="376"/>
      <c r="M2085" s="133"/>
      <c r="N2085" s="376"/>
      <c r="O2085" s="376"/>
      <c r="P2085" s="133"/>
      <c r="Q2085" s="376"/>
      <c r="R2085" s="133"/>
      <c r="S2085" s="499"/>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91"/>
    </row>
    <row r="2086" spans="6:69">
      <c r="F2086" s="376"/>
      <c r="G2086" s="133"/>
      <c r="H2086" s="376"/>
      <c r="I2086" s="133"/>
      <c r="J2086" s="436"/>
      <c r="K2086" s="133"/>
      <c r="L2086" s="376"/>
      <c r="M2086" s="133"/>
      <c r="N2086" s="376"/>
      <c r="O2086" s="376"/>
      <c r="P2086" s="133"/>
      <c r="Q2086" s="376"/>
      <c r="R2086" s="133"/>
      <c r="S2086" s="499"/>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91"/>
    </row>
    <row r="2087" spans="6:69">
      <c r="F2087" s="376"/>
      <c r="G2087" s="133"/>
      <c r="H2087" s="376"/>
      <c r="I2087" s="133"/>
      <c r="J2087" s="436"/>
      <c r="K2087" s="133"/>
      <c r="L2087" s="376"/>
      <c r="M2087" s="133"/>
      <c r="N2087" s="376"/>
      <c r="O2087" s="376"/>
      <c r="P2087" s="133"/>
      <c r="Q2087" s="376"/>
      <c r="R2087" s="133"/>
      <c r="S2087" s="499"/>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91"/>
    </row>
    <row r="2088" spans="6:69">
      <c r="F2088" s="376"/>
      <c r="G2088" s="133"/>
      <c r="H2088" s="376"/>
      <c r="I2088" s="133"/>
      <c r="J2088" s="436"/>
      <c r="K2088" s="133"/>
      <c r="L2088" s="376"/>
      <c r="M2088" s="133"/>
      <c r="N2088" s="376"/>
      <c r="O2088" s="376"/>
      <c r="P2088" s="133"/>
      <c r="Q2088" s="376"/>
      <c r="R2088" s="133"/>
      <c r="S2088" s="499"/>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91"/>
    </row>
    <row r="2089" spans="6:69">
      <c r="F2089" s="376"/>
      <c r="G2089" s="133"/>
      <c r="H2089" s="376"/>
      <c r="I2089" s="133"/>
      <c r="J2089" s="436"/>
      <c r="K2089" s="133"/>
      <c r="L2089" s="376"/>
      <c r="M2089" s="133"/>
      <c r="N2089" s="376"/>
      <c r="O2089" s="376"/>
      <c r="P2089" s="133"/>
      <c r="Q2089" s="376"/>
      <c r="R2089" s="133"/>
      <c r="S2089" s="499"/>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91"/>
    </row>
    <row r="2090" spans="6:69">
      <c r="F2090" s="376"/>
      <c r="G2090" s="133"/>
      <c r="H2090" s="376"/>
      <c r="I2090" s="133"/>
      <c r="J2090" s="436"/>
      <c r="K2090" s="133"/>
      <c r="L2090" s="376"/>
      <c r="M2090" s="133"/>
      <c r="N2090" s="376"/>
      <c r="O2090" s="376"/>
      <c r="P2090" s="133"/>
      <c r="Q2090" s="376"/>
      <c r="R2090" s="133"/>
      <c r="S2090" s="499"/>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91"/>
    </row>
    <row r="2091" spans="6:69">
      <c r="F2091" s="376"/>
      <c r="G2091" s="133"/>
      <c r="H2091" s="376"/>
      <c r="I2091" s="133"/>
      <c r="J2091" s="436"/>
      <c r="K2091" s="133"/>
      <c r="L2091" s="376"/>
      <c r="M2091" s="133"/>
      <c r="N2091" s="376"/>
      <c r="O2091" s="376"/>
      <c r="P2091" s="133"/>
      <c r="Q2091" s="376"/>
      <c r="R2091" s="133"/>
      <c r="S2091" s="499"/>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91"/>
    </row>
    <row r="2092" spans="6:69">
      <c r="F2092" s="376"/>
      <c r="G2092" s="133"/>
      <c r="H2092" s="376"/>
      <c r="I2092" s="133"/>
      <c r="J2092" s="436"/>
      <c r="K2092" s="133"/>
      <c r="L2092" s="376"/>
      <c r="M2092" s="133"/>
      <c r="N2092" s="376"/>
      <c r="O2092" s="376"/>
      <c r="P2092" s="133"/>
      <c r="Q2092" s="376"/>
      <c r="R2092" s="133"/>
      <c r="S2092" s="499"/>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91"/>
    </row>
    <row r="2093" spans="6:69">
      <c r="F2093" s="376"/>
      <c r="G2093" s="133"/>
      <c r="H2093" s="376"/>
      <c r="I2093" s="133"/>
      <c r="J2093" s="436"/>
      <c r="K2093" s="133"/>
      <c r="L2093" s="376"/>
      <c r="M2093" s="133"/>
      <c r="N2093" s="376"/>
      <c r="O2093" s="376"/>
      <c r="P2093" s="133"/>
      <c r="Q2093" s="376"/>
      <c r="R2093" s="133"/>
      <c r="S2093" s="499"/>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91"/>
    </row>
    <row r="2094" spans="6:69">
      <c r="F2094" s="376"/>
      <c r="G2094" s="133"/>
      <c r="H2094" s="376"/>
      <c r="I2094" s="133"/>
      <c r="J2094" s="436"/>
      <c r="K2094" s="133"/>
      <c r="L2094" s="376"/>
      <c r="M2094" s="133"/>
      <c r="N2094" s="376"/>
      <c r="O2094" s="376"/>
      <c r="P2094" s="133"/>
      <c r="Q2094" s="376"/>
      <c r="R2094" s="133"/>
      <c r="S2094" s="499"/>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91"/>
    </row>
    <row r="2095" spans="6:69">
      <c r="F2095" s="376"/>
      <c r="G2095" s="133"/>
      <c r="H2095" s="376"/>
      <c r="I2095" s="133"/>
      <c r="J2095" s="436"/>
      <c r="K2095" s="133"/>
      <c r="L2095" s="376"/>
      <c r="M2095" s="133"/>
      <c r="N2095" s="376"/>
      <c r="O2095" s="376"/>
      <c r="P2095" s="133"/>
      <c r="Q2095" s="376"/>
      <c r="R2095" s="133"/>
      <c r="S2095" s="499"/>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91"/>
    </row>
    <row r="2096" spans="6:69">
      <c r="F2096" s="376"/>
      <c r="G2096" s="133"/>
      <c r="H2096" s="376"/>
      <c r="I2096" s="133"/>
      <c r="J2096" s="436"/>
      <c r="K2096" s="133"/>
      <c r="L2096" s="376"/>
      <c r="M2096" s="133"/>
      <c r="N2096" s="376"/>
      <c r="O2096" s="376"/>
      <c r="P2096" s="133"/>
      <c r="Q2096" s="376"/>
      <c r="R2096" s="133"/>
      <c r="S2096" s="499"/>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91"/>
    </row>
    <row r="2097" spans="6:69">
      <c r="F2097" s="376"/>
      <c r="G2097" s="133"/>
      <c r="H2097" s="376"/>
      <c r="I2097" s="133"/>
      <c r="J2097" s="436"/>
      <c r="K2097" s="133"/>
      <c r="L2097" s="376"/>
      <c r="M2097" s="133"/>
      <c r="N2097" s="376"/>
      <c r="O2097" s="376"/>
      <c r="P2097" s="133"/>
      <c r="Q2097" s="376"/>
      <c r="R2097" s="133"/>
      <c r="S2097" s="499"/>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91"/>
    </row>
    <row r="2098" spans="6:69">
      <c r="F2098" s="376"/>
      <c r="G2098" s="133"/>
      <c r="H2098" s="376"/>
      <c r="I2098" s="133"/>
      <c r="J2098" s="436"/>
      <c r="K2098" s="133"/>
      <c r="L2098" s="376"/>
      <c r="M2098" s="133"/>
      <c r="N2098" s="376"/>
      <c r="O2098" s="376"/>
      <c r="P2098" s="133"/>
      <c r="Q2098" s="376"/>
      <c r="R2098" s="133"/>
      <c r="S2098" s="499"/>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91"/>
    </row>
    <row r="2099" spans="6:69">
      <c r="F2099" s="376"/>
      <c r="G2099" s="133"/>
      <c r="H2099" s="376"/>
      <c r="I2099" s="133"/>
      <c r="J2099" s="436"/>
      <c r="K2099" s="133"/>
      <c r="L2099" s="376"/>
      <c r="M2099" s="133"/>
      <c r="N2099" s="376"/>
      <c r="O2099" s="376"/>
      <c r="P2099" s="133"/>
      <c r="Q2099" s="376"/>
      <c r="R2099" s="133"/>
      <c r="S2099" s="499"/>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91"/>
    </row>
    <row r="2100" spans="6:69">
      <c r="F2100" s="376"/>
      <c r="G2100" s="133"/>
      <c r="H2100" s="376"/>
      <c r="I2100" s="133"/>
      <c r="J2100" s="436"/>
      <c r="K2100" s="133"/>
      <c r="L2100" s="376"/>
      <c r="M2100" s="133"/>
      <c r="N2100" s="376"/>
      <c r="O2100" s="376"/>
      <c r="P2100" s="133"/>
      <c r="Q2100" s="376"/>
      <c r="R2100" s="133"/>
      <c r="S2100" s="499"/>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91"/>
    </row>
    <row r="2101" spans="6:69">
      <c r="F2101" s="376"/>
      <c r="G2101" s="133"/>
      <c r="H2101" s="376"/>
      <c r="I2101" s="133"/>
      <c r="J2101" s="436"/>
      <c r="K2101" s="133"/>
      <c r="L2101" s="376"/>
      <c r="M2101" s="133"/>
      <c r="N2101" s="376"/>
      <c r="O2101" s="376"/>
      <c r="P2101" s="133"/>
      <c r="Q2101" s="376"/>
      <c r="R2101" s="133"/>
      <c r="S2101" s="499"/>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91"/>
    </row>
    <row r="2102" spans="6:69">
      <c r="F2102" s="376"/>
      <c r="G2102" s="133"/>
      <c r="H2102" s="376"/>
      <c r="I2102" s="133"/>
      <c r="J2102" s="436"/>
      <c r="K2102" s="133"/>
      <c r="L2102" s="376"/>
      <c r="M2102" s="133"/>
      <c r="N2102" s="376"/>
      <c r="O2102" s="376"/>
      <c r="P2102" s="133"/>
      <c r="Q2102" s="376"/>
      <c r="R2102" s="133"/>
      <c r="S2102" s="499"/>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91"/>
    </row>
    <row r="2103" spans="6:69">
      <c r="F2103" s="376"/>
      <c r="G2103" s="133"/>
      <c r="H2103" s="376"/>
      <c r="I2103" s="133"/>
      <c r="J2103" s="436"/>
      <c r="K2103" s="133"/>
      <c r="L2103" s="376"/>
      <c r="M2103" s="133"/>
      <c r="N2103" s="376"/>
      <c r="O2103" s="376"/>
      <c r="P2103" s="133"/>
      <c r="Q2103" s="376"/>
      <c r="R2103" s="133"/>
      <c r="S2103" s="499"/>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91"/>
    </row>
    <row r="2104" spans="6:69">
      <c r="F2104" s="376"/>
      <c r="G2104" s="133"/>
      <c r="H2104" s="376"/>
      <c r="I2104" s="133"/>
      <c r="J2104" s="436"/>
      <c r="K2104" s="133"/>
      <c r="L2104" s="376"/>
      <c r="M2104" s="133"/>
      <c r="N2104" s="376"/>
      <c r="O2104" s="376"/>
      <c r="P2104" s="133"/>
      <c r="Q2104" s="376"/>
      <c r="R2104" s="133"/>
      <c r="S2104" s="499"/>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91"/>
    </row>
    <row r="2105" spans="6:69">
      <c r="F2105" s="376"/>
      <c r="G2105" s="133"/>
      <c r="H2105" s="376"/>
      <c r="I2105" s="133"/>
      <c r="J2105" s="436"/>
      <c r="K2105" s="133"/>
      <c r="L2105" s="376"/>
      <c r="M2105" s="133"/>
      <c r="N2105" s="376"/>
      <c r="O2105" s="376"/>
      <c r="P2105" s="133"/>
      <c r="Q2105" s="376"/>
      <c r="R2105" s="133"/>
      <c r="S2105" s="499"/>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91"/>
    </row>
    <row r="2106" spans="6:69">
      <c r="F2106" s="376"/>
      <c r="G2106" s="133"/>
      <c r="H2106" s="376"/>
      <c r="I2106" s="133"/>
      <c r="J2106" s="436"/>
      <c r="K2106" s="133"/>
      <c r="L2106" s="376"/>
      <c r="M2106" s="133"/>
      <c r="N2106" s="376"/>
      <c r="O2106" s="376"/>
      <c r="P2106" s="133"/>
      <c r="Q2106" s="376"/>
      <c r="R2106" s="133"/>
      <c r="S2106" s="499"/>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91"/>
    </row>
    <row r="2107" spans="6:69">
      <c r="F2107" s="376"/>
      <c r="G2107" s="133"/>
      <c r="H2107" s="376"/>
      <c r="I2107" s="133"/>
      <c r="J2107" s="436"/>
      <c r="K2107" s="133"/>
      <c r="L2107" s="376"/>
      <c r="M2107" s="133"/>
      <c r="N2107" s="376"/>
      <c r="O2107" s="376"/>
      <c r="P2107" s="133"/>
      <c r="Q2107" s="376"/>
      <c r="R2107" s="133"/>
      <c r="S2107" s="499"/>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91"/>
    </row>
    <row r="2108" spans="6:69">
      <c r="F2108" s="376"/>
      <c r="G2108" s="133"/>
      <c r="H2108" s="376"/>
      <c r="I2108" s="133"/>
      <c r="J2108" s="436"/>
      <c r="K2108" s="133"/>
      <c r="L2108" s="376"/>
      <c r="M2108" s="133"/>
      <c r="N2108" s="376"/>
      <c r="O2108" s="376"/>
      <c r="P2108" s="133"/>
      <c r="Q2108" s="376"/>
      <c r="R2108" s="133"/>
      <c r="S2108" s="499"/>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91"/>
    </row>
    <row r="2109" spans="6:69">
      <c r="F2109" s="376"/>
      <c r="G2109" s="133"/>
      <c r="H2109" s="376"/>
      <c r="I2109" s="133"/>
      <c r="J2109" s="436"/>
      <c r="K2109" s="133"/>
      <c r="L2109" s="376"/>
      <c r="M2109" s="133"/>
      <c r="N2109" s="376"/>
      <c r="O2109" s="376"/>
      <c r="P2109" s="133"/>
      <c r="Q2109" s="376"/>
      <c r="R2109" s="133"/>
      <c r="S2109" s="499"/>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91"/>
    </row>
    <row r="2110" spans="6:69">
      <c r="F2110" s="376"/>
      <c r="G2110" s="133"/>
      <c r="H2110" s="376"/>
      <c r="I2110" s="133"/>
      <c r="J2110" s="436"/>
      <c r="K2110" s="133"/>
      <c r="L2110" s="376"/>
      <c r="M2110" s="133"/>
      <c r="N2110" s="376"/>
      <c r="O2110" s="376"/>
      <c r="P2110" s="133"/>
      <c r="Q2110" s="376"/>
      <c r="R2110" s="133"/>
      <c r="S2110" s="499"/>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91"/>
    </row>
    <row r="2111" spans="6:69">
      <c r="F2111" s="376"/>
      <c r="G2111" s="133"/>
      <c r="H2111" s="376"/>
      <c r="I2111" s="133"/>
      <c r="J2111" s="436"/>
      <c r="K2111" s="133"/>
      <c r="L2111" s="376"/>
      <c r="M2111" s="133"/>
      <c r="N2111" s="376"/>
      <c r="O2111" s="376"/>
      <c r="P2111" s="133"/>
      <c r="Q2111" s="376"/>
      <c r="R2111" s="133"/>
      <c r="S2111" s="499"/>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91"/>
    </row>
    <row r="2112" spans="6:69">
      <c r="F2112" s="376"/>
      <c r="G2112" s="133"/>
      <c r="H2112" s="376"/>
      <c r="I2112" s="133"/>
      <c r="J2112" s="436"/>
      <c r="K2112" s="133"/>
      <c r="L2112" s="376"/>
      <c r="M2112" s="133"/>
      <c r="N2112" s="376"/>
      <c r="O2112" s="376"/>
      <c r="P2112" s="133"/>
      <c r="Q2112" s="376"/>
      <c r="R2112" s="133"/>
      <c r="S2112" s="499"/>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91"/>
    </row>
    <row r="2113" spans="6:69">
      <c r="F2113" s="376"/>
      <c r="G2113" s="133"/>
      <c r="H2113" s="376"/>
      <c r="I2113" s="133"/>
      <c r="J2113" s="436"/>
      <c r="K2113" s="133"/>
      <c r="L2113" s="376"/>
      <c r="M2113" s="133"/>
      <c r="N2113" s="376"/>
      <c r="O2113" s="376"/>
      <c r="P2113" s="133"/>
      <c r="Q2113" s="376"/>
      <c r="R2113" s="133"/>
      <c r="S2113" s="499"/>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91"/>
    </row>
    <row r="2114" spans="6:69">
      <c r="F2114" s="376"/>
      <c r="G2114" s="133"/>
      <c r="H2114" s="376"/>
      <c r="I2114" s="133"/>
      <c r="J2114" s="436"/>
      <c r="K2114" s="133"/>
      <c r="L2114" s="376"/>
      <c r="M2114" s="133"/>
      <c r="N2114" s="376"/>
      <c r="O2114" s="376"/>
      <c r="P2114" s="133"/>
      <c r="Q2114" s="376"/>
      <c r="R2114" s="133"/>
      <c r="S2114" s="499"/>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91"/>
    </row>
    <row r="2115" spans="6:69">
      <c r="F2115" s="376"/>
      <c r="G2115" s="133"/>
      <c r="H2115" s="376"/>
      <c r="I2115" s="133"/>
      <c r="J2115" s="436"/>
      <c r="K2115" s="133"/>
      <c r="L2115" s="376"/>
      <c r="M2115" s="133"/>
      <c r="N2115" s="376"/>
      <c r="O2115" s="376"/>
      <c r="P2115" s="133"/>
      <c r="Q2115" s="376"/>
      <c r="R2115" s="133"/>
      <c r="S2115" s="499"/>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91"/>
    </row>
    <row r="2116" spans="6:69">
      <c r="F2116" s="376"/>
      <c r="G2116" s="133"/>
      <c r="H2116" s="376"/>
      <c r="I2116" s="133"/>
      <c r="J2116" s="436"/>
      <c r="K2116" s="133"/>
      <c r="L2116" s="376"/>
      <c r="M2116" s="133"/>
      <c r="N2116" s="376"/>
      <c r="O2116" s="376"/>
      <c r="P2116" s="133"/>
      <c r="Q2116" s="376"/>
      <c r="R2116" s="133"/>
      <c r="S2116" s="499"/>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91"/>
    </row>
    <row r="2117" spans="6:69">
      <c r="F2117" s="376"/>
      <c r="G2117" s="133"/>
      <c r="H2117" s="376"/>
      <c r="I2117" s="133"/>
      <c r="J2117" s="436"/>
      <c r="K2117" s="133"/>
      <c r="L2117" s="376"/>
      <c r="M2117" s="133"/>
      <c r="N2117" s="376"/>
      <c r="O2117" s="376"/>
      <c r="P2117" s="133"/>
      <c r="Q2117" s="376"/>
      <c r="R2117" s="133"/>
      <c r="S2117" s="499"/>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91"/>
    </row>
    <row r="2118" spans="6:69">
      <c r="F2118" s="376"/>
      <c r="G2118" s="133"/>
      <c r="H2118" s="376"/>
      <c r="I2118" s="133"/>
      <c r="J2118" s="436"/>
      <c r="K2118" s="133"/>
      <c r="L2118" s="376"/>
      <c r="M2118" s="133"/>
      <c r="N2118" s="376"/>
      <c r="O2118" s="376"/>
      <c r="P2118" s="133"/>
      <c r="Q2118" s="376"/>
      <c r="R2118" s="133"/>
      <c r="S2118" s="499"/>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91"/>
    </row>
    <row r="2119" spans="6:69">
      <c r="F2119" s="376"/>
      <c r="G2119" s="133"/>
      <c r="H2119" s="376"/>
      <c r="I2119" s="133"/>
      <c r="J2119" s="436"/>
      <c r="K2119" s="133"/>
      <c r="L2119" s="376"/>
      <c r="M2119" s="133"/>
      <c r="N2119" s="376"/>
      <c r="O2119" s="376"/>
      <c r="P2119" s="133"/>
      <c r="Q2119" s="376"/>
      <c r="R2119" s="133"/>
      <c r="S2119" s="499"/>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91"/>
    </row>
    <row r="2120" spans="6:69">
      <c r="F2120" s="376"/>
      <c r="G2120" s="133"/>
      <c r="H2120" s="376"/>
      <c r="I2120" s="133"/>
      <c r="J2120" s="436"/>
      <c r="K2120" s="133"/>
      <c r="L2120" s="376"/>
      <c r="M2120" s="133"/>
      <c r="N2120" s="376"/>
      <c r="O2120" s="376"/>
      <c r="P2120" s="133"/>
      <c r="Q2120" s="376"/>
      <c r="R2120" s="133"/>
      <c r="S2120" s="499"/>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91"/>
    </row>
    <row r="2121" spans="6:69">
      <c r="F2121" s="376"/>
      <c r="G2121" s="133"/>
      <c r="H2121" s="376"/>
      <c r="I2121" s="133"/>
      <c r="J2121" s="436"/>
      <c r="K2121" s="133"/>
      <c r="L2121" s="376"/>
      <c r="M2121" s="133"/>
      <c r="N2121" s="376"/>
      <c r="O2121" s="376"/>
      <c r="P2121" s="133"/>
      <c r="Q2121" s="376"/>
      <c r="R2121" s="133"/>
      <c r="S2121" s="499"/>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91"/>
    </row>
    <row r="2122" spans="6:69">
      <c r="F2122" s="376"/>
      <c r="G2122" s="133"/>
      <c r="H2122" s="376"/>
      <c r="I2122" s="133"/>
      <c r="J2122" s="436"/>
      <c r="K2122" s="133"/>
      <c r="L2122" s="376"/>
      <c r="M2122" s="133"/>
      <c r="N2122" s="376"/>
      <c r="O2122" s="376"/>
      <c r="P2122" s="133"/>
      <c r="Q2122" s="376"/>
      <c r="R2122" s="133"/>
      <c r="S2122" s="499"/>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91"/>
    </row>
    <row r="2123" spans="6:69">
      <c r="F2123" s="376"/>
      <c r="G2123" s="133"/>
      <c r="H2123" s="376"/>
      <c r="I2123" s="133"/>
      <c r="J2123" s="436"/>
      <c r="K2123" s="133"/>
      <c r="L2123" s="376"/>
      <c r="M2123" s="133"/>
      <c r="N2123" s="376"/>
      <c r="O2123" s="376"/>
      <c r="P2123" s="133"/>
      <c r="Q2123" s="376"/>
      <c r="R2123" s="133"/>
      <c r="S2123" s="499"/>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91"/>
    </row>
    <row r="2124" spans="6:69">
      <c r="F2124" s="376"/>
      <c r="G2124" s="133"/>
      <c r="H2124" s="376"/>
      <c r="I2124" s="133"/>
      <c r="J2124" s="436"/>
      <c r="K2124" s="133"/>
      <c r="L2124" s="376"/>
      <c r="M2124" s="133"/>
      <c r="N2124" s="376"/>
      <c r="O2124" s="376"/>
      <c r="P2124" s="133"/>
      <c r="Q2124" s="376"/>
      <c r="R2124" s="133"/>
      <c r="S2124" s="499"/>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91"/>
    </row>
    <row r="2125" spans="6:69">
      <c r="F2125" s="376"/>
      <c r="G2125" s="133"/>
      <c r="H2125" s="376"/>
      <c r="I2125" s="133"/>
      <c r="J2125" s="436"/>
      <c r="K2125" s="133"/>
      <c r="L2125" s="376"/>
      <c r="M2125" s="133"/>
      <c r="N2125" s="376"/>
      <c r="O2125" s="376"/>
      <c r="P2125" s="133"/>
      <c r="Q2125" s="376"/>
      <c r="R2125" s="133"/>
      <c r="S2125" s="499"/>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91"/>
    </row>
    <row r="2126" spans="6:69">
      <c r="F2126" s="376"/>
      <c r="G2126" s="133"/>
      <c r="H2126" s="376"/>
      <c r="I2126" s="133"/>
      <c r="J2126" s="436"/>
      <c r="K2126" s="133"/>
      <c r="L2126" s="376"/>
      <c r="M2126" s="133"/>
      <c r="N2126" s="376"/>
      <c r="O2126" s="376"/>
      <c r="P2126" s="133"/>
      <c r="Q2126" s="376"/>
      <c r="R2126" s="133"/>
      <c r="S2126" s="499"/>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91"/>
    </row>
    <row r="2127" spans="6:69">
      <c r="F2127" s="376"/>
      <c r="G2127" s="133"/>
      <c r="H2127" s="376"/>
      <c r="I2127" s="133"/>
      <c r="J2127" s="436"/>
      <c r="K2127" s="133"/>
      <c r="L2127" s="376"/>
      <c r="M2127" s="133"/>
      <c r="N2127" s="376"/>
      <c r="O2127" s="376"/>
      <c r="P2127" s="133"/>
      <c r="Q2127" s="376"/>
      <c r="R2127" s="133"/>
      <c r="S2127" s="499"/>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91"/>
    </row>
    <row r="2128" spans="6:69">
      <c r="F2128" s="376"/>
      <c r="G2128" s="133"/>
      <c r="H2128" s="376"/>
      <c r="I2128" s="133"/>
      <c r="J2128" s="436"/>
      <c r="K2128" s="133"/>
      <c r="L2128" s="376"/>
      <c r="M2128" s="133"/>
      <c r="N2128" s="376"/>
      <c r="O2128" s="376"/>
      <c r="P2128" s="133"/>
      <c r="Q2128" s="376"/>
      <c r="R2128" s="133"/>
      <c r="S2128" s="499"/>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91"/>
    </row>
    <row r="2129" spans="6:69">
      <c r="F2129" s="376"/>
      <c r="G2129" s="133"/>
      <c r="H2129" s="376"/>
      <c r="I2129" s="133"/>
      <c r="J2129" s="436"/>
      <c r="K2129" s="133"/>
      <c r="L2129" s="376"/>
      <c r="M2129" s="133"/>
      <c r="N2129" s="376"/>
      <c r="O2129" s="376"/>
      <c r="P2129" s="133"/>
      <c r="Q2129" s="376"/>
      <c r="R2129" s="133"/>
      <c r="S2129" s="499"/>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91"/>
    </row>
    <row r="2130" spans="6:69">
      <c r="F2130" s="376"/>
      <c r="G2130" s="133"/>
      <c r="H2130" s="376"/>
      <c r="I2130" s="133"/>
      <c r="J2130" s="436"/>
      <c r="K2130" s="133"/>
      <c r="L2130" s="376"/>
      <c r="M2130" s="133"/>
      <c r="N2130" s="376"/>
      <c r="O2130" s="376"/>
      <c r="P2130" s="133"/>
      <c r="Q2130" s="376"/>
      <c r="R2130" s="133"/>
      <c r="S2130" s="499"/>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91"/>
    </row>
    <row r="2131" spans="6:69">
      <c r="F2131" s="376"/>
      <c r="G2131" s="133"/>
      <c r="H2131" s="376"/>
      <c r="I2131" s="133"/>
      <c r="J2131" s="436"/>
      <c r="K2131" s="133"/>
      <c r="L2131" s="376"/>
      <c r="M2131" s="133"/>
      <c r="N2131" s="376"/>
      <c r="O2131" s="376"/>
      <c r="P2131" s="133"/>
      <c r="Q2131" s="376"/>
      <c r="R2131" s="133"/>
      <c r="S2131" s="499"/>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91"/>
    </row>
    <row r="2132" spans="6:69">
      <c r="F2132" s="376"/>
      <c r="G2132" s="133"/>
      <c r="H2132" s="376"/>
      <c r="I2132" s="133"/>
      <c r="J2132" s="436"/>
      <c r="K2132" s="133"/>
      <c r="L2132" s="376"/>
      <c r="M2132" s="133"/>
      <c r="N2132" s="376"/>
      <c r="O2132" s="376"/>
      <c r="P2132" s="133"/>
      <c r="Q2132" s="376"/>
      <c r="R2132" s="133"/>
      <c r="S2132" s="499"/>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91"/>
    </row>
    <row r="2133" spans="6:69">
      <c r="F2133" s="376"/>
      <c r="G2133" s="133"/>
      <c r="H2133" s="376"/>
      <c r="I2133" s="133"/>
      <c r="J2133" s="436"/>
      <c r="K2133" s="133"/>
      <c r="L2133" s="376"/>
      <c r="M2133" s="133"/>
      <c r="N2133" s="376"/>
      <c r="O2133" s="376"/>
      <c r="P2133" s="133"/>
      <c r="Q2133" s="376"/>
      <c r="R2133" s="133"/>
      <c r="S2133" s="499"/>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91"/>
    </row>
    <row r="2134" spans="6:69">
      <c r="F2134" s="376"/>
      <c r="G2134" s="133"/>
      <c r="H2134" s="376"/>
      <c r="I2134" s="133"/>
      <c r="J2134" s="436"/>
      <c r="K2134" s="133"/>
      <c r="L2134" s="376"/>
      <c r="M2134" s="133"/>
      <c r="N2134" s="376"/>
      <c r="O2134" s="376"/>
      <c r="P2134" s="133"/>
      <c r="Q2134" s="376"/>
      <c r="R2134" s="133"/>
      <c r="S2134" s="499"/>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91"/>
    </row>
    <row r="2135" spans="6:69">
      <c r="F2135" s="376"/>
      <c r="G2135" s="133"/>
      <c r="H2135" s="376"/>
      <c r="I2135" s="133"/>
      <c r="J2135" s="436"/>
      <c r="K2135" s="133"/>
      <c r="L2135" s="376"/>
      <c r="M2135" s="133"/>
      <c r="N2135" s="376"/>
      <c r="O2135" s="376"/>
      <c r="P2135" s="133"/>
      <c r="Q2135" s="376"/>
      <c r="R2135" s="133"/>
      <c r="S2135" s="499"/>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91"/>
    </row>
    <row r="2136" spans="6:69">
      <c r="F2136" s="376"/>
      <c r="G2136" s="133"/>
      <c r="H2136" s="376"/>
      <c r="I2136" s="133"/>
      <c r="J2136" s="436"/>
      <c r="K2136" s="133"/>
      <c r="L2136" s="376"/>
      <c r="M2136" s="133"/>
      <c r="N2136" s="376"/>
      <c r="O2136" s="376"/>
      <c r="P2136" s="133"/>
      <c r="Q2136" s="376"/>
      <c r="R2136" s="133"/>
      <c r="S2136" s="499"/>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91"/>
    </row>
    <row r="2137" spans="6:69">
      <c r="F2137" s="376"/>
      <c r="G2137" s="133"/>
      <c r="H2137" s="376"/>
      <c r="I2137" s="133"/>
      <c r="J2137" s="436"/>
      <c r="K2137" s="133"/>
      <c r="L2137" s="376"/>
      <c r="M2137" s="133"/>
      <c r="N2137" s="376"/>
      <c r="O2137" s="376"/>
      <c r="P2137" s="133"/>
      <c r="Q2137" s="376"/>
      <c r="R2137" s="133"/>
      <c r="S2137" s="499"/>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91"/>
    </row>
    <row r="2138" spans="6:69">
      <c r="F2138" s="376"/>
      <c r="G2138" s="133"/>
      <c r="H2138" s="376"/>
      <c r="I2138" s="133"/>
      <c r="J2138" s="436"/>
      <c r="K2138" s="133"/>
      <c r="L2138" s="376"/>
      <c r="M2138" s="133"/>
      <c r="N2138" s="376"/>
      <c r="O2138" s="376"/>
      <c r="P2138" s="133"/>
      <c r="Q2138" s="376"/>
      <c r="R2138" s="133"/>
      <c r="S2138" s="499"/>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91"/>
    </row>
    <row r="2139" spans="6:69">
      <c r="F2139" s="376"/>
      <c r="G2139" s="133"/>
      <c r="H2139" s="376"/>
      <c r="I2139" s="133"/>
      <c r="J2139" s="436"/>
      <c r="K2139" s="133"/>
      <c r="L2139" s="376"/>
      <c r="M2139" s="133"/>
      <c r="N2139" s="376"/>
      <c r="O2139" s="376"/>
      <c r="P2139" s="133"/>
      <c r="Q2139" s="376"/>
      <c r="R2139" s="133"/>
      <c r="S2139" s="499"/>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91"/>
    </row>
    <row r="2140" spans="6:69">
      <c r="F2140" s="376"/>
      <c r="G2140" s="133"/>
      <c r="H2140" s="376"/>
      <c r="I2140" s="133"/>
      <c r="J2140" s="436"/>
      <c r="K2140" s="133"/>
      <c r="L2140" s="376"/>
      <c r="M2140" s="133"/>
      <c r="N2140" s="376"/>
      <c r="O2140" s="376"/>
      <c r="P2140" s="133"/>
      <c r="Q2140" s="376"/>
      <c r="R2140" s="133"/>
      <c r="S2140" s="499"/>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91"/>
    </row>
    <row r="2141" spans="6:69">
      <c r="F2141" s="376"/>
      <c r="G2141" s="133"/>
      <c r="H2141" s="376"/>
      <c r="I2141" s="133"/>
      <c r="J2141" s="436"/>
      <c r="K2141" s="133"/>
      <c r="L2141" s="376"/>
      <c r="M2141" s="133"/>
      <c r="N2141" s="376"/>
      <c r="O2141" s="376"/>
      <c r="P2141" s="133"/>
      <c r="Q2141" s="376"/>
      <c r="R2141" s="133"/>
      <c r="S2141" s="499"/>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91"/>
    </row>
    <row r="2142" spans="6:69">
      <c r="F2142" s="376"/>
      <c r="G2142" s="133"/>
      <c r="H2142" s="376"/>
      <c r="I2142" s="133"/>
      <c r="J2142" s="436"/>
      <c r="K2142" s="133"/>
      <c r="L2142" s="376"/>
      <c r="M2142" s="133"/>
      <c r="N2142" s="376"/>
      <c r="O2142" s="376"/>
      <c r="P2142" s="133"/>
      <c r="Q2142" s="376"/>
      <c r="R2142" s="133"/>
      <c r="S2142" s="499"/>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91"/>
    </row>
    <row r="2143" spans="6:69">
      <c r="F2143" s="376"/>
      <c r="G2143" s="133"/>
      <c r="H2143" s="376"/>
      <c r="I2143" s="133"/>
      <c r="J2143" s="436"/>
      <c r="K2143" s="133"/>
      <c r="L2143" s="376"/>
      <c r="M2143" s="133"/>
      <c r="N2143" s="376"/>
      <c r="O2143" s="376"/>
      <c r="P2143" s="133"/>
      <c r="Q2143" s="376"/>
      <c r="R2143" s="133"/>
      <c r="S2143" s="499"/>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91"/>
    </row>
    <row r="2144" spans="6:69">
      <c r="F2144" s="376"/>
      <c r="G2144" s="133"/>
      <c r="H2144" s="376"/>
      <c r="I2144" s="133"/>
      <c r="J2144" s="436"/>
      <c r="K2144" s="133"/>
      <c r="L2144" s="376"/>
      <c r="M2144" s="133"/>
      <c r="N2144" s="376"/>
      <c r="O2144" s="376"/>
      <c r="P2144" s="133"/>
      <c r="Q2144" s="376"/>
      <c r="R2144" s="133"/>
      <c r="S2144" s="499"/>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91"/>
    </row>
    <row r="2145" spans="6:69">
      <c r="F2145" s="376"/>
      <c r="G2145" s="133"/>
      <c r="H2145" s="376"/>
      <c r="I2145" s="133"/>
      <c r="J2145" s="436"/>
      <c r="K2145" s="133"/>
      <c r="L2145" s="376"/>
      <c r="M2145" s="133"/>
      <c r="N2145" s="376"/>
      <c r="O2145" s="376"/>
      <c r="P2145" s="133"/>
      <c r="Q2145" s="376"/>
      <c r="R2145" s="133"/>
      <c r="S2145" s="499"/>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91"/>
    </row>
    <row r="2146" spans="6:69">
      <c r="F2146" s="376"/>
      <c r="G2146" s="133"/>
      <c r="H2146" s="376"/>
      <c r="I2146" s="133"/>
      <c r="J2146" s="436"/>
      <c r="K2146" s="133"/>
      <c r="L2146" s="376"/>
      <c r="M2146" s="133"/>
      <c r="N2146" s="376"/>
      <c r="O2146" s="376"/>
      <c r="P2146" s="133"/>
      <c r="Q2146" s="376"/>
      <c r="R2146" s="133"/>
      <c r="S2146" s="499"/>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91"/>
    </row>
    <row r="2147" spans="6:69">
      <c r="F2147" s="376"/>
      <c r="G2147" s="133"/>
      <c r="H2147" s="376"/>
      <c r="I2147" s="133"/>
      <c r="J2147" s="436"/>
      <c r="K2147" s="133"/>
      <c r="L2147" s="376"/>
      <c r="M2147" s="133"/>
      <c r="N2147" s="376"/>
      <c r="O2147" s="376"/>
      <c r="P2147" s="133"/>
      <c r="Q2147" s="376"/>
      <c r="R2147" s="133"/>
      <c r="S2147" s="499"/>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91"/>
    </row>
    <row r="2148" spans="6:69">
      <c r="F2148" s="376"/>
      <c r="G2148" s="133"/>
      <c r="H2148" s="376"/>
      <c r="I2148" s="133"/>
      <c r="J2148" s="436"/>
      <c r="K2148" s="133"/>
      <c r="L2148" s="376"/>
      <c r="M2148" s="133"/>
      <c r="N2148" s="376"/>
      <c r="O2148" s="376"/>
      <c r="P2148" s="133"/>
      <c r="Q2148" s="376"/>
      <c r="R2148" s="133"/>
      <c r="S2148" s="499"/>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91"/>
    </row>
    <row r="2149" spans="6:69">
      <c r="F2149" s="376"/>
      <c r="G2149" s="133"/>
      <c r="H2149" s="376"/>
      <c r="I2149" s="133"/>
      <c r="J2149" s="436"/>
      <c r="K2149" s="133"/>
      <c r="L2149" s="376"/>
      <c r="M2149" s="133"/>
      <c r="N2149" s="376"/>
      <c r="O2149" s="376"/>
      <c r="P2149" s="133"/>
      <c r="Q2149" s="376"/>
      <c r="R2149" s="133"/>
      <c r="S2149" s="499"/>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91"/>
    </row>
    <row r="2150" spans="6:69">
      <c r="F2150" s="376"/>
      <c r="G2150" s="133"/>
      <c r="H2150" s="376"/>
      <c r="I2150" s="133"/>
      <c r="J2150" s="436"/>
      <c r="K2150" s="133"/>
      <c r="L2150" s="376"/>
      <c r="M2150" s="133"/>
      <c r="N2150" s="376"/>
      <c r="O2150" s="376"/>
      <c r="P2150" s="133"/>
      <c r="Q2150" s="376"/>
      <c r="R2150" s="133"/>
      <c r="S2150" s="499"/>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91"/>
    </row>
    <row r="2151" spans="6:69">
      <c r="F2151" s="376"/>
      <c r="G2151" s="133"/>
      <c r="H2151" s="376"/>
      <c r="I2151" s="133"/>
      <c r="J2151" s="436"/>
      <c r="K2151" s="133"/>
      <c r="L2151" s="376"/>
      <c r="M2151" s="133"/>
      <c r="N2151" s="376"/>
      <c r="O2151" s="376"/>
      <c r="P2151" s="133"/>
      <c r="Q2151" s="376"/>
      <c r="R2151" s="133"/>
      <c r="S2151" s="499"/>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91"/>
    </row>
    <row r="2152" spans="6:69">
      <c r="F2152" s="376"/>
      <c r="G2152" s="133"/>
      <c r="H2152" s="376"/>
      <c r="I2152" s="133"/>
      <c r="J2152" s="436"/>
      <c r="K2152" s="133"/>
      <c r="L2152" s="376"/>
      <c r="M2152" s="133"/>
      <c r="N2152" s="376"/>
      <c r="O2152" s="376"/>
      <c r="P2152" s="133"/>
      <c r="Q2152" s="376"/>
      <c r="R2152" s="133"/>
      <c r="S2152" s="499"/>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91"/>
    </row>
    <row r="2153" spans="6:69">
      <c r="F2153" s="376"/>
      <c r="G2153" s="133"/>
      <c r="H2153" s="376"/>
      <c r="I2153" s="133"/>
      <c r="J2153" s="436"/>
      <c r="K2153" s="133"/>
      <c r="L2153" s="376"/>
      <c r="M2153" s="133"/>
      <c r="N2153" s="376"/>
      <c r="O2153" s="376"/>
      <c r="P2153" s="133"/>
      <c r="Q2153" s="376"/>
      <c r="R2153" s="133"/>
      <c r="S2153" s="499"/>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91"/>
    </row>
    <row r="2154" spans="6:69">
      <c r="F2154" s="376"/>
      <c r="G2154" s="133"/>
      <c r="H2154" s="376"/>
      <c r="I2154" s="133"/>
      <c r="J2154" s="436"/>
      <c r="K2154" s="133"/>
      <c r="L2154" s="376"/>
      <c r="M2154" s="133"/>
      <c r="N2154" s="376"/>
      <c r="O2154" s="376"/>
      <c r="P2154" s="133"/>
      <c r="Q2154" s="376"/>
      <c r="R2154" s="133"/>
      <c r="S2154" s="499"/>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91"/>
    </row>
    <row r="2155" spans="6:69">
      <c r="F2155" s="376"/>
      <c r="G2155" s="133"/>
      <c r="H2155" s="376"/>
      <c r="I2155" s="133"/>
      <c r="J2155" s="436"/>
      <c r="K2155" s="133"/>
      <c r="L2155" s="376"/>
      <c r="M2155" s="133"/>
      <c r="N2155" s="376"/>
      <c r="O2155" s="376"/>
      <c r="P2155" s="133"/>
      <c r="Q2155" s="376"/>
      <c r="R2155" s="133"/>
      <c r="S2155" s="499"/>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91"/>
    </row>
    <row r="2156" spans="6:69">
      <c r="F2156" s="376"/>
      <c r="G2156" s="133"/>
      <c r="H2156" s="376"/>
      <c r="I2156" s="133"/>
      <c r="J2156" s="436"/>
      <c r="K2156" s="133"/>
      <c r="L2156" s="376"/>
      <c r="M2156" s="133"/>
      <c r="N2156" s="376"/>
      <c r="O2156" s="376"/>
      <c r="P2156" s="133"/>
      <c r="Q2156" s="376"/>
      <c r="R2156" s="133"/>
      <c r="S2156" s="499"/>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91"/>
    </row>
    <row r="2157" spans="6:69">
      <c r="F2157" s="376"/>
      <c r="G2157" s="133"/>
      <c r="H2157" s="376"/>
      <c r="I2157" s="133"/>
      <c r="J2157" s="436"/>
      <c r="K2157" s="133"/>
      <c r="L2157" s="376"/>
      <c r="M2157" s="133"/>
      <c r="N2157" s="376"/>
      <c r="O2157" s="376"/>
      <c r="P2157" s="133"/>
      <c r="Q2157" s="376"/>
      <c r="R2157" s="133"/>
      <c r="S2157" s="499"/>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91"/>
    </row>
    <row r="2158" spans="6:69">
      <c r="F2158" s="376"/>
      <c r="G2158" s="133"/>
      <c r="H2158" s="376"/>
      <c r="I2158" s="133"/>
      <c r="J2158" s="436"/>
      <c r="K2158" s="133"/>
      <c r="L2158" s="376"/>
      <c r="M2158" s="133"/>
      <c r="N2158" s="376"/>
      <c r="O2158" s="376"/>
      <c r="P2158" s="133"/>
      <c r="Q2158" s="376"/>
      <c r="R2158" s="133"/>
      <c r="S2158" s="499"/>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91"/>
    </row>
    <row r="2159" spans="6:69">
      <c r="F2159" s="376"/>
      <c r="G2159" s="133"/>
      <c r="H2159" s="376"/>
      <c r="I2159" s="133"/>
      <c r="J2159" s="436"/>
      <c r="K2159" s="133"/>
      <c r="L2159" s="376"/>
      <c r="M2159" s="133"/>
      <c r="N2159" s="376"/>
      <c r="O2159" s="376"/>
      <c r="P2159" s="133"/>
      <c r="Q2159" s="376"/>
      <c r="R2159" s="133"/>
      <c r="S2159" s="499"/>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91"/>
    </row>
    <row r="2160" spans="6:69">
      <c r="F2160" s="376"/>
      <c r="G2160" s="133"/>
      <c r="H2160" s="376"/>
      <c r="I2160" s="133"/>
      <c r="J2160" s="436"/>
      <c r="K2160" s="133"/>
      <c r="L2160" s="376"/>
      <c r="M2160" s="133"/>
      <c r="N2160" s="376"/>
      <c r="O2160" s="376"/>
      <c r="P2160" s="133"/>
      <c r="Q2160" s="376"/>
      <c r="R2160" s="133"/>
      <c r="S2160" s="499"/>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91"/>
    </row>
    <row r="2161" spans="6:69">
      <c r="F2161" s="376"/>
      <c r="G2161" s="133"/>
      <c r="H2161" s="376"/>
      <c r="I2161" s="133"/>
      <c r="J2161" s="436"/>
      <c r="K2161" s="133"/>
      <c r="L2161" s="376"/>
      <c r="M2161" s="133"/>
      <c r="N2161" s="376"/>
      <c r="O2161" s="376"/>
      <c r="P2161" s="133"/>
      <c r="Q2161" s="376"/>
      <c r="R2161" s="133"/>
      <c r="S2161" s="499"/>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91"/>
    </row>
    <row r="2162" spans="6:69">
      <c r="F2162" s="376"/>
      <c r="G2162" s="133"/>
      <c r="H2162" s="376"/>
      <c r="I2162" s="133"/>
      <c r="J2162" s="436"/>
      <c r="K2162" s="133"/>
      <c r="L2162" s="376"/>
      <c r="M2162" s="133"/>
      <c r="N2162" s="376"/>
      <c r="O2162" s="376"/>
      <c r="P2162" s="133"/>
      <c r="Q2162" s="376"/>
      <c r="R2162" s="133"/>
      <c r="S2162" s="499"/>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91"/>
    </row>
    <row r="2163" spans="6:69">
      <c r="F2163" s="376"/>
      <c r="G2163" s="133"/>
      <c r="H2163" s="376"/>
      <c r="I2163" s="133"/>
      <c r="J2163" s="436"/>
      <c r="K2163" s="133"/>
      <c r="L2163" s="376"/>
      <c r="M2163" s="133"/>
      <c r="N2163" s="376"/>
      <c r="O2163" s="376"/>
      <c r="P2163" s="133"/>
      <c r="Q2163" s="376"/>
      <c r="R2163" s="133"/>
      <c r="S2163" s="499"/>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91"/>
    </row>
    <row r="2164" spans="6:69">
      <c r="F2164" s="376"/>
      <c r="G2164" s="133"/>
      <c r="H2164" s="376"/>
      <c r="I2164" s="133"/>
      <c r="J2164" s="436"/>
      <c r="K2164" s="133"/>
      <c r="L2164" s="376"/>
      <c r="M2164" s="133"/>
      <c r="N2164" s="376"/>
      <c r="O2164" s="376"/>
      <c r="P2164" s="133"/>
      <c r="Q2164" s="376"/>
      <c r="R2164" s="133"/>
      <c r="S2164" s="499"/>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91"/>
    </row>
    <row r="2165" spans="6:69">
      <c r="F2165" s="376"/>
      <c r="G2165" s="133"/>
      <c r="H2165" s="376"/>
      <c r="I2165" s="133"/>
      <c r="J2165" s="436"/>
      <c r="K2165" s="133"/>
      <c r="L2165" s="376"/>
      <c r="M2165" s="133"/>
      <c r="N2165" s="376"/>
      <c r="O2165" s="376"/>
      <c r="P2165" s="133"/>
      <c r="Q2165" s="376"/>
      <c r="R2165" s="133"/>
      <c r="S2165" s="499"/>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91"/>
    </row>
    <row r="2166" spans="6:69">
      <c r="F2166" s="376"/>
      <c r="G2166" s="133"/>
      <c r="H2166" s="376"/>
      <c r="I2166" s="133"/>
      <c r="J2166" s="436"/>
      <c r="K2166" s="133"/>
      <c r="L2166" s="376"/>
      <c r="M2166" s="133"/>
      <c r="N2166" s="376"/>
      <c r="O2166" s="376"/>
      <c r="P2166" s="133"/>
      <c r="Q2166" s="376"/>
      <c r="R2166" s="133"/>
      <c r="S2166" s="499"/>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91"/>
    </row>
    <row r="2167" spans="6:69">
      <c r="F2167" s="376"/>
      <c r="G2167" s="133"/>
      <c r="H2167" s="376"/>
      <c r="I2167" s="133"/>
      <c r="J2167" s="436"/>
      <c r="K2167" s="133"/>
      <c r="L2167" s="376"/>
      <c r="M2167" s="133"/>
      <c r="N2167" s="376"/>
      <c r="O2167" s="376"/>
      <c r="P2167" s="133"/>
      <c r="Q2167" s="376"/>
      <c r="R2167" s="133"/>
      <c r="S2167" s="499"/>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91"/>
    </row>
    <row r="2168" spans="6:69">
      <c r="F2168" s="376"/>
      <c r="G2168" s="133"/>
      <c r="H2168" s="376"/>
      <c r="I2168" s="133"/>
      <c r="J2168" s="436"/>
      <c r="K2168" s="133"/>
      <c r="L2168" s="376"/>
      <c r="M2168" s="133"/>
      <c r="N2168" s="376"/>
      <c r="O2168" s="376"/>
      <c r="P2168" s="133"/>
      <c r="Q2168" s="376"/>
      <c r="R2168" s="133"/>
      <c r="S2168" s="499"/>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91"/>
    </row>
    <row r="2169" spans="6:69">
      <c r="F2169" s="376"/>
      <c r="G2169" s="133"/>
      <c r="H2169" s="376"/>
      <c r="I2169" s="133"/>
      <c r="J2169" s="436"/>
      <c r="K2169" s="133"/>
      <c r="L2169" s="376"/>
      <c r="M2169" s="133"/>
      <c r="N2169" s="376"/>
      <c r="O2169" s="376"/>
      <c r="P2169" s="133"/>
      <c r="Q2169" s="376"/>
      <c r="R2169" s="133"/>
      <c r="S2169" s="499"/>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91"/>
    </row>
    <row r="2170" spans="6:69">
      <c r="F2170" s="376"/>
      <c r="G2170" s="133"/>
      <c r="H2170" s="376"/>
      <c r="I2170" s="133"/>
      <c r="J2170" s="436"/>
      <c r="K2170" s="133"/>
      <c r="L2170" s="376"/>
      <c r="M2170" s="133"/>
      <c r="N2170" s="376"/>
      <c r="O2170" s="376"/>
      <c r="P2170" s="133"/>
      <c r="Q2170" s="376"/>
      <c r="R2170" s="133"/>
      <c r="S2170" s="499"/>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91"/>
    </row>
    <row r="2171" spans="6:69">
      <c r="F2171" s="376"/>
      <c r="G2171" s="133"/>
      <c r="H2171" s="376"/>
      <c r="I2171" s="133"/>
      <c r="J2171" s="436"/>
      <c r="K2171" s="133"/>
      <c r="L2171" s="376"/>
      <c r="M2171" s="133"/>
      <c r="N2171" s="376"/>
      <c r="O2171" s="376"/>
      <c r="P2171" s="133"/>
      <c r="Q2171" s="376"/>
      <c r="R2171" s="133"/>
      <c r="S2171" s="499"/>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91"/>
    </row>
    <row r="2172" spans="6:69">
      <c r="F2172" s="376"/>
      <c r="G2172" s="133"/>
      <c r="H2172" s="376"/>
      <c r="I2172" s="133"/>
      <c r="J2172" s="436"/>
      <c r="K2172" s="133"/>
      <c r="L2172" s="376"/>
      <c r="M2172" s="133"/>
      <c r="N2172" s="376"/>
      <c r="O2172" s="376"/>
      <c r="P2172" s="133"/>
      <c r="Q2172" s="376"/>
      <c r="R2172" s="133"/>
      <c r="S2172" s="499"/>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91"/>
    </row>
    <row r="2173" spans="6:69">
      <c r="F2173" s="376"/>
      <c r="G2173" s="133"/>
      <c r="H2173" s="376"/>
      <c r="I2173" s="133"/>
      <c r="J2173" s="436"/>
      <c r="K2173" s="133"/>
      <c r="L2173" s="376"/>
      <c r="M2173" s="133"/>
      <c r="N2173" s="376"/>
      <c r="O2173" s="376"/>
      <c r="P2173" s="133"/>
      <c r="Q2173" s="376"/>
      <c r="R2173" s="133"/>
      <c r="S2173" s="499"/>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91"/>
    </row>
    <row r="2174" spans="6:69">
      <c r="F2174" s="376"/>
      <c r="G2174" s="133"/>
      <c r="H2174" s="376"/>
      <c r="I2174" s="133"/>
      <c r="J2174" s="436"/>
      <c r="K2174" s="133"/>
      <c r="L2174" s="376"/>
      <c r="M2174" s="133"/>
      <c r="N2174" s="376"/>
      <c r="O2174" s="376"/>
      <c r="P2174" s="133"/>
      <c r="Q2174" s="376"/>
      <c r="R2174" s="133"/>
      <c r="S2174" s="499"/>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91"/>
    </row>
    <row r="2175" spans="6:69">
      <c r="F2175" s="376"/>
      <c r="G2175" s="133"/>
      <c r="H2175" s="376"/>
      <c r="I2175" s="133"/>
      <c r="J2175" s="436"/>
      <c r="K2175" s="133"/>
      <c r="L2175" s="376"/>
      <c r="M2175" s="133"/>
      <c r="N2175" s="376"/>
      <c r="O2175" s="376"/>
      <c r="P2175" s="133"/>
      <c r="Q2175" s="376"/>
      <c r="R2175" s="133"/>
      <c r="S2175" s="499"/>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91"/>
    </row>
    <row r="2176" spans="6:69">
      <c r="F2176" s="376"/>
      <c r="G2176" s="133"/>
      <c r="H2176" s="376"/>
      <c r="I2176" s="133"/>
      <c r="J2176" s="436"/>
      <c r="K2176" s="133"/>
      <c r="L2176" s="376"/>
      <c r="M2176" s="133"/>
      <c r="N2176" s="376"/>
      <c r="O2176" s="376"/>
      <c r="P2176" s="133"/>
      <c r="Q2176" s="376"/>
      <c r="R2176" s="133"/>
      <c r="S2176" s="499"/>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91"/>
    </row>
    <row r="2177" spans="6:69">
      <c r="F2177" s="376"/>
      <c r="G2177" s="133"/>
      <c r="H2177" s="376"/>
      <c r="I2177" s="133"/>
      <c r="J2177" s="436"/>
      <c r="K2177" s="133"/>
      <c r="L2177" s="376"/>
      <c r="M2177" s="133"/>
      <c r="N2177" s="376"/>
      <c r="O2177" s="376"/>
      <c r="P2177" s="133"/>
      <c r="Q2177" s="376"/>
      <c r="R2177" s="133"/>
      <c r="S2177" s="499"/>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91"/>
    </row>
    <row r="2178" spans="6:69">
      <c r="F2178" s="376"/>
      <c r="G2178" s="133"/>
      <c r="H2178" s="376"/>
      <c r="I2178" s="133"/>
      <c r="J2178" s="436"/>
      <c r="K2178" s="133"/>
      <c r="L2178" s="376"/>
      <c r="M2178" s="133"/>
      <c r="N2178" s="376"/>
      <c r="O2178" s="376"/>
      <c r="P2178" s="133"/>
      <c r="Q2178" s="376"/>
      <c r="R2178" s="133"/>
      <c r="S2178" s="499"/>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91"/>
    </row>
    <row r="2179" spans="6:69">
      <c r="F2179" s="376"/>
      <c r="G2179" s="133"/>
      <c r="H2179" s="376"/>
      <c r="I2179" s="133"/>
      <c r="J2179" s="436"/>
      <c r="K2179" s="133"/>
      <c r="L2179" s="376"/>
      <c r="M2179" s="133"/>
      <c r="N2179" s="376"/>
      <c r="O2179" s="376"/>
      <c r="P2179" s="133"/>
      <c r="Q2179" s="376"/>
      <c r="R2179" s="133"/>
      <c r="S2179" s="499"/>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91"/>
    </row>
    <row r="2180" spans="6:69">
      <c r="F2180" s="376"/>
      <c r="G2180" s="133"/>
      <c r="H2180" s="376"/>
      <c r="I2180" s="133"/>
      <c r="J2180" s="436"/>
      <c r="K2180" s="133"/>
      <c r="L2180" s="376"/>
      <c r="M2180" s="133"/>
      <c r="N2180" s="376"/>
      <c r="O2180" s="376"/>
      <c r="P2180" s="133"/>
      <c r="Q2180" s="376"/>
      <c r="R2180" s="133"/>
      <c r="S2180" s="499"/>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91"/>
    </row>
    <row r="2181" spans="6:69">
      <c r="F2181" s="376"/>
      <c r="G2181" s="133"/>
      <c r="H2181" s="376"/>
      <c r="I2181" s="133"/>
      <c r="J2181" s="436"/>
      <c r="K2181" s="133"/>
      <c r="L2181" s="376"/>
      <c r="M2181" s="133"/>
      <c r="N2181" s="376"/>
      <c r="O2181" s="376"/>
      <c r="P2181" s="133"/>
      <c r="Q2181" s="376"/>
      <c r="R2181" s="133"/>
      <c r="S2181" s="499"/>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91"/>
    </row>
    <row r="2182" spans="6:69">
      <c r="F2182" s="376"/>
      <c r="G2182" s="133"/>
      <c r="H2182" s="376"/>
      <c r="I2182" s="133"/>
      <c r="J2182" s="436"/>
      <c r="K2182" s="133"/>
      <c r="L2182" s="376"/>
      <c r="M2182" s="133"/>
      <c r="N2182" s="376"/>
      <c r="O2182" s="376"/>
      <c r="P2182" s="133"/>
      <c r="Q2182" s="376"/>
      <c r="R2182" s="133"/>
      <c r="S2182" s="499"/>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91"/>
    </row>
    <row r="2183" spans="6:69">
      <c r="F2183" s="376"/>
      <c r="G2183" s="133"/>
      <c r="H2183" s="376"/>
      <c r="I2183" s="133"/>
      <c r="J2183" s="436"/>
      <c r="K2183" s="133"/>
      <c r="L2183" s="376"/>
      <c r="M2183" s="133"/>
      <c r="N2183" s="376"/>
      <c r="O2183" s="376"/>
      <c r="P2183" s="133"/>
      <c r="Q2183" s="376"/>
      <c r="R2183" s="133"/>
      <c r="S2183" s="499"/>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91"/>
    </row>
    <row r="2184" spans="6:69">
      <c r="F2184" s="376"/>
      <c r="G2184" s="133"/>
      <c r="H2184" s="376"/>
      <c r="I2184" s="133"/>
      <c r="J2184" s="436"/>
      <c r="K2184" s="133"/>
      <c r="L2184" s="376"/>
      <c r="M2184" s="133"/>
      <c r="N2184" s="376"/>
      <c r="O2184" s="376"/>
      <c r="P2184" s="133"/>
      <c r="Q2184" s="376"/>
      <c r="R2184" s="133"/>
      <c r="S2184" s="499"/>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91"/>
    </row>
    <row r="2185" spans="6:69">
      <c r="F2185" s="376"/>
      <c r="G2185" s="133"/>
      <c r="H2185" s="376"/>
      <c r="I2185" s="133"/>
      <c r="J2185" s="436"/>
      <c r="K2185" s="133"/>
      <c r="L2185" s="376"/>
      <c r="M2185" s="133"/>
      <c r="N2185" s="376"/>
      <c r="O2185" s="376"/>
      <c r="P2185" s="133"/>
      <c r="Q2185" s="376"/>
      <c r="R2185" s="133"/>
      <c r="S2185" s="499"/>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91"/>
    </row>
    <row r="2186" spans="6:69">
      <c r="F2186" s="376"/>
      <c r="G2186" s="133"/>
      <c r="H2186" s="376"/>
      <c r="I2186" s="133"/>
      <c r="J2186" s="436"/>
      <c r="K2186" s="133"/>
      <c r="L2186" s="376"/>
      <c r="M2186" s="133"/>
      <c r="N2186" s="376"/>
      <c r="O2186" s="376"/>
      <c r="P2186" s="133"/>
      <c r="Q2186" s="376"/>
      <c r="R2186" s="133"/>
      <c r="S2186" s="499"/>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91"/>
    </row>
    <row r="2187" spans="6:69">
      <c r="F2187" s="376"/>
      <c r="G2187" s="133"/>
      <c r="H2187" s="376"/>
      <c r="I2187" s="133"/>
      <c r="J2187" s="436"/>
      <c r="K2187" s="133"/>
      <c r="L2187" s="376"/>
      <c r="M2187" s="133"/>
      <c r="N2187" s="376"/>
      <c r="O2187" s="376"/>
      <c r="P2187" s="133"/>
      <c r="Q2187" s="376"/>
      <c r="R2187" s="133"/>
      <c r="S2187" s="499"/>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91"/>
    </row>
    <row r="2188" spans="6:69">
      <c r="F2188" s="376"/>
      <c r="G2188" s="133"/>
      <c r="H2188" s="376"/>
      <c r="I2188" s="133"/>
      <c r="J2188" s="436"/>
      <c r="K2188" s="133"/>
      <c r="L2188" s="376"/>
      <c r="M2188" s="133"/>
      <c r="N2188" s="376"/>
      <c r="O2188" s="376"/>
      <c r="P2188" s="133"/>
      <c r="Q2188" s="376"/>
      <c r="R2188" s="133"/>
      <c r="S2188" s="499"/>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91"/>
    </row>
    <row r="2189" spans="6:69">
      <c r="F2189" s="376"/>
      <c r="G2189" s="133"/>
      <c r="H2189" s="376"/>
      <c r="I2189" s="133"/>
      <c r="J2189" s="436"/>
      <c r="K2189" s="133"/>
      <c r="L2189" s="376"/>
      <c r="M2189" s="133"/>
      <c r="N2189" s="376"/>
      <c r="O2189" s="376"/>
      <c r="P2189" s="133"/>
      <c r="Q2189" s="376"/>
      <c r="R2189" s="133"/>
      <c r="S2189" s="499"/>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91"/>
    </row>
    <row r="2190" spans="6:69">
      <c r="F2190" s="376"/>
      <c r="G2190" s="133"/>
      <c r="H2190" s="376"/>
      <c r="I2190" s="133"/>
      <c r="J2190" s="436"/>
      <c r="K2190" s="133"/>
      <c r="L2190" s="376"/>
      <c r="M2190" s="133"/>
      <c r="N2190" s="376"/>
      <c r="O2190" s="376"/>
      <c r="P2190" s="133"/>
      <c r="Q2190" s="376"/>
      <c r="R2190" s="133"/>
      <c r="S2190" s="499"/>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91"/>
    </row>
    <row r="2191" spans="6:69">
      <c r="F2191" s="376"/>
      <c r="G2191" s="133"/>
      <c r="H2191" s="376"/>
      <c r="I2191" s="133"/>
      <c r="J2191" s="436"/>
      <c r="K2191" s="133"/>
      <c r="L2191" s="376"/>
      <c r="M2191" s="133"/>
      <c r="N2191" s="376"/>
      <c r="O2191" s="376"/>
      <c r="P2191" s="133"/>
      <c r="Q2191" s="376"/>
      <c r="R2191" s="133"/>
      <c r="S2191" s="499"/>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91"/>
    </row>
    <row r="2192" spans="6:69">
      <c r="F2192" s="376"/>
      <c r="G2192" s="133"/>
      <c r="H2192" s="376"/>
      <c r="I2192" s="133"/>
      <c r="J2192" s="436"/>
      <c r="K2192" s="133"/>
      <c r="L2192" s="376"/>
      <c r="M2192" s="133"/>
      <c r="N2192" s="376"/>
      <c r="O2192" s="376"/>
      <c r="P2192" s="133"/>
      <c r="Q2192" s="376"/>
      <c r="R2192" s="133"/>
      <c r="S2192" s="499"/>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91"/>
    </row>
    <row r="2193" spans="6:69">
      <c r="F2193" s="376"/>
      <c r="G2193" s="133"/>
      <c r="H2193" s="376"/>
      <c r="I2193" s="133"/>
      <c r="J2193" s="436"/>
      <c r="K2193" s="133"/>
      <c r="L2193" s="376"/>
      <c r="M2193" s="133"/>
      <c r="N2193" s="376"/>
      <c r="O2193" s="376"/>
      <c r="P2193" s="133"/>
      <c r="Q2193" s="376"/>
      <c r="R2193" s="133"/>
      <c r="S2193" s="499"/>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91"/>
    </row>
    <row r="2194" spans="6:69">
      <c r="F2194" s="376"/>
      <c r="G2194" s="133"/>
      <c r="H2194" s="376"/>
      <c r="I2194" s="133"/>
      <c r="J2194" s="436"/>
      <c r="K2194" s="133"/>
      <c r="L2194" s="376"/>
      <c r="M2194" s="133"/>
      <c r="N2194" s="376"/>
      <c r="O2194" s="376"/>
      <c r="P2194" s="133"/>
      <c r="Q2194" s="376"/>
      <c r="R2194" s="133"/>
      <c r="S2194" s="499"/>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91"/>
    </row>
    <row r="2195" spans="6:69">
      <c r="F2195" s="376"/>
      <c r="G2195" s="133"/>
      <c r="H2195" s="376"/>
      <c r="I2195" s="133"/>
      <c r="J2195" s="436"/>
      <c r="K2195" s="133"/>
      <c r="L2195" s="376"/>
      <c r="M2195" s="133"/>
      <c r="N2195" s="376"/>
      <c r="O2195" s="376"/>
      <c r="P2195" s="133"/>
      <c r="Q2195" s="376"/>
      <c r="R2195" s="133"/>
      <c r="S2195" s="499"/>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91"/>
    </row>
    <row r="2196" spans="6:69">
      <c r="F2196" s="376"/>
      <c r="G2196" s="133"/>
      <c r="H2196" s="376"/>
      <c r="I2196" s="133"/>
      <c r="J2196" s="436"/>
      <c r="K2196" s="133"/>
      <c r="L2196" s="376"/>
      <c r="M2196" s="133"/>
      <c r="N2196" s="376"/>
      <c r="O2196" s="376"/>
      <c r="P2196" s="133"/>
      <c r="Q2196" s="376"/>
      <c r="R2196" s="133"/>
      <c r="S2196" s="499"/>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91"/>
    </row>
    <row r="2197" spans="6:69">
      <c r="F2197" s="376"/>
      <c r="G2197" s="133"/>
      <c r="H2197" s="376"/>
      <c r="I2197" s="133"/>
      <c r="J2197" s="436"/>
      <c r="K2197" s="133"/>
      <c r="L2197" s="376"/>
      <c r="M2197" s="133"/>
      <c r="N2197" s="376"/>
      <c r="O2197" s="376"/>
      <c r="P2197" s="133"/>
      <c r="Q2197" s="376"/>
      <c r="R2197" s="133"/>
      <c r="S2197" s="499"/>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91"/>
    </row>
    <row r="2198" spans="6:69">
      <c r="F2198" s="376"/>
      <c r="G2198" s="133"/>
      <c r="H2198" s="376"/>
      <c r="I2198" s="133"/>
      <c r="J2198" s="436"/>
      <c r="K2198" s="133"/>
      <c r="L2198" s="376"/>
      <c r="M2198" s="133"/>
      <c r="N2198" s="376"/>
      <c r="O2198" s="376"/>
      <c r="P2198" s="133"/>
      <c r="Q2198" s="376"/>
      <c r="R2198" s="133"/>
      <c r="S2198" s="499"/>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91"/>
    </row>
    <row r="2199" spans="6:69">
      <c r="F2199" s="376"/>
      <c r="G2199" s="133"/>
      <c r="H2199" s="376"/>
      <c r="I2199" s="133"/>
      <c r="J2199" s="436"/>
      <c r="K2199" s="133"/>
      <c r="L2199" s="376"/>
      <c r="M2199" s="133"/>
      <c r="N2199" s="376"/>
      <c r="O2199" s="376"/>
      <c r="P2199" s="133"/>
      <c r="Q2199" s="376"/>
      <c r="R2199" s="133"/>
      <c r="S2199" s="499"/>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91"/>
    </row>
    <row r="2200" spans="6:69">
      <c r="F2200" s="376"/>
      <c r="G2200" s="133"/>
      <c r="H2200" s="376"/>
      <c r="I2200" s="133"/>
      <c r="J2200" s="436"/>
      <c r="K2200" s="133"/>
      <c r="L2200" s="376"/>
      <c r="M2200" s="133"/>
      <c r="N2200" s="376"/>
      <c r="O2200" s="376"/>
      <c r="P2200" s="133"/>
      <c r="Q2200" s="376"/>
      <c r="R2200" s="133"/>
      <c r="S2200" s="499"/>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91"/>
    </row>
    <row r="2201" spans="6:69">
      <c r="F2201" s="376"/>
      <c r="G2201" s="133"/>
      <c r="H2201" s="376"/>
      <c r="I2201" s="133"/>
      <c r="J2201" s="436"/>
      <c r="K2201" s="133"/>
      <c r="L2201" s="376"/>
      <c r="M2201" s="133"/>
      <c r="N2201" s="376"/>
      <c r="O2201" s="376"/>
      <c r="P2201" s="133"/>
      <c r="Q2201" s="376"/>
      <c r="R2201" s="133"/>
      <c r="S2201" s="499"/>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91"/>
    </row>
    <row r="2202" spans="6:69">
      <c r="F2202" s="376"/>
      <c r="G2202" s="133"/>
      <c r="H2202" s="376"/>
      <c r="I2202" s="133"/>
      <c r="J2202" s="436"/>
      <c r="K2202" s="133"/>
      <c r="L2202" s="376"/>
      <c r="M2202" s="133"/>
      <c r="N2202" s="376"/>
      <c r="O2202" s="376"/>
      <c r="P2202" s="133"/>
      <c r="Q2202" s="376"/>
      <c r="R2202" s="133"/>
      <c r="S2202" s="499"/>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91"/>
    </row>
    <row r="2203" spans="6:69">
      <c r="F2203" s="376"/>
      <c r="G2203" s="133"/>
      <c r="H2203" s="376"/>
      <c r="I2203" s="133"/>
      <c r="J2203" s="436"/>
      <c r="K2203" s="133"/>
      <c r="L2203" s="376"/>
      <c r="M2203" s="133"/>
      <c r="N2203" s="376"/>
      <c r="O2203" s="376"/>
      <c r="P2203" s="133"/>
      <c r="Q2203" s="376"/>
      <c r="R2203" s="133"/>
      <c r="S2203" s="499"/>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91"/>
    </row>
    <row r="2204" spans="6:69">
      <c r="F2204" s="376"/>
      <c r="G2204" s="133"/>
      <c r="H2204" s="376"/>
      <c r="I2204" s="133"/>
      <c r="J2204" s="436"/>
      <c r="K2204" s="133"/>
      <c r="L2204" s="376"/>
      <c r="M2204" s="133"/>
      <c r="N2204" s="376"/>
      <c r="O2204" s="376"/>
      <c r="P2204" s="133"/>
      <c r="Q2204" s="376"/>
      <c r="R2204" s="133"/>
      <c r="S2204" s="499"/>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91"/>
    </row>
    <row r="2205" spans="6:69">
      <c r="F2205" s="376"/>
      <c r="G2205" s="133"/>
      <c r="H2205" s="376"/>
      <c r="I2205" s="133"/>
      <c r="J2205" s="436"/>
      <c r="K2205" s="133"/>
      <c r="L2205" s="376"/>
      <c r="M2205" s="133"/>
      <c r="N2205" s="376"/>
      <c r="O2205" s="376"/>
      <c r="P2205" s="133"/>
      <c r="Q2205" s="376"/>
      <c r="R2205" s="133"/>
      <c r="S2205" s="499"/>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91"/>
    </row>
    <row r="2206" spans="6:69">
      <c r="F2206" s="376"/>
      <c r="G2206" s="133"/>
      <c r="H2206" s="376"/>
      <c r="I2206" s="133"/>
      <c r="J2206" s="436"/>
      <c r="K2206" s="133"/>
      <c r="L2206" s="376"/>
      <c r="M2206" s="133"/>
      <c r="N2206" s="376"/>
      <c r="O2206" s="376"/>
      <c r="P2206" s="133"/>
      <c r="Q2206" s="376"/>
      <c r="R2206" s="133"/>
      <c r="S2206" s="499"/>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91"/>
    </row>
    <row r="2207" spans="6:69">
      <c r="F2207" s="376"/>
      <c r="G2207" s="133"/>
      <c r="H2207" s="376"/>
      <c r="I2207" s="133"/>
      <c r="J2207" s="436"/>
      <c r="K2207" s="133"/>
      <c r="L2207" s="376"/>
      <c r="M2207" s="133"/>
      <c r="N2207" s="376"/>
      <c r="O2207" s="376"/>
      <c r="P2207" s="133"/>
      <c r="Q2207" s="376"/>
      <c r="R2207" s="133"/>
      <c r="S2207" s="499"/>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91"/>
    </row>
    <row r="2208" spans="6:69">
      <c r="F2208" s="376"/>
      <c r="G2208" s="133"/>
      <c r="H2208" s="376"/>
      <c r="I2208" s="133"/>
      <c r="J2208" s="436"/>
      <c r="K2208" s="133"/>
      <c r="L2208" s="376"/>
      <c r="M2208" s="133"/>
      <c r="N2208" s="376"/>
      <c r="O2208" s="376"/>
      <c r="P2208" s="133"/>
      <c r="Q2208" s="376"/>
      <c r="R2208" s="133"/>
      <c r="S2208" s="499"/>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91"/>
    </row>
    <row r="2209" spans="6:69">
      <c r="F2209" s="376"/>
      <c r="G2209" s="133"/>
      <c r="H2209" s="376"/>
      <c r="I2209" s="133"/>
      <c r="J2209" s="436"/>
      <c r="K2209" s="133"/>
      <c r="L2209" s="376"/>
      <c r="M2209" s="133"/>
      <c r="N2209" s="376"/>
      <c r="O2209" s="376"/>
      <c r="P2209" s="133"/>
      <c r="Q2209" s="376"/>
      <c r="R2209" s="133"/>
      <c r="S2209" s="499"/>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91"/>
    </row>
    <row r="2210" spans="6:69">
      <c r="F2210" s="376"/>
      <c r="G2210" s="133"/>
      <c r="H2210" s="376"/>
      <c r="I2210" s="133"/>
      <c r="J2210" s="436"/>
      <c r="K2210" s="133"/>
      <c r="L2210" s="376"/>
      <c r="M2210" s="133"/>
      <c r="N2210" s="376"/>
      <c r="O2210" s="376"/>
      <c r="P2210" s="133"/>
      <c r="Q2210" s="376"/>
      <c r="R2210" s="133"/>
      <c r="S2210" s="499"/>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91"/>
    </row>
    <row r="2211" spans="6:69">
      <c r="F2211" s="376"/>
      <c r="G2211" s="133"/>
      <c r="H2211" s="376"/>
      <c r="I2211" s="133"/>
      <c r="J2211" s="436"/>
      <c r="K2211" s="133"/>
      <c r="L2211" s="376"/>
      <c r="M2211" s="133"/>
      <c r="N2211" s="376"/>
      <c r="O2211" s="376"/>
      <c r="P2211" s="133"/>
      <c r="Q2211" s="376"/>
      <c r="R2211" s="133"/>
      <c r="S2211" s="499"/>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91"/>
    </row>
    <row r="2212" spans="6:69">
      <c r="F2212" s="376"/>
      <c r="G2212" s="133"/>
      <c r="H2212" s="376"/>
      <c r="I2212" s="133"/>
      <c r="J2212" s="436"/>
      <c r="K2212" s="133"/>
      <c r="L2212" s="376"/>
      <c r="M2212" s="133"/>
      <c r="N2212" s="376"/>
      <c r="O2212" s="376"/>
      <c r="P2212" s="133"/>
      <c r="Q2212" s="376"/>
      <c r="R2212" s="133"/>
      <c r="S2212" s="499"/>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91"/>
    </row>
    <row r="2213" spans="6:69">
      <c r="F2213" s="376"/>
      <c r="G2213" s="133"/>
      <c r="H2213" s="376"/>
      <c r="I2213" s="133"/>
      <c r="J2213" s="436"/>
      <c r="K2213" s="133"/>
      <c r="L2213" s="376"/>
      <c r="M2213" s="133"/>
      <c r="N2213" s="376"/>
      <c r="O2213" s="376"/>
      <c r="P2213" s="133"/>
      <c r="Q2213" s="376"/>
      <c r="R2213" s="133"/>
      <c r="S2213" s="499"/>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91"/>
    </row>
    <row r="2214" spans="6:69">
      <c r="F2214" s="376"/>
      <c r="G2214" s="133"/>
      <c r="H2214" s="376"/>
      <c r="I2214" s="133"/>
      <c r="J2214" s="436"/>
      <c r="K2214" s="133"/>
      <c r="L2214" s="376"/>
      <c r="M2214" s="133"/>
      <c r="N2214" s="376"/>
      <c r="O2214" s="376"/>
      <c r="P2214" s="133"/>
      <c r="Q2214" s="376"/>
      <c r="R2214" s="133"/>
      <c r="S2214" s="499"/>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91"/>
    </row>
    <row r="2215" spans="6:69">
      <c r="F2215" s="376"/>
      <c r="G2215" s="133"/>
      <c r="H2215" s="376"/>
      <c r="I2215" s="133"/>
      <c r="J2215" s="436"/>
      <c r="K2215" s="133"/>
      <c r="L2215" s="376"/>
      <c r="M2215" s="133"/>
      <c r="N2215" s="376"/>
      <c r="O2215" s="376"/>
      <c r="P2215" s="133"/>
      <c r="Q2215" s="376"/>
      <c r="R2215" s="133"/>
      <c r="S2215" s="499"/>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91"/>
    </row>
    <row r="2216" spans="6:69">
      <c r="F2216" s="376"/>
      <c r="G2216" s="133"/>
      <c r="H2216" s="376"/>
      <c r="I2216" s="133"/>
      <c r="J2216" s="436"/>
      <c r="K2216" s="133"/>
      <c r="L2216" s="376"/>
      <c r="M2216" s="133"/>
      <c r="N2216" s="376"/>
      <c r="O2216" s="376"/>
      <c r="P2216" s="133"/>
      <c r="Q2216" s="376"/>
      <c r="R2216" s="133"/>
      <c r="S2216" s="499"/>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91"/>
    </row>
    <row r="2217" spans="6:69">
      <c r="F2217" s="376"/>
      <c r="G2217" s="133"/>
      <c r="H2217" s="376"/>
      <c r="I2217" s="133"/>
      <c r="J2217" s="436"/>
      <c r="K2217" s="133"/>
      <c r="L2217" s="376"/>
      <c r="M2217" s="133"/>
      <c r="N2217" s="376"/>
      <c r="O2217" s="376"/>
      <c r="P2217" s="133"/>
      <c r="Q2217" s="376"/>
      <c r="R2217" s="133"/>
      <c r="S2217" s="499"/>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91"/>
    </row>
    <row r="2218" spans="6:69">
      <c r="F2218" s="376"/>
      <c r="G2218" s="133"/>
      <c r="H2218" s="376"/>
      <c r="I2218" s="133"/>
      <c r="J2218" s="436"/>
      <c r="K2218" s="133"/>
      <c r="L2218" s="376"/>
      <c r="M2218" s="133"/>
      <c r="N2218" s="376"/>
      <c r="O2218" s="376"/>
      <c r="P2218" s="133"/>
      <c r="Q2218" s="376"/>
      <c r="R2218" s="133"/>
      <c r="S2218" s="499"/>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91"/>
    </row>
    <row r="2219" spans="6:69">
      <c r="F2219" s="376"/>
      <c r="G2219" s="133"/>
      <c r="H2219" s="376"/>
      <c r="I2219" s="133"/>
      <c r="J2219" s="436"/>
      <c r="K2219" s="133"/>
      <c r="L2219" s="376"/>
      <c r="M2219" s="133"/>
      <c r="N2219" s="376"/>
      <c r="O2219" s="376"/>
      <c r="P2219" s="133"/>
      <c r="Q2219" s="376"/>
      <c r="R2219" s="133"/>
      <c r="S2219" s="499"/>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91"/>
    </row>
    <row r="2220" spans="6:69">
      <c r="F2220" s="376"/>
      <c r="G2220" s="133"/>
      <c r="H2220" s="376"/>
      <c r="I2220" s="133"/>
      <c r="J2220" s="436"/>
      <c r="K2220" s="133"/>
      <c r="L2220" s="376"/>
      <c r="M2220" s="133"/>
      <c r="N2220" s="376"/>
      <c r="O2220" s="376"/>
      <c r="P2220" s="133"/>
      <c r="Q2220" s="376"/>
      <c r="R2220" s="133"/>
      <c r="S2220" s="499"/>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91"/>
    </row>
    <row r="2221" spans="6:69">
      <c r="F2221" s="376"/>
      <c r="G2221" s="133"/>
      <c r="H2221" s="376"/>
      <c r="I2221" s="133"/>
      <c r="J2221" s="436"/>
      <c r="K2221" s="133"/>
      <c r="L2221" s="376"/>
      <c r="M2221" s="133"/>
      <c r="N2221" s="376"/>
      <c r="O2221" s="376"/>
      <c r="P2221" s="133"/>
      <c r="Q2221" s="376"/>
      <c r="R2221" s="133"/>
      <c r="S2221" s="499"/>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91"/>
    </row>
    <row r="2222" spans="6:69">
      <c r="F2222" s="376"/>
      <c r="G2222" s="133"/>
      <c r="H2222" s="376"/>
      <c r="I2222" s="133"/>
      <c r="J2222" s="436"/>
      <c r="K2222" s="133"/>
      <c r="L2222" s="376"/>
      <c r="M2222" s="133"/>
      <c r="N2222" s="376"/>
      <c r="O2222" s="376"/>
      <c r="P2222" s="133"/>
      <c r="Q2222" s="376"/>
      <c r="R2222" s="133"/>
      <c r="S2222" s="499"/>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91"/>
    </row>
    <row r="2223" spans="6:69">
      <c r="F2223" s="376"/>
      <c r="G2223" s="133"/>
      <c r="H2223" s="376"/>
      <c r="I2223" s="133"/>
      <c r="J2223" s="436"/>
      <c r="K2223" s="133"/>
      <c r="L2223" s="376"/>
      <c r="M2223" s="133"/>
      <c r="N2223" s="376"/>
      <c r="O2223" s="376"/>
      <c r="P2223" s="133"/>
      <c r="Q2223" s="376"/>
      <c r="R2223" s="133"/>
      <c r="S2223" s="499"/>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91"/>
    </row>
    <row r="2224" spans="6:69">
      <c r="F2224" s="376"/>
      <c r="G2224" s="133"/>
      <c r="H2224" s="376"/>
      <c r="I2224" s="133"/>
      <c r="J2224" s="436"/>
      <c r="K2224" s="133"/>
      <c r="L2224" s="376"/>
      <c r="M2224" s="133"/>
      <c r="N2224" s="376"/>
      <c r="O2224" s="376"/>
      <c r="P2224" s="133"/>
      <c r="Q2224" s="376"/>
      <c r="R2224" s="133"/>
      <c r="S2224" s="499"/>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91"/>
    </row>
    <row r="2225" spans="6:69">
      <c r="F2225" s="376"/>
      <c r="G2225" s="133"/>
      <c r="H2225" s="376"/>
      <c r="I2225" s="133"/>
      <c r="J2225" s="436"/>
      <c r="K2225" s="133"/>
      <c r="L2225" s="376"/>
      <c r="M2225" s="133"/>
      <c r="N2225" s="376"/>
      <c r="O2225" s="376"/>
      <c r="P2225" s="133"/>
      <c r="Q2225" s="376"/>
      <c r="R2225" s="133"/>
      <c r="S2225" s="499"/>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91"/>
    </row>
    <row r="2226" spans="6:69">
      <c r="F2226" s="376"/>
      <c r="G2226" s="133"/>
      <c r="H2226" s="376"/>
      <c r="I2226" s="133"/>
      <c r="J2226" s="436"/>
      <c r="K2226" s="133"/>
      <c r="L2226" s="376"/>
      <c r="M2226" s="133"/>
      <c r="N2226" s="376"/>
      <c r="O2226" s="376"/>
      <c r="P2226" s="133"/>
      <c r="Q2226" s="376"/>
      <c r="R2226" s="133"/>
      <c r="S2226" s="499"/>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91"/>
    </row>
    <row r="2227" spans="6:69">
      <c r="F2227" s="376"/>
      <c r="G2227" s="133"/>
      <c r="H2227" s="376"/>
      <c r="I2227" s="133"/>
      <c r="J2227" s="436"/>
      <c r="K2227" s="133"/>
      <c r="L2227" s="376"/>
      <c r="M2227" s="133"/>
      <c r="N2227" s="376"/>
      <c r="O2227" s="376"/>
      <c r="P2227" s="133"/>
      <c r="Q2227" s="376"/>
      <c r="R2227" s="133"/>
      <c r="S2227" s="499"/>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91"/>
    </row>
    <row r="2228" spans="6:69">
      <c r="F2228" s="376"/>
      <c r="G2228" s="133"/>
      <c r="H2228" s="376"/>
      <c r="I2228" s="133"/>
      <c r="J2228" s="436"/>
      <c r="K2228" s="133"/>
      <c r="L2228" s="376"/>
      <c r="M2228" s="133"/>
      <c r="N2228" s="376"/>
      <c r="O2228" s="376"/>
      <c r="P2228" s="133"/>
      <c r="Q2228" s="376"/>
      <c r="R2228" s="133"/>
      <c r="S2228" s="499"/>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91"/>
    </row>
    <row r="2229" spans="6:69">
      <c r="F2229" s="376"/>
      <c r="G2229" s="133"/>
      <c r="H2229" s="376"/>
      <c r="I2229" s="133"/>
      <c r="J2229" s="436"/>
      <c r="K2229" s="133"/>
      <c r="L2229" s="376"/>
      <c r="M2229" s="133"/>
      <c r="N2229" s="376"/>
      <c r="O2229" s="376"/>
      <c r="P2229" s="133"/>
      <c r="Q2229" s="376"/>
      <c r="R2229" s="133"/>
      <c r="S2229" s="499"/>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91"/>
    </row>
    <row r="2230" spans="6:69">
      <c r="F2230" s="376"/>
      <c r="G2230" s="133"/>
      <c r="H2230" s="376"/>
      <c r="I2230" s="133"/>
      <c r="J2230" s="436"/>
      <c r="K2230" s="133"/>
      <c r="L2230" s="376"/>
      <c r="M2230" s="133"/>
      <c r="N2230" s="376"/>
      <c r="O2230" s="376"/>
      <c r="P2230" s="133"/>
      <c r="Q2230" s="376"/>
      <c r="R2230" s="133"/>
      <c r="S2230" s="499"/>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91"/>
    </row>
    <row r="2231" spans="6:69">
      <c r="F2231" s="376"/>
      <c r="G2231" s="133"/>
      <c r="H2231" s="376"/>
      <c r="I2231" s="133"/>
      <c r="J2231" s="436"/>
      <c r="K2231" s="133"/>
      <c r="L2231" s="376"/>
      <c r="M2231" s="133"/>
      <c r="N2231" s="376"/>
      <c r="O2231" s="376"/>
      <c r="P2231" s="133"/>
      <c r="Q2231" s="376"/>
      <c r="R2231" s="133"/>
      <c r="S2231" s="499"/>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91"/>
    </row>
    <row r="2232" spans="6:69">
      <c r="F2232" s="376"/>
      <c r="G2232" s="133"/>
      <c r="H2232" s="376"/>
      <c r="I2232" s="133"/>
      <c r="J2232" s="436"/>
      <c r="K2232" s="133"/>
      <c r="L2232" s="376"/>
      <c r="M2232" s="133"/>
      <c r="N2232" s="376"/>
      <c r="O2232" s="376"/>
      <c r="P2232" s="133"/>
      <c r="Q2232" s="376"/>
      <c r="R2232" s="133"/>
      <c r="S2232" s="499"/>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91"/>
    </row>
    <row r="2233" spans="6:69">
      <c r="F2233" s="376"/>
      <c r="G2233" s="133"/>
      <c r="H2233" s="376"/>
      <c r="I2233" s="133"/>
      <c r="J2233" s="436"/>
      <c r="K2233" s="133"/>
      <c r="L2233" s="376"/>
      <c r="M2233" s="133"/>
      <c r="N2233" s="376"/>
      <c r="O2233" s="376"/>
      <c r="P2233" s="133"/>
      <c r="Q2233" s="376"/>
      <c r="R2233" s="133"/>
      <c r="S2233" s="499"/>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91"/>
    </row>
    <row r="2234" spans="6:69">
      <c r="F2234" s="376"/>
      <c r="G2234" s="133"/>
      <c r="H2234" s="376"/>
      <c r="I2234" s="133"/>
      <c r="J2234" s="436"/>
      <c r="K2234" s="133"/>
      <c r="L2234" s="376"/>
      <c r="M2234" s="133"/>
      <c r="N2234" s="376"/>
      <c r="O2234" s="376"/>
      <c r="P2234" s="133"/>
      <c r="Q2234" s="376"/>
      <c r="R2234" s="133"/>
      <c r="S2234" s="499"/>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91"/>
    </row>
    <row r="2235" spans="6:69">
      <c r="F2235" s="376"/>
      <c r="G2235" s="133"/>
      <c r="H2235" s="376"/>
      <c r="I2235" s="133"/>
      <c r="J2235" s="436"/>
      <c r="K2235" s="133"/>
      <c r="L2235" s="376"/>
      <c r="M2235" s="133"/>
      <c r="N2235" s="376"/>
      <c r="O2235" s="376"/>
      <c r="P2235" s="133"/>
      <c r="Q2235" s="376"/>
      <c r="R2235" s="133"/>
      <c r="S2235" s="499"/>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91"/>
    </row>
    <row r="2236" spans="6:69">
      <c r="F2236" s="376"/>
      <c r="G2236" s="133"/>
      <c r="H2236" s="376"/>
      <c r="I2236" s="133"/>
      <c r="J2236" s="436"/>
      <c r="K2236" s="133"/>
      <c r="L2236" s="376"/>
      <c r="M2236" s="133"/>
      <c r="N2236" s="376"/>
      <c r="O2236" s="376"/>
      <c r="P2236" s="133"/>
      <c r="Q2236" s="376"/>
      <c r="R2236" s="133"/>
      <c r="S2236" s="499"/>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91"/>
    </row>
    <row r="2237" spans="6:69">
      <c r="F2237" s="376"/>
      <c r="G2237" s="133"/>
      <c r="H2237" s="376"/>
      <c r="I2237" s="133"/>
      <c r="J2237" s="436"/>
      <c r="K2237" s="133"/>
      <c r="L2237" s="376"/>
      <c r="M2237" s="133"/>
      <c r="N2237" s="376"/>
      <c r="O2237" s="376"/>
      <c r="P2237" s="133"/>
      <c r="Q2237" s="376"/>
      <c r="R2237" s="133"/>
      <c r="S2237" s="499"/>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91"/>
    </row>
    <row r="2238" spans="6:69">
      <c r="F2238" s="376"/>
      <c r="G2238" s="133"/>
      <c r="H2238" s="376"/>
      <c r="I2238" s="133"/>
      <c r="J2238" s="436"/>
      <c r="K2238" s="133"/>
      <c r="L2238" s="376"/>
      <c r="M2238" s="133"/>
      <c r="N2238" s="376"/>
      <c r="O2238" s="376"/>
      <c r="P2238" s="133"/>
      <c r="Q2238" s="376"/>
      <c r="R2238" s="133"/>
      <c r="S2238" s="499"/>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91"/>
    </row>
    <row r="2239" spans="6:69">
      <c r="F2239" s="376"/>
      <c r="G2239" s="133"/>
      <c r="H2239" s="376"/>
      <c r="I2239" s="133"/>
      <c r="J2239" s="436"/>
      <c r="K2239" s="133"/>
      <c r="L2239" s="376"/>
      <c r="M2239" s="133"/>
      <c r="N2239" s="376"/>
      <c r="O2239" s="376"/>
      <c r="P2239" s="133"/>
      <c r="Q2239" s="376"/>
      <c r="R2239" s="133"/>
      <c r="S2239" s="499"/>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91"/>
    </row>
    <row r="2240" spans="6:69">
      <c r="F2240" s="376"/>
      <c r="G2240" s="133"/>
      <c r="H2240" s="376"/>
      <c r="I2240" s="133"/>
      <c r="J2240" s="436"/>
      <c r="K2240" s="133"/>
      <c r="L2240" s="376"/>
      <c r="M2240" s="133"/>
      <c r="N2240" s="376"/>
      <c r="O2240" s="376"/>
      <c r="P2240" s="133"/>
      <c r="Q2240" s="376"/>
      <c r="R2240" s="133"/>
      <c r="S2240" s="499"/>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91"/>
    </row>
    <row r="2241" spans="6:69">
      <c r="F2241" s="376"/>
      <c r="G2241" s="133"/>
      <c r="H2241" s="376"/>
      <c r="I2241" s="133"/>
      <c r="J2241" s="436"/>
      <c r="K2241" s="133"/>
      <c r="L2241" s="376"/>
      <c r="M2241" s="133"/>
      <c r="N2241" s="376"/>
      <c r="O2241" s="376"/>
      <c r="P2241" s="133"/>
      <c r="Q2241" s="376"/>
      <c r="R2241" s="133"/>
      <c r="S2241" s="499"/>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91"/>
    </row>
    <row r="2242" spans="6:69">
      <c r="F2242" s="376"/>
      <c r="G2242" s="133"/>
      <c r="H2242" s="376"/>
      <c r="I2242" s="133"/>
      <c r="J2242" s="436"/>
      <c r="K2242" s="133"/>
      <c r="L2242" s="376"/>
      <c r="M2242" s="133"/>
      <c r="N2242" s="376"/>
      <c r="O2242" s="376"/>
      <c r="P2242" s="133"/>
      <c r="Q2242" s="376"/>
      <c r="R2242" s="133"/>
      <c r="S2242" s="499"/>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91"/>
    </row>
    <row r="2243" spans="6:69">
      <c r="F2243" s="376"/>
      <c r="G2243" s="133"/>
      <c r="H2243" s="376"/>
      <c r="I2243" s="133"/>
      <c r="J2243" s="436"/>
      <c r="K2243" s="133"/>
      <c r="L2243" s="376"/>
      <c r="M2243" s="133"/>
      <c r="N2243" s="376"/>
      <c r="O2243" s="376"/>
      <c r="P2243" s="133"/>
      <c r="Q2243" s="376"/>
      <c r="R2243" s="133"/>
      <c r="S2243" s="499"/>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91"/>
    </row>
    <row r="2244" spans="6:69">
      <c r="F2244" s="376"/>
      <c r="G2244" s="133"/>
      <c r="H2244" s="376"/>
      <c r="I2244" s="133"/>
      <c r="J2244" s="436"/>
      <c r="K2244" s="133"/>
      <c r="L2244" s="376"/>
      <c r="M2244" s="133"/>
      <c r="N2244" s="376"/>
      <c r="O2244" s="376"/>
      <c r="P2244" s="133"/>
      <c r="Q2244" s="376"/>
      <c r="R2244" s="133"/>
      <c r="S2244" s="499"/>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91"/>
    </row>
    <row r="2245" spans="6:69">
      <c r="F2245" s="376"/>
      <c r="G2245" s="133"/>
      <c r="H2245" s="376"/>
      <c r="I2245" s="133"/>
      <c r="J2245" s="436"/>
      <c r="K2245" s="133"/>
      <c r="L2245" s="376"/>
      <c r="M2245" s="133"/>
      <c r="N2245" s="376"/>
      <c r="O2245" s="376"/>
      <c r="P2245" s="133"/>
      <c r="Q2245" s="376"/>
      <c r="R2245" s="133"/>
      <c r="S2245" s="499"/>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91"/>
    </row>
    <row r="2246" spans="6:69">
      <c r="F2246" s="376"/>
      <c r="G2246" s="133"/>
      <c r="H2246" s="376"/>
      <c r="I2246" s="133"/>
      <c r="J2246" s="436"/>
      <c r="K2246" s="133"/>
      <c r="L2246" s="376"/>
      <c r="M2246" s="133"/>
      <c r="N2246" s="376"/>
      <c r="O2246" s="376"/>
      <c r="P2246" s="133"/>
      <c r="Q2246" s="376"/>
      <c r="R2246" s="133"/>
      <c r="S2246" s="499"/>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91"/>
    </row>
    <row r="2247" spans="6:69">
      <c r="F2247" s="376"/>
      <c r="G2247" s="133"/>
      <c r="H2247" s="376"/>
      <c r="I2247" s="133"/>
      <c r="J2247" s="436"/>
      <c r="K2247" s="133"/>
      <c r="L2247" s="376"/>
      <c r="M2247" s="133"/>
      <c r="N2247" s="376"/>
      <c r="O2247" s="376"/>
      <c r="P2247" s="133"/>
      <c r="Q2247" s="376"/>
      <c r="R2247" s="133"/>
      <c r="S2247" s="499"/>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91"/>
    </row>
    <row r="2248" spans="6:69">
      <c r="F2248" s="376"/>
      <c r="G2248" s="133"/>
      <c r="H2248" s="376"/>
      <c r="I2248" s="133"/>
      <c r="J2248" s="436"/>
      <c r="K2248" s="133"/>
      <c r="L2248" s="376"/>
      <c r="M2248" s="133"/>
      <c r="N2248" s="376"/>
      <c r="O2248" s="376"/>
      <c r="P2248" s="133"/>
      <c r="Q2248" s="376"/>
      <c r="R2248" s="133"/>
      <c r="S2248" s="499"/>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91"/>
    </row>
    <row r="2249" spans="6:69">
      <c r="F2249" s="376"/>
      <c r="G2249" s="133"/>
      <c r="H2249" s="376"/>
      <c r="I2249" s="133"/>
      <c r="J2249" s="436"/>
      <c r="K2249" s="133"/>
      <c r="L2249" s="376"/>
      <c r="M2249" s="133"/>
      <c r="N2249" s="376"/>
      <c r="O2249" s="376"/>
      <c r="P2249" s="133"/>
      <c r="Q2249" s="376"/>
      <c r="R2249" s="133"/>
      <c r="S2249" s="499"/>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91"/>
    </row>
    <row r="2250" spans="6:69">
      <c r="F2250" s="376"/>
      <c r="G2250" s="133"/>
      <c r="H2250" s="376"/>
      <c r="I2250" s="133"/>
      <c r="J2250" s="436"/>
      <c r="K2250" s="133"/>
      <c r="L2250" s="376"/>
      <c r="M2250" s="133"/>
      <c r="N2250" s="376"/>
      <c r="O2250" s="376"/>
      <c r="P2250" s="133"/>
      <c r="Q2250" s="376"/>
      <c r="R2250" s="133"/>
      <c r="S2250" s="499"/>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91"/>
    </row>
    <row r="2251" spans="6:69">
      <c r="F2251" s="376"/>
      <c r="G2251" s="133"/>
      <c r="H2251" s="376"/>
      <c r="I2251" s="133"/>
      <c r="J2251" s="436"/>
      <c r="K2251" s="133"/>
      <c r="L2251" s="376"/>
      <c r="M2251" s="133"/>
      <c r="N2251" s="376"/>
      <c r="O2251" s="376"/>
      <c r="P2251" s="133"/>
      <c r="Q2251" s="376"/>
      <c r="R2251" s="133"/>
      <c r="S2251" s="499"/>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91"/>
    </row>
    <row r="2252" spans="6:69">
      <c r="F2252" s="376"/>
      <c r="G2252" s="133"/>
      <c r="H2252" s="376"/>
      <c r="I2252" s="133"/>
      <c r="J2252" s="436"/>
      <c r="K2252" s="133"/>
      <c r="L2252" s="376"/>
      <c r="M2252" s="133"/>
      <c r="N2252" s="376"/>
      <c r="O2252" s="376"/>
      <c r="P2252" s="133"/>
      <c r="Q2252" s="376"/>
      <c r="R2252" s="133"/>
      <c r="S2252" s="499"/>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91"/>
    </row>
    <row r="2253" spans="6:69">
      <c r="F2253" s="376"/>
      <c r="G2253" s="133"/>
      <c r="H2253" s="376"/>
      <c r="I2253" s="133"/>
      <c r="J2253" s="436"/>
      <c r="K2253" s="133"/>
      <c r="L2253" s="376"/>
      <c r="M2253" s="133"/>
      <c r="N2253" s="376"/>
      <c r="O2253" s="376"/>
      <c r="P2253" s="133"/>
      <c r="Q2253" s="376"/>
      <c r="R2253" s="133"/>
      <c r="S2253" s="499"/>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91"/>
    </row>
    <row r="2254" spans="6:69">
      <c r="F2254" s="376"/>
      <c r="G2254" s="133"/>
      <c r="H2254" s="376"/>
      <c r="I2254" s="133"/>
      <c r="J2254" s="436"/>
      <c r="K2254" s="133"/>
      <c r="L2254" s="376"/>
      <c r="M2254" s="133"/>
      <c r="N2254" s="376"/>
      <c r="O2254" s="376"/>
      <c r="P2254" s="133"/>
      <c r="Q2254" s="376"/>
      <c r="R2254" s="133"/>
      <c r="S2254" s="499"/>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91"/>
    </row>
    <row r="2255" spans="6:69">
      <c r="F2255" s="376"/>
      <c r="G2255" s="133"/>
      <c r="H2255" s="376"/>
      <c r="I2255" s="133"/>
      <c r="J2255" s="436"/>
      <c r="K2255" s="133"/>
      <c r="L2255" s="376"/>
      <c r="M2255" s="133"/>
      <c r="N2255" s="376"/>
      <c r="O2255" s="376"/>
      <c r="P2255" s="133"/>
      <c r="Q2255" s="376"/>
      <c r="R2255" s="133"/>
      <c r="S2255" s="499"/>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91"/>
    </row>
    <row r="2256" spans="6:69">
      <c r="F2256" s="376"/>
      <c r="G2256" s="133"/>
      <c r="H2256" s="376"/>
      <c r="I2256" s="133"/>
      <c r="J2256" s="436"/>
      <c r="K2256" s="133"/>
      <c r="L2256" s="376"/>
      <c r="M2256" s="133"/>
      <c r="N2256" s="376"/>
      <c r="O2256" s="376"/>
      <c r="P2256" s="133"/>
      <c r="Q2256" s="376"/>
      <c r="R2256" s="133"/>
      <c r="S2256" s="499"/>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91"/>
    </row>
    <row r="2257" spans="6:69">
      <c r="F2257" s="376"/>
      <c r="G2257" s="133"/>
      <c r="H2257" s="376"/>
      <c r="I2257" s="133"/>
      <c r="J2257" s="436"/>
      <c r="K2257" s="133"/>
      <c r="L2257" s="376"/>
      <c r="M2257" s="133"/>
      <c r="N2257" s="376"/>
      <c r="O2257" s="376"/>
      <c r="P2257" s="133"/>
      <c r="Q2257" s="376"/>
      <c r="R2257" s="133"/>
      <c r="S2257" s="499"/>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91"/>
    </row>
    <row r="2258" spans="6:69">
      <c r="F2258" s="376"/>
      <c r="G2258" s="133"/>
      <c r="H2258" s="376"/>
      <c r="I2258" s="133"/>
      <c r="J2258" s="436"/>
      <c r="K2258" s="133"/>
      <c r="L2258" s="376"/>
      <c r="M2258" s="133"/>
      <c r="N2258" s="376"/>
      <c r="O2258" s="376"/>
      <c r="P2258" s="133"/>
      <c r="Q2258" s="376"/>
      <c r="R2258" s="133"/>
      <c r="S2258" s="499"/>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91"/>
    </row>
    <row r="2259" spans="6:69">
      <c r="F2259" s="376"/>
      <c r="G2259" s="133"/>
      <c r="H2259" s="376"/>
      <c r="I2259" s="133"/>
      <c r="J2259" s="436"/>
      <c r="K2259" s="133"/>
      <c r="L2259" s="376"/>
      <c r="M2259" s="133"/>
      <c r="N2259" s="376"/>
      <c r="O2259" s="376"/>
      <c r="P2259" s="133"/>
      <c r="Q2259" s="376"/>
      <c r="R2259" s="133"/>
      <c r="S2259" s="499"/>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91"/>
    </row>
    <row r="2260" spans="6:69">
      <c r="F2260" s="376"/>
      <c r="G2260" s="133"/>
      <c r="H2260" s="376"/>
      <c r="I2260" s="133"/>
      <c r="J2260" s="436"/>
      <c r="K2260" s="133"/>
      <c r="L2260" s="376"/>
      <c r="M2260" s="133"/>
      <c r="N2260" s="376"/>
      <c r="O2260" s="376"/>
      <c r="P2260" s="133"/>
      <c r="Q2260" s="376"/>
      <c r="R2260" s="133"/>
      <c r="S2260" s="499"/>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91"/>
    </row>
    <row r="2261" spans="6:69">
      <c r="F2261" s="376"/>
      <c r="G2261" s="133"/>
      <c r="H2261" s="376"/>
      <c r="I2261" s="133"/>
      <c r="J2261" s="436"/>
      <c r="K2261" s="133"/>
      <c r="L2261" s="376"/>
      <c r="M2261" s="133"/>
      <c r="N2261" s="376"/>
      <c r="O2261" s="376"/>
      <c r="P2261" s="133"/>
      <c r="Q2261" s="376"/>
      <c r="R2261" s="133"/>
      <c r="S2261" s="499"/>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91"/>
    </row>
    <row r="2262" spans="6:69">
      <c r="F2262" s="376"/>
      <c r="G2262" s="133"/>
      <c r="H2262" s="376"/>
      <c r="I2262" s="133"/>
      <c r="J2262" s="436"/>
      <c r="K2262" s="133"/>
      <c r="L2262" s="376"/>
      <c r="M2262" s="133"/>
      <c r="N2262" s="376"/>
      <c r="O2262" s="376"/>
      <c r="P2262" s="133"/>
      <c r="Q2262" s="376"/>
      <c r="R2262" s="133"/>
      <c r="S2262" s="499"/>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91"/>
    </row>
    <row r="2263" spans="6:69">
      <c r="F2263" s="376"/>
      <c r="G2263" s="133"/>
      <c r="H2263" s="376"/>
      <c r="I2263" s="133"/>
      <c r="J2263" s="436"/>
      <c r="K2263" s="133"/>
      <c r="L2263" s="376"/>
      <c r="M2263" s="133"/>
      <c r="N2263" s="376"/>
      <c r="O2263" s="376"/>
      <c r="P2263" s="133"/>
      <c r="Q2263" s="376"/>
      <c r="R2263" s="133"/>
      <c r="S2263" s="499"/>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91"/>
    </row>
    <row r="2264" spans="6:69">
      <c r="F2264" s="376"/>
      <c r="G2264" s="133"/>
      <c r="H2264" s="376"/>
      <c r="I2264" s="133"/>
      <c r="J2264" s="436"/>
      <c r="K2264" s="133"/>
      <c r="L2264" s="376"/>
      <c r="M2264" s="133"/>
      <c r="N2264" s="376"/>
      <c r="O2264" s="376"/>
      <c r="P2264" s="133"/>
      <c r="Q2264" s="376"/>
      <c r="R2264" s="133"/>
      <c r="S2264" s="499"/>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91"/>
    </row>
    <row r="2265" spans="6:69">
      <c r="F2265" s="376"/>
      <c r="G2265" s="133"/>
      <c r="H2265" s="376"/>
      <c r="I2265" s="133"/>
      <c r="J2265" s="436"/>
      <c r="K2265" s="133"/>
      <c r="L2265" s="376"/>
      <c r="M2265" s="133"/>
      <c r="N2265" s="376"/>
      <c r="O2265" s="376"/>
      <c r="P2265" s="133"/>
      <c r="Q2265" s="376"/>
      <c r="R2265" s="133"/>
      <c r="S2265" s="499"/>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91"/>
    </row>
    <row r="2266" spans="6:69">
      <c r="F2266" s="376"/>
      <c r="G2266" s="133"/>
      <c r="H2266" s="376"/>
      <c r="I2266" s="133"/>
      <c r="J2266" s="436"/>
      <c r="K2266" s="133"/>
      <c r="L2266" s="376"/>
      <c r="M2266" s="133"/>
      <c r="N2266" s="376"/>
      <c r="O2266" s="376"/>
      <c r="P2266" s="133"/>
      <c r="Q2266" s="376"/>
      <c r="R2266" s="133"/>
      <c r="S2266" s="499"/>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91"/>
    </row>
    <row r="2267" spans="6:69">
      <c r="F2267" s="376"/>
      <c r="G2267" s="133"/>
      <c r="H2267" s="376"/>
      <c r="I2267" s="133"/>
      <c r="J2267" s="436"/>
      <c r="K2267" s="133"/>
      <c r="L2267" s="376"/>
      <c r="M2267" s="133"/>
      <c r="N2267" s="376"/>
      <c r="O2267" s="376"/>
      <c r="P2267" s="133"/>
      <c r="Q2267" s="376"/>
      <c r="R2267" s="133"/>
      <c r="S2267" s="499"/>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91"/>
    </row>
    <row r="2268" spans="6:69">
      <c r="F2268" s="376"/>
      <c r="G2268" s="133"/>
      <c r="H2268" s="376"/>
      <c r="I2268" s="133"/>
      <c r="J2268" s="436"/>
      <c r="K2268" s="133"/>
      <c r="L2268" s="376"/>
      <c r="M2268" s="133"/>
      <c r="N2268" s="376"/>
      <c r="O2268" s="376"/>
      <c r="P2268" s="133"/>
      <c r="Q2268" s="376"/>
      <c r="R2268" s="133"/>
      <c r="S2268" s="499"/>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91"/>
    </row>
    <row r="2269" spans="6:69">
      <c r="F2269" s="376"/>
      <c r="G2269" s="133"/>
      <c r="H2269" s="376"/>
      <c r="I2269" s="133"/>
      <c r="J2269" s="436"/>
      <c r="K2269" s="133"/>
      <c r="L2269" s="376"/>
      <c r="M2269" s="133"/>
      <c r="N2269" s="376"/>
      <c r="O2269" s="376"/>
      <c r="P2269" s="133"/>
      <c r="Q2269" s="376"/>
      <c r="R2269" s="133"/>
      <c r="S2269" s="499"/>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91"/>
    </row>
    <row r="2270" spans="6:69">
      <c r="F2270" s="376"/>
      <c r="G2270" s="133"/>
      <c r="H2270" s="376"/>
      <c r="I2270" s="133"/>
      <c r="J2270" s="436"/>
      <c r="K2270" s="133"/>
      <c r="L2270" s="376"/>
      <c r="M2270" s="133"/>
      <c r="N2270" s="376"/>
      <c r="O2270" s="376"/>
      <c r="P2270" s="133"/>
      <c r="Q2270" s="376"/>
      <c r="R2270" s="133"/>
      <c r="S2270" s="499"/>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91"/>
    </row>
    <row r="2271" spans="6:69">
      <c r="F2271" s="376"/>
      <c r="G2271" s="133"/>
      <c r="H2271" s="376"/>
      <c r="I2271" s="133"/>
      <c r="J2271" s="436"/>
      <c r="K2271" s="133"/>
      <c r="L2271" s="376"/>
      <c r="M2271" s="133"/>
      <c r="N2271" s="376"/>
      <c r="O2271" s="376"/>
      <c r="P2271" s="133"/>
      <c r="Q2271" s="376"/>
      <c r="R2271" s="133"/>
      <c r="S2271" s="499"/>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91"/>
    </row>
    <row r="2272" spans="6:69">
      <c r="F2272" s="376"/>
      <c r="G2272" s="133"/>
      <c r="H2272" s="376"/>
      <c r="I2272" s="133"/>
      <c r="J2272" s="436"/>
      <c r="K2272" s="133"/>
      <c r="L2272" s="376"/>
      <c r="M2272" s="133"/>
      <c r="N2272" s="376"/>
      <c r="O2272" s="376"/>
      <c r="P2272" s="133"/>
      <c r="Q2272" s="376"/>
      <c r="R2272" s="133"/>
      <c r="S2272" s="499"/>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91"/>
    </row>
    <row r="2273" spans="6:69">
      <c r="F2273" s="376"/>
      <c r="G2273" s="133"/>
      <c r="H2273" s="376"/>
      <c r="I2273" s="133"/>
      <c r="J2273" s="436"/>
      <c r="K2273" s="133"/>
      <c r="L2273" s="376"/>
      <c r="M2273" s="133"/>
      <c r="N2273" s="376"/>
      <c r="O2273" s="376"/>
      <c r="P2273" s="133"/>
      <c r="Q2273" s="376"/>
      <c r="R2273" s="133"/>
      <c r="S2273" s="499"/>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91"/>
    </row>
    <row r="2274" spans="6:69">
      <c r="F2274" s="376"/>
      <c r="G2274" s="133"/>
      <c r="H2274" s="376"/>
      <c r="I2274" s="133"/>
      <c r="J2274" s="436"/>
      <c r="K2274" s="133"/>
      <c r="L2274" s="376"/>
      <c r="M2274" s="133"/>
      <c r="N2274" s="376"/>
      <c r="O2274" s="376"/>
      <c r="P2274" s="133"/>
      <c r="Q2274" s="376"/>
      <c r="R2274" s="133"/>
      <c r="S2274" s="499"/>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91"/>
    </row>
    <row r="2275" spans="6:69">
      <c r="F2275" s="376"/>
      <c r="G2275" s="133"/>
      <c r="H2275" s="376"/>
      <c r="I2275" s="133"/>
      <c r="J2275" s="436"/>
      <c r="K2275" s="133"/>
      <c r="L2275" s="376"/>
      <c r="M2275" s="133"/>
      <c r="N2275" s="376"/>
      <c r="O2275" s="376"/>
      <c r="P2275" s="133"/>
      <c r="Q2275" s="376"/>
      <c r="R2275" s="133"/>
      <c r="S2275" s="499"/>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91"/>
    </row>
    <row r="2276" spans="6:69">
      <c r="F2276" s="376"/>
      <c r="G2276" s="133"/>
      <c r="H2276" s="376"/>
      <c r="I2276" s="133"/>
      <c r="J2276" s="436"/>
      <c r="K2276" s="133"/>
      <c r="L2276" s="376"/>
      <c r="M2276" s="133"/>
      <c r="N2276" s="376"/>
      <c r="O2276" s="376"/>
      <c r="P2276" s="133"/>
      <c r="Q2276" s="376"/>
      <c r="R2276" s="133"/>
      <c r="S2276" s="499"/>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91"/>
    </row>
    <row r="2277" spans="6:69">
      <c r="F2277" s="376"/>
      <c r="G2277" s="133"/>
      <c r="H2277" s="376"/>
      <c r="I2277" s="133"/>
      <c r="J2277" s="436"/>
      <c r="K2277" s="133"/>
      <c r="L2277" s="376"/>
      <c r="M2277" s="133"/>
      <c r="N2277" s="376"/>
      <c r="O2277" s="376"/>
      <c r="P2277" s="133"/>
      <c r="Q2277" s="376"/>
      <c r="R2277" s="133"/>
      <c r="S2277" s="499"/>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91"/>
    </row>
    <row r="2278" spans="6:69">
      <c r="F2278" s="376"/>
      <c r="G2278" s="133"/>
      <c r="H2278" s="376"/>
      <c r="I2278" s="133"/>
      <c r="J2278" s="436"/>
      <c r="K2278" s="133"/>
      <c r="L2278" s="376"/>
      <c r="M2278" s="133"/>
      <c r="N2278" s="376"/>
      <c r="O2278" s="376"/>
      <c r="P2278" s="133"/>
      <c r="Q2278" s="376"/>
      <c r="R2278" s="133"/>
      <c r="S2278" s="499"/>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91"/>
    </row>
    <row r="2279" spans="6:69">
      <c r="F2279" s="376"/>
      <c r="G2279" s="133"/>
      <c r="H2279" s="376"/>
      <c r="I2279" s="133"/>
      <c r="J2279" s="436"/>
      <c r="K2279" s="133"/>
      <c r="L2279" s="376"/>
      <c r="M2279" s="133"/>
      <c r="N2279" s="376"/>
      <c r="O2279" s="376"/>
      <c r="P2279" s="133"/>
      <c r="Q2279" s="376"/>
      <c r="R2279" s="133"/>
      <c r="S2279" s="499"/>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91"/>
    </row>
    <row r="2280" spans="6:69">
      <c r="F2280" s="376"/>
      <c r="G2280" s="133"/>
      <c r="H2280" s="376"/>
      <c r="I2280" s="133"/>
      <c r="J2280" s="436"/>
      <c r="K2280" s="133"/>
      <c r="L2280" s="376"/>
      <c r="M2280" s="133"/>
      <c r="N2280" s="376"/>
      <c r="O2280" s="376"/>
      <c r="P2280" s="133"/>
      <c r="Q2280" s="376"/>
      <c r="R2280" s="133"/>
      <c r="S2280" s="499"/>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91"/>
    </row>
    <row r="2281" spans="6:69">
      <c r="F2281" s="376"/>
      <c r="G2281" s="133"/>
      <c r="H2281" s="376"/>
      <c r="I2281" s="133"/>
      <c r="J2281" s="436"/>
      <c r="K2281" s="133"/>
      <c r="L2281" s="376"/>
      <c r="M2281" s="133"/>
      <c r="N2281" s="376"/>
      <c r="O2281" s="376"/>
      <c r="P2281" s="133"/>
      <c r="Q2281" s="376"/>
      <c r="R2281" s="133"/>
      <c r="S2281" s="499"/>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91"/>
    </row>
    <row r="2282" spans="6:69">
      <c r="F2282" s="376"/>
      <c r="G2282" s="133"/>
      <c r="H2282" s="376"/>
      <c r="I2282" s="133"/>
      <c r="J2282" s="436"/>
      <c r="K2282" s="133"/>
      <c r="L2282" s="376"/>
      <c r="M2282" s="133"/>
      <c r="N2282" s="376"/>
      <c r="O2282" s="376"/>
      <c r="P2282" s="133"/>
      <c r="Q2282" s="376"/>
      <c r="R2282" s="133"/>
      <c r="S2282" s="499"/>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91"/>
    </row>
    <row r="2283" spans="6:69">
      <c r="F2283" s="376"/>
      <c r="G2283" s="133"/>
      <c r="H2283" s="376"/>
      <c r="I2283" s="133"/>
      <c r="J2283" s="436"/>
      <c r="K2283" s="133"/>
      <c r="L2283" s="376"/>
      <c r="M2283" s="133"/>
      <c r="N2283" s="376"/>
      <c r="O2283" s="376"/>
      <c r="P2283" s="133"/>
      <c r="Q2283" s="376"/>
      <c r="R2283" s="133"/>
      <c r="S2283" s="499"/>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91"/>
    </row>
    <row r="2284" spans="6:69">
      <c r="F2284" s="376"/>
      <c r="G2284" s="133"/>
      <c r="H2284" s="376"/>
      <c r="I2284" s="133"/>
      <c r="J2284" s="436"/>
      <c r="K2284" s="133"/>
      <c r="L2284" s="376"/>
      <c r="M2284" s="133"/>
      <c r="N2284" s="376"/>
      <c r="O2284" s="376"/>
      <c r="P2284" s="133"/>
      <c r="Q2284" s="376"/>
      <c r="R2284" s="133"/>
      <c r="S2284" s="499"/>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91"/>
    </row>
    <row r="2285" spans="6:69">
      <c r="F2285" s="376"/>
      <c r="G2285" s="133"/>
      <c r="H2285" s="376"/>
      <c r="I2285" s="133"/>
      <c r="J2285" s="436"/>
      <c r="K2285" s="133"/>
      <c r="L2285" s="376"/>
      <c r="M2285" s="133"/>
      <c r="N2285" s="376"/>
      <c r="O2285" s="376"/>
      <c r="P2285" s="133"/>
      <c r="Q2285" s="376"/>
      <c r="R2285" s="133"/>
      <c r="S2285" s="499"/>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91"/>
    </row>
    <row r="2286" spans="6:69">
      <c r="F2286" s="376"/>
      <c r="G2286" s="133"/>
      <c r="H2286" s="376"/>
      <c r="I2286" s="133"/>
      <c r="J2286" s="436"/>
      <c r="K2286" s="133"/>
      <c r="L2286" s="376"/>
      <c r="M2286" s="133"/>
      <c r="N2286" s="376"/>
      <c r="O2286" s="376"/>
      <c r="P2286" s="133"/>
      <c r="Q2286" s="376"/>
      <c r="R2286" s="133"/>
      <c r="S2286" s="499"/>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91"/>
    </row>
    <row r="2287" spans="6:69">
      <c r="F2287" s="376"/>
      <c r="G2287" s="133"/>
      <c r="H2287" s="376"/>
      <c r="I2287" s="133"/>
      <c r="J2287" s="436"/>
      <c r="K2287" s="133"/>
      <c r="L2287" s="376"/>
      <c r="M2287" s="133"/>
      <c r="N2287" s="376"/>
      <c r="O2287" s="376"/>
      <c r="P2287" s="133"/>
      <c r="Q2287" s="376"/>
      <c r="R2287" s="133"/>
      <c r="S2287" s="499"/>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91"/>
    </row>
    <row r="2288" spans="6:69">
      <c r="F2288" s="376"/>
      <c r="G2288" s="133"/>
      <c r="H2288" s="376"/>
      <c r="I2288" s="133"/>
      <c r="J2288" s="436"/>
      <c r="K2288" s="133"/>
      <c r="L2288" s="376"/>
      <c r="M2288" s="133"/>
      <c r="N2288" s="376"/>
      <c r="O2288" s="376"/>
      <c r="P2288" s="133"/>
      <c r="Q2288" s="376"/>
      <c r="R2288" s="133"/>
      <c r="S2288" s="499"/>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91"/>
    </row>
    <row r="2289" spans="6:69">
      <c r="F2289" s="376"/>
      <c r="G2289" s="133"/>
      <c r="H2289" s="376"/>
      <c r="I2289" s="133"/>
      <c r="J2289" s="436"/>
      <c r="K2289" s="133"/>
      <c r="L2289" s="376"/>
      <c r="M2289" s="133"/>
      <c r="N2289" s="376"/>
      <c r="O2289" s="376"/>
      <c r="P2289" s="133"/>
      <c r="Q2289" s="376"/>
      <c r="R2289" s="133"/>
      <c r="S2289" s="499"/>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91"/>
    </row>
    <row r="2290" spans="6:69">
      <c r="F2290" s="376"/>
      <c r="G2290" s="133"/>
      <c r="H2290" s="376"/>
      <c r="I2290" s="133"/>
      <c r="J2290" s="436"/>
      <c r="K2290" s="133"/>
      <c r="L2290" s="376"/>
      <c r="M2290" s="133"/>
      <c r="N2290" s="376"/>
      <c r="O2290" s="376"/>
      <c r="P2290" s="133"/>
      <c r="Q2290" s="376"/>
      <c r="R2290" s="133"/>
      <c r="S2290" s="499"/>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91"/>
    </row>
    <row r="2291" spans="6:69">
      <c r="F2291" s="376"/>
      <c r="G2291" s="133"/>
      <c r="H2291" s="376"/>
      <c r="I2291" s="133"/>
      <c r="J2291" s="436"/>
      <c r="K2291" s="133"/>
      <c r="L2291" s="376"/>
      <c r="M2291" s="133"/>
      <c r="N2291" s="376"/>
      <c r="O2291" s="376"/>
      <c r="P2291" s="133"/>
      <c r="Q2291" s="376"/>
      <c r="R2291" s="133"/>
      <c r="S2291" s="499"/>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91"/>
    </row>
    <row r="2292" spans="6:69">
      <c r="F2292" s="376"/>
      <c r="G2292" s="133"/>
      <c r="H2292" s="376"/>
      <c r="I2292" s="133"/>
      <c r="J2292" s="436"/>
      <c r="K2292" s="133"/>
      <c r="L2292" s="376"/>
      <c r="M2292" s="133"/>
      <c r="N2292" s="376"/>
      <c r="O2292" s="376"/>
      <c r="P2292" s="133"/>
      <c r="Q2292" s="376"/>
      <c r="R2292" s="133"/>
      <c r="S2292" s="499"/>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91"/>
    </row>
    <row r="2293" spans="6:69">
      <c r="F2293" s="376"/>
      <c r="G2293" s="133"/>
      <c r="H2293" s="376"/>
      <c r="I2293" s="133"/>
      <c r="J2293" s="436"/>
      <c r="K2293" s="133"/>
      <c r="L2293" s="376"/>
      <c r="M2293" s="133"/>
      <c r="N2293" s="376"/>
      <c r="O2293" s="376"/>
      <c r="P2293" s="133"/>
      <c r="Q2293" s="376"/>
      <c r="R2293" s="133"/>
      <c r="S2293" s="499"/>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91"/>
    </row>
    <row r="2294" spans="6:69">
      <c r="F2294" s="376"/>
      <c r="G2294" s="133"/>
      <c r="H2294" s="376"/>
      <c r="I2294" s="133"/>
      <c r="J2294" s="436"/>
      <c r="K2294" s="133"/>
      <c r="L2294" s="376"/>
      <c r="M2294" s="133"/>
      <c r="N2294" s="376"/>
      <c r="O2294" s="376"/>
      <c r="P2294" s="133"/>
      <c r="Q2294" s="376"/>
      <c r="R2294" s="133"/>
      <c r="S2294" s="499"/>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91"/>
    </row>
    <row r="2295" spans="6:69">
      <c r="F2295" s="376"/>
      <c r="G2295" s="133"/>
      <c r="H2295" s="376"/>
      <c r="I2295" s="133"/>
      <c r="J2295" s="436"/>
      <c r="K2295" s="133"/>
      <c r="L2295" s="376"/>
      <c r="M2295" s="133"/>
      <c r="N2295" s="376"/>
      <c r="O2295" s="376"/>
      <c r="P2295" s="133"/>
      <c r="Q2295" s="376"/>
      <c r="R2295" s="133"/>
      <c r="S2295" s="499"/>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91"/>
    </row>
    <row r="2296" spans="6:69">
      <c r="F2296" s="376"/>
      <c r="G2296" s="133"/>
      <c r="H2296" s="376"/>
      <c r="I2296" s="133"/>
      <c r="J2296" s="436"/>
      <c r="K2296" s="133"/>
      <c r="L2296" s="376"/>
      <c r="M2296" s="133"/>
      <c r="N2296" s="376"/>
      <c r="O2296" s="376"/>
      <c r="P2296" s="133"/>
      <c r="Q2296" s="376"/>
      <c r="R2296" s="133"/>
      <c r="S2296" s="499"/>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91"/>
    </row>
    <row r="2297" spans="6:69">
      <c r="F2297" s="376"/>
      <c r="G2297" s="133"/>
      <c r="H2297" s="376"/>
      <c r="I2297" s="133"/>
      <c r="J2297" s="436"/>
      <c r="K2297" s="133"/>
      <c r="L2297" s="376"/>
      <c r="M2297" s="133"/>
      <c r="N2297" s="376"/>
      <c r="O2297" s="376"/>
      <c r="P2297" s="133"/>
      <c r="Q2297" s="376"/>
      <c r="R2297" s="133"/>
      <c r="S2297" s="499"/>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91"/>
    </row>
    <row r="2298" spans="6:69">
      <c r="F2298" s="376"/>
      <c r="G2298" s="133"/>
      <c r="H2298" s="376"/>
      <c r="I2298" s="133"/>
      <c r="J2298" s="436"/>
      <c r="K2298" s="133"/>
      <c r="L2298" s="376"/>
      <c r="M2298" s="133"/>
      <c r="N2298" s="376"/>
      <c r="O2298" s="376"/>
      <c r="P2298" s="133"/>
      <c r="Q2298" s="376"/>
      <c r="R2298" s="133"/>
      <c r="S2298" s="499"/>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91"/>
    </row>
    <row r="2299" spans="6:69">
      <c r="F2299" s="376"/>
      <c r="G2299" s="133"/>
      <c r="H2299" s="376"/>
      <c r="I2299" s="133"/>
      <c r="J2299" s="436"/>
      <c r="K2299" s="133"/>
      <c r="L2299" s="376"/>
      <c r="M2299" s="133"/>
      <c r="N2299" s="376"/>
      <c r="O2299" s="376"/>
      <c r="P2299" s="133"/>
      <c r="Q2299" s="376"/>
      <c r="R2299" s="133"/>
      <c r="S2299" s="499"/>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91"/>
    </row>
    <row r="2300" spans="6:69">
      <c r="F2300" s="376"/>
      <c r="G2300" s="133"/>
      <c r="H2300" s="376"/>
      <c r="I2300" s="133"/>
      <c r="J2300" s="436"/>
      <c r="K2300" s="133"/>
      <c r="L2300" s="376"/>
      <c r="M2300" s="133"/>
      <c r="N2300" s="376"/>
      <c r="O2300" s="376"/>
      <c r="P2300" s="133"/>
      <c r="Q2300" s="376"/>
      <c r="R2300" s="133"/>
      <c r="S2300" s="499"/>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91"/>
    </row>
    <row r="2301" spans="6:69">
      <c r="F2301" s="376"/>
      <c r="G2301" s="133"/>
      <c r="H2301" s="376"/>
      <c r="I2301" s="133"/>
      <c r="J2301" s="436"/>
      <c r="K2301" s="133"/>
      <c r="L2301" s="376"/>
      <c r="M2301" s="133"/>
      <c r="N2301" s="376"/>
      <c r="O2301" s="376"/>
      <c r="P2301" s="133"/>
      <c r="Q2301" s="376"/>
      <c r="R2301" s="133"/>
      <c r="S2301" s="499"/>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91"/>
    </row>
    <row r="2302" spans="6:69">
      <c r="F2302" s="376"/>
      <c r="G2302" s="133"/>
      <c r="H2302" s="376"/>
      <c r="I2302" s="133"/>
      <c r="J2302" s="436"/>
      <c r="K2302" s="133"/>
      <c r="L2302" s="376"/>
      <c r="M2302" s="133"/>
      <c r="N2302" s="376"/>
      <c r="O2302" s="376"/>
      <c r="P2302" s="133"/>
      <c r="Q2302" s="376"/>
      <c r="R2302" s="133"/>
      <c r="S2302" s="499"/>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91"/>
    </row>
    <row r="2303" spans="6:69">
      <c r="F2303" s="376"/>
      <c r="G2303" s="133"/>
      <c r="H2303" s="376"/>
      <c r="I2303" s="133"/>
      <c r="J2303" s="436"/>
      <c r="K2303" s="133"/>
      <c r="L2303" s="376"/>
      <c r="M2303" s="133"/>
      <c r="N2303" s="376"/>
      <c r="O2303" s="376"/>
      <c r="P2303" s="133"/>
      <c r="Q2303" s="376"/>
      <c r="R2303" s="133"/>
      <c r="S2303" s="499"/>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91"/>
    </row>
    <row r="2304" spans="6:69">
      <c r="F2304" s="376"/>
      <c r="G2304" s="133"/>
      <c r="H2304" s="376"/>
      <c r="I2304" s="133"/>
      <c r="J2304" s="436"/>
      <c r="K2304" s="133"/>
      <c r="L2304" s="376"/>
      <c r="M2304" s="133"/>
      <c r="N2304" s="376"/>
      <c r="O2304" s="376"/>
      <c r="P2304" s="133"/>
      <c r="Q2304" s="376"/>
      <c r="R2304" s="133"/>
      <c r="S2304" s="499"/>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91"/>
    </row>
    <row r="2305" spans="6:69">
      <c r="F2305" s="376"/>
      <c r="G2305" s="133"/>
      <c r="H2305" s="376"/>
      <c r="I2305" s="133"/>
      <c r="J2305" s="436"/>
      <c r="K2305" s="133"/>
      <c r="L2305" s="376"/>
      <c r="M2305" s="133"/>
      <c r="N2305" s="376"/>
      <c r="O2305" s="376"/>
      <c r="P2305" s="133"/>
      <c r="Q2305" s="376"/>
      <c r="R2305" s="133"/>
      <c r="S2305" s="499"/>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91"/>
    </row>
    <row r="2306" spans="6:69">
      <c r="F2306" s="376"/>
      <c r="G2306" s="133"/>
      <c r="H2306" s="376"/>
      <c r="I2306" s="133"/>
      <c r="J2306" s="436"/>
      <c r="K2306" s="133"/>
      <c r="L2306" s="376"/>
      <c r="M2306" s="133"/>
      <c r="N2306" s="376"/>
      <c r="O2306" s="376"/>
      <c r="P2306" s="133"/>
      <c r="Q2306" s="376"/>
      <c r="R2306" s="133"/>
      <c r="S2306" s="499"/>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91"/>
    </row>
    <row r="2307" spans="6:69">
      <c r="F2307" s="376"/>
      <c r="G2307" s="133"/>
      <c r="H2307" s="376"/>
      <c r="I2307" s="133"/>
      <c r="J2307" s="436"/>
      <c r="K2307" s="133"/>
      <c r="L2307" s="376"/>
      <c r="M2307" s="133"/>
      <c r="N2307" s="376"/>
      <c r="O2307" s="376"/>
      <c r="P2307" s="133"/>
      <c r="Q2307" s="376"/>
      <c r="R2307" s="133"/>
      <c r="S2307" s="499"/>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91"/>
    </row>
    <row r="2308" spans="6:69">
      <c r="F2308" s="376"/>
      <c r="G2308" s="133"/>
      <c r="H2308" s="376"/>
      <c r="I2308" s="133"/>
      <c r="J2308" s="436"/>
      <c r="K2308" s="133"/>
      <c r="L2308" s="376"/>
      <c r="M2308" s="133"/>
      <c r="N2308" s="376"/>
      <c r="O2308" s="376"/>
      <c r="P2308" s="133"/>
      <c r="Q2308" s="376"/>
      <c r="R2308" s="133"/>
      <c r="S2308" s="499"/>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91"/>
    </row>
    <row r="2309" spans="6:69">
      <c r="F2309" s="376"/>
      <c r="G2309" s="133"/>
      <c r="H2309" s="376"/>
      <c r="I2309" s="133"/>
      <c r="J2309" s="436"/>
      <c r="K2309" s="133"/>
      <c r="L2309" s="376"/>
      <c r="M2309" s="133"/>
      <c r="N2309" s="376"/>
      <c r="O2309" s="376"/>
      <c r="P2309" s="133"/>
      <c r="Q2309" s="376"/>
      <c r="R2309" s="133"/>
      <c r="S2309" s="499"/>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91"/>
    </row>
    <row r="2310" spans="6:69">
      <c r="F2310" s="376"/>
      <c r="G2310" s="133"/>
      <c r="H2310" s="376"/>
      <c r="I2310" s="133"/>
      <c r="J2310" s="436"/>
      <c r="K2310" s="133"/>
      <c r="L2310" s="376"/>
      <c r="M2310" s="133"/>
      <c r="N2310" s="376"/>
      <c r="O2310" s="376"/>
      <c r="P2310" s="133"/>
      <c r="Q2310" s="376"/>
      <c r="R2310" s="133"/>
      <c r="S2310" s="499"/>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91"/>
    </row>
    <row r="2311" spans="6:69">
      <c r="F2311" s="376"/>
      <c r="G2311" s="133"/>
      <c r="H2311" s="376"/>
      <c r="I2311" s="133"/>
      <c r="J2311" s="436"/>
      <c r="K2311" s="133"/>
      <c r="L2311" s="376"/>
      <c r="M2311" s="133"/>
      <c r="N2311" s="376"/>
      <c r="O2311" s="376"/>
      <c r="P2311" s="133"/>
      <c r="Q2311" s="376"/>
      <c r="R2311" s="133"/>
      <c r="S2311" s="499"/>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91"/>
    </row>
    <row r="2312" spans="6:69">
      <c r="F2312" s="376"/>
      <c r="G2312" s="133"/>
      <c r="H2312" s="376"/>
      <c r="I2312" s="133"/>
      <c r="J2312" s="436"/>
      <c r="K2312" s="133"/>
      <c r="L2312" s="376"/>
      <c r="M2312" s="133"/>
      <c r="N2312" s="376"/>
      <c r="O2312" s="376"/>
      <c r="P2312" s="133"/>
      <c r="Q2312" s="376"/>
      <c r="R2312" s="133"/>
      <c r="S2312" s="499"/>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91"/>
    </row>
    <row r="2313" spans="6:69">
      <c r="F2313" s="376"/>
      <c r="G2313" s="133"/>
      <c r="H2313" s="376"/>
      <c r="I2313" s="133"/>
      <c r="J2313" s="436"/>
      <c r="K2313" s="133"/>
      <c r="L2313" s="376"/>
      <c r="M2313" s="133"/>
      <c r="N2313" s="376"/>
      <c r="O2313" s="376"/>
      <c r="P2313" s="133"/>
      <c r="Q2313" s="376"/>
      <c r="R2313" s="133"/>
      <c r="S2313" s="499"/>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91"/>
    </row>
    <row r="2314" spans="6:69">
      <c r="F2314" s="376"/>
      <c r="G2314" s="133"/>
      <c r="H2314" s="376"/>
      <c r="I2314" s="133"/>
      <c r="J2314" s="436"/>
      <c r="K2314" s="133"/>
      <c r="L2314" s="376"/>
      <c r="M2314" s="133"/>
      <c r="N2314" s="376"/>
      <c r="O2314" s="376"/>
      <c r="P2314" s="133"/>
      <c r="Q2314" s="376"/>
      <c r="R2314" s="133"/>
      <c r="S2314" s="499"/>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91"/>
    </row>
    <row r="2315" spans="6:69">
      <c r="F2315" s="376"/>
      <c r="G2315" s="133"/>
      <c r="H2315" s="376"/>
      <c r="I2315" s="133"/>
      <c r="J2315" s="436"/>
      <c r="K2315" s="133"/>
      <c r="L2315" s="376"/>
      <c r="M2315" s="133"/>
      <c r="N2315" s="376"/>
      <c r="O2315" s="376"/>
      <c r="P2315" s="133"/>
      <c r="Q2315" s="376"/>
      <c r="R2315" s="133"/>
      <c r="S2315" s="499"/>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91"/>
    </row>
    <row r="2316" spans="6:69">
      <c r="F2316" s="376"/>
      <c r="G2316" s="133"/>
      <c r="H2316" s="376"/>
      <c r="I2316" s="133"/>
      <c r="J2316" s="436"/>
      <c r="K2316" s="133"/>
      <c r="L2316" s="376"/>
      <c r="M2316" s="133"/>
      <c r="N2316" s="376"/>
      <c r="O2316" s="376"/>
      <c r="P2316" s="133"/>
      <c r="Q2316" s="376"/>
      <c r="R2316" s="133"/>
      <c r="S2316" s="499"/>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91"/>
    </row>
    <row r="2317" spans="6:69">
      <c r="F2317" s="376"/>
      <c r="G2317" s="133"/>
      <c r="H2317" s="376"/>
      <c r="I2317" s="133"/>
      <c r="J2317" s="436"/>
      <c r="K2317" s="133"/>
      <c r="L2317" s="376"/>
      <c r="M2317" s="133"/>
      <c r="N2317" s="376"/>
      <c r="O2317" s="376"/>
      <c r="P2317" s="133"/>
      <c r="Q2317" s="376"/>
      <c r="R2317" s="133"/>
      <c r="S2317" s="499"/>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91"/>
    </row>
    <row r="2318" spans="6:69">
      <c r="F2318" s="376"/>
      <c r="G2318" s="133"/>
      <c r="H2318" s="376"/>
      <c r="I2318" s="133"/>
      <c r="J2318" s="436"/>
      <c r="K2318" s="133"/>
      <c r="L2318" s="376"/>
      <c r="M2318" s="133"/>
      <c r="N2318" s="376"/>
      <c r="O2318" s="376"/>
      <c r="P2318" s="133"/>
      <c r="Q2318" s="376"/>
      <c r="R2318" s="133"/>
      <c r="S2318" s="499"/>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91"/>
    </row>
    <row r="2319" spans="6:69">
      <c r="F2319" s="376"/>
      <c r="G2319" s="133"/>
      <c r="H2319" s="376"/>
      <c r="I2319" s="133"/>
      <c r="J2319" s="436"/>
      <c r="K2319" s="133"/>
      <c r="L2319" s="376"/>
      <c r="M2319" s="133"/>
      <c r="N2319" s="376"/>
      <c r="O2319" s="376"/>
      <c r="P2319" s="133"/>
      <c r="Q2319" s="376"/>
      <c r="R2319" s="133"/>
      <c r="S2319" s="499"/>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91"/>
    </row>
    <row r="2320" spans="6:69">
      <c r="F2320" s="376"/>
      <c r="G2320" s="133"/>
      <c r="H2320" s="376"/>
      <c r="I2320" s="133"/>
      <c r="J2320" s="436"/>
      <c r="K2320" s="133"/>
      <c r="L2320" s="376"/>
      <c r="M2320" s="133"/>
      <c r="N2320" s="376"/>
      <c r="O2320" s="376"/>
      <c r="P2320" s="133"/>
      <c r="Q2320" s="376"/>
      <c r="R2320" s="133"/>
      <c r="S2320" s="499"/>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91"/>
    </row>
    <row r="2321" spans="6:69">
      <c r="F2321" s="376"/>
      <c r="G2321" s="133"/>
      <c r="H2321" s="376"/>
      <c r="I2321" s="133"/>
      <c r="J2321" s="436"/>
      <c r="K2321" s="133"/>
      <c r="L2321" s="376"/>
      <c r="M2321" s="133"/>
      <c r="N2321" s="376"/>
      <c r="O2321" s="376"/>
      <c r="P2321" s="133"/>
      <c r="Q2321" s="376"/>
      <c r="R2321" s="133"/>
      <c r="S2321" s="499"/>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91"/>
    </row>
    <row r="2322" spans="6:69">
      <c r="F2322" s="376"/>
      <c r="G2322" s="133"/>
      <c r="H2322" s="376"/>
      <c r="I2322" s="133"/>
      <c r="J2322" s="436"/>
      <c r="K2322" s="133"/>
      <c r="L2322" s="376"/>
      <c r="M2322" s="133"/>
      <c r="N2322" s="376"/>
      <c r="O2322" s="376"/>
      <c r="P2322" s="133"/>
      <c r="Q2322" s="376"/>
      <c r="R2322" s="133"/>
      <c r="S2322" s="499"/>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91"/>
    </row>
    <row r="2323" spans="6:69">
      <c r="F2323" s="376"/>
      <c r="G2323" s="133"/>
      <c r="H2323" s="376"/>
      <c r="I2323" s="133"/>
      <c r="J2323" s="436"/>
      <c r="K2323" s="133"/>
      <c r="L2323" s="376"/>
      <c r="M2323" s="133"/>
      <c r="N2323" s="376"/>
      <c r="O2323" s="376"/>
      <c r="P2323" s="133"/>
      <c r="Q2323" s="376"/>
      <c r="R2323" s="133"/>
      <c r="S2323" s="499"/>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91"/>
    </row>
    <row r="2324" spans="6:69">
      <c r="F2324" s="376"/>
      <c r="G2324" s="133"/>
      <c r="H2324" s="376"/>
      <c r="I2324" s="133"/>
      <c r="J2324" s="436"/>
      <c r="K2324" s="133"/>
      <c r="L2324" s="376"/>
      <c r="M2324" s="133"/>
      <c r="N2324" s="376"/>
      <c r="O2324" s="376"/>
      <c r="P2324" s="133"/>
      <c r="Q2324" s="376"/>
      <c r="R2324" s="133"/>
      <c r="S2324" s="499"/>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91"/>
    </row>
    <row r="2325" spans="6:69">
      <c r="F2325" s="376"/>
      <c r="G2325" s="133"/>
      <c r="H2325" s="376"/>
      <c r="I2325" s="133"/>
      <c r="J2325" s="436"/>
      <c r="K2325" s="133"/>
      <c r="L2325" s="376"/>
      <c r="M2325" s="133"/>
      <c r="N2325" s="376"/>
      <c r="O2325" s="376"/>
      <c r="P2325" s="133"/>
      <c r="Q2325" s="376"/>
      <c r="R2325" s="133"/>
      <c r="S2325" s="499"/>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91"/>
    </row>
    <row r="2326" spans="6:69">
      <c r="F2326" s="376"/>
      <c r="G2326" s="133"/>
      <c r="H2326" s="376"/>
      <c r="I2326" s="133"/>
      <c r="J2326" s="436"/>
      <c r="K2326" s="133"/>
      <c r="L2326" s="376"/>
      <c r="M2326" s="133"/>
      <c r="N2326" s="376"/>
      <c r="O2326" s="376"/>
      <c r="P2326" s="133"/>
      <c r="Q2326" s="376"/>
      <c r="R2326" s="133"/>
      <c r="S2326" s="499"/>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91"/>
    </row>
    <row r="2327" spans="6:69">
      <c r="F2327" s="376"/>
      <c r="G2327" s="133"/>
      <c r="H2327" s="376"/>
      <c r="I2327" s="133"/>
      <c r="J2327" s="436"/>
      <c r="K2327" s="133"/>
      <c r="L2327" s="376"/>
      <c r="M2327" s="133"/>
      <c r="N2327" s="376"/>
      <c r="O2327" s="376"/>
      <c r="P2327" s="133"/>
      <c r="Q2327" s="376"/>
      <c r="R2327" s="133"/>
      <c r="S2327" s="499"/>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91"/>
    </row>
    <row r="2328" spans="6:69">
      <c r="F2328" s="376"/>
      <c r="G2328" s="133"/>
      <c r="H2328" s="376"/>
      <c r="I2328" s="133"/>
      <c r="J2328" s="436"/>
      <c r="K2328" s="133"/>
      <c r="L2328" s="376"/>
      <c r="M2328" s="133"/>
      <c r="N2328" s="376"/>
      <c r="O2328" s="376"/>
      <c r="P2328" s="133"/>
      <c r="Q2328" s="376"/>
      <c r="R2328" s="133"/>
      <c r="S2328" s="499"/>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91"/>
    </row>
    <row r="2329" spans="6:69">
      <c r="F2329" s="376"/>
      <c r="G2329" s="133"/>
      <c r="H2329" s="376"/>
      <c r="I2329" s="133"/>
      <c r="J2329" s="436"/>
      <c r="K2329" s="133"/>
      <c r="L2329" s="376"/>
      <c r="M2329" s="133"/>
      <c r="N2329" s="376"/>
      <c r="O2329" s="376"/>
      <c r="P2329" s="133"/>
      <c r="Q2329" s="376"/>
      <c r="R2329" s="133"/>
      <c r="S2329" s="499"/>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91"/>
    </row>
    <row r="2330" spans="6:69">
      <c r="F2330" s="376"/>
      <c r="G2330" s="133"/>
      <c r="H2330" s="376"/>
      <c r="I2330" s="133"/>
      <c r="J2330" s="436"/>
      <c r="K2330" s="133"/>
      <c r="L2330" s="376"/>
      <c r="M2330" s="133"/>
      <c r="N2330" s="376"/>
      <c r="O2330" s="376"/>
      <c r="P2330" s="133"/>
      <c r="Q2330" s="376"/>
      <c r="R2330" s="133"/>
      <c r="S2330" s="499"/>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91"/>
    </row>
    <row r="2331" spans="6:69">
      <c r="F2331" s="376"/>
      <c r="G2331" s="133"/>
      <c r="H2331" s="376"/>
      <c r="I2331" s="133"/>
      <c r="J2331" s="436"/>
      <c r="K2331" s="133"/>
      <c r="L2331" s="376"/>
      <c r="M2331" s="133"/>
      <c r="N2331" s="376"/>
      <c r="O2331" s="376"/>
      <c r="P2331" s="133"/>
      <c r="Q2331" s="376"/>
      <c r="R2331" s="133"/>
      <c r="S2331" s="499"/>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91"/>
    </row>
    <row r="2332" spans="6:69">
      <c r="F2332" s="376"/>
      <c r="G2332" s="133"/>
      <c r="H2332" s="376"/>
      <c r="I2332" s="133"/>
      <c r="J2332" s="436"/>
      <c r="K2332" s="133"/>
      <c r="L2332" s="376"/>
      <c r="M2332" s="133"/>
      <c r="N2332" s="376"/>
      <c r="O2332" s="376"/>
      <c r="P2332" s="133"/>
      <c r="Q2332" s="376"/>
      <c r="R2332" s="133"/>
      <c r="S2332" s="499"/>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91"/>
    </row>
    <row r="2333" spans="6:69">
      <c r="F2333" s="376"/>
      <c r="G2333" s="133"/>
      <c r="H2333" s="376"/>
      <c r="I2333" s="133"/>
      <c r="J2333" s="436"/>
      <c r="K2333" s="133"/>
      <c r="L2333" s="376"/>
      <c r="M2333" s="133"/>
      <c r="N2333" s="376"/>
      <c r="O2333" s="376"/>
      <c r="P2333" s="133"/>
      <c r="Q2333" s="376"/>
      <c r="R2333" s="133"/>
      <c r="S2333" s="499"/>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91"/>
    </row>
    <row r="2334" spans="6:69">
      <c r="F2334" s="376"/>
      <c r="G2334" s="133"/>
      <c r="H2334" s="376"/>
      <c r="I2334" s="133"/>
      <c r="J2334" s="436"/>
      <c r="K2334" s="133"/>
      <c r="L2334" s="376"/>
      <c r="M2334" s="133"/>
      <c r="N2334" s="376"/>
      <c r="O2334" s="376"/>
      <c r="P2334" s="133"/>
      <c r="Q2334" s="376"/>
      <c r="R2334" s="133"/>
      <c r="S2334" s="499"/>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91"/>
    </row>
    <row r="2335" spans="6:69">
      <c r="F2335" s="376"/>
      <c r="G2335" s="133"/>
      <c r="H2335" s="376"/>
      <c r="I2335" s="133"/>
      <c r="J2335" s="436"/>
      <c r="K2335" s="133"/>
      <c r="L2335" s="376"/>
      <c r="M2335" s="133"/>
      <c r="N2335" s="376"/>
      <c r="O2335" s="376"/>
      <c r="P2335" s="133"/>
      <c r="Q2335" s="376"/>
      <c r="R2335" s="133"/>
      <c r="S2335" s="499"/>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91"/>
    </row>
    <row r="2336" spans="6:69">
      <c r="F2336" s="376"/>
      <c r="G2336" s="133"/>
      <c r="H2336" s="376"/>
      <c r="I2336" s="133"/>
      <c r="J2336" s="436"/>
      <c r="K2336" s="133"/>
      <c r="L2336" s="376"/>
      <c r="M2336" s="133"/>
      <c r="N2336" s="376"/>
      <c r="O2336" s="376"/>
      <c r="P2336" s="133"/>
      <c r="Q2336" s="376"/>
      <c r="R2336" s="133"/>
      <c r="S2336" s="499"/>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91"/>
    </row>
    <row r="2337" spans="6:69">
      <c r="F2337" s="376"/>
      <c r="G2337" s="133"/>
      <c r="H2337" s="376"/>
      <c r="I2337" s="133"/>
      <c r="J2337" s="436"/>
      <c r="K2337" s="133"/>
      <c r="L2337" s="376"/>
      <c r="M2337" s="133"/>
      <c r="N2337" s="376"/>
      <c r="O2337" s="376"/>
      <c r="P2337" s="133"/>
      <c r="Q2337" s="376"/>
      <c r="R2337" s="133"/>
      <c r="S2337" s="499"/>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91"/>
    </row>
    <row r="2338" spans="6:69">
      <c r="F2338" s="376"/>
      <c r="G2338" s="133"/>
      <c r="H2338" s="376"/>
      <c r="I2338" s="133"/>
      <c r="J2338" s="436"/>
      <c r="K2338" s="133"/>
      <c r="L2338" s="376"/>
      <c r="M2338" s="133"/>
      <c r="N2338" s="376"/>
      <c r="O2338" s="376"/>
      <c r="P2338" s="133"/>
      <c r="Q2338" s="376"/>
      <c r="R2338" s="133"/>
      <c r="S2338" s="499"/>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91"/>
    </row>
    <row r="2339" spans="6:69">
      <c r="F2339" s="376"/>
      <c r="G2339" s="133"/>
      <c r="H2339" s="376"/>
      <c r="I2339" s="133"/>
      <c r="J2339" s="436"/>
      <c r="K2339" s="133"/>
      <c r="L2339" s="376"/>
      <c r="M2339" s="133"/>
      <c r="N2339" s="376"/>
      <c r="O2339" s="376"/>
      <c r="P2339" s="133"/>
      <c r="Q2339" s="376"/>
      <c r="R2339" s="133"/>
      <c r="S2339" s="499"/>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91"/>
    </row>
    <row r="2340" spans="6:69">
      <c r="F2340" s="376"/>
      <c r="G2340" s="133"/>
      <c r="H2340" s="376"/>
      <c r="I2340" s="133"/>
      <c r="J2340" s="436"/>
      <c r="K2340" s="133"/>
      <c r="L2340" s="376"/>
      <c r="M2340" s="133"/>
      <c r="N2340" s="376"/>
      <c r="O2340" s="376"/>
      <c r="P2340" s="133"/>
      <c r="Q2340" s="376"/>
      <c r="R2340" s="133"/>
      <c r="S2340" s="499"/>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91"/>
    </row>
    <row r="2341" spans="6:69">
      <c r="F2341" s="376"/>
      <c r="G2341" s="133"/>
      <c r="H2341" s="376"/>
      <c r="I2341" s="133"/>
      <c r="J2341" s="436"/>
      <c r="K2341" s="133"/>
      <c r="L2341" s="376"/>
      <c r="M2341" s="133"/>
      <c r="N2341" s="376"/>
      <c r="O2341" s="376"/>
      <c r="P2341" s="133"/>
      <c r="Q2341" s="376"/>
      <c r="R2341" s="133"/>
      <c r="S2341" s="499"/>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91"/>
    </row>
    <row r="2342" spans="6:69">
      <c r="F2342" s="376"/>
      <c r="G2342" s="133"/>
      <c r="H2342" s="376"/>
      <c r="I2342" s="133"/>
      <c r="J2342" s="436"/>
      <c r="K2342" s="133"/>
      <c r="L2342" s="376"/>
      <c r="M2342" s="133"/>
      <c r="N2342" s="376"/>
      <c r="O2342" s="376"/>
      <c r="P2342" s="133"/>
      <c r="Q2342" s="376"/>
      <c r="R2342" s="133"/>
      <c r="S2342" s="499"/>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91"/>
    </row>
    <row r="2343" spans="6:69">
      <c r="F2343" s="376"/>
      <c r="G2343" s="133"/>
      <c r="H2343" s="376"/>
      <c r="I2343" s="133"/>
      <c r="J2343" s="436"/>
      <c r="K2343" s="133"/>
      <c r="L2343" s="376"/>
      <c r="M2343" s="133"/>
      <c r="N2343" s="376"/>
      <c r="O2343" s="376"/>
      <c r="P2343" s="133"/>
      <c r="Q2343" s="376"/>
      <c r="R2343" s="133"/>
      <c r="S2343" s="499"/>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91"/>
    </row>
    <row r="2344" spans="6:69">
      <c r="F2344" s="376"/>
      <c r="G2344" s="133"/>
      <c r="H2344" s="376"/>
      <c r="I2344" s="133"/>
      <c r="J2344" s="436"/>
      <c r="K2344" s="133"/>
      <c r="L2344" s="376"/>
      <c r="M2344" s="133"/>
      <c r="N2344" s="376"/>
      <c r="O2344" s="376"/>
      <c r="P2344" s="133"/>
      <c r="Q2344" s="376"/>
      <c r="R2344" s="133"/>
      <c r="S2344" s="499"/>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91"/>
    </row>
    <row r="2345" spans="6:69">
      <c r="F2345" s="376"/>
      <c r="G2345" s="133"/>
      <c r="H2345" s="376"/>
      <c r="I2345" s="133"/>
      <c r="J2345" s="436"/>
      <c r="K2345" s="133"/>
      <c r="L2345" s="376"/>
      <c r="M2345" s="133"/>
      <c r="N2345" s="376"/>
      <c r="O2345" s="376"/>
      <c r="P2345" s="133"/>
      <c r="Q2345" s="376"/>
      <c r="R2345" s="133"/>
      <c r="S2345" s="499"/>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91"/>
    </row>
    <row r="2346" spans="6:69">
      <c r="F2346" s="376"/>
      <c r="G2346" s="133"/>
      <c r="H2346" s="376"/>
      <c r="I2346" s="133"/>
      <c r="J2346" s="436"/>
      <c r="K2346" s="133"/>
      <c r="L2346" s="376"/>
      <c r="M2346" s="133"/>
      <c r="N2346" s="376"/>
      <c r="O2346" s="376"/>
      <c r="P2346" s="133"/>
      <c r="Q2346" s="376"/>
      <c r="R2346" s="133"/>
      <c r="S2346" s="499"/>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91"/>
    </row>
    <row r="2347" spans="6:69">
      <c r="F2347" s="376"/>
      <c r="G2347" s="133"/>
      <c r="H2347" s="376"/>
      <c r="I2347" s="133"/>
      <c r="J2347" s="436"/>
      <c r="K2347" s="133"/>
      <c r="L2347" s="376"/>
      <c r="M2347" s="133"/>
      <c r="N2347" s="376"/>
      <c r="O2347" s="376"/>
      <c r="P2347" s="133"/>
      <c r="Q2347" s="376"/>
      <c r="R2347" s="133"/>
      <c r="S2347" s="499"/>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91"/>
    </row>
    <row r="2348" spans="6:69">
      <c r="F2348" s="376"/>
      <c r="G2348" s="133"/>
      <c r="H2348" s="376"/>
      <c r="I2348" s="133"/>
      <c r="J2348" s="436"/>
      <c r="K2348" s="133"/>
      <c r="L2348" s="376"/>
      <c r="M2348" s="133"/>
      <c r="N2348" s="376"/>
      <c r="O2348" s="376"/>
      <c r="P2348" s="133"/>
      <c r="Q2348" s="376"/>
      <c r="R2348" s="133"/>
      <c r="S2348" s="499"/>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91"/>
    </row>
    <row r="2349" spans="6:69">
      <c r="F2349" s="376"/>
      <c r="G2349" s="133"/>
      <c r="H2349" s="376"/>
      <c r="I2349" s="133"/>
      <c r="J2349" s="436"/>
      <c r="K2349" s="133"/>
      <c r="L2349" s="376"/>
      <c r="M2349" s="133"/>
      <c r="N2349" s="376"/>
      <c r="O2349" s="376"/>
      <c r="P2349" s="133"/>
      <c r="Q2349" s="376"/>
      <c r="R2349" s="133"/>
      <c r="S2349" s="499"/>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91"/>
    </row>
    <row r="2350" spans="6:69">
      <c r="F2350" s="376"/>
      <c r="G2350" s="133"/>
      <c r="H2350" s="376"/>
      <c r="I2350" s="133"/>
      <c r="J2350" s="436"/>
      <c r="K2350" s="133"/>
      <c r="L2350" s="376"/>
      <c r="M2350" s="133"/>
      <c r="N2350" s="376"/>
      <c r="O2350" s="376"/>
      <c r="P2350" s="133"/>
      <c r="Q2350" s="376"/>
      <c r="R2350" s="133"/>
      <c r="S2350" s="499"/>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91"/>
    </row>
    <row r="2351" spans="6:69">
      <c r="F2351" s="376"/>
      <c r="G2351" s="133"/>
      <c r="H2351" s="376"/>
      <c r="I2351" s="133"/>
      <c r="J2351" s="436"/>
      <c r="K2351" s="133"/>
      <c r="L2351" s="376"/>
      <c r="M2351" s="133"/>
      <c r="N2351" s="376"/>
      <c r="O2351" s="376"/>
      <c r="P2351" s="133"/>
      <c r="Q2351" s="376"/>
      <c r="R2351" s="133"/>
      <c r="S2351" s="499"/>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91"/>
    </row>
    <row r="2352" spans="6:69">
      <c r="F2352" s="376"/>
      <c r="G2352" s="133"/>
      <c r="H2352" s="376"/>
      <c r="I2352" s="133"/>
      <c r="J2352" s="436"/>
      <c r="K2352" s="133"/>
      <c r="L2352" s="376"/>
      <c r="M2352" s="133"/>
      <c r="N2352" s="376"/>
      <c r="O2352" s="376"/>
      <c r="P2352" s="133"/>
      <c r="Q2352" s="376"/>
      <c r="R2352" s="133"/>
      <c r="S2352" s="499"/>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91"/>
    </row>
    <row r="2353" spans="6:69">
      <c r="F2353" s="376"/>
      <c r="G2353" s="133"/>
      <c r="H2353" s="376"/>
      <c r="I2353" s="133"/>
      <c r="J2353" s="436"/>
      <c r="K2353" s="133"/>
      <c r="L2353" s="376"/>
      <c r="M2353" s="133"/>
      <c r="N2353" s="376"/>
      <c r="O2353" s="376"/>
      <c r="P2353" s="133"/>
      <c r="Q2353" s="376"/>
      <c r="R2353" s="133"/>
      <c r="S2353" s="499"/>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91"/>
    </row>
    <row r="2354" spans="6:69">
      <c r="F2354" s="376"/>
      <c r="G2354" s="133"/>
      <c r="H2354" s="376"/>
      <c r="I2354" s="133"/>
      <c r="J2354" s="436"/>
      <c r="K2354" s="133"/>
      <c r="L2354" s="376"/>
      <c r="M2354" s="133"/>
      <c r="N2354" s="376"/>
      <c r="O2354" s="376"/>
      <c r="P2354" s="133"/>
      <c r="Q2354" s="376"/>
      <c r="R2354" s="133"/>
      <c r="S2354" s="499"/>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91"/>
    </row>
    <row r="2355" spans="6:69">
      <c r="F2355" s="376"/>
      <c r="G2355" s="133"/>
      <c r="H2355" s="376"/>
      <c r="I2355" s="133"/>
      <c r="J2355" s="436"/>
      <c r="K2355" s="133"/>
      <c r="L2355" s="376"/>
      <c r="M2355" s="133"/>
      <c r="N2355" s="376"/>
      <c r="O2355" s="376"/>
      <c r="P2355" s="133"/>
      <c r="Q2355" s="376"/>
      <c r="R2355" s="133"/>
      <c r="S2355" s="499"/>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91"/>
    </row>
    <row r="2356" spans="6:69">
      <c r="F2356" s="376"/>
      <c r="G2356" s="133"/>
      <c r="H2356" s="376"/>
      <c r="I2356" s="133"/>
      <c r="J2356" s="436"/>
      <c r="K2356" s="133"/>
      <c r="L2356" s="376"/>
      <c r="M2356" s="133"/>
      <c r="N2356" s="376"/>
      <c r="O2356" s="376"/>
      <c r="P2356" s="133"/>
      <c r="Q2356" s="376"/>
      <c r="R2356" s="133"/>
      <c r="S2356" s="499"/>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91"/>
    </row>
    <row r="2357" spans="6:69">
      <c r="F2357" s="376"/>
      <c r="G2357" s="133"/>
      <c r="H2357" s="376"/>
      <c r="I2357" s="133"/>
      <c r="J2357" s="436"/>
      <c r="K2357" s="133"/>
      <c r="L2357" s="376"/>
      <c r="M2357" s="133"/>
      <c r="N2357" s="376"/>
      <c r="O2357" s="376"/>
      <c r="P2357" s="133"/>
      <c r="Q2357" s="376"/>
      <c r="R2357" s="133"/>
      <c r="S2357" s="499"/>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91"/>
    </row>
    <row r="2358" spans="6:69">
      <c r="F2358" s="376"/>
      <c r="G2358" s="133"/>
      <c r="H2358" s="376"/>
      <c r="I2358" s="133"/>
      <c r="J2358" s="436"/>
      <c r="K2358" s="133"/>
      <c r="L2358" s="376"/>
      <c r="M2358" s="133"/>
      <c r="N2358" s="376"/>
      <c r="O2358" s="376"/>
      <c r="P2358" s="133"/>
      <c r="Q2358" s="376"/>
      <c r="R2358" s="133"/>
      <c r="S2358" s="499"/>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91"/>
    </row>
    <row r="2359" spans="6:69">
      <c r="F2359" s="376"/>
      <c r="G2359" s="133"/>
      <c r="H2359" s="376"/>
      <c r="I2359" s="133"/>
      <c r="J2359" s="436"/>
      <c r="K2359" s="133"/>
      <c r="L2359" s="376"/>
      <c r="M2359" s="133"/>
      <c r="N2359" s="376"/>
      <c r="O2359" s="376"/>
      <c r="P2359" s="133"/>
      <c r="Q2359" s="376"/>
      <c r="R2359" s="133"/>
      <c r="S2359" s="499"/>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91"/>
    </row>
    <row r="2360" spans="6:69">
      <c r="F2360" s="376"/>
      <c r="G2360" s="133"/>
      <c r="H2360" s="376"/>
      <c r="I2360" s="133"/>
      <c r="J2360" s="436"/>
      <c r="K2360" s="133"/>
      <c r="L2360" s="376"/>
      <c r="M2360" s="133"/>
      <c r="N2360" s="376"/>
      <c r="O2360" s="376"/>
      <c r="P2360" s="133"/>
      <c r="Q2360" s="376"/>
      <c r="R2360" s="133"/>
      <c r="S2360" s="499"/>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91"/>
    </row>
    <row r="2361" spans="6:69">
      <c r="F2361" s="376"/>
      <c r="G2361" s="133"/>
      <c r="H2361" s="376"/>
      <c r="I2361" s="133"/>
      <c r="J2361" s="436"/>
      <c r="K2361" s="133"/>
      <c r="L2361" s="376"/>
      <c r="M2361" s="133"/>
      <c r="N2361" s="376"/>
      <c r="O2361" s="376"/>
      <c r="P2361" s="133"/>
      <c r="Q2361" s="376"/>
      <c r="R2361" s="133"/>
      <c r="S2361" s="499"/>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91"/>
    </row>
    <row r="2362" spans="6:69">
      <c r="F2362" s="376"/>
      <c r="G2362" s="133"/>
      <c r="H2362" s="376"/>
      <c r="I2362" s="133"/>
      <c r="J2362" s="436"/>
      <c r="K2362" s="133"/>
      <c r="L2362" s="376"/>
      <c r="M2362" s="133"/>
      <c r="N2362" s="376"/>
      <c r="O2362" s="376"/>
      <c r="P2362" s="133"/>
      <c r="Q2362" s="376"/>
      <c r="R2362" s="133"/>
      <c r="S2362" s="499"/>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91"/>
    </row>
    <row r="2363" spans="6:69">
      <c r="F2363" s="376"/>
      <c r="G2363" s="133"/>
      <c r="H2363" s="376"/>
      <c r="I2363" s="133"/>
      <c r="J2363" s="436"/>
      <c r="K2363" s="133"/>
      <c r="L2363" s="376"/>
      <c r="M2363" s="133"/>
      <c r="N2363" s="376"/>
      <c r="O2363" s="376"/>
      <c r="P2363" s="133"/>
      <c r="Q2363" s="376"/>
      <c r="R2363" s="133"/>
      <c r="S2363" s="499"/>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91"/>
    </row>
    <row r="2364" spans="6:69">
      <c r="F2364" s="376"/>
      <c r="G2364" s="133"/>
      <c r="H2364" s="376"/>
      <c r="I2364" s="133"/>
      <c r="J2364" s="436"/>
      <c r="K2364" s="133"/>
      <c r="L2364" s="376"/>
      <c r="M2364" s="133"/>
      <c r="N2364" s="376"/>
      <c r="O2364" s="376"/>
      <c r="P2364" s="133"/>
      <c r="Q2364" s="376"/>
      <c r="R2364" s="133"/>
      <c r="S2364" s="499"/>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91"/>
    </row>
    <row r="2365" spans="6:69">
      <c r="F2365" s="376"/>
      <c r="G2365" s="133"/>
      <c r="H2365" s="376"/>
      <c r="I2365" s="133"/>
      <c r="J2365" s="436"/>
      <c r="K2365" s="133"/>
      <c r="L2365" s="376"/>
      <c r="M2365" s="133"/>
      <c r="N2365" s="376"/>
      <c r="O2365" s="376"/>
      <c r="P2365" s="133"/>
      <c r="Q2365" s="376"/>
      <c r="R2365" s="133"/>
      <c r="S2365" s="499"/>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91"/>
    </row>
    <row r="2366" spans="6:69">
      <c r="F2366" s="376"/>
      <c r="G2366" s="133"/>
      <c r="H2366" s="376"/>
      <c r="I2366" s="133"/>
      <c r="J2366" s="436"/>
      <c r="K2366" s="133"/>
      <c r="L2366" s="376"/>
      <c r="M2366" s="133"/>
      <c r="N2366" s="376"/>
      <c r="O2366" s="376"/>
      <c r="P2366" s="133"/>
      <c r="Q2366" s="376"/>
      <c r="R2366" s="133"/>
      <c r="S2366" s="499"/>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91"/>
    </row>
    <row r="2367" spans="6:69">
      <c r="F2367" s="376"/>
      <c r="G2367" s="133"/>
      <c r="H2367" s="376"/>
      <c r="I2367" s="133"/>
      <c r="J2367" s="436"/>
      <c r="K2367" s="133"/>
      <c r="L2367" s="376"/>
      <c r="M2367" s="133"/>
      <c r="N2367" s="376"/>
      <c r="O2367" s="376"/>
      <c r="P2367" s="133"/>
      <c r="Q2367" s="376"/>
      <c r="R2367" s="133"/>
      <c r="S2367" s="499"/>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91"/>
    </row>
    <row r="2368" spans="6:69">
      <c r="F2368" s="376"/>
      <c r="G2368" s="133"/>
      <c r="H2368" s="376"/>
      <c r="I2368" s="133"/>
      <c r="J2368" s="436"/>
      <c r="K2368" s="133"/>
      <c r="L2368" s="376"/>
      <c r="M2368" s="133"/>
      <c r="N2368" s="376"/>
      <c r="O2368" s="376"/>
      <c r="P2368" s="133"/>
      <c r="Q2368" s="376"/>
      <c r="R2368" s="133"/>
      <c r="S2368" s="499"/>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91"/>
    </row>
    <row r="2369" spans="6:69">
      <c r="F2369" s="376"/>
      <c r="G2369" s="133"/>
      <c r="H2369" s="376"/>
      <c r="I2369" s="133"/>
      <c r="J2369" s="436"/>
      <c r="K2369" s="133"/>
      <c r="L2369" s="376"/>
      <c r="M2369" s="133"/>
      <c r="N2369" s="376"/>
      <c r="O2369" s="376"/>
      <c r="P2369" s="133"/>
      <c r="Q2369" s="376"/>
      <c r="R2369" s="133"/>
      <c r="S2369" s="499"/>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91"/>
    </row>
    <row r="2370" spans="6:69">
      <c r="F2370" s="376"/>
      <c r="G2370" s="133"/>
      <c r="H2370" s="376"/>
      <c r="I2370" s="133"/>
      <c r="J2370" s="436"/>
      <c r="K2370" s="133"/>
      <c r="L2370" s="376"/>
      <c r="M2370" s="133"/>
      <c r="N2370" s="376"/>
      <c r="O2370" s="376"/>
      <c r="P2370" s="133"/>
      <c r="Q2370" s="376"/>
      <c r="R2370" s="133"/>
      <c r="S2370" s="499"/>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91"/>
    </row>
    <row r="2371" spans="6:69">
      <c r="F2371" s="376"/>
      <c r="G2371" s="133"/>
      <c r="H2371" s="376"/>
      <c r="I2371" s="133"/>
      <c r="J2371" s="436"/>
      <c r="K2371" s="133"/>
      <c r="L2371" s="376"/>
      <c r="M2371" s="133"/>
      <c r="N2371" s="376"/>
      <c r="O2371" s="376"/>
      <c r="P2371" s="133"/>
      <c r="Q2371" s="376"/>
      <c r="R2371" s="133"/>
      <c r="S2371" s="499"/>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91"/>
    </row>
    <row r="2372" spans="6:69">
      <c r="F2372" s="376"/>
      <c r="G2372" s="133"/>
      <c r="H2372" s="376"/>
      <c r="I2372" s="133"/>
      <c r="J2372" s="436"/>
      <c r="K2372" s="133"/>
      <c r="L2372" s="376"/>
      <c r="M2372" s="133"/>
      <c r="N2372" s="376"/>
      <c r="O2372" s="376"/>
      <c r="P2372" s="133"/>
      <c r="Q2372" s="376"/>
      <c r="R2372" s="133"/>
      <c r="S2372" s="499"/>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91"/>
    </row>
    <row r="2373" spans="6:69">
      <c r="F2373" s="376"/>
      <c r="G2373" s="133"/>
      <c r="H2373" s="376"/>
      <c r="I2373" s="133"/>
      <c r="J2373" s="436"/>
      <c r="K2373" s="133"/>
      <c r="L2373" s="376"/>
      <c r="M2373" s="133"/>
      <c r="N2373" s="376"/>
      <c r="O2373" s="376"/>
      <c r="P2373" s="133"/>
      <c r="Q2373" s="376"/>
      <c r="R2373" s="133"/>
      <c r="S2373" s="499"/>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91"/>
    </row>
    <row r="2374" spans="6:69">
      <c r="F2374" s="376"/>
      <c r="G2374" s="133"/>
      <c r="H2374" s="376"/>
      <c r="I2374" s="133"/>
      <c r="J2374" s="436"/>
      <c r="K2374" s="133"/>
      <c r="L2374" s="376"/>
      <c r="M2374" s="133"/>
      <c r="N2374" s="376"/>
      <c r="O2374" s="376"/>
      <c r="P2374" s="133"/>
      <c r="Q2374" s="376"/>
      <c r="R2374" s="133"/>
      <c r="S2374" s="499"/>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91"/>
    </row>
    <row r="2375" spans="6:69">
      <c r="F2375" s="376"/>
      <c r="G2375" s="133"/>
      <c r="H2375" s="376"/>
      <c r="I2375" s="133"/>
      <c r="J2375" s="436"/>
      <c r="K2375" s="133"/>
      <c r="L2375" s="376"/>
      <c r="M2375" s="133"/>
      <c r="N2375" s="376"/>
      <c r="O2375" s="376"/>
      <c r="P2375" s="133"/>
      <c r="Q2375" s="376"/>
      <c r="R2375" s="133"/>
      <c r="S2375" s="499"/>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91"/>
    </row>
    <row r="2376" spans="6:69">
      <c r="F2376" s="376"/>
      <c r="G2376" s="133"/>
      <c r="H2376" s="376"/>
      <c r="I2376" s="133"/>
      <c r="J2376" s="436"/>
      <c r="K2376" s="133"/>
      <c r="L2376" s="376"/>
      <c r="M2376" s="133"/>
      <c r="N2376" s="376"/>
      <c r="O2376" s="376"/>
      <c r="P2376" s="133"/>
      <c r="Q2376" s="376"/>
      <c r="R2376" s="133"/>
      <c r="S2376" s="499"/>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91"/>
    </row>
    <row r="2377" spans="6:69">
      <c r="F2377" s="376"/>
      <c r="G2377" s="133"/>
      <c r="H2377" s="376"/>
      <c r="I2377" s="133"/>
      <c r="J2377" s="436"/>
      <c r="K2377" s="133"/>
      <c r="L2377" s="376"/>
      <c r="M2377" s="133"/>
      <c r="N2377" s="376"/>
      <c r="O2377" s="376"/>
      <c r="P2377" s="133"/>
      <c r="Q2377" s="376"/>
      <c r="R2377" s="133"/>
      <c r="S2377" s="499"/>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91"/>
    </row>
    <row r="2378" spans="6:69">
      <c r="F2378" s="376"/>
      <c r="G2378" s="133"/>
      <c r="H2378" s="376"/>
      <c r="I2378" s="133"/>
      <c r="J2378" s="436"/>
      <c r="K2378" s="133"/>
      <c r="L2378" s="376"/>
      <c r="M2378" s="133"/>
      <c r="N2378" s="376"/>
      <c r="O2378" s="376"/>
      <c r="P2378" s="133"/>
      <c r="Q2378" s="376"/>
      <c r="R2378" s="133"/>
      <c r="S2378" s="499"/>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91"/>
    </row>
    <row r="2379" spans="6:69">
      <c r="F2379" s="376"/>
      <c r="G2379" s="133"/>
      <c r="H2379" s="376"/>
      <c r="I2379" s="133"/>
      <c r="J2379" s="436"/>
      <c r="K2379" s="133"/>
      <c r="L2379" s="376"/>
      <c r="M2379" s="133"/>
      <c r="N2379" s="376"/>
      <c r="O2379" s="376"/>
      <c r="P2379" s="133"/>
      <c r="Q2379" s="376"/>
      <c r="R2379" s="133"/>
      <c r="S2379" s="499"/>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91"/>
    </row>
    <row r="2380" spans="6:69">
      <c r="F2380" s="376"/>
      <c r="G2380" s="133"/>
      <c r="H2380" s="376"/>
      <c r="I2380" s="133"/>
      <c r="J2380" s="436"/>
      <c r="K2380" s="133"/>
      <c r="L2380" s="376"/>
      <c r="M2380" s="133"/>
      <c r="N2380" s="376"/>
      <c r="O2380" s="376"/>
      <c r="P2380" s="133"/>
      <c r="Q2380" s="376"/>
      <c r="R2380" s="133"/>
      <c r="S2380" s="499"/>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91"/>
    </row>
    <row r="2381" spans="6:69">
      <c r="F2381" s="376"/>
      <c r="G2381" s="133"/>
      <c r="H2381" s="376"/>
      <c r="I2381" s="133"/>
      <c r="J2381" s="436"/>
      <c r="K2381" s="133"/>
      <c r="L2381" s="376"/>
      <c r="M2381" s="133"/>
      <c r="N2381" s="376"/>
      <c r="O2381" s="376"/>
      <c r="P2381" s="133"/>
      <c r="Q2381" s="376"/>
      <c r="R2381" s="133"/>
      <c r="S2381" s="499"/>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91"/>
    </row>
    <row r="2382" spans="6:69">
      <c r="F2382" s="376"/>
      <c r="G2382" s="133"/>
      <c r="H2382" s="376"/>
      <c r="I2382" s="133"/>
      <c r="J2382" s="436"/>
      <c r="K2382" s="133"/>
      <c r="L2382" s="376"/>
      <c r="M2382" s="133"/>
      <c r="N2382" s="376"/>
      <c r="O2382" s="376"/>
      <c r="P2382" s="133"/>
      <c r="Q2382" s="376"/>
      <c r="R2382" s="133"/>
      <c r="S2382" s="499"/>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91"/>
    </row>
    <row r="2383" spans="6:69">
      <c r="F2383" s="376"/>
      <c r="G2383" s="133"/>
      <c r="H2383" s="376"/>
      <c r="I2383" s="133"/>
      <c r="J2383" s="436"/>
      <c r="K2383" s="133"/>
      <c r="L2383" s="376"/>
      <c r="M2383" s="133"/>
      <c r="N2383" s="376"/>
      <c r="O2383" s="376"/>
      <c r="P2383" s="133"/>
      <c r="Q2383" s="376"/>
      <c r="R2383" s="133"/>
      <c r="S2383" s="499"/>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91"/>
    </row>
    <row r="2384" spans="6:69">
      <c r="F2384" s="376"/>
      <c r="G2384" s="133"/>
      <c r="H2384" s="376"/>
      <c r="I2384" s="133"/>
      <c r="J2384" s="436"/>
      <c r="K2384" s="133"/>
      <c r="L2384" s="376"/>
      <c r="M2384" s="133"/>
      <c r="N2384" s="376"/>
      <c r="O2384" s="376"/>
      <c r="P2384" s="133"/>
      <c r="Q2384" s="376"/>
      <c r="R2384" s="133"/>
      <c r="S2384" s="499"/>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91"/>
    </row>
    <row r="2385" spans="6:69">
      <c r="F2385" s="376"/>
      <c r="G2385" s="133"/>
      <c r="H2385" s="376"/>
      <c r="I2385" s="133"/>
      <c r="J2385" s="436"/>
      <c r="K2385" s="133"/>
      <c r="L2385" s="376"/>
      <c r="M2385" s="133"/>
      <c r="N2385" s="376"/>
      <c r="O2385" s="376"/>
      <c r="P2385" s="133"/>
      <c r="Q2385" s="376"/>
      <c r="R2385" s="133"/>
      <c r="S2385" s="499"/>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91"/>
    </row>
    <row r="2386" spans="6:69">
      <c r="F2386" s="376"/>
      <c r="G2386" s="133"/>
      <c r="H2386" s="376"/>
      <c r="I2386" s="133"/>
      <c r="J2386" s="436"/>
      <c r="K2386" s="133"/>
      <c r="L2386" s="376"/>
      <c r="M2386" s="133"/>
      <c r="N2386" s="376"/>
      <c r="O2386" s="376"/>
      <c r="P2386" s="133"/>
      <c r="Q2386" s="376"/>
      <c r="R2386" s="133"/>
      <c r="S2386" s="499"/>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91"/>
    </row>
    <row r="2387" spans="6:69">
      <c r="F2387" s="376"/>
      <c r="G2387" s="133"/>
      <c r="H2387" s="376"/>
      <c r="I2387" s="133"/>
      <c r="J2387" s="436"/>
      <c r="K2387" s="133"/>
      <c r="L2387" s="376"/>
      <c r="M2387" s="133"/>
      <c r="N2387" s="376"/>
      <c r="O2387" s="376"/>
      <c r="P2387" s="133"/>
      <c r="Q2387" s="376"/>
      <c r="R2387" s="133"/>
      <c r="S2387" s="499"/>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91"/>
    </row>
    <row r="2388" spans="6:69">
      <c r="F2388" s="376"/>
      <c r="G2388" s="133"/>
      <c r="H2388" s="376"/>
      <c r="I2388" s="133"/>
      <c r="J2388" s="436"/>
      <c r="K2388" s="133"/>
      <c r="L2388" s="376"/>
      <c r="M2388" s="133"/>
      <c r="N2388" s="376"/>
      <c r="O2388" s="376"/>
      <c r="P2388" s="133"/>
      <c r="Q2388" s="376"/>
      <c r="R2388" s="133"/>
      <c r="S2388" s="499"/>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91"/>
    </row>
    <row r="2389" spans="6:69">
      <c r="F2389" s="376"/>
      <c r="G2389" s="133"/>
      <c r="H2389" s="376"/>
      <c r="I2389" s="133"/>
      <c r="J2389" s="436"/>
      <c r="K2389" s="133"/>
      <c r="L2389" s="376"/>
      <c r="M2389" s="133"/>
      <c r="N2389" s="376"/>
      <c r="O2389" s="376"/>
      <c r="P2389" s="133"/>
      <c r="Q2389" s="376"/>
      <c r="R2389" s="133"/>
      <c r="S2389" s="499"/>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91"/>
    </row>
    <row r="2390" spans="6:69">
      <c r="F2390" s="376"/>
      <c r="G2390" s="133"/>
      <c r="H2390" s="376"/>
      <c r="I2390" s="133"/>
      <c r="J2390" s="436"/>
      <c r="K2390" s="133"/>
      <c r="L2390" s="376"/>
      <c r="M2390" s="133"/>
      <c r="N2390" s="376"/>
      <c r="O2390" s="376"/>
      <c r="P2390" s="133"/>
      <c r="Q2390" s="376"/>
      <c r="R2390" s="133"/>
      <c r="S2390" s="499"/>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91"/>
    </row>
    <row r="2391" spans="6:69">
      <c r="F2391" s="376"/>
      <c r="G2391" s="133"/>
      <c r="H2391" s="376"/>
      <c r="I2391" s="133"/>
      <c r="J2391" s="436"/>
      <c r="K2391" s="133"/>
      <c r="L2391" s="376"/>
      <c r="M2391" s="133"/>
      <c r="N2391" s="376"/>
      <c r="O2391" s="376"/>
      <c r="P2391" s="133"/>
      <c r="Q2391" s="376"/>
      <c r="R2391" s="133"/>
      <c r="S2391" s="499"/>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91"/>
    </row>
    <row r="2392" spans="6:69">
      <c r="F2392" s="376"/>
      <c r="G2392" s="133"/>
      <c r="H2392" s="376"/>
      <c r="I2392" s="133"/>
      <c r="J2392" s="436"/>
      <c r="K2392" s="133"/>
      <c r="L2392" s="376"/>
      <c r="M2392" s="133"/>
      <c r="N2392" s="376"/>
      <c r="O2392" s="376"/>
      <c r="P2392" s="133"/>
      <c r="Q2392" s="376"/>
      <c r="R2392" s="133"/>
      <c r="S2392" s="499"/>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91"/>
    </row>
    <row r="2393" spans="6:69">
      <c r="F2393" s="376"/>
      <c r="G2393" s="133"/>
      <c r="H2393" s="376"/>
      <c r="I2393" s="133"/>
      <c r="J2393" s="436"/>
      <c r="K2393" s="133"/>
      <c r="L2393" s="376"/>
      <c r="M2393" s="133"/>
      <c r="N2393" s="376"/>
      <c r="O2393" s="376"/>
      <c r="P2393" s="133"/>
      <c r="Q2393" s="376"/>
      <c r="R2393" s="133"/>
      <c r="S2393" s="499"/>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91"/>
    </row>
    <row r="2394" spans="6:69">
      <c r="F2394" s="376"/>
      <c r="G2394" s="133"/>
      <c r="H2394" s="376"/>
      <c r="I2394" s="133"/>
      <c r="J2394" s="436"/>
      <c r="K2394" s="133"/>
      <c r="L2394" s="376"/>
      <c r="M2394" s="133"/>
      <c r="N2394" s="376"/>
      <c r="O2394" s="376"/>
      <c r="P2394" s="133"/>
      <c r="Q2394" s="376"/>
      <c r="R2394" s="133"/>
      <c r="S2394" s="499"/>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91"/>
    </row>
    <row r="2395" spans="6:69">
      <c r="F2395" s="376"/>
      <c r="G2395" s="133"/>
      <c r="H2395" s="376"/>
      <c r="I2395" s="133"/>
      <c r="J2395" s="436"/>
      <c r="K2395" s="133"/>
      <c r="L2395" s="376"/>
      <c r="M2395" s="133"/>
      <c r="N2395" s="376"/>
      <c r="O2395" s="376"/>
      <c r="P2395" s="133"/>
      <c r="Q2395" s="376"/>
      <c r="R2395" s="133"/>
      <c r="S2395" s="499"/>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91"/>
    </row>
    <row r="2396" spans="6:69">
      <c r="F2396" s="376"/>
      <c r="G2396" s="133"/>
      <c r="H2396" s="376"/>
      <c r="I2396" s="133"/>
      <c r="J2396" s="436"/>
      <c r="K2396" s="133"/>
      <c r="L2396" s="376"/>
      <c r="M2396" s="133"/>
      <c r="N2396" s="376"/>
      <c r="O2396" s="376"/>
      <c r="P2396" s="133"/>
      <c r="Q2396" s="376"/>
      <c r="R2396" s="133"/>
      <c r="S2396" s="499"/>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91"/>
    </row>
    <row r="2397" spans="6:69">
      <c r="F2397" s="376"/>
      <c r="G2397" s="133"/>
      <c r="H2397" s="376"/>
      <c r="I2397" s="133"/>
      <c r="J2397" s="436"/>
      <c r="K2397" s="133"/>
      <c r="L2397" s="376"/>
      <c r="M2397" s="133"/>
      <c r="N2397" s="376"/>
      <c r="O2397" s="376"/>
      <c r="P2397" s="133"/>
      <c r="Q2397" s="376"/>
      <c r="R2397" s="133"/>
      <c r="S2397" s="499"/>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91"/>
    </row>
    <row r="2398" spans="6:69">
      <c r="F2398" s="376"/>
      <c r="G2398" s="133"/>
      <c r="H2398" s="376"/>
      <c r="I2398" s="133"/>
      <c r="J2398" s="436"/>
      <c r="K2398" s="133"/>
      <c r="L2398" s="376"/>
      <c r="M2398" s="133"/>
      <c r="N2398" s="376"/>
      <c r="O2398" s="376"/>
      <c r="P2398" s="133"/>
      <c r="Q2398" s="376"/>
      <c r="R2398" s="133"/>
      <c r="S2398" s="499"/>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91"/>
    </row>
    <row r="2399" spans="6:69">
      <c r="F2399" s="376"/>
      <c r="G2399" s="133"/>
      <c r="H2399" s="376"/>
      <c r="I2399" s="133"/>
      <c r="J2399" s="436"/>
      <c r="K2399" s="133"/>
      <c r="L2399" s="376"/>
      <c r="M2399" s="133"/>
      <c r="N2399" s="376"/>
      <c r="O2399" s="376"/>
      <c r="P2399" s="133"/>
      <c r="Q2399" s="376"/>
      <c r="R2399" s="133"/>
      <c r="S2399" s="499"/>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91"/>
    </row>
    <row r="2400" spans="6:69">
      <c r="F2400" s="376"/>
      <c r="G2400" s="133"/>
      <c r="H2400" s="376"/>
      <c r="I2400" s="133"/>
      <c r="J2400" s="436"/>
      <c r="K2400" s="133"/>
      <c r="L2400" s="376"/>
      <c r="M2400" s="133"/>
      <c r="N2400" s="376"/>
      <c r="O2400" s="376"/>
      <c r="P2400" s="133"/>
      <c r="Q2400" s="376"/>
      <c r="R2400" s="133"/>
      <c r="S2400" s="499"/>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91"/>
    </row>
    <row r="2401" spans="6:69">
      <c r="F2401" s="376"/>
      <c r="G2401" s="133"/>
      <c r="H2401" s="376"/>
      <c r="I2401" s="133"/>
      <c r="J2401" s="436"/>
      <c r="K2401" s="133"/>
      <c r="L2401" s="376"/>
      <c r="M2401" s="133"/>
      <c r="N2401" s="376"/>
      <c r="O2401" s="376"/>
      <c r="P2401" s="133"/>
      <c r="Q2401" s="376"/>
      <c r="R2401" s="133"/>
      <c r="S2401" s="499"/>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91"/>
    </row>
    <row r="2402" spans="6:69">
      <c r="F2402" s="376"/>
      <c r="G2402" s="133"/>
      <c r="H2402" s="376"/>
      <c r="I2402" s="133"/>
      <c r="J2402" s="436"/>
      <c r="K2402" s="133"/>
      <c r="L2402" s="376"/>
      <c r="M2402" s="133"/>
      <c r="N2402" s="376"/>
      <c r="O2402" s="376"/>
      <c r="P2402" s="133"/>
      <c r="Q2402" s="376"/>
      <c r="R2402" s="133"/>
      <c r="S2402" s="499"/>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91"/>
    </row>
    <row r="2403" spans="6:69">
      <c r="F2403" s="376"/>
      <c r="G2403" s="133"/>
      <c r="H2403" s="376"/>
      <c r="I2403" s="133"/>
      <c r="J2403" s="436"/>
      <c r="K2403" s="133"/>
      <c r="L2403" s="376"/>
      <c r="M2403" s="133"/>
      <c r="N2403" s="376"/>
      <c r="O2403" s="376"/>
      <c r="P2403" s="133"/>
      <c r="Q2403" s="376"/>
      <c r="R2403" s="133"/>
      <c r="S2403" s="499"/>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91"/>
    </row>
    <row r="2404" spans="6:69">
      <c r="F2404" s="376"/>
      <c r="G2404" s="133"/>
      <c r="H2404" s="376"/>
      <c r="I2404" s="133"/>
      <c r="J2404" s="436"/>
      <c r="K2404" s="133"/>
      <c r="L2404" s="376"/>
      <c r="M2404" s="133"/>
      <c r="N2404" s="376"/>
      <c r="O2404" s="376"/>
      <c r="P2404" s="133"/>
      <c r="Q2404" s="376"/>
      <c r="R2404" s="133"/>
      <c r="S2404" s="499"/>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91"/>
    </row>
    <row r="2405" spans="6:69">
      <c r="F2405" s="376"/>
      <c r="G2405" s="133"/>
      <c r="H2405" s="376"/>
      <c r="I2405" s="133"/>
      <c r="J2405" s="436"/>
      <c r="K2405" s="133"/>
      <c r="L2405" s="376"/>
      <c r="M2405" s="133"/>
      <c r="N2405" s="376"/>
      <c r="O2405" s="376"/>
      <c r="P2405" s="133"/>
      <c r="Q2405" s="376"/>
      <c r="R2405" s="133"/>
      <c r="S2405" s="499"/>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91"/>
    </row>
    <row r="2406" spans="6:69">
      <c r="F2406" s="376"/>
      <c r="G2406" s="133"/>
      <c r="H2406" s="376"/>
      <c r="I2406" s="133"/>
      <c r="J2406" s="436"/>
      <c r="K2406" s="133"/>
      <c r="L2406" s="376"/>
      <c r="M2406" s="133"/>
      <c r="N2406" s="376"/>
      <c r="O2406" s="376"/>
      <c r="P2406" s="133"/>
      <c r="Q2406" s="376"/>
      <c r="R2406" s="133"/>
      <c r="S2406" s="499"/>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91"/>
    </row>
    <row r="2407" spans="6:69">
      <c r="F2407" s="376"/>
      <c r="G2407" s="133"/>
      <c r="H2407" s="376"/>
      <c r="I2407" s="133"/>
      <c r="J2407" s="436"/>
      <c r="K2407" s="133"/>
      <c r="L2407" s="376"/>
      <c r="M2407" s="133"/>
      <c r="N2407" s="376"/>
      <c r="O2407" s="376"/>
      <c r="P2407" s="133"/>
      <c r="Q2407" s="376"/>
      <c r="R2407" s="133"/>
      <c r="S2407" s="499"/>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91"/>
    </row>
    <row r="2408" spans="6:69">
      <c r="F2408" s="376"/>
      <c r="G2408" s="133"/>
      <c r="H2408" s="376"/>
      <c r="I2408" s="133"/>
      <c r="J2408" s="436"/>
      <c r="K2408" s="133"/>
      <c r="L2408" s="376"/>
      <c r="M2408" s="133"/>
      <c r="N2408" s="376"/>
      <c r="O2408" s="376"/>
      <c r="P2408" s="133"/>
      <c r="Q2408" s="376"/>
      <c r="R2408" s="133"/>
      <c r="S2408" s="499"/>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91"/>
    </row>
    <row r="2409" spans="6:69">
      <c r="F2409" s="376"/>
      <c r="G2409" s="133"/>
      <c r="H2409" s="376"/>
      <c r="I2409" s="133"/>
      <c r="J2409" s="436"/>
      <c r="K2409" s="133"/>
      <c r="L2409" s="376"/>
      <c r="M2409" s="133"/>
      <c r="N2409" s="376"/>
      <c r="O2409" s="376"/>
      <c r="P2409" s="133"/>
      <c r="Q2409" s="376"/>
      <c r="R2409" s="133"/>
      <c r="S2409" s="499"/>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91"/>
    </row>
    <row r="2410" spans="6:69">
      <c r="F2410" s="376"/>
      <c r="G2410" s="133"/>
      <c r="H2410" s="376"/>
      <c r="I2410" s="133"/>
      <c r="J2410" s="436"/>
      <c r="K2410" s="133"/>
      <c r="L2410" s="376"/>
      <c r="M2410" s="133"/>
      <c r="N2410" s="376"/>
      <c r="O2410" s="376"/>
      <c r="P2410" s="133"/>
      <c r="Q2410" s="376"/>
      <c r="R2410" s="133"/>
      <c r="S2410" s="499"/>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91"/>
    </row>
    <row r="2411" spans="6:69">
      <c r="F2411" s="376"/>
      <c r="G2411" s="133"/>
      <c r="H2411" s="376"/>
      <c r="I2411" s="133"/>
      <c r="J2411" s="436"/>
      <c r="K2411" s="133"/>
      <c r="L2411" s="376"/>
      <c r="M2411" s="133"/>
      <c r="N2411" s="376"/>
      <c r="O2411" s="376"/>
      <c r="P2411" s="133"/>
      <c r="Q2411" s="376"/>
      <c r="R2411" s="133"/>
      <c r="S2411" s="499"/>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91"/>
    </row>
    <row r="2412" spans="6:69">
      <c r="F2412" s="376"/>
      <c r="G2412" s="133"/>
      <c r="H2412" s="376"/>
      <c r="I2412" s="133"/>
      <c r="J2412" s="436"/>
      <c r="K2412" s="133"/>
      <c r="L2412" s="376"/>
      <c r="M2412" s="133"/>
      <c r="N2412" s="376"/>
      <c r="O2412" s="376"/>
      <c r="P2412" s="133"/>
      <c r="Q2412" s="376"/>
      <c r="R2412" s="133"/>
      <c r="S2412" s="499"/>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91"/>
    </row>
    <row r="2413" spans="6:69">
      <c r="F2413" s="376"/>
      <c r="G2413" s="133"/>
      <c r="H2413" s="376"/>
      <c r="I2413" s="133"/>
      <c r="J2413" s="436"/>
      <c r="K2413" s="133"/>
      <c r="L2413" s="376"/>
      <c r="M2413" s="133"/>
      <c r="N2413" s="376"/>
      <c r="O2413" s="376"/>
      <c r="P2413" s="133"/>
      <c r="Q2413" s="376"/>
      <c r="R2413" s="133"/>
      <c r="S2413" s="499"/>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91"/>
    </row>
    <row r="2414" spans="6:69">
      <c r="F2414" s="376"/>
      <c r="G2414" s="133"/>
      <c r="H2414" s="376"/>
      <c r="I2414" s="133"/>
      <c r="J2414" s="436"/>
      <c r="K2414" s="133"/>
      <c r="L2414" s="376"/>
      <c r="M2414" s="133"/>
      <c r="N2414" s="376"/>
      <c r="O2414" s="376"/>
      <c r="P2414" s="133"/>
      <c r="Q2414" s="376"/>
      <c r="R2414" s="133"/>
      <c r="S2414" s="499"/>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91"/>
    </row>
    <row r="2415" spans="6:69">
      <c r="F2415" s="376"/>
      <c r="G2415" s="133"/>
      <c r="H2415" s="376"/>
      <c r="I2415" s="133"/>
      <c r="J2415" s="436"/>
      <c r="K2415" s="133"/>
      <c r="L2415" s="376"/>
      <c r="M2415" s="133"/>
      <c r="N2415" s="376"/>
      <c r="O2415" s="376"/>
      <c r="P2415" s="133"/>
      <c r="Q2415" s="376"/>
      <c r="R2415" s="133"/>
      <c r="S2415" s="499"/>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91"/>
    </row>
    <row r="2416" spans="6:69">
      <c r="F2416" s="376"/>
      <c r="G2416" s="133"/>
      <c r="H2416" s="376"/>
      <c r="I2416" s="133"/>
      <c r="J2416" s="436"/>
      <c r="K2416" s="133"/>
      <c r="L2416" s="376"/>
      <c r="M2416" s="133"/>
      <c r="N2416" s="376"/>
      <c r="O2416" s="376"/>
      <c r="P2416" s="133"/>
      <c r="Q2416" s="376"/>
      <c r="R2416" s="133"/>
      <c r="S2416" s="499"/>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91"/>
    </row>
    <row r="2417" spans="6:69">
      <c r="F2417" s="376"/>
      <c r="G2417" s="133"/>
      <c r="H2417" s="376"/>
      <c r="I2417" s="133"/>
      <c r="J2417" s="436"/>
      <c r="K2417" s="133"/>
      <c r="L2417" s="376"/>
      <c r="M2417" s="133"/>
      <c r="N2417" s="376"/>
      <c r="O2417" s="376"/>
      <c r="P2417" s="133"/>
      <c r="Q2417" s="376"/>
      <c r="R2417" s="133"/>
      <c r="S2417" s="499"/>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91"/>
    </row>
    <row r="2418" spans="6:69">
      <c r="F2418" s="376"/>
      <c r="G2418" s="133"/>
      <c r="H2418" s="376"/>
      <c r="I2418" s="133"/>
      <c r="J2418" s="436"/>
      <c r="K2418" s="133"/>
      <c r="L2418" s="376"/>
      <c r="M2418" s="133"/>
      <c r="N2418" s="376"/>
      <c r="O2418" s="376"/>
      <c r="P2418" s="133"/>
      <c r="Q2418" s="376"/>
      <c r="R2418" s="133"/>
      <c r="S2418" s="499"/>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91"/>
    </row>
    <row r="2419" spans="6:69">
      <c r="F2419" s="376"/>
      <c r="G2419" s="133"/>
      <c r="H2419" s="376"/>
      <c r="I2419" s="133"/>
      <c r="J2419" s="436"/>
      <c r="K2419" s="133"/>
      <c r="L2419" s="376"/>
      <c r="M2419" s="133"/>
      <c r="N2419" s="376"/>
      <c r="O2419" s="376"/>
      <c r="P2419" s="133"/>
      <c r="Q2419" s="376"/>
      <c r="R2419" s="133"/>
      <c r="S2419" s="499"/>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91"/>
    </row>
    <row r="2420" spans="6:69">
      <c r="F2420" s="376"/>
      <c r="G2420" s="133"/>
      <c r="H2420" s="376"/>
      <c r="I2420" s="133"/>
      <c r="J2420" s="436"/>
      <c r="K2420" s="133"/>
      <c r="L2420" s="376"/>
      <c r="M2420" s="133"/>
      <c r="N2420" s="376"/>
      <c r="O2420" s="376"/>
      <c r="P2420" s="133"/>
      <c r="Q2420" s="376"/>
      <c r="R2420" s="133"/>
      <c r="S2420" s="499"/>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91"/>
    </row>
    <row r="2421" spans="6:69">
      <c r="F2421" s="376"/>
      <c r="G2421" s="133"/>
      <c r="H2421" s="376"/>
      <c r="I2421" s="133"/>
      <c r="J2421" s="436"/>
      <c r="K2421" s="133"/>
      <c r="L2421" s="376"/>
      <c r="M2421" s="133"/>
      <c r="N2421" s="376"/>
      <c r="O2421" s="376"/>
      <c r="P2421" s="133"/>
      <c r="Q2421" s="376"/>
      <c r="R2421" s="133"/>
      <c r="S2421" s="499"/>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91"/>
    </row>
    <row r="2422" spans="6:69">
      <c r="F2422" s="376"/>
      <c r="G2422" s="133"/>
      <c r="H2422" s="376"/>
      <c r="I2422" s="133"/>
      <c r="J2422" s="436"/>
      <c r="K2422" s="133"/>
      <c r="L2422" s="376"/>
      <c r="M2422" s="133"/>
      <c r="N2422" s="376"/>
      <c r="O2422" s="376"/>
      <c r="P2422" s="133"/>
      <c r="Q2422" s="376"/>
      <c r="R2422" s="133"/>
      <c r="S2422" s="499"/>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91"/>
    </row>
    <row r="2423" spans="6:69">
      <c r="F2423" s="376"/>
      <c r="G2423" s="133"/>
      <c r="H2423" s="376"/>
      <c r="I2423" s="133"/>
      <c r="J2423" s="436"/>
      <c r="K2423" s="133"/>
      <c r="L2423" s="376"/>
      <c r="M2423" s="133"/>
      <c r="N2423" s="376"/>
      <c r="O2423" s="376"/>
      <c r="P2423" s="133"/>
      <c r="Q2423" s="376"/>
      <c r="R2423" s="133"/>
      <c r="S2423" s="499"/>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91"/>
    </row>
    <row r="2424" spans="6:69">
      <c r="F2424" s="376"/>
      <c r="G2424" s="133"/>
      <c r="H2424" s="376"/>
      <c r="I2424" s="133"/>
      <c r="J2424" s="436"/>
      <c r="K2424" s="133"/>
      <c r="L2424" s="376"/>
      <c r="M2424" s="133"/>
      <c r="N2424" s="376"/>
      <c r="O2424" s="376"/>
      <c r="P2424" s="133"/>
      <c r="Q2424" s="376"/>
      <c r="R2424" s="133"/>
      <c r="S2424" s="499"/>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91"/>
    </row>
    <row r="2425" spans="6:69">
      <c r="F2425" s="376"/>
      <c r="G2425" s="133"/>
      <c r="H2425" s="376"/>
      <c r="I2425" s="133"/>
      <c r="J2425" s="436"/>
      <c r="K2425" s="133"/>
      <c r="L2425" s="376"/>
      <c r="M2425" s="133"/>
      <c r="N2425" s="376"/>
      <c r="O2425" s="376"/>
      <c r="P2425" s="133"/>
      <c r="Q2425" s="376"/>
      <c r="R2425" s="133"/>
      <c r="S2425" s="499"/>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91"/>
    </row>
    <row r="2426" spans="6:69">
      <c r="F2426" s="376"/>
      <c r="G2426" s="133"/>
      <c r="H2426" s="376"/>
      <c r="I2426" s="133"/>
      <c r="J2426" s="436"/>
      <c r="K2426" s="133"/>
      <c r="L2426" s="376"/>
      <c r="M2426" s="133"/>
      <c r="N2426" s="376"/>
      <c r="O2426" s="376"/>
      <c r="P2426" s="133"/>
      <c r="Q2426" s="376"/>
      <c r="R2426" s="133"/>
      <c r="S2426" s="499"/>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91"/>
    </row>
    <row r="2427" spans="6:69">
      <c r="F2427" s="376"/>
      <c r="G2427" s="133"/>
      <c r="H2427" s="376"/>
      <c r="I2427" s="133"/>
      <c r="J2427" s="436"/>
      <c r="K2427" s="133"/>
      <c r="L2427" s="376"/>
      <c r="M2427" s="133"/>
      <c r="N2427" s="376"/>
      <c r="O2427" s="376"/>
      <c r="P2427" s="133"/>
      <c r="Q2427" s="376"/>
      <c r="R2427" s="133"/>
      <c r="S2427" s="499"/>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91"/>
    </row>
    <row r="2428" spans="6:69">
      <c r="F2428" s="376"/>
      <c r="G2428" s="133"/>
      <c r="H2428" s="376"/>
      <c r="I2428" s="133"/>
      <c r="J2428" s="436"/>
      <c r="K2428" s="133"/>
      <c r="L2428" s="376"/>
      <c r="M2428" s="133"/>
      <c r="N2428" s="376"/>
      <c r="O2428" s="376"/>
      <c r="P2428" s="133"/>
      <c r="Q2428" s="376"/>
      <c r="R2428" s="133"/>
      <c r="S2428" s="499"/>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91"/>
    </row>
    <row r="2429" spans="6:69">
      <c r="F2429" s="376"/>
      <c r="G2429" s="133"/>
      <c r="H2429" s="376"/>
      <c r="I2429" s="133"/>
      <c r="J2429" s="436"/>
      <c r="K2429" s="133"/>
      <c r="L2429" s="376"/>
      <c r="M2429" s="133"/>
      <c r="N2429" s="376"/>
      <c r="O2429" s="376"/>
      <c r="P2429" s="133"/>
      <c r="Q2429" s="376"/>
      <c r="R2429" s="133"/>
      <c r="S2429" s="499"/>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91"/>
    </row>
    <row r="2430" spans="6:69">
      <c r="F2430" s="376"/>
      <c r="G2430" s="133"/>
      <c r="H2430" s="376"/>
      <c r="I2430" s="133"/>
      <c r="J2430" s="436"/>
      <c r="K2430" s="133"/>
      <c r="L2430" s="376"/>
      <c r="M2430" s="133"/>
      <c r="N2430" s="376"/>
      <c r="O2430" s="376"/>
      <c r="P2430" s="133"/>
      <c r="Q2430" s="376"/>
      <c r="R2430" s="133"/>
      <c r="S2430" s="499"/>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91"/>
    </row>
    <row r="2431" spans="6:69">
      <c r="F2431" s="376"/>
      <c r="G2431" s="133"/>
      <c r="H2431" s="376"/>
      <c r="I2431" s="133"/>
      <c r="J2431" s="436"/>
      <c r="K2431" s="133"/>
      <c r="L2431" s="376"/>
      <c r="M2431" s="133"/>
      <c r="N2431" s="376"/>
      <c r="O2431" s="376"/>
      <c r="P2431" s="133"/>
      <c r="Q2431" s="376"/>
      <c r="R2431" s="133"/>
      <c r="S2431" s="499"/>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91"/>
    </row>
    <row r="2432" spans="6:69">
      <c r="F2432" s="376"/>
      <c r="G2432" s="133"/>
      <c r="H2432" s="376"/>
      <c r="I2432" s="133"/>
      <c r="J2432" s="436"/>
      <c r="K2432" s="133"/>
      <c r="L2432" s="376"/>
      <c r="M2432" s="133"/>
      <c r="N2432" s="376"/>
      <c r="O2432" s="376"/>
      <c r="P2432" s="133"/>
      <c r="Q2432" s="376"/>
      <c r="R2432" s="133"/>
      <c r="S2432" s="499"/>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91"/>
    </row>
    <row r="2433" spans="6:69">
      <c r="F2433" s="376"/>
      <c r="G2433" s="133"/>
      <c r="H2433" s="376"/>
      <c r="I2433" s="133"/>
      <c r="J2433" s="436"/>
      <c r="K2433" s="133"/>
      <c r="L2433" s="376"/>
      <c r="M2433" s="133"/>
      <c r="N2433" s="376"/>
      <c r="O2433" s="376"/>
      <c r="P2433" s="133"/>
      <c r="Q2433" s="376"/>
      <c r="R2433" s="133"/>
      <c r="S2433" s="499"/>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91"/>
    </row>
    <row r="2434" spans="6:69">
      <c r="F2434" s="376"/>
      <c r="G2434" s="133"/>
      <c r="H2434" s="376"/>
      <c r="I2434" s="133"/>
      <c r="J2434" s="436"/>
      <c r="K2434" s="133"/>
      <c r="L2434" s="376"/>
      <c r="M2434" s="133"/>
      <c r="N2434" s="376"/>
      <c r="O2434" s="376"/>
      <c r="P2434" s="133"/>
      <c r="Q2434" s="376"/>
      <c r="R2434" s="133"/>
      <c r="S2434" s="499"/>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91"/>
    </row>
    <row r="2435" spans="6:69">
      <c r="F2435" s="376"/>
      <c r="G2435" s="133"/>
      <c r="H2435" s="376"/>
      <c r="I2435" s="133"/>
      <c r="J2435" s="436"/>
      <c r="K2435" s="133"/>
      <c r="L2435" s="376"/>
      <c r="M2435" s="133"/>
      <c r="N2435" s="376"/>
      <c r="O2435" s="376"/>
      <c r="P2435" s="133"/>
      <c r="Q2435" s="376"/>
      <c r="R2435" s="133"/>
      <c r="S2435" s="499"/>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91"/>
    </row>
    <row r="2436" spans="6:69">
      <c r="F2436" s="376"/>
      <c r="G2436" s="133"/>
      <c r="H2436" s="376"/>
      <c r="I2436" s="133"/>
      <c r="J2436" s="436"/>
      <c r="K2436" s="133"/>
      <c r="L2436" s="376"/>
      <c r="M2436" s="133"/>
      <c r="N2436" s="376"/>
      <c r="O2436" s="376"/>
      <c r="P2436" s="133"/>
      <c r="Q2436" s="376"/>
      <c r="R2436" s="133"/>
      <c r="S2436" s="499"/>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91"/>
    </row>
    <row r="2437" spans="6:69">
      <c r="F2437" s="376"/>
      <c r="G2437" s="133"/>
      <c r="H2437" s="376"/>
      <c r="I2437" s="133"/>
      <c r="J2437" s="436"/>
      <c r="K2437" s="133"/>
      <c r="L2437" s="376"/>
      <c r="M2437" s="133"/>
      <c r="N2437" s="376"/>
      <c r="O2437" s="376"/>
      <c r="P2437" s="133"/>
      <c r="Q2437" s="376"/>
      <c r="R2437" s="133"/>
      <c r="S2437" s="499"/>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91"/>
    </row>
    <row r="2438" spans="6:69">
      <c r="F2438" s="376"/>
      <c r="G2438" s="133"/>
      <c r="H2438" s="376"/>
      <c r="I2438" s="133"/>
      <c r="J2438" s="436"/>
      <c r="K2438" s="133"/>
      <c r="L2438" s="376"/>
      <c r="M2438" s="133"/>
      <c r="N2438" s="376"/>
      <c r="O2438" s="376"/>
      <c r="P2438" s="133"/>
      <c r="Q2438" s="376"/>
      <c r="R2438" s="133"/>
      <c r="S2438" s="499"/>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91"/>
    </row>
    <row r="2439" spans="6:69">
      <c r="F2439" s="376"/>
      <c r="G2439" s="133"/>
      <c r="H2439" s="376"/>
      <c r="I2439" s="133"/>
      <c r="J2439" s="436"/>
      <c r="K2439" s="133"/>
      <c r="L2439" s="376"/>
      <c r="M2439" s="133"/>
      <c r="N2439" s="376"/>
      <c r="O2439" s="376"/>
      <c r="P2439" s="133"/>
      <c r="Q2439" s="376"/>
      <c r="R2439" s="133"/>
      <c r="S2439" s="499"/>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91"/>
    </row>
    <row r="2440" spans="6:69">
      <c r="F2440" s="376"/>
      <c r="G2440" s="133"/>
      <c r="H2440" s="376"/>
      <c r="I2440" s="133"/>
      <c r="J2440" s="436"/>
      <c r="K2440" s="133"/>
      <c r="L2440" s="376"/>
      <c r="M2440" s="133"/>
      <c r="N2440" s="376"/>
      <c r="O2440" s="376"/>
      <c r="P2440" s="133"/>
      <c r="Q2440" s="376"/>
      <c r="R2440" s="133"/>
      <c r="S2440" s="499"/>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91"/>
    </row>
    <row r="2441" spans="6:69">
      <c r="F2441" s="376"/>
      <c r="G2441" s="133"/>
      <c r="H2441" s="376"/>
      <c r="I2441" s="133"/>
      <c r="J2441" s="436"/>
      <c r="K2441" s="133"/>
      <c r="L2441" s="376"/>
      <c r="M2441" s="133"/>
      <c r="N2441" s="376"/>
      <c r="O2441" s="376"/>
      <c r="P2441" s="133"/>
      <c r="Q2441" s="376"/>
      <c r="R2441" s="133"/>
      <c r="S2441" s="499"/>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91"/>
    </row>
    <row r="2442" spans="6:69">
      <c r="F2442" s="376"/>
      <c r="G2442" s="133"/>
      <c r="H2442" s="376"/>
      <c r="I2442" s="133"/>
      <c r="J2442" s="436"/>
      <c r="K2442" s="133"/>
      <c r="L2442" s="376"/>
      <c r="M2442" s="133"/>
      <c r="N2442" s="376"/>
      <c r="O2442" s="376"/>
      <c r="P2442" s="133"/>
      <c r="Q2442" s="376"/>
      <c r="R2442" s="133"/>
      <c r="S2442" s="499"/>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91"/>
    </row>
    <row r="2443" spans="6:69">
      <c r="F2443" s="376"/>
      <c r="G2443" s="133"/>
      <c r="H2443" s="376"/>
      <c r="I2443" s="133"/>
      <c r="J2443" s="436"/>
      <c r="K2443" s="133"/>
      <c r="L2443" s="376"/>
      <c r="M2443" s="133"/>
      <c r="N2443" s="376"/>
      <c r="O2443" s="376"/>
      <c r="P2443" s="133"/>
      <c r="Q2443" s="376"/>
      <c r="R2443" s="133"/>
      <c r="S2443" s="499"/>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91"/>
    </row>
    <row r="2444" spans="6:69">
      <c r="F2444" s="376"/>
      <c r="G2444" s="133"/>
      <c r="H2444" s="376"/>
      <c r="I2444" s="133"/>
      <c r="J2444" s="436"/>
      <c r="K2444" s="133"/>
      <c r="L2444" s="376"/>
      <c r="M2444" s="133"/>
      <c r="N2444" s="376"/>
      <c r="O2444" s="376"/>
      <c r="P2444" s="133"/>
      <c r="Q2444" s="376"/>
      <c r="R2444" s="133"/>
      <c r="S2444" s="499"/>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91"/>
    </row>
    <row r="2445" spans="6:69">
      <c r="F2445" s="376"/>
      <c r="G2445" s="133"/>
      <c r="H2445" s="376"/>
      <c r="I2445" s="133"/>
      <c r="J2445" s="436"/>
      <c r="K2445" s="133"/>
      <c r="L2445" s="376"/>
      <c r="M2445" s="133"/>
      <c r="N2445" s="376"/>
      <c r="O2445" s="376"/>
      <c r="P2445" s="133"/>
      <c r="Q2445" s="376"/>
      <c r="R2445" s="133"/>
      <c r="S2445" s="499"/>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91"/>
    </row>
    <row r="2446" spans="6:69">
      <c r="F2446" s="376"/>
      <c r="G2446" s="133"/>
      <c r="H2446" s="376"/>
      <c r="I2446" s="133"/>
      <c r="J2446" s="436"/>
      <c r="K2446" s="133"/>
      <c r="L2446" s="376"/>
      <c r="M2446" s="133"/>
      <c r="N2446" s="376"/>
      <c r="O2446" s="376"/>
      <c r="P2446" s="133"/>
      <c r="Q2446" s="376"/>
      <c r="R2446" s="133"/>
      <c r="S2446" s="499"/>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91"/>
    </row>
    <row r="2447" spans="6:69">
      <c r="F2447" s="376"/>
      <c r="G2447" s="133"/>
      <c r="H2447" s="376"/>
      <c r="I2447" s="133"/>
      <c r="J2447" s="436"/>
      <c r="K2447" s="133"/>
      <c r="L2447" s="376"/>
      <c r="M2447" s="133"/>
      <c r="N2447" s="376"/>
      <c r="O2447" s="376"/>
      <c r="P2447" s="133"/>
      <c r="Q2447" s="376"/>
      <c r="R2447" s="133"/>
      <c r="S2447" s="499"/>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91"/>
    </row>
    <row r="2448" spans="6:69">
      <c r="F2448" s="376"/>
      <c r="G2448" s="133"/>
      <c r="H2448" s="376"/>
      <c r="I2448" s="133"/>
      <c r="J2448" s="436"/>
      <c r="K2448" s="133"/>
      <c r="L2448" s="376"/>
      <c r="M2448" s="133"/>
      <c r="N2448" s="376"/>
      <c r="O2448" s="376"/>
      <c r="P2448" s="133"/>
      <c r="Q2448" s="376"/>
      <c r="R2448" s="133"/>
      <c r="S2448" s="499"/>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91"/>
    </row>
    <row r="2449" spans="6:69">
      <c r="F2449" s="376"/>
      <c r="G2449" s="133"/>
      <c r="H2449" s="376"/>
      <c r="I2449" s="133"/>
      <c r="J2449" s="436"/>
      <c r="K2449" s="133"/>
      <c r="L2449" s="376"/>
      <c r="M2449" s="133"/>
      <c r="N2449" s="376"/>
      <c r="O2449" s="376"/>
      <c r="P2449" s="133"/>
      <c r="Q2449" s="376"/>
      <c r="R2449" s="133"/>
      <c r="S2449" s="499"/>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91"/>
    </row>
    <row r="2450" spans="6:69">
      <c r="F2450" s="376"/>
      <c r="G2450" s="133"/>
      <c r="H2450" s="376"/>
      <c r="I2450" s="133"/>
      <c r="J2450" s="436"/>
      <c r="K2450" s="133"/>
      <c r="L2450" s="376"/>
      <c r="M2450" s="133"/>
      <c r="N2450" s="376"/>
      <c r="O2450" s="376"/>
      <c r="P2450" s="133"/>
      <c r="Q2450" s="376"/>
      <c r="R2450" s="133"/>
      <c r="S2450" s="499"/>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91"/>
    </row>
    <row r="2451" spans="6:69">
      <c r="F2451" s="376"/>
      <c r="G2451" s="133"/>
      <c r="H2451" s="376"/>
      <c r="I2451" s="133"/>
      <c r="J2451" s="436"/>
      <c r="K2451" s="133"/>
      <c r="L2451" s="376"/>
      <c r="M2451" s="133"/>
      <c r="N2451" s="376"/>
      <c r="O2451" s="376"/>
      <c r="P2451" s="133"/>
      <c r="Q2451" s="376"/>
      <c r="R2451" s="133"/>
      <c r="S2451" s="499"/>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91"/>
    </row>
    <row r="2452" spans="6:69">
      <c r="F2452" s="376"/>
      <c r="G2452" s="133"/>
      <c r="H2452" s="376"/>
      <c r="I2452" s="133"/>
      <c r="J2452" s="436"/>
      <c r="K2452" s="133"/>
      <c r="L2452" s="376"/>
      <c r="M2452" s="133"/>
      <c r="N2452" s="376"/>
      <c r="O2452" s="376"/>
      <c r="P2452" s="133"/>
      <c r="Q2452" s="376"/>
      <c r="R2452" s="133"/>
      <c r="S2452" s="499"/>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91"/>
    </row>
    <row r="2453" spans="6:69">
      <c r="F2453" s="376"/>
      <c r="G2453" s="133"/>
      <c r="H2453" s="376"/>
      <c r="I2453" s="133"/>
      <c r="J2453" s="436"/>
      <c r="K2453" s="133"/>
      <c r="L2453" s="376"/>
      <c r="M2453" s="133"/>
      <c r="N2453" s="376"/>
      <c r="O2453" s="376"/>
      <c r="P2453" s="133"/>
      <c r="Q2453" s="376"/>
      <c r="R2453" s="133"/>
      <c r="S2453" s="499"/>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91"/>
    </row>
    <row r="2454" spans="6:69">
      <c r="F2454" s="376"/>
      <c r="G2454" s="133"/>
      <c r="H2454" s="376"/>
      <c r="I2454" s="133"/>
      <c r="J2454" s="436"/>
      <c r="K2454" s="133"/>
      <c r="L2454" s="376"/>
      <c r="M2454" s="133"/>
      <c r="N2454" s="376"/>
      <c r="O2454" s="376"/>
      <c r="P2454" s="133"/>
      <c r="Q2454" s="376"/>
      <c r="R2454" s="133"/>
      <c r="S2454" s="499"/>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91"/>
    </row>
    <row r="2455" spans="6:69">
      <c r="F2455" s="376"/>
      <c r="G2455" s="133"/>
      <c r="H2455" s="376"/>
      <c r="I2455" s="133"/>
      <c r="J2455" s="436"/>
      <c r="K2455" s="133"/>
      <c r="L2455" s="376"/>
      <c r="M2455" s="133"/>
      <c r="N2455" s="376"/>
      <c r="O2455" s="376"/>
      <c r="P2455" s="133"/>
      <c r="Q2455" s="376"/>
      <c r="R2455" s="133"/>
      <c r="S2455" s="499"/>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91"/>
    </row>
    <row r="2456" spans="6:69">
      <c r="F2456" s="376"/>
      <c r="G2456" s="133"/>
      <c r="H2456" s="376"/>
      <c r="I2456" s="133"/>
      <c r="J2456" s="436"/>
      <c r="K2456" s="133"/>
      <c r="L2456" s="376"/>
      <c r="M2456" s="133"/>
      <c r="N2456" s="376"/>
      <c r="O2456" s="376"/>
      <c r="P2456" s="133"/>
      <c r="Q2456" s="376"/>
      <c r="R2456" s="133"/>
      <c r="S2456" s="499"/>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91"/>
    </row>
    <row r="2457" spans="6:69">
      <c r="F2457" s="376"/>
      <c r="G2457" s="133"/>
      <c r="H2457" s="376"/>
      <c r="I2457" s="133"/>
      <c r="J2457" s="436"/>
      <c r="K2457" s="133"/>
      <c r="L2457" s="376"/>
      <c r="M2457" s="133"/>
      <c r="N2457" s="376"/>
      <c r="O2457" s="376"/>
      <c r="P2457" s="133"/>
      <c r="Q2457" s="376"/>
      <c r="R2457" s="133"/>
      <c r="S2457" s="499"/>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91"/>
    </row>
    <row r="2458" spans="6:69">
      <c r="F2458" s="376"/>
      <c r="G2458" s="133"/>
      <c r="H2458" s="376"/>
      <c r="I2458" s="133"/>
      <c r="J2458" s="436"/>
      <c r="K2458" s="133"/>
      <c r="L2458" s="376"/>
      <c r="M2458" s="133"/>
      <c r="N2458" s="376"/>
      <c r="O2458" s="376"/>
      <c r="P2458" s="133"/>
      <c r="Q2458" s="376"/>
      <c r="R2458" s="133"/>
      <c r="S2458" s="499"/>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91"/>
    </row>
    <row r="2459" spans="6:69">
      <c r="F2459" s="376"/>
      <c r="G2459" s="133"/>
      <c r="H2459" s="376"/>
      <c r="I2459" s="133"/>
      <c r="J2459" s="436"/>
      <c r="K2459" s="133"/>
      <c r="L2459" s="376"/>
      <c r="M2459" s="133"/>
      <c r="N2459" s="376"/>
      <c r="O2459" s="376"/>
      <c r="P2459" s="133"/>
      <c r="Q2459" s="376"/>
      <c r="R2459" s="133"/>
      <c r="S2459" s="499"/>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91"/>
    </row>
    <row r="2460" spans="6:69">
      <c r="F2460" s="376"/>
      <c r="G2460" s="133"/>
      <c r="H2460" s="376"/>
      <c r="I2460" s="133"/>
      <c r="J2460" s="436"/>
      <c r="K2460" s="133"/>
      <c r="L2460" s="376"/>
      <c r="M2460" s="133"/>
      <c r="N2460" s="376"/>
      <c r="O2460" s="376"/>
      <c r="P2460" s="133"/>
      <c r="Q2460" s="376"/>
      <c r="R2460" s="133"/>
      <c r="S2460" s="499"/>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91"/>
    </row>
    <row r="2461" spans="6:69">
      <c r="F2461" s="376"/>
      <c r="G2461" s="133"/>
      <c r="H2461" s="376"/>
      <c r="I2461" s="133"/>
      <c r="J2461" s="436"/>
      <c r="K2461" s="133"/>
      <c r="L2461" s="376"/>
      <c r="M2461" s="133"/>
      <c r="N2461" s="376"/>
      <c r="O2461" s="376"/>
      <c r="P2461" s="133"/>
      <c r="Q2461" s="376"/>
      <c r="R2461" s="133"/>
      <c r="S2461" s="499"/>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91"/>
    </row>
    <row r="2462" spans="6:69">
      <c r="F2462" s="376"/>
      <c r="G2462" s="133"/>
      <c r="H2462" s="376"/>
      <c r="I2462" s="133"/>
      <c r="J2462" s="436"/>
      <c r="K2462" s="133"/>
      <c r="L2462" s="376"/>
      <c r="M2462" s="133"/>
      <c r="N2462" s="376"/>
      <c r="O2462" s="376"/>
      <c r="P2462" s="133"/>
      <c r="Q2462" s="376"/>
      <c r="R2462" s="133"/>
      <c r="S2462" s="499"/>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91"/>
    </row>
    <row r="2463" spans="6:69">
      <c r="F2463" s="376"/>
      <c r="G2463" s="133"/>
      <c r="H2463" s="376"/>
      <c r="I2463" s="133"/>
      <c r="J2463" s="436"/>
      <c r="K2463" s="133"/>
      <c r="L2463" s="376"/>
      <c r="M2463" s="133"/>
      <c r="N2463" s="376"/>
      <c r="O2463" s="376"/>
      <c r="P2463" s="133"/>
      <c r="Q2463" s="376"/>
      <c r="R2463" s="133"/>
      <c r="S2463" s="499"/>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91"/>
    </row>
    <row r="2464" spans="6:69">
      <c r="F2464" s="376"/>
      <c r="G2464" s="133"/>
      <c r="H2464" s="376"/>
      <c r="I2464" s="133"/>
      <c r="J2464" s="436"/>
      <c r="K2464" s="133"/>
      <c r="L2464" s="376"/>
      <c r="M2464" s="133"/>
      <c r="N2464" s="376"/>
      <c r="O2464" s="376"/>
      <c r="P2464" s="133"/>
      <c r="Q2464" s="376"/>
      <c r="R2464" s="133"/>
      <c r="S2464" s="499"/>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91"/>
    </row>
    <row r="2465" spans="6:69">
      <c r="F2465" s="376"/>
      <c r="G2465" s="133"/>
      <c r="H2465" s="376"/>
      <c r="I2465" s="133"/>
      <c r="J2465" s="436"/>
      <c r="K2465" s="133"/>
      <c r="L2465" s="376"/>
      <c r="M2465" s="133"/>
      <c r="N2465" s="376"/>
      <c r="O2465" s="376"/>
      <c r="P2465" s="133"/>
      <c r="Q2465" s="376"/>
      <c r="R2465" s="133"/>
      <c r="S2465" s="499"/>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91"/>
    </row>
    <row r="2466" spans="6:69">
      <c r="F2466" s="376"/>
      <c r="G2466" s="133"/>
      <c r="H2466" s="376"/>
      <c r="I2466" s="133"/>
      <c r="J2466" s="436"/>
      <c r="K2466" s="133"/>
      <c r="L2466" s="376"/>
      <c r="M2466" s="133"/>
      <c r="N2466" s="376"/>
      <c r="O2466" s="376"/>
      <c r="P2466" s="133"/>
      <c r="Q2466" s="376"/>
      <c r="R2466" s="133"/>
      <c r="S2466" s="499"/>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91"/>
    </row>
    <row r="2467" spans="6:69">
      <c r="F2467" s="376"/>
      <c r="G2467" s="133"/>
      <c r="H2467" s="376"/>
      <c r="I2467" s="133"/>
      <c r="J2467" s="436"/>
      <c r="K2467" s="133"/>
      <c r="L2467" s="376"/>
      <c r="M2467" s="133"/>
      <c r="N2467" s="376"/>
      <c r="O2467" s="376"/>
      <c r="P2467" s="133"/>
      <c r="Q2467" s="376"/>
      <c r="R2467" s="133"/>
      <c r="S2467" s="499"/>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91"/>
    </row>
    <row r="2468" spans="6:69">
      <c r="F2468" s="376"/>
      <c r="G2468" s="133"/>
      <c r="H2468" s="376"/>
      <c r="I2468" s="133"/>
      <c r="J2468" s="436"/>
      <c r="K2468" s="133"/>
      <c r="L2468" s="376"/>
      <c r="M2468" s="133"/>
      <c r="N2468" s="376"/>
      <c r="O2468" s="376"/>
      <c r="P2468" s="133"/>
      <c r="Q2468" s="376"/>
      <c r="R2468" s="133"/>
      <c r="S2468" s="499"/>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91"/>
    </row>
    <row r="2469" spans="6:69">
      <c r="F2469" s="376"/>
      <c r="G2469" s="133"/>
      <c r="H2469" s="376"/>
      <c r="I2469" s="133"/>
      <c r="J2469" s="436"/>
      <c r="K2469" s="133"/>
      <c r="L2469" s="376"/>
      <c r="M2469" s="133"/>
      <c r="N2469" s="376"/>
      <c r="O2469" s="376"/>
      <c r="P2469" s="133"/>
      <c r="Q2469" s="376"/>
      <c r="R2469" s="133"/>
      <c r="S2469" s="499"/>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91"/>
    </row>
    <row r="2470" spans="6:69">
      <c r="F2470" s="376"/>
      <c r="G2470" s="133"/>
      <c r="H2470" s="376"/>
      <c r="I2470" s="133"/>
      <c r="J2470" s="436"/>
      <c r="K2470" s="133"/>
      <c r="L2470" s="376"/>
      <c r="M2470" s="133"/>
      <c r="N2470" s="376"/>
      <c r="O2470" s="376"/>
      <c r="P2470" s="133"/>
      <c r="Q2470" s="376"/>
      <c r="R2470" s="133"/>
      <c r="S2470" s="499"/>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91"/>
    </row>
    <row r="2471" spans="6:69">
      <c r="F2471" s="376"/>
      <c r="G2471" s="133"/>
      <c r="H2471" s="376"/>
      <c r="I2471" s="133"/>
      <c r="J2471" s="436"/>
      <c r="K2471" s="133"/>
      <c r="L2471" s="376"/>
      <c r="M2471" s="133"/>
      <c r="N2471" s="376"/>
      <c r="O2471" s="376"/>
      <c r="P2471" s="133"/>
      <c r="Q2471" s="376"/>
      <c r="R2471" s="133"/>
      <c r="S2471" s="499"/>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91"/>
    </row>
    <row r="2472" spans="6:69">
      <c r="F2472" s="376"/>
      <c r="G2472" s="133"/>
      <c r="H2472" s="376"/>
      <c r="I2472" s="133"/>
      <c r="J2472" s="436"/>
      <c r="K2472" s="133"/>
      <c r="L2472" s="376"/>
      <c r="M2472" s="133"/>
      <c r="N2472" s="376"/>
      <c r="O2472" s="376"/>
      <c r="P2472" s="133"/>
      <c r="Q2472" s="376"/>
      <c r="R2472" s="133"/>
      <c r="S2472" s="499"/>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91"/>
    </row>
    <row r="2473" spans="6:69">
      <c r="F2473" s="376"/>
      <c r="G2473" s="133"/>
      <c r="H2473" s="376"/>
      <c r="I2473" s="133"/>
      <c r="J2473" s="436"/>
      <c r="K2473" s="133"/>
      <c r="L2473" s="376"/>
      <c r="M2473" s="133"/>
      <c r="N2473" s="376"/>
      <c r="O2473" s="376"/>
      <c r="P2473" s="133"/>
      <c r="Q2473" s="376"/>
      <c r="R2473" s="133"/>
      <c r="S2473" s="499"/>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91"/>
    </row>
    <row r="2474" spans="6:69">
      <c r="F2474" s="376"/>
      <c r="G2474" s="133"/>
      <c r="H2474" s="376"/>
      <c r="I2474" s="133"/>
      <c r="J2474" s="436"/>
      <c r="K2474" s="133"/>
      <c r="L2474" s="376"/>
      <c r="M2474" s="133"/>
      <c r="N2474" s="376"/>
      <c r="O2474" s="376"/>
      <c r="P2474" s="133"/>
      <c r="Q2474" s="376"/>
      <c r="R2474" s="133"/>
      <c r="S2474" s="499"/>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91"/>
    </row>
    <row r="2475" spans="6:69">
      <c r="F2475" s="376"/>
      <c r="G2475" s="133"/>
      <c r="H2475" s="376"/>
      <c r="I2475" s="133"/>
      <c r="J2475" s="436"/>
      <c r="K2475" s="133"/>
      <c r="L2475" s="376"/>
      <c r="M2475" s="133"/>
      <c r="N2475" s="376"/>
      <c r="O2475" s="376"/>
      <c r="P2475" s="133"/>
      <c r="Q2475" s="376"/>
      <c r="R2475" s="133"/>
      <c r="S2475" s="499"/>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91"/>
    </row>
    <row r="2476" spans="6:69">
      <c r="F2476" s="376"/>
      <c r="G2476" s="133"/>
      <c r="H2476" s="376"/>
      <c r="I2476" s="133"/>
      <c r="J2476" s="436"/>
      <c r="K2476" s="133"/>
      <c r="L2476" s="376"/>
      <c r="M2476" s="133"/>
      <c r="N2476" s="376"/>
      <c r="O2476" s="376"/>
      <c r="P2476" s="133"/>
      <c r="Q2476" s="376"/>
      <c r="R2476" s="133"/>
      <c r="S2476" s="499"/>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91"/>
    </row>
    <row r="2477" spans="6:69">
      <c r="F2477" s="376"/>
      <c r="G2477" s="133"/>
      <c r="H2477" s="376"/>
      <c r="I2477" s="133"/>
      <c r="J2477" s="436"/>
      <c r="K2477" s="133"/>
      <c r="L2477" s="376"/>
      <c r="M2477" s="133"/>
      <c r="N2477" s="376"/>
      <c r="O2477" s="376"/>
      <c r="P2477" s="133"/>
      <c r="Q2477" s="376"/>
      <c r="R2477" s="133"/>
      <c r="S2477" s="499"/>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91"/>
    </row>
    <row r="2478" spans="6:69">
      <c r="F2478" s="376"/>
      <c r="G2478" s="133"/>
      <c r="H2478" s="376"/>
      <c r="I2478" s="133"/>
      <c r="J2478" s="436"/>
      <c r="K2478" s="133"/>
      <c r="L2478" s="376"/>
      <c r="M2478" s="133"/>
      <c r="N2478" s="376"/>
      <c r="O2478" s="376"/>
      <c r="P2478" s="133"/>
      <c r="Q2478" s="376"/>
      <c r="R2478" s="133"/>
      <c r="S2478" s="499"/>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91"/>
    </row>
    <row r="2479" spans="6:69">
      <c r="F2479" s="376"/>
      <c r="G2479" s="133"/>
      <c r="H2479" s="376"/>
      <c r="I2479" s="133"/>
      <c r="J2479" s="436"/>
      <c r="K2479" s="133"/>
      <c r="L2479" s="376"/>
      <c r="M2479" s="133"/>
      <c r="N2479" s="376"/>
      <c r="O2479" s="376"/>
      <c r="P2479" s="133"/>
      <c r="Q2479" s="376"/>
      <c r="R2479" s="133"/>
      <c r="S2479" s="499"/>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91"/>
    </row>
    <row r="2480" spans="6:69">
      <c r="F2480" s="376"/>
      <c r="G2480" s="133"/>
      <c r="H2480" s="376"/>
      <c r="I2480" s="133"/>
      <c r="J2480" s="436"/>
      <c r="K2480" s="133"/>
      <c r="L2480" s="376"/>
      <c r="M2480" s="133"/>
      <c r="N2480" s="376"/>
      <c r="O2480" s="376"/>
      <c r="P2480" s="133"/>
      <c r="Q2480" s="376"/>
      <c r="R2480" s="133"/>
      <c r="S2480" s="499"/>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91"/>
    </row>
    <row r="2481" spans="6:69">
      <c r="F2481" s="376"/>
      <c r="G2481" s="133"/>
      <c r="H2481" s="376"/>
      <c r="I2481" s="133"/>
      <c r="J2481" s="436"/>
      <c r="K2481" s="133"/>
      <c r="L2481" s="376"/>
      <c r="M2481" s="133"/>
      <c r="N2481" s="376"/>
      <c r="O2481" s="376"/>
      <c r="P2481" s="133"/>
      <c r="Q2481" s="376"/>
      <c r="R2481" s="133"/>
      <c r="S2481" s="499"/>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91"/>
    </row>
    <row r="2482" spans="6:69">
      <c r="F2482" s="376"/>
      <c r="G2482" s="133"/>
      <c r="H2482" s="376"/>
      <c r="I2482" s="133"/>
      <c r="J2482" s="436"/>
      <c r="K2482" s="133"/>
      <c r="L2482" s="376"/>
      <c r="M2482" s="133"/>
      <c r="N2482" s="376"/>
      <c r="O2482" s="376"/>
      <c r="P2482" s="133"/>
      <c r="Q2482" s="376"/>
      <c r="R2482" s="133"/>
      <c r="S2482" s="499"/>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91"/>
    </row>
    <row r="2483" spans="6:69">
      <c r="F2483" s="376"/>
      <c r="G2483" s="133"/>
      <c r="H2483" s="376"/>
      <c r="I2483" s="133"/>
      <c r="J2483" s="436"/>
      <c r="K2483" s="133"/>
      <c r="L2483" s="376"/>
      <c r="M2483" s="133"/>
      <c r="N2483" s="376"/>
      <c r="O2483" s="376"/>
      <c r="P2483" s="133"/>
      <c r="Q2483" s="376"/>
      <c r="R2483" s="133"/>
      <c r="S2483" s="499"/>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91"/>
    </row>
    <row r="2484" spans="6:69">
      <c r="F2484" s="376"/>
      <c r="G2484" s="133"/>
      <c r="H2484" s="376"/>
      <c r="I2484" s="133"/>
      <c r="J2484" s="436"/>
      <c r="K2484" s="133"/>
      <c r="L2484" s="376"/>
      <c r="M2484" s="133"/>
      <c r="N2484" s="376"/>
      <c r="O2484" s="376"/>
      <c r="P2484" s="133"/>
      <c r="Q2484" s="376"/>
      <c r="R2484" s="133"/>
      <c r="S2484" s="499"/>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91"/>
    </row>
    <row r="2485" spans="6:69">
      <c r="F2485" s="376"/>
      <c r="G2485" s="133"/>
      <c r="H2485" s="376"/>
      <c r="I2485" s="133"/>
      <c r="J2485" s="436"/>
      <c r="K2485" s="133"/>
      <c r="L2485" s="376"/>
      <c r="M2485" s="133"/>
      <c r="N2485" s="376"/>
      <c r="O2485" s="376"/>
      <c r="P2485" s="133"/>
      <c r="Q2485" s="376"/>
      <c r="R2485" s="133"/>
      <c r="S2485" s="499"/>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91"/>
    </row>
    <row r="2486" spans="6:69">
      <c r="F2486" s="376"/>
      <c r="G2486" s="133"/>
      <c r="H2486" s="376"/>
      <c r="I2486" s="133"/>
      <c r="J2486" s="436"/>
      <c r="K2486" s="133"/>
      <c r="L2486" s="376"/>
      <c r="M2486" s="133"/>
      <c r="N2486" s="376"/>
      <c r="O2486" s="376"/>
      <c r="P2486" s="133"/>
      <c r="Q2486" s="376"/>
      <c r="R2486" s="133"/>
      <c r="S2486" s="499"/>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91"/>
    </row>
    <row r="2487" spans="6:69">
      <c r="F2487" s="376"/>
      <c r="G2487" s="133"/>
      <c r="H2487" s="376"/>
      <c r="I2487" s="133"/>
      <c r="J2487" s="436"/>
      <c r="K2487" s="133"/>
      <c r="L2487" s="376"/>
      <c r="M2487" s="133"/>
      <c r="N2487" s="376"/>
      <c r="O2487" s="376"/>
      <c r="P2487" s="133"/>
      <c r="Q2487" s="376"/>
      <c r="R2487" s="133"/>
      <c r="S2487" s="499"/>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91"/>
    </row>
    <row r="2488" spans="6:69">
      <c r="F2488" s="376"/>
      <c r="G2488" s="133"/>
      <c r="H2488" s="376"/>
      <c r="I2488" s="133"/>
      <c r="J2488" s="436"/>
      <c r="K2488" s="133"/>
      <c r="L2488" s="376"/>
      <c r="M2488" s="133"/>
      <c r="N2488" s="376"/>
      <c r="O2488" s="376"/>
      <c r="P2488" s="133"/>
      <c r="Q2488" s="376"/>
      <c r="R2488" s="133"/>
      <c r="S2488" s="499"/>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91"/>
    </row>
    <row r="2489" spans="6:69">
      <c r="F2489" s="376"/>
      <c r="G2489" s="133"/>
      <c r="H2489" s="376"/>
      <c r="I2489" s="133"/>
      <c r="J2489" s="436"/>
      <c r="K2489" s="133"/>
      <c r="L2489" s="376"/>
      <c r="M2489" s="133"/>
      <c r="N2489" s="376"/>
      <c r="O2489" s="376"/>
      <c r="P2489" s="133"/>
      <c r="Q2489" s="376"/>
      <c r="R2489" s="133"/>
      <c r="S2489" s="499"/>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91"/>
    </row>
    <row r="2490" spans="6:69">
      <c r="F2490" s="376"/>
      <c r="G2490" s="133"/>
      <c r="H2490" s="376"/>
      <c r="I2490" s="133"/>
      <c r="J2490" s="436"/>
      <c r="K2490" s="133"/>
      <c r="L2490" s="376"/>
      <c r="M2490" s="133"/>
      <c r="N2490" s="376"/>
      <c r="O2490" s="376"/>
      <c r="P2490" s="133"/>
      <c r="Q2490" s="376"/>
      <c r="R2490" s="133"/>
      <c r="S2490" s="499"/>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91"/>
    </row>
    <row r="2491" spans="6:69">
      <c r="F2491" s="376"/>
      <c r="G2491" s="133"/>
      <c r="H2491" s="376"/>
      <c r="I2491" s="133"/>
      <c r="J2491" s="436"/>
      <c r="K2491" s="133"/>
      <c r="L2491" s="376"/>
      <c r="M2491" s="133"/>
      <c r="N2491" s="376"/>
      <c r="O2491" s="376"/>
      <c r="P2491" s="133"/>
      <c r="Q2491" s="376"/>
      <c r="R2491" s="133"/>
      <c r="S2491" s="499"/>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91"/>
    </row>
    <row r="2492" spans="6:69">
      <c r="F2492" s="376"/>
      <c r="G2492" s="133"/>
      <c r="H2492" s="376"/>
      <c r="I2492" s="133"/>
      <c r="J2492" s="436"/>
      <c r="K2492" s="133"/>
      <c r="L2492" s="376"/>
      <c r="M2492" s="133"/>
      <c r="N2492" s="376"/>
      <c r="O2492" s="376"/>
      <c r="P2492" s="133"/>
      <c r="Q2492" s="376"/>
      <c r="R2492" s="133"/>
      <c r="S2492" s="499"/>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91"/>
    </row>
    <row r="2493" spans="6:69">
      <c r="F2493" s="376"/>
      <c r="G2493" s="133"/>
      <c r="H2493" s="376"/>
      <c r="I2493" s="133"/>
      <c r="J2493" s="436"/>
      <c r="K2493" s="133"/>
      <c r="L2493" s="376"/>
      <c r="M2493" s="133"/>
      <c r="N2493" s="376"/>
      <c r="O2493" s="376"/>
      <c r="P2493" s="133"/>
      <c r="Q2493" s="376"/>
      <c r="R2493" s="133"/>
      <c r="S2493" s="499"/>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91"/>
    </row>
    <row r="2494" spans="6:69">
      <c r="F2494" s="376"/>
      <c r="G2494" s="133"/>
      <c r="H2494" s="376"/>
      <c r="I2494" s="133"/>
      <c r="J2494" s="436"/>
      <c r="K2494" s="133"/>
      <c r="L2494" s="376"/>
      <c r="M2494" s="133"/>
      <c r="N2494" s="376"/>
      <c r="O2494" s="376"/>
      <c r="P2494" s="133"/>
      <c r="Q2494" s="376"/>
      <c r="R2494" s="133"/>
      <c r="S2494" s="499"/>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91"/>
    </row>
    <row r="2495" spans="6:69">
      <c r="F2495" s="376"/>
      <c r="G2495" s="133"/>
      <c r="H2495" s="376"/>
      <c r="I2495" s="133"/>
      <c r="J2495" s="436"/>
      <c r="K2495" s="133"/>
      <c r="L2495" s="376"/>
      <c r="M2495" s="133"/>
      <c r="N2495" s="376"/>
      <c r="O2495" s="376"/>
      <c r="P2495" s="133"/>
      <c r="Q2495" s="376"/>
      <c r="R2495" s="133"/>
      <c r="S2495" s="499"/>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91"/>
    </row>
    <row r="2496" spans="6:69">
      <c r="F2496" s="376"/>
      <c r="G2496" s="133"/>
      <c r="H2496" s="376"/>
      <c r="I2496" s="133"/>
      <c r="J2496" s="436"/>
      <c r="K2496" s="133"/>
      <c r="L2496" s="376"/>
      <c r="M2496" s="133"/>
      <c r="N2496" s="376"/>
      <c r="O2496" s="376"/>
      <c r="P2496" s="133"/>
      <c r="Q2496" s="376"/>
      <c r="R2496" s="133"/>
      <c r="S2496" s="499"/>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91"/>
    </row>
    <row r="2497" spans="6:69">
      <c r="F2497" s="376"/>
      <c r="G2497" s="133"/>
      <c r="H2497" s="376"/>
      <c r="I2497" s="133"/>
      <c r="J2497" s="436"/>
      <c r="K2497" s="133"/>
      <c r="L2497" s="376"/>
      <c r="M2497" s="133"/>
      <c r="N2497" s="376"/>
      <c r="O2497" s="376"/>
      <c r="P2497" s="133"/>
      <c r="Q2497" s="376"/>
      <c r="R2497" s="133"/>
      <c r="S2497" s="499"/>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91"/>
    </row>
    <row r="2498" spans="6:69">
      <c r="F2498" s="376"/>
      <c r="G2498" s="133"/>
      <c r="H2498" s="376"/>
      <c r="I2498" s="133"/>
      <c r="J2498" s="436"/>
      <c r="K2498" s="133"/>
      <c r="L2498" s="376"/>
      <c r="M2498" s="133"/>
      <c r="N2498" s="376"/>
      <c r="O2498" s="376"/>
      <c r="P2498" s="133"/>
      <c r="Q2498" s="376"/>
      <c r="R2498" s="133"/>
      <c r="S2498" s="499"/>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91"/>
    </row>
    <row r="2499" spans="6:69">
      <c r="F2499" s="376"/>
      <c r="G2499" s="133"/>
      <c r="H2499" s="376"/>
      <c r="I2499" s="133"/>
      <c r="J2499" s="436"/>
      <c r="K2499" s="133"/>
      <c r="L2499" s="376"/>
      <c r="M2499" s="133"/>
      <c r="N2499" s="376"/>
      <c r="O2499" s="376"/>
      <c r="P2499" s="133"/>
      <c r="Q2499" s="376"/>
      <c r="R2499" s="133"/>
      <c r="S2499" s="499"/>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91"/>
    </row>
    <row r="2500" spans="6:69">
      <c r="F2500" s="376"/>
      <c r="G2500" s="133"/>
      <c r="H2500" s="376"/>
      <c r="I2500" s="133"/>
      <c r="J2500" s="436"/>
      <c r="K2500" s="133"/>
      <c r="L2500" s="376"/>
      <c r="M2500" s="133"/>
      <c r="N2500" s="376"/>
      <c r="O2500" s="376"/>
      <c r="P2500" s="133"/>
      <c r="Q2500" s="376"/>
      <c r="R2500" s="133"/>
      <c r="S2500" s="499"/>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91"/>
    </row>
    <row r="2501" spans="6:69">
      <c r="F2501" s="376"/>
      <c r="G2501" s="133"/>
      <c r="H2501" s="376"/>
      <c r="I2501" s="133"/>
      <c r="J2501" s="436"/>
      <c r="K2501" s="133"/>
      <c r="L2501" s="376"/>
      <c r="M2501" s="133"/>
      <c r="N2501" s="376"/>
      <c r="O2501" s="376"/>
      <c r="P2501" s="133"/>
      <c r="Q2501" s="376"/>
      <c r="R2501" s="133"/>
      <c r="S2501" s="499"/>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91"/>
    </row>
    <row r="2502" spans="6:69">
      <c r="F2502" s="376"/>
      <c r="G2502" s="133"/>
      <c r="H2502" s="376"/>
      <c r="I2502" s="133"/>
      <c r="J2502" s="436"/>
      <c r="K2502" s="133"/>
      <c r="L2502" s="376"/>
      <c r="M2502" s="133"/>
      <c r="N2502" s="376"/>
      <c r="O2502" s="376"/>
      <c r="P2502" s="133"/>
      <c r="Q2502" s="376"/>
      <c r="R2502" s="133"/>
      <c r="S2502" s="499"/>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91"/>
    </row>
    <row r="2503" spans="6:69">
      <c r="F2503" s="376"/>
      <c r="G2503" s="133"/>
      <c r="H2503" s="376"/>
      <c r="I2503" s="133"/>
      <c r="J2503" s="436"/>
      <c r="K2503" s="133"/>
      <c r="L2503" s="376"/>
      <c r="M2503" s="133"/>
      <c r="N2503" s="376"/>
      <c r="O2503" s="376"/>
      <c r="P2503" s="133"/>
      <c r="Q2503" s="376"/>
      <c r="R2503" s="133"/>
      <c r="S2503" s="499"/>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91"/>
    </row>
    <row r="2504" spans="6:69">
      <c r="F2504" s="376"/>
      <c r="G2504" s="133"/>
      <c r="H2504" s="376"/>
      <c r="I2504" s="133"/>
      <c r="J2504" s="436"/>
      <c r="K2504" s="133"/>
      <c r="L2504" s="376"/>
      <c r="M2504" s="133"/>
      <c r="N2504" s="376"/>
      <c r="O2504" s="376"/>
      <c r="P2504" s="133"/>
      <c r="Q2504" s="376"/>
      <c r="R2504" s="133"/>
      <c r="S2504" s="499"/>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91"/>
    </row>
    <row r="2505" spans="6:69">
      <c r="F2505" s="376"/>
      <c r="G2505" s="133"/>
      <c r="H2505" s="376"/>
      <c r="I2505" s="133"/>
      <c r="J2505" s="436"/>
      <c r="K2505" s="133"/>
      <c r="L2505" s="376"/>
      <c r="M2505" s="133"/>
      <c r="N2505" s="376"/>
      <c r="O2505" s="376"/>
      <c r="P2505" s="133"/>
      <c r="Q2505" s="376"/>
      <c r="R2505" s="133"/>
      <c r="S2505" s="499"/>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91"/>
    </row>
    <row r="2506" spans="6:69">
      <c r="F2506" s="376"/>
      <c r="G2506" s="133"/>
      <c r="H2506" s="376"/>
      <c r="I2506" s="133"/>
      <c r="J2506" s="436"/>
      <c r="K2506" s="133"/>
      <c r="L2506" s="376"/>
      <c r="M2506" s="133"/>
      <c r="N2506" s="376"/>
      <c r="O2506" s="376"/>
      <c r="P2506" s="133"/>
      <c r="Q2506" s="376"/>
      <c r="R2506" s="133"/>
      <c r="S2506" s="499"/>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91"/>
    </row>
    <row r="2507" spans="6:69">
      <c r="F2507" s="376"/>
      <c r="G2507" s="133"/>
      <c r="H2507" s="376"/>
      <c r="I2507" s="133"/>
      <c r="J2507" s="436"/>
      <c r="K2507" s="133"/>
      <c r="L2507" s="376"/>
      <c r="M2507" s="133"/>
      <c r="N2507" s="376"/>
      <c r="O2507" s="376"/>
      <c r="P2507" s="133"/>
      <c r="Q2507" s="376"/>
      <c r="R2507" s="133"/>
      <c r="S2507" s="499"/>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91"/>
    </row>
    <row r="2508" spans="6:69">
      <c r="F2508" s="376"/>
      <c r="G2508" s="133"/>
      <c r="H2508" s="376"/>
      <c r="I2508" s="133"/>
      <c r="J2508" s="436"/>
      <c r="K2508" s="133"/>
      <c r="L2508" s="376"/>
      <c r="M2508" s="133"/>
      <c r="N2508" s="376"/>
      <c r="O2508" s="376"/>
      <c r="P2508" s="133"/>
      <c r="Q2508" s="376"/>
      <c r="R2508" s="133"/>
      <c r="S2508" s="499"/>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91"/>
    </row>
    <row r="2509" spans="6:69">
      <c r="F2509" s="376"/>
      <c r="G2509" s="133"/>
      <c r="H2509" s="376"/>
      <c r="I2509" s="133"/>
      <c r="J2509" s="436"/>
      <c r="K2509" s="133"/>
      <c r="L2509" s="376"/>
      <c r="M2509" s="133"/>
      <c r="N2509" s="376"/>
      <c r="O2509" s="376"/>
      <c r="P2509" s="133"/>
      <c r="Q2509" s="376"/>
      <c r="R2509" s="133"/>
      <c r="S2509" s="499"/>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91"/>
    </row>
    <row r="2510" spans="6:69">
      <c r="F2510" s="376"/>
      <c r="G2510" s="133"/>
      <c r="H2510" s="376"/>
      <c r="I2510" s="133"/>
      <c r="J2510" s="436"/>
      <c r="K2510" s="133"/>
      <c r="L2510" s="376"/>
      <c r="M2510" s="133"/>
      <c r="N2510" s="376"/>
      <c r="O2510" s="376"/>
      <c r="P2510" s="133"/>
      <c r="Q2510" s="376"/>
      <c r="R2510" s="133"/>
      <c r="S2510" s="499"/>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91"/>
    </row>
    <row r="2511" spans="6:69">
      <c r="F2511" s="376"/>
      <c r="G2511" s="133"/>
      <c r="H2511" s="376"/>
      <c r="I2511" s="133"/>
      <c r="J2511" s="436"/>
      <c r="K2511" s="133"/>
      <c r="L2511" s="376"/>
      <c r="M2511" s="133"/>
      <c r="N2511" s="376"/>
      <c r="O2511" s="376"/>
      <c r="P2511" s="133"/>
      <c r="Q2511" s="376"/>
      <c r="R2511" s="133"/>
      <c r="S2511" s="499"/>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91"/>
    </row>
    <row r="2512" spans="6:69">
      <c r="F2512" s="376"/>
      <c r="G2512" s="133"/>
      <c r="H2512" s="376"/>
      <c r="I2512" s="133"/>
      <c r="J2512" s="436"/>
      <c r="K2512" s="133"/>
      <c r="L2512" s="376"/>
      <c r="M2512" s="133"/>
      <c r="N2512" s="376"/>
      <c r="O2512" s="376"/>
      <c r="P2512" s="133"/>
      <c r="Q2512" s="376"/>
      <c r="R2512" s="133"/>
      <c r="S2512" s="499"/>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91"/>
    </row>
    <row r="2513" spans="6:69">
      <c r="F2513" s="376"/>
      <c r="G2513" s="133"/>
      <c r="H2513" s="376"/>
      <c r="I2513" s="133"/>
      <c r="J2513" s="436"/>
      <c r="K2513" s="133"/>
      <c r="L2513" s="376"/>
      <c r="M2513" s="133"/>
      <c r="N2513" s="376"/>
      <c r="O2513" s="376"/>
      <c r="P2513" s="133"/>
      <c r="Q2513" s="376"/>
      <c r="R2513" s="133"/>
      <c r="S2513" s="499"/>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91"/>
    </row>
    <row r="2514" spans="6:69">
      <c r="F2514" s="376"/>
      <c r="G2514" s="133"/>
      <c r="H2514" s="376"/>
      <c r="I2514" s="133"/>
      <c r="J2514" s="436"/>
      <c r="K2514" s="133"/>
      <c r="L2514" s="376"/>
      <c r="M2514" s="133"/>
      <c r="N2514" s="376"/>
      <c r="O2514" s="376"/>
      <c r="P2514" s="133"/>
      <c r="Q2514" s="376"/>
      <c r="R2514" s="133"/>
      <c r="S2514" s="499"/>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91"/>
    </row>
    <row r="2515" spans="6:69">
      <c r="F2515" s="376"/>
      <c r="G2515" s="133"/>
      <c r="H2515" s="376"/>
      <c r="I2515" s="133"/>
      <c r="J2515" s="436"/>
      <c r="K2515" s="133"/>
      <c r="L2515" s="376"/>
      <c r="M2515" s="133"/>
      <c r="N2515" s="376"/>
      <c r="O2515" s="376"/>
      <c r="P2515" s="133"/>
      <c r="Q2515" s="376"/>
      <c r="R2515" s="133"/>
      <c r="S2515" s="499"/>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91"/>
    </row>
    <row r="2516" spans="6:69">
      <c r="F2516" s="376"/>
      <c r="G2516" s="133"/>
      <c r="H2516" s="376"/>
      <c r="I2516" s="133"/>
      <c r="J2516" s="436"/>
      <c r="K2516" s="133"/>
      <c r="L2516" s="376"/>
      <c r="M2516" s="133"/>
      <c r="N2516" s="376"/>
      <c r="O2516" s="376"/>
      <c r="P2516" s="133"/>
      <c r="Q2516" s="376"/>
      <c r="R2516" s="133"/>
      <c r="S2516" s="499"/>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91"/>
    </row>
    <row r="2517" spans="6:69">
      <c r="F2517" s="376"/>
      <c r="G2517" s="133"/>
      <c r="H2517" s="376"/>
      <c r="I2517" s="133"/>
      <c r="J2517" s="436"/>
      <c r="K2517" s="133"/>
      <c r="L2517" s="376"/>
      <c r="M2517" s="133"/>
      <c r="N2517" s="376"/>
      <c r="O2517" s="376"/>
      <c r="P2517" s="133"/>
      <c r="Q2517" s="376"/>
      <c r="R2517" s="133"/>
      <c r="S2517" s="499"/>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91"/>
    </row>
    <row r="2518" spans="6:69">
      <c r="F2518" s="376"/>
      <c r="G2518" s="133"/>
      <c r="H2518" s="376"/>
      <c r="I2518" s="133"/>
      <c r="J2518" s="436"/>
      <c r="K2518" s="133"/>
      <c r="L2518" s="376"/>
      <c r="M2518" s="133"/>
      <c r="N2518" s="376"/>
      <c r="O2518" s="376"/>
      <c r="P2518" s="133"/>
      <c r="Q2518" s="376"/>
      <c r="R2518" s="133"/>
      <c r="S2518" s="499"/>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91"/>
    </row>
    <row r="2519" spans="6:69">
      <c r="F2519" s="376"/>
      <c r="G2519" s="133"/>
      <c r="H2519" s="376"/>
      <c r="I2519" s="133"/>
      <c r="J2519" s="436"/>
      <c r="K2519" s="133"/>
      <c r="L2519" s="376"/>
      <c r="M2519" s="133"/>
      <c r="N2519" s="376"/>
      <c r="O2519" s="376"/>
      <c r="P2519" s="133"/>
      <c r="Q2519" s="376"/>
      <c r="R2519" s="133"/>
      <c r="S2519" s="499"/>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91"/>
    </row>
    <row r="2520" spans="6:69">
      <c r="F2520" s="376"/>
      <c r="G2520" s="133"/>
      <c r="H2520" s="376"/>
      <c r="I2520" s="133"/>
      <c r="J2520" s="436"/>
      <c r="K2520" s="133"/>
      <c r="L2520" s="376"/>
      <c r="M2520" s="133"/>
      <c r="N2520" s="376"/>
      <c r="O2520" s="376"/>
      <c r="P2520" s="133"/>
      <c r="Q2520" s="376"/>
      <c r="R2520" s="133"/>
      <c r="S2520" s="499"/>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91"/>
    </row>
    <row r="2521" spans="6:69">
      <c r="F2521" s="376"/>
      <c r="G2521" s="133"/>
      <c r="H2521" s="376"/>
      <c r="I2521" s="133"/>
      <c r="J2521" s="436"/>
      <c r="K2521" s="133"/>
      <c r="L2521" s="376"/>
      <c r="M2521" s="133"/>
      <c r="N2521" s="376"/>
      <c r="O2521" s="376"/>
      <c r="P2521" s="133"/>
      <c r="Q2521" s="376"/>
      <c r="R2521" s="133"/>
      <c r="S2521" s="499"/>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91"/>
    </row>
    <row r="2522" spans="6:69">
      <c r="F2522" s="376"/>
      <c r="G2522" s="133"/>
      <c r="H2522" s="376"/>
      <c r="I2522" s="133"/>
      <c r="J2522" s="436"/>
      <c r="K2522" s="133"/>
      <c r="L2522" s="376"/>
      <c r="M2522" s="133"/>
      <c r="N2522" s="376"/>
      <c r="O2522" s="376"/>
      <c r="P2522" s="133"/>
      <c r="Q2522" s="376"/>
      <c r="R2522" s="133"/>
      <c r="S2522" s="499"/>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91"/>
    </row>
    <row r="2523" spans="6:69">
      <c r="F2523" s="376"/>
      <c r="G2523" s="133"/>
      <c r="H2523" s="376"/>
      <c r="I2523" s="133"/>
      <c r="J2523" s="436"/>
      <c r="K2523" s="133"/>
      <c r="L2523" s="376"/>
      <c r="M2523" s="133"/>
      <c r="N2523" s="376"/>
      <c r="O2523" s="376"/>
      <c r="P2523" s="133"/>
      <c r="Q2523" s="376"/>
      <c r="R2523" s="133"/>
      <c r="S2523" s="499"/>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91"/>
    </row>
    <row r="2524" spans="6:69">
      <c r="F2524" s="376"/>
      <c r="G2524" s="133"/>
      <c r="H2524" s="376"/>
      <c r="I2524" s="133"/>
      <c r="J2524" s="436"/>
      <c r="K2524" s="133"/>
      <c r="L2524" s="376"/>
      <c r="M2524" s="133"/>
      <c r="N2524" s="376"/>
      <c r="O2524" s="376"/>
      <c r="P2524" s="133"/>
      <c r="Q2524" s="376"/>
      <c r="R2524" s="133"/>
      <c r="S2524" s="499"/>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91"/>
    </row>
    <row r="2525" spans="6:69">
      <c r="F2525" s="376"/>
      <c r="G2525" s="133"/>
      <c r="H2525" s="376"/>
      <c r="I2525" s="133"/>
      <c r="J2525" s="436"/>
      <c r="K2525" s="133"/>
      <c r="L2525" s="376"/>
      <c r="M2525" s="133"/>
      <c r="N2525" s="376"/>
      <c r="O2525" s="376"/>
      <c r="P2525" s="133"/>
      <c r="Q2525" s="376"/>
      <c r="R2525" s="133"/>
      <c r="S2525" s="499"/>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91"/>
    </row>
    <row r="2526" spans="6:69">
      <c r="F2526" s="376"/>
      <c r="G2526" s="133"/>
      <c r="H2526" s="376"/>
      <c r="I2526" s="133"/>
      <c r="J2526" s="436"/>
      <c r="K2526" s="133"/>
      <c r="L2526" s="376"/>
      <c r="M2526" s="133"/>
      <c r="N2526" s="376"/>
      <c r="O2526" s="376"/>
      <c r="P2526" s="133"/>
      <c r="Q2526" s="376"/>
      <c r="R2526" s="133"/>
      <c r="S2526" s="499"/>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91"/>
    </row>
    <row r="2527" spans="6:69">
      <c r="F2527" s="376"/>
      <c r="G2527" s="133"/>
      <c r="H2527" s="376"/>
      <c r="I2527" s="133"/>
      <c r="J2527" s="436"/>
      <c r="K2527" s="133"/>
      <c r="L2527" s="376"/>
      <c r="M2527" s="133"/>
      <c r="N2527" s="376"/>
      <c r="O2527" s="376"/>
      <c r="P2527" s="133"/>
      <c r="Q2527" s="376"/>
      <c r="R2527" s="133"/>
      <c r="S2527" s="499"/>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91"/>
    </row>
    <row r="2528" spans="6:69">
      <c r="F2528" s="376"/>
      <c r="G2528" s="133"/>
      <c r="H2528" s="376"/>
      <c r="I2528" s="133"/>
      <c r="J2528" s="436"/>
      <c r="K2528" s="133"/>
      <c r="L2528" s="376"/>
      <c r="M2528" s="133"/>
      <c r="N2528" s="376"/>
      <c r="O2528" s="376"/>
      <c r="P2528" s="133"/>
      <c r="Q2528" s="376"/>
      <c r="R2528" s="133"/>
      <c r="S2528" s="499"/>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91"/>
    </row>
    <row r="2529" spans="6:69">
      <c r="F2529" s="376"/>
      <c r="G2529" s="133"/>
      <c r="H2529" s="376"/>
      <c r="I2529" s="133"/>
      <c r="J2529" s="436"/>
      <c r="K2529" s="133"/>
      <c r="L2529" s="376"/>
      <c r="M2529" s="133"/>
      <c r="N2529" s="376"/>
      <c r="O2529" s="376"/>
      <c r="P2529" s="133"/>
      <c r="Q2529" s="376"/>
      <c r="R2529" s="133"/>
      <c r="S2529" s="499"/>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91"/>
    </row>
    <row r="2530" spans="6:69">
      <c r="F2530" s="376"/>
      <c r="G2530" s="133"/>
      <c r="H2530" s="376"/>
      <c r="I2530" s="133"/>
      <c r="J2530" s="436"/>
      <c r="K2530" s="133"/>
      <c r="L2530" s="376"/>
      <c r="M2530" s="133"/>
      <c r="N2530" s="376"/>
      <c r="O2530" s="376"/>
      <c r="P2530" s="133"/>
      <c r="Q2530" s="376"/>
      <c r="R2530" s="133"/>
      <c r="S2530" s="499"/>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91"/>
    </row>
    <row r="2531" spans="6:69">
      <c r="F2531" s="376"/>
      <c r="G2531" s="133"/>
      <c r="H2531" s="376"/>
      <c r="I2531" s="133"/>
      <c r="J2531" s="436"/>
      <c r="K2531" s="133"/>
      <c r="L2531" s="376"/>
      <c r="M2531" s="133"/>
      <c r="N2531" s="376"/>
      <c r="O2531" s="376"/>
      <c r="P2531" s="133"/>
      <c r="Q2531" s="376"/>
      <c r="R2531" s="133"/>
      <c r="S2531" s="499"/>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91"/>
    </row>
    <row r="2532" spans="6:69">
      <c r="F2532" s="376"/>
      <c r="G2532" s="133"/>
      <c r="H2532" s="376"/>
      <c r="I2532" s="133"/>
      <c r="J2532" s="436"/>
      <c r="K2532" s="133"/>
      <c r="L2532" s="376"/>
      <c r="M2532" s="133"/>
      <c r="N2532" s="376"/>
      <c r="O2532" s="376"/>
      <c r="P2532" s="133"/>
      <c r="Q2532" s="376"/>
      <c r="R2532" s="133"/>
      <c r="S2532" s="499"/>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91"/>
    </row>
    <row r="2533" spans="6:69">
      <c r="F2533" s="376"/>
      <c r="G2533" s="133"/>
      <c r="H2533" s="376"/>
      <c r="I2533" s="133"/>
      <c r="J2533" s="436"/>
      <c r="K2533" s="133"/>
      <c r="L2533" s="376"/>
      <c r="M2533" s="133"/>
      <c r="N2533" s="376"/>
      <c r="O2533" s="376"/>
      <c r="P2533" s="133"/>
      <c r="Q2533" s="376"/>
      <c r="R2533" s="133"/>
      <c r="S2533" s="499"/>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91"/>
    </row>
    <row r="2534" spans="6:69">
      <c r="F2534" s="376"/>
      <c r="G2534" s="133"/>
      <c r="H2534" s="376"/>
      <c r="I2534" s="133"/>
      <c r="J2534" s="436"/>
      <c r="K2534" s="133"/>
      <c r="L2534" s="376"/>
      <c r="M2534" s="133"/>
      <c r="N2534" s="376"/>
      <c r="O2534" s="376"/>
      <c r="P2534" s="133"/>
      <c r="Q2534" s="376"/>
      <c r="R2534" s="133"/>
      <c r="S2534" s="499"/>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91"/>
    </row>
    <row r="2535" spans="6:69">
      <c r="F2535" s="376"/>
      <c r="G2535" s="133"/>
      <c r="H2535" s="376"/>
      <c r="I2535" s="133"/>
      <c r="J2535" s="436"/>
      <c r="K2535" s="133"/>
      <c r="L2535" s="376"/>
      <c r="M2535" s="133"/>
      <c r="N2535" s="376"/>
      <c r="O2535" s="376"/>
      <c r="P2535" s="133"/>
      <c r="Q2535" s="376"/>
      <c r="R2535" s="133"/>
      <c r="S2535" s="499"/>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91"/>
    </row>
    <row r="2536" spans="6:69">
      <c r="F2536" s="376"/>
      <c r="G2536" s="133"/>
      <c r="H2536" s="376"/>
      <c r="I2536" s="133"/>
      <c r="J2536" s="436"/>
      <c r="K2536" s="133"/>
      <c r="L2536" s="376"/>
      <c r="M2536" s="133"/>
      <c r="N2536" s="376"/>
      <c r="O2536" s="376"/>
      <c r="P2536" s="133"/>
      <c r="Q2536" s="376"/>
      <c r="R2536" s="133"/>
      <c r="S2536" s="499"/>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91"/>
    </row>
    <row r="2537" spans="6:69">
      <c r="F2537" s="376"/>
      <c r="G2537" s="133"/>
      <c r="H2537" s="376"/>
      <c r="I2537" s="133"/>
      <c r="J2537" s="436"/>
      <c r="K2537" s="133"/>
      <c r="L2537" s="376"/>
      <c r="M2537" s="133"/>
      <c r="N2537" s="376"/>
      <c r="O2537" s="376"/>
      <c r="P2537" s="133"/>
      <c r="Q2537" s="376"/>
      <c r="R2537" s="133"/>
      <c r="S2537" s="499"/>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91"/>
    </row>
    <row r="2538" spans="6:69">
      <c r="F2538" s="376"/>
      <c r="G2538" s="133"/>
      <c r="H2538" s="376"/>
      <c r="I2538" s="133"/>
      <c r="J2538" s="436"/>
      <c r="K2538" s="133"/>
      <c r="L2538" s="376"/>
      <c r="M2538" s="133"/>
      <c r="N2538" s="376"/>
      <c r="O2538" s="376"/>
      <c r="P2538" s="133"/>
      <c r="Q2538" s="376"/>
      <c r="R2538" s="133"/>
      <c r="S2538" s="499"/>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91"/>
    </row>
    <row r="2539" spans="6:69">
      <c r="F2539" s="376"/>
      <c r="G2539" s="133"/>
      <c r="H2539" s="376"/>
      <c r="I2539" s="133"/>
      <c r="J2539" s="436"/>
      <c r="K2539" s="133"/>
      <c r="L2539" s="376"/>
      <c r="M2539" s="133"/>
      <c r="N2539" s="376"/>
      <c r="O2539" s="376"/>
      <c r="P2539" s="133"/>
      <c r="Q2539" s="376"/>
      <c r="R2539" s="133"/>
      <c r="S2539" s="499"/>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91"/>
    </row>
    <row r="2540" spans="6:69">
      <c r="F2540" s="376"/>
      <c r="G2540" s="133"/>
      <c r="H2540" s="376"/>
      <c r="I2540" s="133"/>
      <c r="J2540" s="436"/>
      <c r="K2540" s="133"/>
      <c r="L2540" s="376"/>
      <c r="M2540" s="133"/>
      <c r="N2540" s="376"/>
      <c r="O2540" s="376"/>
      <c r="P2540" s="133"/>
      <c r="Q2540" s="376"/>
      <c r="R2540" s="133"/>
      <c r="S2540" s="499"/>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91"/>
    </row>
    <row r="2541" spans="6:69">
      <c r="F2541" s="376"/>
      <c r="G2541" s="133"/>
      <c r="H2541" s="376"/>
      <c r="I2541" s="133"/>
      <c r="J2541" s="436"/>
      <c r="K2541" s="133"/>
      <c r="L2541" s="376"/>
      <c r="M2541" s="133"/>
      <c r="N2541" s="376"/>
      <c r="O2541" s="376"/>
      <c r="P2541" s="133"/>
      <c r="Q2541" s="376"/>
      <c r="R2541" s="133"/>
      <c r="S2541" s="499"/>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91"/>
    </row>
    <row r="2542" spans="6:69">
      <c r="F2542" s="376"/>
      <c r="G2542" s="133"/>
      <c r="H2542" s="376"/>
      <c r="I2542" s="133"/>
      <c r="J2542" s="436"/>
      <c r="K2542" s="133"/>
      <c r="L2542" s="376"/>
      <c r="M2542" s="133"/>
      <c r="N2542" s="376"/>
      <c r="O2542" s="376"/>
      <c r="P2542" s="133"/>
      <c r="Q2542" s="376"/>
      <c r="R2542" s="133"/>
      <c r="S2542" s="499"/>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91"/>
    </row>
    <row r="2543" spans="6:69">
      <c r="F2543" s="376"/>
      <c r="G2543" s="133"/>
      <c r="H2543" s="376"/>
      <c r="I2543" s="133"/>
      <c r="J2543" s="436"/>
      <c r="K2543" s="133"/>
      <c r="L2543" s="376"/>
      <c r="M2543" s="133"/>
      <c r="N2543" s="376"/>
      <c r="O2543" s="376"/>
      <c r="P2543" s="133"/>
      <c r="Q2543" s="376"/>
      <c r="R2543" s="133"/>
      <c r="S2543" s="499"/>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91"/>
    </row>
    <row r="2544" spans="6:69">
      <c r="F2544" s="376"/>
      <c r="G2544" s="133"/>
      <c r="H2544" s="376"/>
      <c r="I2544" s="133"/>
      <c r="J2544" s="436"/>
      <c r="K2544" s="133"/>
      <c r="L2544" s="376"/>
      <c r="M2544" s="133"/>
      <c r="N2544" s="376"/>
      <c r="O2544" s="376"/>
      <c r="P2544" s="133"/>
      <c r="Q2544" s="376"/>
      <c r="R2544" s="133"/>
      <c r="S2544" s="499"/>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91"/>
    </row>
    <row r="2545" spans="6:69">
      <c r="F2545" s="376"/>
      <c r="G2545" s="133"/>
      <c r="H2545" s="376"/>
      <c r="I2545" s="133"/>
      <c r="J2545" s="436"/>
      <c r="K2545" s="133"/>
      <c r="L2545" s="376"/>
      <c r="M2545" s="133"/>
      <c r="N2545" s="376"/>
      <c r="O2545" s="376"/>
      <c r="P2545" s="133"/>
      <c r="Q2545" s="376"/>
      <c r="R2545" s="133"/>
      <c r="S2545" s="499"/>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91"/>
    </row>
    <row r="2546" spans="6:69">
      <c r="F2546" s="376"/>
      <c r="G2546" s="133"/>
      <c r="H2546" s="376"/>
      <c r="I2546" s="133"/>
      <c r="J2546" s="436"/>
      <c r="K2546" s="133"/>
      <c r="L2546" s="376"/>
      <c r="M2546" s="133"/>
      <c r="N2546" s="376"/>
      <c r="O2546" s="376"/>
      <c r="P2546" s="133"/>
      <c r="Q2546" s="376"/>
      <c r="R2546" s="133"/>
      <c r="S2546" s="499"/>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91"/>
    </row>
    <row r="2547" spans="6:69">
      <c r="F2547" s="376"/>
      <c r="G2547" s="133"/>
      <c r="H2547" s="376"/>
      <c r="I2547" s="133"/>
      <c r="J2547" s="436"/>
      <c r="K2547" s="133"/>
      <c r="L2547" s="376"/>
      <c r="M2547" s="133"/>
      <c r="N2547" s="376"/>
      <c r="O2547" s="376"/>
      <c r="P2547" s="133"/>
      <c r="Q2547" s="376"/>
      <c r="R2547" s="133"/>
      <c r="S2547" s="499"/>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91"/>
    </row>
    <row r="2548" spans="6:69">
      <c r="F2548" s="376"/>
      <c r="G2548" s="133"/>
      <c r="H2548" s="376"/>
      <c r="I2548" s="133"/>
      <c r="J2548" s="436"/>
      <c r="K2548" s="133"/>
      <c r="L2548" s="376"/>
      <c r="M2548" s="133"/>
      <c r="N2548" s="376"/>
      <c r="O2548" s="376"/>
      <c r="P2548" s="133"/>
      <c r="Q2548" s="376"/>
      <c r="R2548" s="133"/>
      <c r="S2548" s="499"/>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91"/>
    </row>
    <row r="2549" spans="6:69">
      <c r="F2549" s="376"/>
      <c r="G2549" s="133"/>
      <c r="H2549" s="376"/>
      <c r="I2549" s="133"/>
      <c r="J2549" s="436"/>
      <c r="K2549" s="133"/>
      <c r="L2549" s="376"/>
      <c r="M2549" s="133"/>
      <c r="N2549" s="376"/>
      <c r="O2549" s="376"/>
      <c r="P2549" s="133"/>
      <c r="Q2549" s="376"/>
      <c r="R2549" s="133"/>
      <c r="S2549" s="499"/>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91"/>
    </row>
    <row r="2550" spans="6:69">
      <c r="F2550" s="376"/>
      <c r="G2550" s="133"/>
      <c r="H2550" s="376"/>
      <c r="I2550" s="133"/>
      <c r="J2550" s="436"/>
      <c r="K2550" s="133"/>
      <c r="L2550" s="376"/>
      <c r="M2550" s="133"/>
      <c r="N2550" s="376"/>
      <c r="O2550" s="376"/>
      <c r="P2550" s="133"/>
      <c r="Q2550" s="376"/>
      <c r="R2550" s="133"/>
      <c r="S2550" s="499"/>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91"/>
    </row>
    <row r="2551" spans="6:69">
      <c r="F2551" s="376"/>
      <c r="G2551" s="133"/>
      <c r="H2551" s="376"/>
      <c r="I2551" s="133"/>
      <c r="J2551" s="436"/>
      <c r="K2551" s="133"/>
      <c r="L2551" s="376"/>
      <c r="M2551" s="133"/>
      <c r="N2551" s="376"/>
      <c r="O2551" s="376"/>
      <c r="P2551" s="133"/>
      <c r="Q2551" s="376"/>
      <c r="R2551" s="133"/>
      <c r="S2551" s="499"/>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91"/>
    </row>
    <row r="2552" spans="6:69">
      <c r="F2552" s="376"/>
      <c r="G2552" s="133"/>
      <c r="H2552" s="376"/>
      <c r="I2552" s="133"/>
      <c r="J2552" s="436"/>
      <c r="K2552" s="133"/>
      <c r="L2552" s="376"/>
      <c r="M2552" s="133"/>
      <c r="N2552" s="376"/>
      <c r="O2552" s="376"/>
      <c r="P2552" s="133"/>
      <c r="Q2552" s="376"/>
      <c r="R2552" s="133"/>
      <c r="S2552" s="499"/>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91"/>
    </row>
    <row r="2553" spans="6:69">
      <c r="F2553" s="376"/>
      <c r="G2553" s="133"/>
      <c r="H2553" s="376"/>
      <c r="I2553" s="133"/>
      <c r="J2553" s="436"/>
      <c r="K2553" s="133"/>
      <c r="L2553" s="376"/>
      <c r="M2553" s="133"/>
      <c r="N2553" s="376"/>
      <c r="O2553" s="376"/>
      <c r="P2553" s="133"/>
      <c r="Q2553" s="376"/>
      <c r="R2553" s="133"/>
      <c r="S2553" s="499"/>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91"/>
    </row>
    <row r="2554" spans="6:69">
      <c r="F2554" s="376"/>
      <c r="G2554" s="133"/>
      <c r="H2554" s="376"/>
      <c r="I2554" s="133"/>
      <c r="J2554" s="436"/>
      <c r="K2554" s="133"/>
      <c r="L2554" s="376"/>
      <c r="M2554" s="133"/>
      <c r="N2554" s="376"/>
      <c r="O2554" s="376"/>
      <c r="P2554" s="133"/>
      <c r="Q2554" s="376"/>
      <c r="R2554" s="133"/>
      <c r="S2554" s="499"/>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91"/>
    </row>
    <row r="2555" spans="6:69">
      <c r="F2555" s="376"/>
      <c r="G2555" s="133"/>
      <c r="H2555" s="376"/>
      <c r="I2555" s="133"/>
      <c r="J2555" s="436"/>
      <c r="K2555" s="133"/>
      <c r="L2555" s="376"/>
      <c r="M2555" s="133"/>
      <c r="N2555" s="376"/>
      <c r="O2555" s="376"/>
      <c r="P2555" s="133"/>
      <c r="Q2555" s="376"/>
      <c r="R2555" s="133"/>
      <c r="S2555" s="499"/>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91"/>
    </row>
    <row r="2556" spans="6:69">
      <c r="F2556" s="376"/>
      <c r="G2556" s="133"/>
      <c r="H2556" s="376"/>
      <c r="I2556" s="133"/>
      <c r="J2556" s="436"/>
      <c r="K2556" s="133"/>
      <c r="L2556" s="376"/>
      <c r="M2556" s="133"/>
      <c r="N2556" s="376"/>
      <c r="O2556" s="376"/>
      <c r="P2556" s="133"/>
      <c r="Q2556" s="376"/>
      <c r="R2556" s="133"/>
      <c r="S2556" s="499"/>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91"/>
    </row>
    <row r="2557" spans="6:69">
      <c r="F2557" s="376"/>
      <c r="G2557" s="133"/>
      <c r="H2557" s="376"/>
      <c r="I2557" s="133"/>
      <c r="J2557" s="436"/>
      <c r="K2557" s="133"/>
      <c r="L2557" s="376"/>
      <c r="M2557" s="133"/>
      <c r="N2557" s="376"/>
      <c r="O2557" s="376"/>
      <c r="P2557" s="133"/>
      <c r="Q2557" s="376"/>
      <c r="R2557" s="133"/>
      <c r="S2557" s="499"/>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91"/>
    </row>
    <row r="2558" spans="6:69">
      <c r="F2558" s="376"/>
      <c r="G2558" s="133"/>
      <c r="H2558" s="376"/>
      <c r="I2558" s="133"/>
      <c r="J2558" s="436"/>
      <c r="K2558" s="133"/>
      <c r="L2558" s="376"/>
      <c r="M2558" s="133"/>
      <c r="N2558" s="376"/>
      <c r="O2558" s="376"/>
      <c r="P2558" s="133"/>
      <c r="Q2558" s="376"/>
      <c r="R2558" s="133"/>
      <c r="S2558" s="499"/>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91"/>
    </row>
    <row r="2559" spans="6:69">
      <c r="F2559" s="376"/>
      <c r="G2559" s="133"/>
      <c r="H2559" s="376"/>
      <c r="I2559" s="133"/>
      <c r="J2559" s="436"/>
      <c r="K2559" s="133"/>
      <c r="L2559" s="376"/>
      <c r="M2559" s="133"/>
      <c r="N2559" s="376"/>
      <c r="O2559" s="376"/>
      <c r="P2559" s="133"/>
      <c r="Q2559" s="376"/>
      <c r="R2559" s="133"/>
      <c r="S2559" s="499"/>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91"/>
    </row>
    <row r="2560" spans="6:69">
      <c r="F2560" s="376"/>
      <c r="G2560" s="133"/>
      <c r="H2560" s="376"/>
      <c r="I2560" s="133"/>
      <c r="J2560" s="436"/>
      <c r="K2560" s="133"/>
      <c r="L2560" s="376"/>
      <c r="M2560" s="133"/>
      <c r="N2560" s="376"/>
      <c r="O2560" s="376"/>
      <c r="P2560" s="133"/>
      <c r="Q2560" s="376"/>
      <c r="R2560" s="133"/>
      <c r="S2560" s="499"/>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91"/>
    </row>
    <row r="2561" spans="6:69">
      <c r="F2561" s="376"/>
      <c r="G2561" s="133"/>
      <c r="H2561" s="376"/>
      <c r="I2561" s="133"/>
      <c r="J2561" s="436"/>
      <c r="K2561" s="133"/>
      <c r="L2561" s="376"/>
      <c r="M2561" s="133"/>
      <c r="N2561" s="376"/>
      <c r="O2561" s="376"/>
      <c r="P2561" s="133"/>
      <c r="Q2561" s="376"/>
      <c r="R2561" s="133"/>
      <c r="S2561" s="499"/>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91"/>
    </row>
    <row r="2562" spans="6:69">
      <c r="F2562" s="376"/>
      <c r="G2562" s="133"/>
      <c r="H2562" s="376"/>
      <c r="I2562" s="133"/>
      <c r="J2562" s="436"/>
      <c r="K2562" s="133"/>
      <c r="L2562" s="376"/>
      <c r="M2562" s="133"/>
      <c r="N2562" s="376"/>
      <c r="O2562" s="376"/>
      <c r="P2562" s="133"/>
      <c r="Q2562" s="376"/>
      <c r="R2562" s="133"/>
      <c r="S2562" s="499"/>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91"/>
    </row>
    <row r="2563" spans="6:69">
      <c r="F2563" s="376"/>
      <c r="G2563" s="133"/>
      <c r="H2563" s="376"/>
      <c r="I2563" s="133"/>
      <c r="J2563" s="436"/>
      <c r="K2563" s="133"/>
      <c r="L2563" s="376"/>
      <c r="M2563" s="133"/>
      <c r="N2563" s="376"/>
      <c r="O2563" s="376"/>
      <c r="P2563" s="133"/>
      <c r="Q2563" s="376"/>
      <c r="R2563" s="133"/>
      <c r="S2563" s="499"/>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91"/>
    </row>
    <row r="2564" spans="6:69">
      <c r="F2564" s="376"/>
      <c r="G2564" s="133"/>
      <c r="H2564" s="376"/>
      <c r="I2564" s="133"/>
      <c r="J2564" s="436"/>
      <c r="K2564" s="133"/>
      <c r="L2564" s="376"/>
      <c r="M2564" s="133"/>
      <c r="N2564" s="376"/>
      <c r="O2564" s="376"/>
      <c r="P2564" s="133"/>
      <c r="Q2564" s="376"/>
      <c r="R2564" s="133"/>
      <c r="S2564" s="499"/>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91"/>
    </row>
    <row r="2565" spans="6:69">
      <c r="F2565" s="376"/>
      <c r="G2565" s="133"/>
      <c r="H2565" s="376"/>
      <c r="I2565" s="133"/>
      <c r="J2565" s="436"/>
      <c r="K2565" s="133"/>
      <c r="L2565" s="376"/>
      <c r="M2565" s="133"/>
      <c r="N2565" s="376"/>
      <c r="O2565" s="376"/>
      <c r="P2565" s="133"/>
      <c r="Q2565" s="376"/>
      <c r="R2565" s="133"/>
      <c r="S2565" s="499"/>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91"/>
    </row>
    <row r="2566" spans="6:69">
      <c r="F2566" s="376"/>
      <c r="G2566" s="133"/>
      <c r="H2566" s="376"/>
      <c r="I2566" s="133"/>
      <c r="J2566" s="436"/>
      <c r="K2566" s="133"/>
      <c r="L2566" s="376"/>
      <c r="M2566" s="133"/>
      <c r="N2566" s="376"/>
      <c r="O2566" s="376"/>
      <c r="P2566" s="133"/>
      <c r="Q2566" s="376"/>
      <c r="R2566" s="133"/>
      <c r="S2566" s="499"/>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91"/>
    </row>
    <row r="2567" spans="6:69">
      <c r="F2567" s="376"/>
      <c r="G2567" s="133"/>
      <c r="H2567" s="376"/>
      <c r="I2567" s="133"/>
      <c r="J2567" s="436"/>
      <c r="K2567" s="133"/>
      <c r="L2567" s="376"/>
      <c r="M2567" s="133"/>
      <c r="N2567" s="376"/>
      <c r="O2567" s="376"/>
      <c r="P2567" s="133"/>
      <c r="Q2567" s="376"/>
      <c r="R2567" s="133"/>
      <c r="S2567" s="499"/>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91"/>
    </row>
    <row r="2568" spans="6:69">
      <c r="F2568" s="376"/>
      <c r="G2568" s="133"/>
      <c r="H2568" s="376"/>
      <c r="I2568" s="133"/>
      <c r="J2568" s="436"/>
      <c r="K2568" s="133"/>
      <c r="L2568" s="376"/>
      <c r="M2568" s="133"/>
      <c r="N2568" s="376"/>
      <c r="O2568" s="376"/>
      <c r="P2568" s="133"/>
      <c r="Q2568" s="376"/>
      <c r="R2568" s="133"/>
      <c r="S2568" s="499"/>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91"/>
    </row>
    <row r="2569" spans="6:69">
      <c r="F2569" s="376"/>
      <c r="G2569" s="133"/>
      <c r="H2569" s="376"/>
      <c r="I2569" s="133"/>
      <c r="J2569" s="436"/>
      <c r="K2569" s="133"/>
      <c r="L2569" s="376"/>
      <c r="M2569" s="133"/>
      <c r="N2569" s="376"/>
      <c r="O2569" s="376"/>
      <c r="P2569" s="133"/>
      <c r="Q2569" s="376"/>
      <c r="R2569" s="133"/>
      <c r="S2569" s="499"/>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91"/>
    </row>
    <row r="2570" spans="6:69">
      <c r="F2570" s="376"/>
      <c r="G2570" s="133"/>
      <c r="H2570" s="376"/>
      <c r="I2570" s="133"/>
      <c r="J2570" s="436"/>
      <c r="K2570" s="133"/>
      <c r="L2570" s="376"/>
      <c r="M2570" s="133"/>
      <c r="N2570" s="376"/>
      <c r="O2570" s="376"/>
      <c r="P2570" s="133"/>
      <c r="Q2570" s="376"/>
      <c r="R2570" s="133"/>
      <c r="S2570" s="499"/>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91"/>
    </row>
    <row r="2571" spans="6:69">
      <c r="F2571" s="376"/>
      <c r="G2571" s="133"/>
      <c r="H2571" s="376"/>
      <c r="I2571" s="133"/>
      <c r="J2571" s="436"/>
      <c r="K2571" s="133"/>
      <c r="L2571" s="376"/>
      <c r="M2571" s="133"/>
      <c r="N2571" s="376"/>
      <c r="O2571" s="376"/>
      <c r="P2571" s="133"/>
      <c r="Q2571" s="376"/>
      <c r="R2571" s="133"/>
      <c r="S2571" s="499"/>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91"/>
    </row>
    <row r="2572" spans="6:69">
      <c r="F2572" s="376"/>
      <c r="G2572" s="133"/>
      <c r="H2572" s="376"/>
      <c r="I2572" s="133"/>
      <c r="J2572" s="436"/>
      <c r="K2572" s="133"/>
      <c r="L2572" s="376"/>
      <c r="M2572" s="133"/>
      <c r="N2572" s="376"/>
      <c r="O2572" s="376"/>
      <c r="P2572" s="133"/>
      <c r="Q2572" s="376"/>
      <c r="R2572" s="133"/>
      <c r="S2572" s="499"/>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91"/>
    </row>
    <row r="2573" spans="6:69">
      <c r="F2573" s="376"/>
      <c r="G2573" s="133"/>
      <c r="H2573" s="376"/>
      <c r="I2573" s="133"/>
      <c r="J2573" s="436"/>
      <c r="K2573" s="133"/>
      <c r="L2573" s="376"/>
      <c r="M2573" s="133"/>
      <c r="N2573" s="376"/>
      <c r="O2573" s="376"/>
      <c r="P2573" s="133"/>
      <c r="Q2573" s="376"/>
      <c r="R2573" s="133"/>
      <c r="S2573" s="499"/>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91"/>
    </row>
    <row r="2574" spans="6:69">
      <c r="F2574" s="376"/>
      <c r="G2574" s="133"/>
      <c r="H2574" s="376"/>
      <c r="I2574" s="133"/>
      <c r="J2574" s="436"/>
      <c r="K2574" s="133"/>
      <c r="L2574" s="376"/>
      <c r="M2574" s="133"/>
      <c r="N2574" s="376"/>
      <c r="O2574" s="376"/>
      <c r="P2574" s="133"/>
      <c r="Q2574" s="376"/>
      <c r="R2574" s="133"/>
      <c r="S2574" s="499"/>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91"/>
    </row>
    <row r="2575" spans="6:69">
      <c r="F2575" s="376"/>
      <c r="G2575" s="133"/>
      <c r="H2575" s="376"/>
      <c r="I2575" s="133"/>
      <c r="J2575" s="436"/>
      <c r="K2575" s="133"/>
      <c r="L2575" s="376"/>
      <c r="M2575" s="133"/>
      <c r="N2575" s="376"/>
      <c r="O2575" s="376"/>
      <c r="P2575" s="133"/>
      <c r="Q2575" s="376"/>
      <c r="R2575" s="133"/>
      <c r="S2575" s="499"/>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91"/>
    </row>
    <row r="2576" spans="6:69">
      <c r="F2576" s="376"/>
      <c r="G2576" s="133"/>
      <c r="H2576" s="376"/>
      <c r="I2576" s="133"/>
      <c r="J2576" s="436"/>
      <c r="K2576" s="133"/>
      <c r="L2576" s="376"/>
      <c r="M2576" s="133"/>
      <c r="N2576" s="376"/>
      <c r="O2576" s="376"/>
      <c r="P2576" s="133"/>
      <c r="Q2576" s="376"/>
      <c r="R2576" s="133"/>
      <c r="S2576" s="499"/>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91"/>
    </row>
    <row r="2577" spans="6:69">
      <c r="F2577" s="376"/>
      <c r="G2577" s="133"/>
      <c r="H2577" s="376"/>
      <c r="I2577" s="133"/>
      <c r="J2577" s="436"/>
      <c r="K2577" s="133"/>
      <c r="L2577" s="376"/>
      <c r="M2577" s="133"/>
      <c r="N2577" s="376"/>
      <c r="O2577" s="376"/>
      <c r="P2577" s="133"/>
      <c r="Q2577" s="376"/>
      <c r="R2577" s="133"/>
      <c r="S2577" s="499"/>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91"/>
    </row>
    <row r="2578" spans="6:69">
      <c r="F2578" s="376"/>
      <c r="G2578" s="133"/>
      <c r="H2578" s="376"/>
      <c r="I2578" s="133"/>
      <c r="J2578" s="436"/>
      <c r="K2578" s="133"/>
      <c r="L2578" s="376"/>
      <c r="M2578" s="133"/>
      <c r="N2578" s="376"/>
      <c r="O2578" s="376"/>
      <c r="P2578" s="133"/>
      <c r="Q2578" s="376"/>
      <c r="R2578" s="133"/>
      <c r="S2578" s="499"/>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91"/>
    </row>
    <row r="2579" spans="6:69">
      <c r="F2579" s="376"/>
      <c r="G2579" s="133"/>
      <c r="H2579" s="376"/>
      <c r="I2579" s="133"/>
      <c r="J2579" s="436"/>
      <c r="K2579" s="133"/>
      <c r="L2579" s="376"/>
      <c r="M2579" s="133"/>
      <c r="N2579" s="376"/>
      <c r="O2579" s="376"/>
      <c r="P2579" s="133"/>
      <c r="Q2579" s="376"/>
      <c r="R2579" s="133"/>
      <c r="S2579" s="499"/>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91"/>
    </row>
    <row r="2580" spans="6:69">
      <c r="F2580" s="376"/>
      <c r="G2580" s="133"/>
      <c r="H2580" s="376"/>
      <c r="I2580" s="133"/>
      <c r="J2580" s="436"/>
      <c r="K2580" s="133"/>
      <c r="L2580" s="376"/>
      <c r="M2580" s="133"/>
      <c r="N2580" s="376"/>
      <c r="O2580" s="376"/>
      <c r="P2580" s="133"/>
      <c r="Q2580" s="376"/>
      <c r="R2580" s="133"/>
      <c r="S2580" s="499"/>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91"/>
    </row>
    <row r="2581" spans="6:69">
      <c r="F2581" s="376"/>
      <c r="G2581" s="133"/>
      <c r="H2581" s="376"/>
      <c r="I2581" s="133"/>
      <c r="J2581" s="436"/>
      <c r="K2581" s="133"/>
      <c r="L2581" s="376"/>
      <c r="M2581" s="133"/>
      <c r="N2581" s="376"/>
      <c r="O2581" s="376"/>
      <c r="P2581" s="133"/>
      <c r="Q2581" s="376"/>
      <c r="R2581" s="133"/>
      <c r="S2581" s="499"/>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91"/>
    </row>
    <row r="2582" spans="6:69">
      <c r="F2582" s="376"/>
      <c r="G2582" s="133"/>
      <c r="H2582" s="376"/>
      <c r="I2582" s="133"/>
      <c r="J2582" s="436"/>
      <c r="K2582" s="133"/>
      <c r="L2582" s="376"/>
      <c r="M2582" s="133"/>
      <c r="N2582" s="376"/>
      <c r="O2582" s="376"/>
      <c r="P2582" s="133"/>
      <c r="Q2582" s="376"/>
      <c r="R2582" s="133"/>
      <c r="S2582" s="499"/>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91"/>
    </row>
    <row r="2583" spans="6:69">
      <c r="F2583" s="376"/>
      <c r="G2583" s="133"/>
      <c r="H2583" s="376"/>
      <c r="I2583" s="133"/>
      <c r="J2583" s="436"/>
      <c r="K2583" s="133"/>
      <c r="L2583" s="376"/>
      <c r="M2583" s="133"/>
      <c r="N2583" s="376"/>
      <c r="O2583" s="376"/>
      <c r="P2583" s="133"/>
      <c r="Q2583" s="376"/>
      <c r="R2583" s="133"/>
      <c r="S2583" s="499"/>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91"/>
    </row>
    <row r="2584" spans="6:69">
      <c r="F2584" s="376"/>
      <c r="G2584" s="133"/>
      <c r="H2584" s="376"/>
      <c r="I2584" s="133"/>
      <c r="J2584" s="436"/>
      <c r="K2584" s="133"/>
      <c r="L2584" s="376"/>
      <c r="M2584" s="133"/>
      <c r="N2584" s="376"/>
      <c r="O2584" s="376"/>
      <c r="P2584" s="133"/>
      <c r="Q2584" s="376"/>
      <c r="R2584" s="133"/>
      <c r="S2584" s="499"/>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91"/>
    </row>
    <row r="2585" spans="6:69">
      <c r="F2585" s="376"/>
      <c r="G2585" s="133"/>
      <c r="H2585" s="376"/>
      <c r="I2585" s="133"/>
      <c r="J2585" s="436"/>
      <c r="K2585" s="133"/>
      <c r="L2585" s="376"/>
      <c r="M2585" s="133"/>
      <c r="N2585" s="376"/>
      <c r="O2585" s="376"/>
      <c r="P2585" s="133"/>
      <c r="Q2585" s="376"/>
      <c r="R2585" s="133"/>
      <c r="S2585" s="499"/>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91"/>
    </row>
    <row r="2586" spans="6:69">
      <c r="F2586" s="376"/>
      <c r="G2586" s="133"/>
      <c r="H2586" s="376"/>
      <c r="I2586" s="133"/>
      <c r="J2586" s="436"/>
      <c r="K2586" s="133"/>
      <c r="L2586" s="376"/>
      <c r="M2586" s="133"/>
      <c r="N2586" s="376"/>
      <c r="O2586" s="376"/>
      <c r="P2586" s="133"/>
      <c r="Q2586" s="376"/>
      <c r="R2586" s="133"/>
      <c r="S2586" s="499"/>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91"/>
    </row>
    <row r="2587" spans="6:69">
      <c r="F2587" s="376"/>
      <c r="G2587" s="133"/>
      <c r="H2587" s="376"/>
      <c r="I2587" s="133"/>
      <c r="J2587" s="436"/>
      <c r="K2587" s="133"/>
      <c r="L2587" s="376"/>
      <c r="M2587" s="133"/>
      <c r="N2587" s="376"/>
      <c r="O2587" s="376"/>
      <c r="P2587" s="133"/>
      <c r="Q2587" s="376"/>
      <c r="R2587" s="133"/>
      <c r="S2587" s="499"/>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91"/>
    </row>
    <row r="2588" spans="6:69">
      <c r="F2588" s="376"/>
      <c r="G2588" s="133"/>
      <c r="H2588" s="376"/>
      <c r="I2588" s="133"/>
      <c r="J2588" s="436"/>
      <c r="K2588" s="133"/>
      <c r="L2588" s="376"/>
      <c r="M2588" s="133"/>
      <c r="N2588" s="376"/>
      <c r="O2588" s="376"/>
      <c r="P2588" s="133"/>
      <c r="Q2588" s="376"/>
      <c r="R2588" s="133"/>
      <c r="S2588" s="499"/>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91"/>
    </row>
    <row r="2589" spans="6:69">
      <c r="F2589" s="376"/>
      <c r="G2589" s="133"/>
      <c r="H2589" s="376"/>
      <c r="I2589" s="133"/>
      <c r="J2589" s="436"/>
      <c r="K2589" s="133"/>
      <c r="L2589" s="376"/>
      <c r="M2589" s="133"/>
      <c r="N2589" s="376"/>
      <c r="O2589" s="376"/>
      <c r="P2589" s="133"/>
      <c r="Q2589" s="376"/>
      <c r="R2589" s="133"/>
      <c r="S2589" s="499"/>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91"/>
    </row>
    <row r="2590" spans="6:69">
      <c r="F2590" s="376"/>
      <c r="G2590" s="133"/>
      <c r="H2590" s="376"/>
      <c r="I2590" s="133"/>
      <c r="J2590" s="436"/>
      <c r="K2590" s="133"/>
      <c r="L2590" s="376"/>
      <c r="M2590" s="133"/>
      <c r="N2590" s="376"/>
      <c r="O2590" s="376"/>
      <c r="P2590" s="133"/>
      <c r="Q2590" s="376"/>
      <c r="R2590" s="133"/>
      <c r="S2590" s="499"/>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91"/>
    </row>
    <row r="2591" spans="6:69">
      <c r="F2591" s="376"/>
      <c r="G2591" s="133"/>
      <c r="H2591" s="376"/>
      <c r="I2591" s="133"/>
      <c r="J2591" s="436"/>
      <c r="K2591" s="133"/>
      <c r="L2591" s="376"/>
      <c r="M2591" s="133"/>
      <c r="N2591" s="376"/>
      <c r="O2591" s="376"/>
      <c r="P2591" s="133"/>
      <c r="Q2591" s="376"/>
      <c r="R2591" s="133"/>
      <c r="S2591" s="499"/>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91"/>
    </row>
    <row r="2592" spans="6:69">
      <c r="F2592" s="376"/>
      <c r="G2592" s="133"/>
      <c r="H2592" s="376"/>
      <c r="I2592" s="133"/>
      <c r="J2592" s="436"/>
      <c r="K2592" s="133"/>
      <c r="L2592" s="376"/>
      <c r="M2592" s="133"/>
      <c r="N2592" s="376"/>
      <c r="O2592" s="376"/>
      <c r="P2592" s="133"/>
      <c r="Q2592" s="376"/>
      <c r="R2592" s="133"/>
      <c r="S2592" s="499"/>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91"/>
    </row>
    <row r="2593" spans="6:69">
      <c r="F2593" s="376"/>
      <c r="G2593" s="133"/>
      <c r="H2593" s="376"/>
      <c r="I2593" s="133"/>
      <c r="J2593" s="436"/>
      <c r="K2593" s="133"/>
      <c r="L2593" s="376"/>
      <c r="M2593" s="133"/>
      <c r="N2593" s="376"/>
      <c r="O2593" s="376"/>
      <c r="P2593" s="133"/>
      <c r="Q2593" s="376"/>
      <c r="R2593" s="133"/>
      <c r="S2593" s="499"/>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91"/>
    </row>
    <row r="2594" spans="6:69">
      <c r="F2594" s="376"/>
      <c r="G2594" s="133"/>
      <c r="H2594" s="376"/>
      <c r="I2594" s="133"/>
      <c r="J2594" s="436"/>
      <c r="K2594" s="133"/>
      <c r="L2594" s="376"/>
      <c r="M2594" s="133"/>
      <c r="N2594" s="376"/>
      <c r="O2594" s="376"/>
      <c r="P2594" s="133"/>
      <c r="Q2594" s="376"/>
      <c r="R2594" s="133"/>
      <c r="S2594" s="499"/>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91"/>
    </row>
    <row r="2595" spans="6:69">
      <c r="F2595" s="376"/>
      <c r="G2595" s="133"/>
      <c r="H2595" s="376"/>
      <c r="I2595" s="133"/>
      <c r="J2595" s="436"/>
      <c r="K2595" s="133"/>
      <c r="L2595" s="376"/>
      <c r="M2595" s="133"/>
      <c r="N2595" s="376"/>
      <c r="O2595" s="376"/>
      <c r="P2595" s="133"/>
      <c r="Q2595" s="376"/>
      <c r="R2595" s="133"/>
      <c r="S2595" s="499"/>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91"/>
    </row>
    <row r="2596" spans="6:69">
      <c r="F2596" s="376"/>
      <c r="G2596" s="133"/>
      <c r="H2596" s="376"/>
      <c r="I2596" s="133"/>
      <c r="J2596" s="436"/>
      <c r="K2596" s="133"/>
      <c r="L2596" s="376"/>
      <c r="M2596" s="133"/>
      <c r="N2596" s="376"/>
      <c r="O2596" s="376"/>
      <c r="P2596" s="133"/>
      <c r="Q2596" s="376"/>
      <c r="R2596" s="133"/>
      <c r="S2596" s="499"/>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91"/>
    </row>
    <row r="2597" spans="6:69">
      <c r="F2597" s="376"/>
      <c r="G2597" s="133"/>
      <c r="H2597" s="376"/>
      <c r="I2597" s="133"/>
      <c r="J2597" s="436"/>
      <c r="K2597" s="133"/>
      <c r="L2597" s="376"/>
      <c r="M2597" s="133"/>
      <c r="N2597" s="376"/>
      <c r="O2597" s="376"/>
      <c r="P2597" s="133"/>
      <c r="Q2597" s="376"/>
      <c r="R2597" s="133"/>
      <c r="S2597" s="499"/>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91"/>
    </row>
    <row r="2598" spans="6:69">
      <c r="F2598" s="376"/>
      <c r="G2598" s="133"/>
      <c r="H2598" s="376"/>
      <c r="I2598" s="133"/>
      <c r="J2598" s="436"/>
      <c r="K2598" s="133"/>
      <c r="L2598" s="376"/>
      <c r="M2598" s="133"/>
      <c r="N2598" s="376"/>
      <c r="O2598" s="376"/>
      <c r="P2598" s="133"/>
      <c r="Q2598" s="376"/>
      <c r="R2598" s="133"/>
      <c r="S2598" s="499"/>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91"/>
    </row>
    <row r="2599" spans="6:69">
      <c r="F2599" s="376"/>
      <c r="G2599" s="133"/>
      <c r="H2599" s="376"/>
      <c r="I2599" s="133"/>
      <c r="J2599" s="436"/>
      <c r="K2599" s="133"/>
      <c r="L2599" s="376"/>
      <c r="M2599" s="133"/>
      <c r="N2599" s="376"/>
      <c r="O2599" s="376"/>
      <c r="P2599" s="133"/>
      <c r="Q2599" s="376"/>
      <c r="R2599" s="133"/>
      <c r="S2599" s="499"/>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91"/>
    </row>
    <row r="2600" spans="6:69">
      <c r="F2600" s="376"/>
      <c r="G2600" s="133"/>
      <c r="H2600" s="376"/>
      <c r="I2600" s="133"/>
      <c r="J2600" s="436"/>
      <c r="K2600" s="133"/>
      <c r="L2600" s="376"/>
      <c r="M2600" s="133"/>
      <c r="N2600" s="376"/>
      <c r="O2600" s="376"/>
      <c r="P2600" s="133"/>
      <c r="Q2600" s="376"/>
      <c r="R2600" s="133"/>
      <c r="S2600" s="499"/>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91"/>
    </row>
    <row r="2601" spans="6:69">
      <c r="F2601" s="376"/>
      <c r="G2601" s="133"/>
      <c r="H2601" s="376"/>
      <c r="I2601" s="133"/>
      <c r="J2601" s="436"/>
      <c r="K2601" s="133"/>
      <c r="L2601" s="376"/>
      <c r="M2601" s="133"/>
      <c r="N2601" s="376"/>
      <c r="O2601" s="376"/>
      <c r="P2601" s="133"/>
      <c r="Q2601" s="376"/>
      <c r="R2601" s="133"/>
      <c r="S2601" s="499"/>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91"/>
    </row>
    <row r="2602" spans="6:69">
      <c r="F2602" s="376"/>
      <c r="G2602" s="133"/>
      <c r="H2602" s="376"/>
      <c r="I2602" s="133"/>
      <c r="J2602" s="436"/>
      <c r="K2602" s="133"/>
      <c r="L2602" s="376"/>
      <c r="M2602" s="133"/>
      <c r="N2602" s="376"/>
      <c r="O2602" s="376"/>
      <c r="P2602" s="133"/>
      <c r="Q2602" s="376"/>
      <c r="R2602" s="133"/>
      <c r="S2602" s="499"/>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91"/>
    </row>
    <row r="2603" spans="6:69">
      <c r="F2603" s="376"/>
      <c r="G2603" s="133"/>
      <c r="H2603" s="376"/>
      <c r="I2603" s="133"/>
      <c r="J2603" s="436"/>
      <c r="K2603" s="133"/>
      <c r="L2603" s="376"/>
      <c r="M2603" s="133"/>
      <c r="N2603" s="376"/>
      <c r="O2603" s="376"/>
      <c r="P2603" s="133"/>
      <c r="Q2603" s="376"/>
      <c r="R2603" s="133"/>
      <c r="S2603" s="499"/>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91"/>
    </row>
    <row r="2604" spans="6:69">
      <c r="F2604" s="376"/>
      <c r="G2604" s="133"/>
      <c r="H2604" s="376"/>
      <c r="I2604" s="133"/>
      <c r="J2604" s="436"/>
      <c r="K2604" s="133"/>
      <c r="L2604" s="376"/>
      <c r="M2604" s="133"/>
      <c r="N2604" s="376"/>
      <c r="O2604" s="376"/>
      <c r="P2604" s="133"/>
      <c r="Q2604" s="376"/>
      <c r="R2604" s="133"/>
      <c r="S2604" s="499"/>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91"/>
    </row>
    <row r="2605" spans="6:69">
      <c r="F2605" s="376"/>
      <c r="G2605" s="133"/>
      <c r="H2605" s="376"/>
      <c r="I2605" s="133"/>
      <c r="J2605" s="436"/>
      <c r="K2605" s="133"/>
      <c r="L2605" s="376"/>
      <c r="M2605" s="133"/>
      <c r="N2605" s="376"/>
      <c r="O2605" s="376"/>
      <c r="P2605" s="133"/>
      <c r="Q2605" s="376"/>
      <c r="R2605" s="133"/>
      <c r="S2605" s="499"/>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91"/>
    </row>
    <row r="2606" spans="6:69">
      <c r="F2606" s="376"/>
      <c r="G2606" s="133"/>
      <c r="H2606" s="376"/>
      <c r="I2606" s="133"/>
      <c r="J2606" s="436"/>
      <c r="K2606" s="133"/>
      <c r="L2606" s="376"/>
      <c r="M2606" s="133"/>
      <c r="N2606" s="376"/>
      <c r="O2606" s="376"/>
      <c r="P2606" s="133"/>
      <c r="Q2606" s="376"/>
      <c r="R2606" s="133"/>
      <c r="S2606" s="499"/>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91"/>
    </row>
    <row r="2607" spans="6:69">
      <c r="F2607" s="376"/>
      <c r="G2607" s="133"/>
      <c r="H2607" s="376"/>
      <c r="I2607" s="133"/>
      <c r="J2607" s="436"/>
      <c r="K2607" s="133"/>
      <c r="L2607" s="376"/>
      <c r="M2607" s="133"/>
      <c r="N2607" s="376"/>
      <c r="O2607" s="376"/>
      <c r="P2607" s="133"/>
      <c r="Q2607" s="376"/>
      <c r="R2607" s="133"/>
      <c r="S2607" s="499"/>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91"/>
    </row>
    <row r="2608" spans="6:69">
      <c r="F2608" s="376"/>
      <c r="G2608" s="133"/>
      <c r="H2608" s="376"/>
      <c r="I2608" s="133"/>
      <c r="J2608" s="436"/>
      <c r="K2608" s="133"/>
      <c r="L2608" s="376"/>
      <c r="M2608" s="133"/>
      <c r="N2608" s="376"/>
      <c r="O2608" s="376"/>
      <c r="P2608" s="133"/>
      <c r="Q2608" s="376"/>
      <c r="R2608" s="133"/>
      <c r="S2608" s="499"/>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91"/>
    </row>
    <row r="2609" spans="6:69">
      <c r="F2609" s="376"/>
      <c r="G2609" s="133"/>
      <c r="H2609" s="376"/>
      <c r="I2609" s="133"/>
      <c r="J2609" s="436"/>
      <c r="K2609" s="133"/>
      <c r="L2609" s="376"/>
      <c r="M2609" s="133"/>
      <c r="N2609" s="376"/>
      <c r="O2609" s="376"/>
      <c r="P2609" s="133"/>
      <c r="Q2609" s="376"/>
      <c r="R2609" s="133"/>
      <c r="S2609" s="499"/>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91"/>
    </row>
    <row r="2610" spans="6:69">
      <c r="F2610" s="376"/>
      <c r="G2610" s="133"/>
      <c r="H2610" s="376"/>
      <c r="I2610" s="133"/>
      <c r="J2610" s="436"/>
      <c r="K2610" s="133"/>
      <c r="L2610" s="376"/>
      <c r="M2610" s="133"/>
      <c r="N2610" s="376"/>
      <c r="O2610" s="376"/>
      <c r="P2610" s="133"/>
      <c r="Q2610" s="376"/>
      <c r="R2610" s="133"/>
      <c r="S2610" s="499"/>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91"/>
    </row>
    <row r="2611" spans="6:69">
      <c r="F2611" s="376"/>
      <c r="G2611" s="133"/>
      <c r="H2611" s="376"/>
      <c r="I2611" s="133"/>
      <c r="J2611" s="436"/>
      <c r="K2611" s="133"/>
      <c r="L2611" s="376"/>
      <c r="M2611" s="133"/>
      <c r="N2611" s="376"/>
      <c r="O2611" s="376"/>
      <c r="P2611" s="133"/>
      <c r="Q2611" s="376"/>
      <c r="R2611" s="133"/>
      <c r="S2611" s="499"/>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91"/>
    </row>
    <row r="2612" spans="6:69">
      <c r="F2612" s="376"/>
      <c r="G2612" s="133"/>
      <c r="H2612" s="376"/>
      <c r="I2612" s="133"/>
      <c r="J2612" s="436"/>
      <c r="K2612" s="133"/>
      <c r="L2612" s="376"/>
      <c r="M2612" s="133"/>
      <c r="N2612" s="376"/>
      <c r="O2612" s="376"/>
      <c r="P2612" s="133"/>
      <c r="Q2612" s="376"/>
      <c r="R2612" s="133"/>
      <c r="S2612" s="499"/>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91"/>
    </row>
    <row r="2613" spans="6:69">
      <c r="F2613" s="376"/>
      <c r="G2613" s="133"/>
      <c r="H2613" s="376"/>
      <c r="I2613" s="133"/>
      <c r="J2613" s="436"/>
      <c r="K2613" s="133"/>
      <c r="L2613" s="376"/>
      <c r="M2613" s="133"/>
      <c r="N2613" s="376"/>
      <c r="O2613" s="376"/>
      <c r="P2613" s="133"/>
      <c r="Q2613" s="376"/>
      <c r="R2613" s="133"/>
      <c r="S2613" s="499"/>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91"/>
    </row>
    <row r="2614" spans="6:69">
      <c r="F2614" s="376"/>
      <c r="G2614" s="133"/>
      <c r="H2614" s="376"/>
      <c r="I2614" s="133"/>
      <c r="J2614" s="436"/>
      <c r="K2614" s="133"/>
      <c r="L2614" s="376"/>
      <c r="M2614" s="133"/>
      <c r="N2614" s="376"/>
      <c r="O2614" s="376"/>
      <c r="P2614" s="133"/>
      <c r="Q2614" s="376"/>
      <c r="R2614" s="133"/>
      <c r="S2614" s="499"/>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91"/>
    </row>
    <row r="2615" spans="6:69">
      <c r="F2615" s="376"/>
      <c r="G2615" s="133"/>
      <c r="H2615" s="376"/>
      <c r="I2615" s="133"/>
      <c r="J2615" s="436"/>
      <c r="K2615" s="133"/>
      <c r="L2615" s="376"/>
      <c r="M2615" s="133"/>
      <c r="N2615" s="376"/>
      <c r="O2615" s="376"/>
      <c r="P2615" s="133"/>
      <c r="Q2615" s="376"/>
      <c r="R2615" s="133"/>
      <c r="S2615" s="499"/>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91"/>
    </row>
    <row r="2616" spans="6:69">
      <c r="F2616" s="376"/>
      <c r="G2616" s="133"/>
      <c r="H2616" s="376"/>
      <c r="I2616" s="133"/>
      <c r="J2616" s="436"/>
      <c r="K2616" s="133"/>
      <c r="L2616" s="376"/>
      <c r="M2616" s="133"/>
      <c r="N2616" s="376"/>
      <c r="O2616" s="376"/>
      <c r="P2616" s="133"/>
      <c r="Q2616" s="376"/>
      <c r="R2616" s="133"/>
      <c r="S2616" s="499"/>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91"/>
    </row>
    <row r="2617" spans="6:69">
      <c r="F2617" s="376"/>
      <c r="G2617" s="133"/>
      <c r="H2617" s="376"/>
      <c r="I2617" s="133"/>
      <c r="J2617" s="436"/>
      <c r="K2617" s="133"/>
      <c r="L2617" s="376"/>
      <c r="M2617" s="133"/>
      <c r="N2617" s="376"/>
      <c r="O2617" s="376"/>
      <c r="P2617" s="133"/>
      <c r="Q2617" s="376"/>
      <c r="R2617" s="133"/>
      <c r="S2617" s="499"/>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91"/>
    </row>
    <row r="2618" spans="6:69">
      <c r="F2618" s="376"/>
      <c r="G2618" s="133"/>
      <c r="H2618" s="376"/>
      <c r="I2618" s="133"/>
      <c r="J2618" s="436"/>
      <c r="K2618" s="133"/>
      <c r="L2618" s="376"/>
      <c r="M2618" s="133"/>
      <c r="N2618" s="376"/>
      <c r="O2618" s="376"/>
      <c r="P2618" s="133"/>
      <c r="Q2618" s="376"/>
      <c r="R2618" s="133"/>
      <c r="S2618" s="499"/>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91"/>
    </row>
    <row r="2619" spans="6:69">
      <c r="F2619" s="376"/>
      <c r="G2619" s="133"/>
      <c r="H2619" s="376"/>
      <c r="I2619" s="133"/>
      <c r="J2619" s="436"/>
      <c r="K2619" s="133"/>
      <c r="L2619" s="376"/>
      <c r="M2619" s="133"/>
      <c r="N2619" s="376"/>
      <c r="O2619" s="376"/>
      <c r="P2619" s="133"/>
      <c r="Q2619" s="376"/>
      <c r="R2619" s="133"/>
      <c r="S2619" s="499"/>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91"/>
    </row>
    <row r="2620" spans="6:69">
      <c r="F2620" s="376"/>
      <c r="G2620" s="133"/>
      <c r="H2620" s="376"/>
      <c r="I2620" s="133"/>
      <c r="J2620" s="436"/>
      <c r="K2620" s="133"/>
      <c r="L2620" s="376"/>
      <c r="M2620" s="133"/>
      <c r="N2620" s="376"/>
      <c r="O2620" s="376"/>
      <c r="P2620" s="133"/>
      <c r="Q2620" s="376"/>
      <c r="R2620" s="133"/>
      <c r="S2620" s="499"/>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91"/>
    </row>
    <row r="2621" spans="6:69">
      <c r="F2621" s="376"/>
      <c r="G2621" s="133"/>
      <c r="H2621" s="376"/>
      <c r="I2621" s="133"/>
      <c r="J2621" s="436"/>
      <c r="K2621" s="133"/>
      <c r="L2621" s="376"/>
      <c r="M2621" s="133"/>
      <c r="N2621" s="376"/>
      <c r="O2621" s="376"/>
      <c r="P2621" s="133"/>
      <c r="Q2621" s="376"/>
      <c r="R2621" s="133"/>
      <c r="S2621" s="499"/>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91"/>
    </row>
    <row r="2622" spans="6:69">
      <c r="F2622" s="376"/>
      <c r="G2622" s="133"/>
      <c r="H2622" s="376"/>
      <c r="I2622" s="133"/>
      <c r="J2622" s="436"/>
      <c r="K2622" s="133"/>
      <c r="L2622" s="376"/>
      <c r="M2622" s="133"/>
      <c r="N2622" s="376"/>
      <c r="O2622" s="376"/>
      <c r="P2622" s="133"/>
      <c r="Q2622" s="376"/>
      <c r="R2622" s="133"/>
      <c r="S2622" s="499"/>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91"/>
    </row>
    <row r="2623" spans="6:69">
      <c r="F2623" s="376"/>
      <c r="G2623" s="133"/>
      <c r="H2623" s="376"/>
      <c r="I2623" s="133"/>
      <c r="J2623" s="436"/>
      <c r="K2623" s="133"/>
      <c r="L2623" s="376"/>
      <c r="M2623" s="133"/>
      <c r="N2623" s="376"/>
      <c r="O2623" s="376"/>
      <c r="P2623" s="133"/>
      <c r="Q2623" s="376"/>
      <c r="R2623" s="133"/>
      <c r="S2623" s="499"/>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91"/>
    </row>
    <row r="2624" spans="6:69">
      <c r="F2624" s="376"/>
      <c r="G2624" s="133"/>
      <c r="H2624" s="376"/>
      <c r="I2624" s="133"/>
      <c r="J2624" s="436"/>
      <c r="K2624" s="133"/>
      <c r="L2624" s="376"/>
      <c r="M2624" s="133"/>
      <c r="N2624" s="376"/>
      <c r="O2624" s="376"/>
      <c r="P2624" s="133"/>
      <c r="Q2624" s="376"/>
      <c r="R2624" s="133"/>
      <c r="S2624" s="499"/>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91"/>
    </row>
    <row r="2625" spans="6:69">
      <c r="F2625" s="376"/>
      <c r="G2625" s="133"/>
      <c r="H2625" s="376"/>
      <c r="I2625" s="133"/>
      <c r="J2625" s="436"/>
      <c r="K2625" s="133"/>
      <c r="L2625" s="376"/>
      <c r="M2625" s="133"/>
      <c r="N2625" s="376"/>
      <c r="O2625" s="376"/>
      <c r="P2625" s="133"/>
      <c r="Q2625" s="376"/>
      <c r="R2625" s="133"/>
      <c r="S2625" s="499"/>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91"/>
    </row>
    <row r="2626" spans="6:69">
      <c r="F2626" s="376"/>
      <c r="G2626" s="133"/>
      <c r="H2626" s="376"/>
      <c r="I2626" s="133"/>
      <c r="J2626" s="436"/>
      <c r="K2626" s="133"/>
      <c r="L2626" s="376"/>
      <c r="M2626" s="133"/>
      <c r="N2626" s="376"/>
      <c r="O2626" s="376"/>
      <c r="P2626" s="133"/>
      <c r="Q2626" s="376"/>
      <c r="R2626" s="133"/>
      <c r="S2626" s="499"/>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91"/>
    </row>
    <row r="2627" spans="6:69">
      <c r="F2627" s="376"/>
      <c r="G2627" s="133"/>
      <c r="H2627" s="376"/>
      <c r="I2627" s="133"/>
      <c r="J2627" s="436"/>
      <c r="K2627" s="133"/>
      <c r="L2627" s="376"/>
      <c r="M2627" s="133"/>
      <c r="N2627" s="376"/>
      <c r="O2627" s="376"/>
      <c r="P2627" s="133"/>
      <c r="Q2627" s="376"/>
      <c r="R2627" s="133"/>
      <c r="S2627" s="499"/>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91"/>
    </row>
    <row r="2628" spans="6:69">
      <c r="F2628" s="376"/>
      <c r="G2628" s="133"/>
      <c r="H2628" s="376"/>
      <c r="I2628" s="133"/>
      <c r="J2628" s="436"/>
      <c r="K2628" s="133"/>
      <c r="L2628" s="376"/>
      <c r="M2628" s="133"/>
      <c r="N2628" s="376"/>
      <c r="O2628" s="376"/>
      <c r="P2628" s="133"/>
      <c r="Q2628" s="376"/>
      <c r="R2628" s="133"/>
      <c r="S2628" s="499"/>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91"/>
    </row>
    <row r="2629" spans="6:69">
      <c r="F2629" s="376"/>
      <c r="G2629" s="133"/>
      <c r="H2629" s="376"/>
      <c r="I2629" s="133"/>
      <c r="J2629" s="436"/>
      <c r="K2629" s="133"/>
      <c r="L2629" s="376"/>
      <c r="M2629" s="133"/>
      <c r="N2629" s="376"/>
      <c r="O2629" s="376"/>
      <c r="P2629" s="133"/>
      <c r="Q2629" s="376"/>
      <c r="R2629" s="133"/>
      <c r="S2629" s="499"/>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91"/>
    </row>
    <row r="2630" spans="6:69">
      <c r="F2630" s="376"/>
      <c r="G2630" s="133"/>
      <c r="H2630" s="376"/>
      <c r="I2630" s="133"/>
      <c r="J2630" s="436"/>
      <c r="K2630" s="133"/>
      <c r="L2630" s="376"/>
      <c r="M2630" s="133"/>
      <c r="N2630" s="376"/>
      <c r="O2630" s="376"/>
      <c r="P2630" s="133"/>
      <c r="Q2630" s="376"/>
      <c r="R2630" s="133"/>
      <c r="S2630" s="499"/>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91"/>
    </row>
    <row r="2631" spans="6:69">
      <c r="F2631" s="376"/>
      <c r="G2631" s="133"/>
      <c r="H2631" s="376"/>
      <c r="I2631" s="133"/>
      <c r="J2631" s="436"/>
      <c r="K2631" s="133"/>
      <c r="L2631" s="376"/>
      <c r="M2631" s="133"/>
      <c r="N2631" s="376"/>
      <c r="O2631" s="376"/>
      <c r="P2631" s="133"/>
      <c r="Q2631" s="376"/>
      <c r="R2631" s="133"/>
      <c r="S2631" s="499"/>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91"/>
    </row>
    <row r="2632" spans="6:69">
      <c r="F2632" s="376"/>
      <c r="G2632" s="133"/>
      <c r="H2632" s="376"/>
      <c r="I2632" s="133"/>
      <c r="J2632" s="436"/>
      <c r="K2632" s="133"/>
      <c r="L2632" s="376"/>
      <c r="M2632" s="133"/>
      <c r="N2632" s="376"/>
      <c r="O2632" s="376"/>
      <c r="P2632" s="133"/>
      <c r="Q2632" s="376"/>
      <c r="R2632" s="133"/>
      <c r="S2632" s="499"/>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91"/>
    </row>
    <row r="2633" spans="6:69">
      <c r="F2633" s="376"/>
      <c r="G2633" s="133"/>
      <c r="H2633" s="376"/>
      <c r="I2633" s="133"/>
      <c r="J2633" s="436"/>
      <c r="K2633" s="133"/>
      <c r="L2633" s="376"/>
      <c r="M2633" s="133"/>
      <c r="N2633" s="376"/>
      <c r="O2633" s="376"/>
      <c r="P2633" s="133"/>
      <c r="Q2633" s="376"/>
      <c r="R2633" s="133"/>
      <c r="S2633" s="499"/>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91"/>
    </row>
    <row r="2634" spans="6:69">
      <c r="F2634" s="376"/>
      <c r="G2634" s="133"/>
      <c r="H2634" s="376"/>
      <c r="I2634" s="133"/>
      <c r="J2634" s="436"/>
      <c r="K2634" s="133"/>
      <c r="L2634" s="376"/>
      <c r="M2634" s="133"/>
      <c r="N2634" s="376"/>
      <c r="O2634" s="376"/>
      <c r="P2634" s="133"/>
      <c r="Q2634" s="376"/>
      <c r="R2634" s="133"/>
      <c r="S2634" s="499"/>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91"/>
    </row>
    <row r="2635" spans="6:69">
      <c r="F2635" s="376"/>
      <c r="G2635" s="133"/>
      <c r="H2635" s="376"/>
      <c r="I2635" s="133"/>
      <c r="J2635" s="436"/>
      <c r="K2635" s="133"/>
      <c r="L2635" s="376"/>
      <c r="M2635" s="133"/>
      <c r="N2635" s="376"/>
      <c r="O2635" s="376"/>
      <c r="P2635" s="133"/>
      <c r="Q2635" s="376"/>
      <c r="R2635" s="133"/>
      <c r="S2635" s="499"/>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91"/>
    </row>
    <row r="2636" spans="6:69">
      <c r="F2636" s="376"/>
      <c r="G2636" s="133"/>
      <c r="H2636" s="376"/>
      <c r="I2636" s="133"/>
      <c r="J2636" s="436"/>
      <c r="K2636" s="133"/>
      <c r="L2636" s="376"/>
      <c r="M2636" s="133"/>
      <c r="N2636" s="376"/>
      <c r="O2636" s="376"/>
      <c r="P2636" s="133"/>
      <c r="Q2636" s="376"/>
      <c r="R2636" s="133"/>
      <c r="S2636" s="499"/>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91"/>
    </row>
    <row r="2637" spans="6:69">
      <c r="F2637" s="376"/>
      <c r="G2637" s="133"/>
      <c r="H2637" s="376"/>
      <c r="I2637" s="133"/>
      <c r="J2637" s="436"/>
      <c r="K2637" s="133"/>
      <c r="L2637" s="376"/>
      <c r="M2637" s="133"/>
      <c r="N2637" s="376"/>
      <c r="O2637" s="376"/>
      <c r="P2637" s="133"/>
      <c r="Q2637" s="376"/>
      <c r="R2637" s="133"/>
      <c r="S2637" s="499"/>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91"/>
    </row>
    <row r="2638" spans="6:69">
      <c r="F2638" s="376"/>
      <c r="G2638" s="133"/>
      <c r="H2638" s="376"/>
      <c r="I2638" s="133"/>
      <c r="J2638" s="436"/>
      <c r="K2638" s="133"/>
      <c r="L2638" s="376"/>
      <c r="M2638" s="133"/>
      <c r="N2638" s="376"/>
      <c r="O2638" s="376"/>
      <c r="P2638" s="133"/>
      <c r="Q2638" s="376"/>
      <c r="R2638" s="133"/>
      <c r="S2638" s="499"/>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91"/>
    </row>
    <row r="2639" spans="6:69">
      <c r="F2639" s="376"/>
      <c r="G2639" s="133"/>
      <c r="H2639" s="376"/>
      <c r="I2639" s="133"/>
      <c r="J2639" s="436"/>
      <c r="K2639" s="133"/>
      <c r="L2639" s="376"/>
      <c r="M2639" s="133"/>
      <c r="N2639" s="376"/>
      <c r="O2639" s="376"/>
      <c r="P2639" s="133"/>
      <c r="Q2639" s="376"/>
      <c r="R2639" s="133"/>
      <c r="S2639" s="499"/>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91"/>
    </row>
    <row r="2640" spans="6:69">
      <c r="F2640" s="376"/>
      <c r="G2640" s="133"/>
      <c r="H2640" s="376"/>
      <c r="I2640" s="133"/>
      <c r="J2640" s="436"/>
      <c r="K2640" s="133"/>
      <c r="L2640" s="376"/>
      <c r="M2640" s="133"/>
      <c r="N2640" s="376"/>
      <c r="O2640" s="376"/>
      <c r="P2640" s="133"/>
      <c r="Q2640" s="376"/>
      <c r="R2640" s="133"/>
      <c r="S2640" s="499"/>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91"/>
    </row>
    <row r="2641" spans="6:69">
      <c r="F2641" s="376"/>
      <c r="G2641" s="133"/>
      <c r="H2641" s="376"/>
      <c r="I2641" s="133"/>
      <c r="J2641" s="436"/>
      <c r="K2641" s="133"/>
      <c r="L2641" s="376"/>
      <c r="M2641" s="133"/>
      <c r="N2641" s="376"/>
      <c r="O2641" s="376"/>
      <c r="P2641" s="133"/>
      <c r="Q2641" s="376"/>
      <c r="R2641" s="133"/>
      <c r="S2641" s="499"/>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91"/>
    </row>
    <row r="2642" spans="6:69">
      <c r="F2642" s="376"/>
      <c r="G2642" s="133"/>
      <c r="H2642" s="376"/>
      <c r="I2642" s="133"/>
      <c r="J2642" s="436"/>
      <c r="K2642" s="133"/>
      <c r="L2642" s="376"/>
      <c r="M2642" s="133"/>
      <c r="N2642" s="376"/>
      <c r="O2642" s="376"/>
      <c r="P2642" s="133"/>
      <c r="Q2642" s="376"/>
      <c r="R2642" s="133"/>
      <c r="S2642" s="499"/>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91"/>
    </row>
    <row r="2643" spans="6:69">
      <c r="F2643" s="376"/>
      <c r="G2643" s="133"/>
      <c r="H2643" s="376"/>
      <c r="I2643" s="133"/>
      <c r="J2643" s="436"/>
      <c r="K2643" s="133"/>
      <c r="L2643" s="376"/>
      <c r="M2643" s="133"/>
      <c r="N2643" s="376"/>
      <c r="O2643" s="376"/>
      <c r="P2643" s="133"/>
      <c r="Q2643" s="376"/>
      <c r="R2643" s="133"/>
      <c r="S2643" s="499"/>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91"/>
    </row>
    <row r="2644" spans="6:69">
      <c r="F2644" s="376"/>
      <c r="G2644" s="133"/>
      <c r="H2644" s="376"/>
      <c r="I2644" s="133"/>
      <c r="J2644" s="436"/>
      <c r="K2644" s="133"/>
      <c r="L2644" s="376"/>
      <c r="M2644" s="133"/>
      <c r="N2644" s="376"/>
      <c r="O2644" s="376"/>
      <c r="P2644" s="133"/>
      <c r="Q2644" s="376"/>
      <c r="R2644" s="133"/>
      <c r="S2644" s="499"/>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91"/>
    </row>
    <row r="2645" spans="6:69">
      <c r="F2645" s="376"/>
      <c r="G2645" s="133"/>
      <c r="H2645" s="376"/>
      <c r="I2645" s="133"/>
      <c r="J2645" s="436"/>
      <c r="K2645" s="133"/>
      <c r="L2645" s="376"/>
      <c r="M2645" s="133"/>
      <c r="N2645" s="376"/>
      <c r="O2645" s="376"/>
      <c r="P2645" s="133"/>
      <c r="Q2645" s="376"/>
      <c r="R2645" s="133"/>
      <c r="S2645" s="499"/>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91"/>
    </row>
    <row r="2646" spans="6:69">
      <c r="F2646" s="376"/>
      <c r="G2646" s="133"/>
      <c r="H2646" s="376"/>
      <c r="I2646" s="133"/>
      <c r="J2646" s="436"/>
      <c r="K2646" s="133"/>
      <c r="L2646" s="376"/>
      <c r="M2646" s="133"/>
      <c r="N2646" s="376"/>
      <c r="O2646" s="376"/>
      <c r="P2646" s="133"/>
      <c r="Q2646" s="376"/>
      <c r="R2646" s="133"/>
      <c r="S2646" s="499"/>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91"/>
    </row>
    <row r="2647" spans="6:69">
      <c r="F2647" s="376"/>
      <c r="G2647" s="133"/>
      <c r="H2647" s="376"/>
      <c r="I2647" s="133"/>
      <c r="J2647" s="436"/>
      <c r="K2647" s="133"/>
      <c r="L2647" s="376"/>
      <c r="M2647" s="133"/>
      <c r="N2647" s="376"/>
      <c r="O2647" s="376"/>
      <c r="P2647" s="133"/>
      <c r="Q2647" s="376"/>
      <c r="R2647" s="133"/>
      <c r="S2647" s="499"/>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91"/>
    </row>
    <row r="2648" spans="6:69">
      <c r="F2648" s="376"/>
      <c r="G2648" s="133"/>
      <c r="H2648" s="376"/>
      <c r="I2648" s="133"/>
      <c r="J2648" s="436"/>
      <c r="K2648" s="133"/>
      <c r="L2648" s="376"/>
      <c r="M2648" s="133"/>
      <c r="N2648" s="376"/>
      <c r="O2648" s="376"/>
      <c r="P2648" s="133"/>
      <c r="Q2648" s="376"/>
      <c r="R2648" s="133"/>
      <c r="S2648" s="499"/>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91"/>
    </row>
    <row r="2649" spans="6:69">
      <c r="F2649" s="376"/>
      <c r="G2649" s="133"/>
      <c r="H2649" s="376"/>
      <c r="I2649" s="133"/>
      <c r="J2649" s="436"/>
      <c r="K2649" s="133"/>
      <c r="L2649" s="376"/>
      <c r="M2649" s="133"/>
      <c r="N2649" s="376"/>
      <c r="O2649" s="376"/>
      <c r="P2649" s="133"/>
      <c r="Q2649" s="376"/>
      <c r="R2649" s="133"/>
      <c r="S2649" s="499"/>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91"/>
    </row>
    <row r="2650" spans="6:69">
      <c r="F2650" s="376"/>
      <c r="G2650" s="133"/>
      <c r="H2650" s="376"/>
      <c r="I2650" s="133"/>
      <c r="J2650" s="436"/>
      <c r="K2650" s="133"/>
      <c r="L2650" s="376"/>
      <c r="M2650" s="133"/>
      <c r="N2650" s="376"/>
      <c r="O2650" s="376"/>
      <c r="P2650" s="133"/>
      <c r="Q2650" s="376"/>
      <c r="R2650" s="133"/>
      <c r="S2650" s="499"/>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91"/>
    </row>
    <row r="2651" spans="6:69">
      <c r="F2651" s="376"/>
      <c r="G2651" s="133"/>
      <c r="H2651" s="376"/>
      <c r="I2651" s="133"/>
      <c r="J2651" s="436"/>
      <c r="K2651" s="133"/>
      <c r="L2651" s="376"/>
      <c r="M2651" s="133"/>
      <c r="N2651" s="376"/>
      <c r="O2651" s="376"/>
      <c r="P2651" s="133"/>
      <c r="Q2651" s="376"/>
      <c r="R2651" s="133"/>
      <c r="S2651" s="499"/>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91"/>
    </row>
    <row r="2652" spans="6:69">
      <c r="F2652" s="376"/>
      <c r="G2652" s="133"/>
      <c r="H2652" s="376"/>
      <c r="I2652" s="133"/>
      <c r="J2652" s="436"/>
      <c r="K2652" s="133"/>
      <c r="L2652" s="376"/>
      <c r="M2652" s="133"/>
      <c r="N2652" s="376"/>
      <c r="O2652" s="376"/>
      <c r="P2652" s="133"/>
      <c r="Q2652" s="376"/>
      <c r="R2652" s="133"/>
      <c r="S2652" s="499"/>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91"/>
    </row>
    <row r="2653" spans="6:69">
      <c r="F2653" s="376"/>
      <c r="G2653" s="133"/>
      <c r="H2653" s="376"/>
      <c r="I2653" s="133"/>
      <c r="J2653" s="436"/>
      <c r="K2653" s="133"/>
      <c r="L2653" s="376"/>
      <c r="M2653" s="133"/>
      <c r="N2653" s="376"/>
      <c r="O2653" s="376"/>
      <c r="P2653" s="133"/>
      <c r="Q2653" s="376"/>
      <c r="R2653" s="133"/>
      <c r="S2653" s="499"/>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91"/>
    </row>
    <row r="2654" spans="6:69">
      <c r="F2654" s="376"/>
      <c r="G2654" s="133"/>
      <c r="H2654" s="376"/>
      <c r="I2654" s="133"/>
      <c r="J2654" s="436"/>
      <c r="K2654" s="133"/>
      <c r="L2654" s="376"/>
      <c r="M2654" s="133"/>
      <c r="N2654" s="376"/>
      <c r="O2654" s="376"/>
      <c r="P2654" s="133"/>
      <c r="Q2654" s="376"/>
      <c r="R2654" s="133"/>
      <c r="S2654" s="499"/>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91"/>
    </row>
    <row r="2655" spans="6:69">
      <c r="F2655" s="376"/>
      <c r="G2655" s="133"/>
      <c r="H2655" s="376"/>
      <c r="I2655" s="133"/>
      <c r="J2655" s="436"/>
      <c r="K2655" s="133"/>
      <c r="L2655" s="376"/>
      <c r="M2655" s="133"/>
      <c r="N2655" s="376"/>
      <c r="O2655" s="376"/>
      <c r="P2655" s="133"/>
      <c r="Q2655" s="376"/>
      <c r="R2655" s="133"/>
      <c r="S2655" s="499"/>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91"/>
    </row>
    <row r="2656" spans="6:69">
      <c r="F2656" s="376"/>
      <c r="G2656" s="133"/>
      <c r="H2656" s="376"/>
      <c r="I2656" s="133"/>
      <c r="J2656" s="436"/>
      <c r="K2656" s="133"/>
      <c r="L2656" s="376"/>
      <c r="M2656" s="133"/>
      <c r="N2656" s="376"/>
      <c r="O2656" s="376"/>
      <c r="P2656" s="133"/>
      <c r="Q2656" s="376"/>
      <c r="R2656" s="133"/>
      <c r="S2656" s="499"/>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91"/>
    </row>
    <row r="2657" spans="6:69">
      <c r="F2657" s="376"/>
      <c r="G2657" s="133"/>
      <c r="H2657" s="376"/>
      <c r="I2657" s="133"/>
      <c r="J2657" s="436"/>
      <c r="K2657" s="133"/>
      <c r="L2657" s="376"/>
      <c r="M2657" s="133"/>
      <c r="N2657" s="376"/>
      <c r="O2657" s="376"/>
      <c r="P2657" s="133"/>
      <c r="Q2657" s="376"/>
      <c r="R2657" s="133"/>
      <c r="S2657" s="499"/>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91"/>
    </row>
    <row r="2658" spans="6:69">
      <c r="F2658" s="376"/>
      <c r="G2658" s="133"/>
      <c r="H2658" s="376"/>
      <c r="I2658" s="133"/>
      <c r="J2658" s="436"/>
      <c r="K2658" s="133"/>
      <c r="L2658" s="376"/>
      <c r="M2658" s="133"/>
      <c r="N2658" s="376"/>
      <c r="O2658" s="376"/>
      <c r="P2658" s="133"/>
      <c r="Q2658" s="376"/>
      <c r="R2658" s="133"/>
      <c r="S2658" s="499"/>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91"/>
    </row>
    <row r="2659" spans="6:69">
      <c r="F2659" s="376"/>
      <c r="G2659" s="133"/>
      <c r="H2659" s="376"/>
      <c r="I2659" s="133"/>
      <c r="J2659" s="436"/>
      <c r="K2659" s="133"/>
      <c r="L2659" s="376"/>
      <c r="M2659" s="133"/>
      <c r="N2659" s="376"/>
      <c r="O2659" s="376"/>
      <c r="P2659" s="133"/>
      <c r="Q2659" s="376"/>
      <c r="R2659" s="133"/>
      <c r="S2659" s="499"/>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91"/>
    </row>
    <row r="2660" spans="6:69">
      <c r="F2660" s="376"/>
      <c r="G2660" s="133"/>
      <c r="H2660" s="376"/>
      <c r="I2660" s="133"/>
      <c r="J2660" s="436"/>
      <c r="K2660" s="133"/>
      <c r="L2660" s="376"/>
      <c r="M2660" s="133"/>
      <c r="N2660" s="376"/>
      <c r="O2660" s="376"/>
      <c r="P2660" s="133"/>
      <c r="Q2660" s="376"/>
      <c r="R2660" s="133"/>
      <c r="S2660" s="499"/>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91"/>
    </row>
    <row r="2661" spans="6:69">
      <c r="F2661" s="376"/>
      <c r="G2661" s="133"/>
      <c r="H2661" s="376"/>
      <c r="I2661" s="133"/>
      <c r="J2661" s="436"/>
      <c r="K2661" s="133"/>
      <c r="L2661" s="376"/>
      <c r="M2661" s="133"/>
      <c r="N2661" s="376"/>
      <c r="O2661" s="376"/>
      <c r="P2661" s="133"/>
      <c r="Q2661" s="376"/>
      <c r="R2661" s="133"/>
      <c r="S2661" s="499"/>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91"/>
    </row>
    <row r="2662" spans="6:69">
      <c r="F2662" s="376"/>
      <c r="G2662" s="133"/>
      <c r="H2662" s="376"/>
      <c r="I2662" s="133"/>
      <c r="J2662" s="436"/>
      <c r="K2662" s="133"/>
      <c r="L2662" s="376"/>
      <c r="M2662" s="133"/>
      <c r="N2662" s="376"/>
      <c r="O2662" s="376"/>
      <c r="P2662" s="133"/>
      <c r="Q2662" s="376"/>
      <c r="R2662" s="133"/>
      <c r="S2662" s="499"/>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91"/>
    </row>
    <row r="2663" spans="6:69">
      <c r="F2663" s="376"/>
      <c r="G2663" s="133"/>
      <c r="H2663" s="376"/>
      <c r="I2663" s="133"/>
      <c r="J2663" s="436"/>
      <c r="K2663" s="133"/>
      <c r="L2663" s="376"/>
      <c r="M2663" s="133"/>
      <c r="N2663" s="376"/>
      <c r="O2663" s="376"/>
      <c r="P2663" s="133"/>
      <c r="Q2663" s="376"/>
      <c r="R2663" s="133"/>
      <c r="S2663" s="499"/>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91"/>
    </row>
    <row r="2664" spans="6:69">
      <c r="F2664" s="376"/>
      <c r="G2664" s="133"/>
      <c r="H2664" s="376"/>
      <c r="I2664" s="133"/>
      <c r="J2664" s="436"/>
      <c r="K2664" s="133"/>
      <c r="L2664" s="376"/>
      <c r="M2664" s="133"/>
      <c r="N2664" s="376"/>
      <c r="O2664" s="376"/>
      <c r="P2664" s="133"/>
      <c r="Q2664" s="376"/>
      <c r="R2664" s="133"/>
      <c r="S2664" s="499"/>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91"/>
    </row>
    <row r="2665" spans="6:69">
      <c r="F2665" s="376"/>
      <c r="G2665" s="133"/>
      <c r="H2665" s="376"/>
      <c r="I2665" s="133"/>
      <c r="J2665" s="436"/>
      <c r="K2665" s="133"/>
      <c r="L2665" s="376"/>
      <c r="M2665" s="133"/>
      <c r="N2665" s="376"/>
      <c r="O2665" s="376"/>
      <c r="P2665" s="133"/>
      <c r="Q2665" s="376"/>
      <c r="R2665" s="133"/>
      <c r="S2665" s="499"/>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91"/>
    </row>
    <row r="2666" spans="6:69">
      <c r="F2666" s="376"/>
      <c r="G2666" s="133"/>
      <c r="H2666" s="376"/>
      <c r="I2666" s="133"/>
      <c r="J2666" s="436"/>
      <c r="K2666" s="133"/>
      <c r="L2666" s="376"/>
      <c r="M2666" s="133"/>
      <c r="N2666" s="376"/>
      <c r="O2666" s="376"/>
      <c r="P2666" s="133"/>
      <c r="Q2666" s="376"/>
      <c r="R2666" s="133"/>
      <c r="S2666" s="499"/>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91"/>
    </row>
    <row r="2667" spans="6:69">
      <c r="F2667" s="376"/>
      <c r="G2667" s="133"/>
      <c r="H2667" s="376"/>
      <c r="I2667" s="133"/>
      <c r="J2667" s="436"/>
      <c r="K2667" s="133"/>
      <c r="L2667" s="376"/>
      <c r="M2667" s="133"/>
      <c r="N2667" s="376"/>
      <c r="O2667" s="376"/>
      <c r="P2667" s="133"/>
      <c r="Q2667" s="376"/>
      <c r="R2667" s="133"/>
      <c r="S2667" s="499"/>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91"/>
    </row>
    <row r="2668" spans="6:69">
      <c r="F2668" s="376"/>
      <c r="G2668" s="133"/>
      <c r="H2668" s="376"/>
      <c r="I2668" s="133"/>
      <c r="J2668" s="436"/>
      <c r="K2668" s="133"/>
      <c r="L2668" s="376"/>
      <c r="M2668" s="133"/>
      <c r="N2668" s="376"/>
      <c r="O2668" s="376"/>
      <c r="P2668" s="133"/>
      <c r="Q2668" s="376"/>
      <c r="R2668" s="133"/>
      <c r="S2668" s="499"/>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91"/>
    </row>
    <row r="2669" spans="6:69">
      <c r="F2669" s="376"/>
      <c r="G2669" s="133"/>
      <c r="H2669" s="376"/>
      <c r="I2669" s="133"/>
      <c r="J2669" s="436"/>
      <c r="K2669" s="133"/>
      <c r="L2669" s="376"/>
      <c r="M2669" s="133"/>
      <c r="N2669" s="376"/>
      <c r="O2669" s="376"/>
      <c r="P2669" s="133"/>
      <c r="Q2669" s="376"/>
      <c r="R2669" s="133"/>
      <c r="S2669" s="499"/>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91"/>
    </row>
    <row r="2670" spans="6:69">
      <c r="F2670" s="376"/>
      <c r="G2670" s="133"/>
      <c r="H2670" s="376"/>
      <c r="I2670" s="133"/>
      <c r="J2670" s="436"/>
      <c r="K2670" s="133"/>
      <c r="L2670" s="376"/>
      <c r="M2670" s="133"/>
      <c r="N2670" s="376"/>
      <c r="O2670" s="376"/>
      <c r="P2670" s="133"/>
      <c r="Q2670" s="376"/>
      <c r="R2670" s="133"/>
      <c r="S2670" s="499"/>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91"/>
    </row>
    <row r="2671" spans="6:69">
      <c r="F2671" s="376"/>
      <c r="G2671" s="133"/>
      <c r="H2671" s="376"/>
      <c r="I2671" s="133"/>
      <c r="J2671" s="436"/>
      <c r="K2671" s="133"/>
      <c r="L2671" s="376"/>
      <c r="M2671" s="133"/>
      <c r="N2671" s="376"/>
      <c r="O2671" s="376"/>
      <c r="P2671" s="133"/>
      <c r="Q2671" s="376"/>
      <c r="R2671" s="133"/>
      <c r="S2671" s="499"/>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91"/>
    </row>
    <row r="2672" spans="6:69">
      <c r="F2672" s="376"/>
      <c r="G2672" s="133"/>
      <c r="H2672" s="376"/>
      <c r="I2672" s="133"/>
      <c r="J2672" s="436"/>
      <c r="K2672" s="133"/>
      <c r="L2672" s="376"/>
      <c r="M2672" s="133"/>
      <c r="N2672" s="376"/>
      <c r="O2672" s="376"/>
      <c r="P2672" s="133"/>
      <c r="Q2672" s="376"/>
      <c r="R2672" s="133"/>
      <c r="S2672" s="499"/>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91"/>
    </row>
    <row r="2673" spans="6:69">
      <c r="F2673" s="376"/>
      <c r="G2673" s="133"/>
      <c r="H2673" s="376"/>
      <c r="I2673" s="133"/>
      <c r="J2673" s="436"/>
      <c r="K2673" s="133"/>
      <c r="L2673" s="376"/>
      <c r="M2673" s="133"/>
      <c r="N2673" s="376"/>
      <c r="O2673" s="376"/>
      <c r="P2673" s="133"/>
      <c r="Q2673" s="376"/>
      <c r="R2673" s="133"/>
      <c r="S2673" s="499"/>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91"/>
    </row>
    <row r="2674" spans="6:69">
      <c r="F2674" s="376"/>
      <c r="G2674" s="133"/>
      <c r="H2674" s="376"/>
      <c r="I2674" s="133"/>
      <c r="J2674" s="436"/>
      <c r="K2674" s="133"/>
      <c r="L2674" s="376"/>
      <c r="M2674" s="133"/>
      <c r="N2674" s="376"/>
      <c r="O2674" s="376"/>
      <c r="P2674" s="133"/>
      <c r="Q2674" s="376"/>
      <c r="R2674" s="133"/>
      <c r="S2674" s="499"/>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91"/>
    </row>
    <row r="2675" spans="6:69">
      <c r="F2675" s="376"/>
      <c r="G2675" s="133"/>
      <c r="H2675" s="376"/>
      <c r="I2675" s="133"/>
      <c r="J2675" s="436"/>
      <c r="K2675" s="133"/>
      <c r="L2675" s="376"/>
      <c r="M2675" s="133"/>
      <c r="N2675" s="376"/>
      <c r="O2675" s="376"/>
      <c r="P2675" s="133"/>
      <c r="Q2675" s="376"/>
      <c r="R2675" s="133"/>
      <c r="S2675" s="499"/>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91"/>
    </row>
    <row r="2676" spans="6:69">
      <c r="F2676" s="376"/>
      <c r="G2676" s="133"/>
      <c r="H2676" s="376"/>
      <c r="I2676" s="133"/>
      <c r="J2676" s="436"/>
      <c r="K2676" s="133"/>
      <c r="L2676" s="376"/>
      <c r="M2676" s="133"/>
      <c r="N2676" s="376"/>
      <c r="O2676" s="376"/>
      <c r="P2676" s="133"/>
      <c r="Q2676" s="376"/>
      <c r="R2676" s="133"/>
      <c r="S2676" s="499"/>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91"/>
    </row>
    <row r="2677" spans="6:69">
      <c r="F2677" s="376"/>
      <c r="G2677" s="133"/>
      <c r="H2677" s="376"/>
      <c r="I2677" s="133"/>
      <c r="J2677" s="436"/>
      <c r="K2677" s="133"/>
      <c r="L2677" s="376"/>
      <c r="M2677" s="133"/>
      <c r="N2677" s="376"/>
      <c r="O2677" s="376"/>
      <c r="P2677" s="133"/>
      <c r="Q2677" s="376"/>
      <c r="R2677" s="133"/>
      <c r="S2677" s="499"/>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91"/>
    </row>
    <row r="2678" spans="6:69">
      <c r="F2678" s="376"/>
      <c r="G2678" s="133"/>
      <c r="H2678" s="376"/>
      <c r="I2678" s="133"/>
      <c r="J2678" s="436"/>
      <c r="K2678" s="133"/>
      <c r="L2678" s="376"/>
      <c r="M2678" s="133"/>
      <c r="N2678" s="376"/>
      <c r="O2678" s="376"/>
      <c r="P2678" s="133"/>
      <c r="Q2678" s="376"/>
      <c r="R2678" s="133"/>
      <c r="S2678" s="499"/>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91"/>
    </row>
    <row r="2679" spans="6:69">
      <c r="F2679" s="376"/>
      <c r="G2679" s="133"/>
      <c r="H2679" s="376"/>
      <c r="I2679" s="133"/>
      <c r="J2679" s="436"/>
      <c r="K2679" s="133"/>
      <c r="L2679" s="376"/>
      <c r="M2679" s="133"/>
      <c r="N2679" s="376"/>
      <c r="O2679" s="376"/>
      <c r="P2679" s="133"/>
      <c r="Q2679" s="376"/>
      <c r="R2679" s="133"/>
      <c r="S2679" s="499"/>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91"/>
    </row>
    <row r="2680" spans="6:69">
      <c r="F2680" s="376"/>
      <c r="G2680" s="133"/>
      <c r="H2680" s="376"/>
      <c r="I2680" s="133"/>
      <c r="J2680" s="436"/>
      <c r="K2680" s="133"/>
      <c r="L2680" s="376"/>
      <c r="M2680" s="133"/>
      <c r="N2680" s="376"/>
      <c r="O2680" s="376"/>
      <c r="P2680" s="133"/>
      <c r="Q2680" s="376"/>
      <c r="R2680" s="133"/>
      <c r="S2680" s="499"/>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91"/>
    </row>
    <row r="2681" spans="6:69">
      <c r="F2681" s="376"/>
      <c r="G2681" s="133"/>
      <c r="H2681" s="376"/>
      <c r="I2681" s="133"/>
      <c r="J2681" s="436"/>
      <c r="K2681" s="133"/>
      <c r="L2681" s="376"/>
      <c r="M2681" s="133"/>
      <c r="N2681" s="376"/>
      <c r="O2681" s="376"/>
      <c r="P2681" s="133"/>
      <c r="Q2681" s="376"/>
      <c r="R2681" s="133"/>
      <c r="S2681" s="499"/>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91"/>
    </row>
    <row r="2682" spans="6:69">
      <c r="F2682" s="376"/>
      <c r="G2682" s="133"/>
      <c r="H2682" s="376"/>
      <c r="I2682" s="133"/>
      <c r="J2682" s="436"/>
      <c r="K2682" s="133"/>
      <c r="L2682" s="376"/>
      <c r="M2682" s="133"/>
      <c r="N2682" s="376"/>
      <c r="O2682" s="376"/>
      <c r="P2682" s="133"/>
      <c r="Q2682" s="376"/>
      <c r="R2682" s="133"/>
      <c r="S2682" s="499"/>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91"/>
    </row>
    <row r="2683" spans="6:69">
      <c r="F2683" s="376"/>
      <c r="G2683" s="133"/>
      <c r="H2683" s="376"/>
      <c r="I2683" s="133"/>
      <c r="J2683" s="436"/>
      <c r="K2683" s="133"/>
      <c r="L2683" s="376"/>
      <c r="M2683" s="133"/>
      <c r="N2683" s="376"/>
      <c r="O2683" s="376"/>
      <c r="P2683" s="133"/>
      <c r="Q2683" s="376"/>
      <c r="R2683" s="133"/>
      <c r="S2683" s="499"/>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91"/>
    </row>
    <row r="2684" spans="6:69">
      <c r="F2684" s="376"/>
      <c r="G2684" s="133"/>
      <c r="H2684" s="376"/>
      <c r="I2684" s="133"/>
      <c r="J2684" s="436"/>
      <c r="K2684" s="133"/>
      <c r="L2684" s="376"/>
      <c r="M2684" s="133"/>
      <c r="N2684" s="376"/>
      <c r="O2684" s="376"/>
      <c r="P2684" s="133"/>
      <c r="Q2684" s="376"/>
      <c r="R2684" s="133"/>
      <c r="S2684" s="499"/>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91"/>
    </row>
    <row r="2685" spans="6:69">
      <c r="F2685" s="376"/>
      <c r="G2685" s="133"/>
      <c r="H2685" s="376"/>
      <c r="I2685" s="133"/>
      <c r="J2685" s="436"/>
      <c r="K2685" s="133"/>
      <c r="L2685" s="376"/>
      <c r="M2685" s="133"/>
      <c r="N2685" s="376"/>
      <c r="O2685" s="376"/>
      <c r="P2685" s="133"/>
      <c r="Q2685" s="376"/>
      <c r="R2685" s="133"/>
      <c r="S2685" s="499"/>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91"/>
    </row>
    <row r="2686" spans="6:69">
      <c r="F2686" s="376"/>
      <c r="G2686" s="133"/>
      <c r="H2686" s="376"/>
      <c r="I2686" s="133"/>
      <c r="J2686" s="436"/>
      <c r="K2686" s="133"/>
      <c r="L2686" s="376"/>
      <c r="M2686" s="133"/>
      <c r="N2686" s="376"/>
      <c r="O2686" s="376"/>
      <c r="P2686" s="133"/>
      <c r="Q2686" s="376"/>
      <c r="R2686" s="133"/>
      <c r="S2686" s="499"/>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91"/>
    </row>
    <row r="2687" spans="6:69">
      <c r="F2687" s="376"/>
      <c r="G2687" s="133"/>
      <c r="H2687" s="376"/>
      <c r="I2687" s="133"/>
      <c r="J2687" s="436"/>
      <c r="K2687" s="133"/>
      <c r="L2687" s="376"/>
      <c r="M2687" s="133"/>
      <c r="N2687" s="376"/>
      <c r="O2687" s="376"/>
      <c r="P2687" s="133"/>
      <c r="Q2687" s="376"/>
      <c r="R2687" s="133"/>
      <c r="S2687" s="499"/>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91"/>
    </row>
    <row r="2688" spans="6:69">
      <c r="F2688" s="376"/>
      <c r="G2688" s="133"/>
      <c r="H2688" s="376"/>
      <c r="I2688" s="133"/>
      <c r="J2688" s="436"/>
      <c r="K2688" s="133"/>
      <c r="L2688" s="376"/>
      <c r="M2688" s="133"/>
      <c r="N2688" s="376"/>
      <c r="O2688" s="376"/>
      <c r="P2688" s="133"/>
      <c r="Q2688" s="376"/>
      <c r="R2688" s="133"/>
      <c r="S2688" s="499"/>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91"/>
    </row>
    <row r="2689" spans="6:69">
      <c r="F2689" s="376"/>
      <c r="G2689" s="133"/>
      <c r="H2689" s="376"/>
      <c r="I2689" s="133"/>
      <c r="J2689" s="436"/>
      <c r="K2689" s="133"/>
      <c r="L2689" s="376"/>
      <c r="M2689" s="133"/>
      <c r="N2689" s="376"/>
      <c r="O2689" s="376"/>
      <c r="P2689" s="133"/>
      <c r="Q2689" s="376"/>
      <c r="R2689" s="133"/>
      <c r="S2689" s="499"/>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91"/>
    </row>
    <row r="2690" spans="6:69">
      <c r="F2690" s="376"/>
      <c r="G2690" s="133"/>
      <c r="H2690" s="376"/>
      <c r="I2690" s="133"/>
      <c r="J2690" s="436"/>
      <c r="K2690" s="133"/>
      <c r="L2690" s="376"/>
      <c r="M2690" s="133"/>
      <c r="N2690" s="376"/>
      <c r="O2690" s="376"/>
      <c r="P2690" s="133"/>
      <c r="Q2690" s="376"/>
      <c r="R2690" s="133"/>
      <c r="S2690" s="499"/>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91"/>
    </row>
    <row r="2691" spans="6:69">
      <c r="F2691" s="376"/>
      <c r="G2691" s="133"/>
      <c r="H2691" s="376"/>
      <c r="I2691" s="133"/>
      <c r="J2691" s="436"/>
      <c r="K2691" s="133"/>
      <c r="L2691" s="376"/>
      <c r="M2691" s="133"/>
      <c r="N2691" s="376"/>
      <c r="O2691" s="376"/>
      <c r="P2691" s="133"/>
      <c r="Q2691" s="376"/>
      <c r="R2691" s="133"/>
      <c r="S2691" s="499"/>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91"/>
    </row>
    <row r="2692" spans="6:69">
      <c r="F2692" s="376"/>
      <c r="G2692" s="133"/>
      <c r="H2692" s="376"/>
      <c r="I2692" s="133"/>
      <c r="J2692" s="436"/>
      <c r="K2692" s="133"/>
      <c r="L2692" s="376"/>
      <c r="M2692" s="133"/>
      <c r="N2692" s="376"/>
      <c r="O2692" s="376"/>
      <c r="P2692" s="133"/>
      <c r="Q2692" s="376"/>
      <c r="R2692" s="133"/>
      <c r="S2692" s="499"/>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91"/>
    </row>
    <row r="2693" spans="6:69">
      <c r="F2693" s="376"/>
      <c r="G2693" s="133"/>
      <c r="H2693" s="376"/>
      <c r="I2693" s="133"/>
      <c r="J2693" s="436"/>
      <c r="K2693" s="133"/>
      <c r="L2693" s="376"/>
      <c r="M2693" s="133"/>
      <c r="N2693" s="376"/>
      <c r="O2693" s="376"/>
      <c r="P2693" s="133"/>
      <c r="Q2693" s="376"/>
      <c r="R2693" s="133"/>
      <c r="S2693" s="499"/>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91"/>
    </row>
    <row r="2694" spans="6:69">
      <c r="F2694" s="376"/>
      <c r="G2694" s="133"/>
      <c r="H2694" s="376"/>
      <c r="I2694" s="133"/>
      <c r="J2694" s="436"/>
      <c r="K2694" s="133"/>
      <c r="L2694" s="376"/>
      <c r="M2694" s="133"/>
      <c r="N2694" s="376"/>
      <c r="O2694" s="376"/>
      <c r="P2694" s="133"/>
      <c r="Q2694" s="376"/>
      <c r="R2694" s="133"/>
      <c r="S2694" s="499"/>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91"/>
    </row>
    <row r="2695" spans="6:69">
      <c r="F2695" s="376"/>
      <c r="G2695" s="133"/>
      <c r="H2695" s="376"/>
      <c r="I2695" s="133"/>
      <c r="J2695" s="436"/>
      <c r="K2695" s="133"/>
      <c r="L2695" s="376"/>
      <c r="M2695" s="133"/>
      <c r="N2695" s="376"/>
      <c r="O2695" s="376"/>
      <c r="P2695" s="133"/>
      <c r="Q2695" s="376"/>
      <c r="R2695" s="133"/>
      <c r="S2695" s="499"/>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91"/>
    </row>
    <row r="2696" spans="6:69">
      <c r="F2696" s="376"/>
      <c r="G2696" s="133"/>
      <c r="H2696" s="376"/>
      <c r="I2696" s="133"/>
      <c r="J2696" s="436"/>
      <c r="K2696" s="133"/>
      <c r="L2696" s="376"/>
      <c r="M2696" s="133"/>
      <c r="N2696" s="376"/>
      <c r="O2696" s="376"/>
      <c r="P2696" s="133"/>
      <c r="Q2696" s="376"/>
      <c r="R2696" s="133"/>
      <c r="S2696" s="499"/>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91"/>
    </row>
    <row r="2697" spans="6:69">
      <c r="F2697" s="376"/>
      <c r="G2697" s="133"/>
      <c r="H2697" s="376"/>
      <c r="I2697" s="133"/>
      <c r="J2697" s="436"/>
      <c r="K2697" s="133"/>
      <c r="L2697" s="376"/>
      <c r="M2697" s="133"/>
      <c r="N2697" s="376"/>
      <c r="O2697" s="376"/>
      <c r="P2697" s="133"/>
      <c r="Q2697" s="376"/>
      <c r="R2697" s="133"/>
      <c r="S2697" s="499"/>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91"/>
    </row>
    <row r="2698" spans="6:69">
      <c r="F2698" s="376"/>
      <c r="G2698" s="133"/>
      <c r="H2698" s="376"/>
      <c r="I2698" s="133"/>
      <c r="J2698" s="436"/>
      <c r="K2698" s="133"/>
      <c r="L2698" s="376"/>
      <c r="M2698" s="133"/>
      <c r="N2698" s="376"/>
      <c r="O2698" s="376"/>
      <c r="P2698" s="133"/>
      <c r="Q2698" s="376"/>
      <c r="R2698" s="133"/>
      <c r="S2698" s="499"/>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91"/>
    </row>
    <row r="2699" spans="6:69">
      <c r="F2699" s="376"/>
      <c r="G2699" s="133"/>
      <c r="H2699" s="376"/>
      <c r="I2699" s="133"/>
      <c r="J2699" s="436"/>
      <c r="K2699" s="133"/>
      <c r="L2699" s="376"/>
      <c r="M2699" s="133"/>
      <c r="N2699" s="376"/>
      <c r="O2699" s="376"/>
      <c r="P2699" s="133"/>
      <c r="Q2699" s="376"/>
      <c r="R2699" s="133"/>
      <c r="S2699" s="499"/>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91"/>
    </row>
    <row r="2700" spans="6:69">
      <c r="F2700" s="376"/>
      <c r="G2700" s="133"/>
      <c r="H2700" s="376"/>
      <c r="I2700" s="133"/>
      <c r="J2700" s="436"/>
      <c r="K2700" s="133"/>
      <c r="L2700" s="376"/>
      <c r="M2700" s="133"/>
      <c r="N2700" s="376"/>
      <c r="O2700" s="376"/>
      <c r="P2700" s="133"/>
      <c r="Q2700" s="376"/>
      <c r="R2700" s="133"/>
      <c r="S2700" s="499"/>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91"/>
    </row>
    <row r="2701" spans="6:69">
      <c r="F2701" s="376"/>
      <c r="G2701" s="133"/>
      <c r="H2701" s="376"/>
      <c r="I2701" s="133"/>
      <c r="J2701" s="436"/>
      <c r="K2701" s="133"/>
      <c r="L2701" s="376"/>
      <c r="M2701" s="133"/>
      <c r="N2701" s="376"/>
      <c r="O2701" s="376"/>
      <c r="P2701" s="133"/>
      <c r="Q2701" s="376"/>
      <c r="R2701" s="133"/>
      <c r="S2701" s="499"/>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91"/>
    </row>
    <row r="2702" spans="6:69">
      <c r="F2702" s="376"/>
      <c r="G2702" s="133"/>
      <c r="H2702" s="376"/>
      <c r="I2702" s="133"/>
      <c r="J2702" s="436"/>
      <c r="K2702" s="133"/>
      <c r="L2702" s="376"/>
      <c r="M2702" s="133"/>
      <c r="N2702" s="376"/>
      <c r="O2702" s="376"/>
      <c r="P2702" s="133"/>
      <c r="Q2702" s="376"/>
      <c r="R2702" s="133"/>
      <c r="S2702" s="499"/>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91"/>
    </row>
    <row r="2703" spans="6:69">
      <c r="F2703" s="376"/>
      <c r="G2703" s="133"/>
      <c r="H2703" s="376"/>
      <c r="I2703" s="133"/>
      <c r="J2703" s="436"/>
      <c r="K2703" s="133"/>
      <c r="L2703" s="376"/>
      <c r="M2703" s="133"/>
      <c r="N2703" s="376"/>
      <c r="O2703" s="376"/>
      <c r="P2703" s="133"/>
      <c r="Q2703" s="376"/>
      <c r="R2703" s="133"/>
      <c r="S2703" s="499"/>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91"/>
    </row>
    <row r="2704" spans="6:69">
      <c r="F2704" s="376"/>
      <c r="G2704" s="133"/>
      <c r="H2704" s="376"/>
      <c r="I2704" s="133"/>
      <c r="J2704" s="436"/>
      <c r="K2704" s="133"/>
      <c r="L2704" s="376"/>
      <c r="M2704" s="133"/>
      <c r="N2704" s="376"/>
      <c r="O2704" s="376"/>
      <c r="P2704" s="133"/>
      <c r="Q2704" s="376"/>
      <c r="R2704" s="133"/>
      <c r="S2704" s="499"/>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91"/>
    </row>
    <row r="2705" spans="6:69">
      <c r="F2705" s="376"/>
      <c r="G2705" s="133"/>
      <c r="H2705" s="376"/>
      <c r="I2705" s="133"/>
      <c r="J2705" s="436"/>
      <c r="K2705" s="133"/>
      <c r="L2705" s="376"/>
      <c r="M2705" s="133"/>
      <c r="N2705" s="376"/>
      <c r="O2705" s="376"/>
      <c r="P2705" s="133"/>
      <c r="Q2705" s="376"/>
      <c r="R2705" s="133"/>
      <c r="S2705" s="499"/>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91"/>
    </row>
    <row r="2706" spans="6:69">
      <c r="F2706" s="376"/>
      <c r="G2706" s="133"/>
      <c r="H2706" s="376"/>
      <c r="I2706" s="133"/>
      <c r="J2706" s="436"/>
      <c r="K2706" s="133"/>
      <c r="L2706" s="376"/>
      <c r="M2706" s="133"/>
      <c r="N2706" s="376"/>
      <c r="O2706" s="376"/>
      <c r="P2706" s="133"/>
      <c r="Q2706" s="376"/>
      <c r="R2706" s="133"/>
      <c r="S2706" s="499"/>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91"/>
    </row>
    <row r="2707" spans="6:69">
      <c r="F2707" s="376"/>
      <c r="G2707" s="133"/>
      <c r="H2707" s="376"/>
      <c r="I2707" s="133"/>
      <c r="J2707" s="436"/>
      <c r="K2707" s="133"/>
      <c r="L2707" s="376"/>
      <c r="M2707" s="133"/>
      <c r="N2707" s="376"/>
      <c r="O2707" s="376"/>
      <c r="P2707" s="133"/>
      <c r="Q2707" s="376"/>
      <c r="R2707" s="133"/>
      <c r="S2707" s="499"/>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91"/>
    </row>
    <row r="2708" spans="6:69">
      <c r="F2708" s="376"/>
      <c r="G2708" s="133"/>
      <c r="H2708" s="376"/>
      <c r="I2708" s="133"/>
      <c r="J2708" s="436"/>
      <c r="K2708" s="133"/>
      <c r="L2708" s="376"/>
      <c r="M2708" s="133"/>
      <c r="N2708" s="376"/>
      <c r="O2708" s="376"/>
      <c r="P2708" s="133"/>
      <c r="Q2708" s="376"/>
      <c r="R2708" s="133"/>
      <c r="S2708" s="499"/>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91"/>
    </row>
    <row r="2709" spans="6:69">
      <c r="F2709" s="376"/>
      <c r="G2709" s="133"/>
      <c r="H2709" s="376"/>
      <c r="I2709" s="133"/>
      <c r="J2709" s="436"/>
      <c r="K2709" s="133"/>
      <c r="L2709" s="376"/>
      <c r="M2709" s="133"/>
      <c r="N2709" s="376"/>
      <c r="O2709" s="376"/>
      <c r="P2709" s="133"/>
      <c r="Q2709" s="376"/>
      <c r="R2709" s="133"/>
      <c r="S2709" s="499"/>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91"/>
    </row>
    <row r="2710" spans="6:69">
      <c r="F2710" s="376"/>
      <c r="G2710" s="133"/>
      <c r="H2710" s="376"/>
      <c r="I2710" s="133"/>
      <c r="J2710" s="436"/>
      <c r="K2710" s="133"/>
      <c r="L2710" s="376"/>
      <c r="M2710" s="133"/>
      <c r="N2710" s="376"/>
      <c r="O2710" s="376"/>
      <c r="P2710" s="133"/>
      <c r="Q2710" s="376"/>
      <c r="R2710" s="133"/>
      <c r="S2710" s="499"/>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91"/>
    </row>
    <row r="2711" spans="6:69">
      <c r="F2711" s="376"/>
      <c r="G2711" s="133"/>
      <c r="H2711" s="376"/>
      <c r="I2711" s="133"/>
      <c r="J2711" s="436"/>
      <c r="K2711" s="133"/>
      <c r="L2711" s="376"/>
      <c r="M2711" s="133"/>
      <c r="N2711" s="376"/>
      <c r="O2711" s="376"/>
      <c r="P2711" s="133"/>
      <c r="Q2711" s="376"/>
      <c r="R2711" s="133"/>
      <c r="S2711" s="499"/>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91"/>
    </row>
    <row r="2712" spans="6:69">
      <c r="F2712" s="376"/>
      <c r="G2712" s="133"/>
      <c r="H2712" s="376"/>
      <c r="I2712" s="133"/>
      <c r="J2712" s="436"/>
      <c r="K2712" s="133"/>
      <c r="L2712" s="376"/>
      <c r="M2712" s="133"/>
      <c r="N2712" s="376"/>
      <c r="O2712" s="376"/>
      <c r="P2712" s="133"/>
      <c r="Q2712" s="376"/>
      <c r="R2712" s="133"/>
      <c r="S2712" s="499"/>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91"/>
    </row>
    <row r="2713" spans="6:69">
      <c r="F2713" s="376"/>
      <c r="G2713" s="133"/>
      <c r="H2713" s="376"/>
      <c r="I2713" s="133"/>
      <c r="J2713" s="436"/>
      <c r="K2713" s="133"/>
      <c r="L2713" s="376"/>
      <c r="M2713" s="133"/>
      <c r="N2713" s="376"/>
      <c r="O2713" s="376"/>
      <c r="P2713" s="133"/>
      <c r="Q2713" s="376"/>
      <c r="R2713" s="133"/>
      <c r="S2713" s="499"/>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91"/>
    </row>
    <row r="2714" spans="6:69">
      <c r="F2714" s="376"/>
      <c r="G2714" s="133"/>
      <c r="H2714" s="376"/>
      <c r="I2714" s="133"/>
      <c r="J2714" s="436"/>
      <c r="K2714" s="133"/>
      <c r="L2714" s="376"/>
      <c r="M2714" s="133"/>
      <c r="N2714" s="376"/>
      <c r="O2714" s="376"/>
      <c r="P2714" s="133"/>
      <c r="Q2714" s="376"/>
      <c r="R2714" s="133"/>
      <c r="S2714" s="499"/>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91"/>
    </row>
    <row r="2715" spans="6:69">
      <c r="F2715" s="376"/>
      <c r="G2715" s="133"/>
      <c r="H2715" s="376"/>
      <c r="I2715" s="133"/>
      <c r="J2715" s="436"/>
      <c r="K2715" s="133"/>
      <c r="L2715" s="376"/>
      <c r="M2715" s="133"/>
      <c r="N2715" s="376"/>
      <c r="O2715" s="376"/>
      <c r="P2715" s="133"/>
      <c r="Q2715" s="376"/>
      <c r="R2715" s="133"/>
      <c r="S2715" s="499"/>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91"/>
    </row>
    <row r="2716" spans="6:69">
      <c r="F2716" s="376"/>
      <c r="G2716" s="133"/>
      <c r="H2716" s="376"/>
      <c r="I2716" s="133"/>
      <c r="J2716" s="436"/>
      <c r="K2716" s="133"/>
      <c r="L2716" s="376"/>
      <c r="M2716" s="133"/>
      <c r="N2716" s="376"/>
      <c r="O2716" s="376"/>
      <c r="P2716" s="133"/>
      <c r="Q2716" s="376"/>
      <c r="R2716" s="133"/>
      <c r="S2716" s="499"/>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91"/>
    </row>
    <row r="2717" spans="6:69">
      <c r="F2717" s="376"/>
      <c r="G2717" s="133"/>
      <c r="H2717" s="376"/>
      <c r="I2717" s="133"/>
      <c r="J2717" s="436"/>
      <c r="K2717" s="133"/>
      <c r="L2717" s="376"/>
      <c r="M2717" s="133"/>
      <c r="N2717" s="376"/>
      <c r="O2717" s="376"/>
      <c r="P2717" s="133"/>
      <c r="Q2717" s="376"/>
      <c r="R2717" s="133"/>
      <c r="S2717" s="499"/>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91"/>
    </row>
    <row r="2718" spans="6:69">
      <c r="F2718" s="376"/>
      <c r="G2718" s="133"/>
      <c r="H2718" s="376"/>
      <c r="I2718" s="133"/>
      <c r="J2718" s="436"/>
      <c r="K2718" s="133"/>
      <c r="L2718" s="376"/>
      <c r="M2718" s="133"/>
      <c r="N2718" s="376"/>
      <c r="O2718" s="376"/>
      <c r="P2718" s="133"/>
      <c r="Q2718" s="376"/>
      <c r="R2718" s="133"/>
      <c r="S2718" s="499"/>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91"/>
    </row>
    <row r="2719" spans="6:69">
      <c r="F2719" s="376"/>
      <c r="G2719" s="133"/>
      <c r="H2719" s="376"/>
      <c r="I2719" s="133"/>
      <c r="J2719" s="436"/>
      <c r="K2719" s="133"/>
      <c r="L2719" s="376"/>
      <c r="M2719" s="133"/>
      <c r="N2719" s="376"/>
      <c r="O2719" s="376"/>
      <c r="P2719" s="133"/>
      <c r="Q2719" s="376"/>
      <c r="R2719" s="133"/>
      <c r="S2719" s="499"/>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91"/>
    </row>
    <row r="2720" spans="6:69">
      <c r="F2720" s="376"/>
      <c r="G2720" s="133"/>
      <c r="H2720" s="376"/>
      <c r="I2720" s="133"/>
      <c r="J2720" s="436"/>
      <c r="K2720" s="133"/>
      <c r="L2720" s="376"/>
      <c r="M2720" s="133"/>
      <c r="N2720" s="376"/>
      <c r="O2720" s="376"/>
      <c r="P2720" s="133"/>
      <c r="Q2720" s="376"/>
      <c r="R2720" s="133"/>
      <c r="S2720" s="499"/>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91"/>
    </row>
    <row r="2721" spans="6:69">
      <c r="F2721" s="376"/>
      <c r="G2721" s="133"/>
      <c r="H2721" s="376"/>
      <c r="I2721" s="133"/>
      <c r="J2721" s="436"/>
      <c r="K2721" s="133"/>
      <c r="L2721" s="376"/>
      <c r="M2721" s="133"/>
      <c r="N2721" s="376"/>
      <c r="O2721" s="376"/>
      <c r="P2721" s="133"/>
      <c r="Q2721" s="376"/>
      <c r="R2721" s="133"/>
      <c r="S2721" s="499"/>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91"/>
    </row>
    <row r="2722" spans="6:69">
      <c r="F2722" s="376"/>
      <c r="G2722" s="133"/>
      <c r="H2722" s="376"/>
      <c r="I2722" s="133"/>
      <c r="J2722" s="436"/>
      <c r="K2722" s="133"/>
      <c r="L2722" s="376"/>
      <c r="M2722" s="133"/>
      <c r="N2722" s="376"/>
      <c r="O2722" s="376"/>
      <c r="P2722" s="133"/>
      <c r="Q2722" s="376"/>
      <c r="R2722" s="133"/>
      <c r="S2722" s="499"/>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91"/>
    </row>
    <row r="2723" spans="6:69">
      <c r="F2723" s="376"/>
      <c r="G2723" s="133"/>
      <c r="H2723" s="376"/>
      <c r="I2723" s="133"/>
      <c r="J2723" s="436"/>
      <c r="K2723" s="133"/>
      <c r="L2723" s="376"/>
      <c r="M2723" s="133"/>
      <c r="N2723" s="376"/>
      <c r="O2723" s="376"/>
      <c r="P2723" s="133"/>
      <c r="Q2723" s="376"/>
      <c r="R2723" s="133"/>
      <c r="S2723" s="499"/>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91"/>
    </row>
    <row r="2724" spans="6:69">
      <c r="F2724" s="376"/>
      <c r="G2724" s="133"/>
      <c r="H2724" s="376"/>
      <c r="I2724" s="133"/>
      <c r="J2724" s="436"/>
      <c r="K2724" s="133"/>
      <c r="L2724" s="376"/>
      <c r="M2724" s="133"/>
      <c r="N2724" s="376"/>
      <c r="O2724" s="376"/>
      <c r="P2724" s="133"/>
      <c r="Q2724" s="376"/>
      <c r="R2724" s="133"/>
      <c r="S2724" s="499"/>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91"/>
    </row>
    <row r="2725" spans="6:69">
      <c r="F2725" s="376"/>
      <c r="G2725" s="133"/>
      <c r="H2725" s="376"/>
      <c r="I2725" s="133"/>
      <c r="J2725" s="436"/>
      <c r="K2725" s="133"/>
      <c r="L2725" s="376"/>
      <c r="M2725" s="133"/>
      <c r="N2725" s="376"/>
      <c r="O2725" s="376"/>
      <c r="P2725" s="133"/>
      <c r="Q2725" s="376"/>
      <c r="R2725" s="133"/>
      <c r="S2725" s="499"/>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91"/>
    </row>
    <row r="2726" spans="6:69">
      <c r="F2726" s="376"/>
      <c r="G2726" s="133"/>
      <c r="H2726" s="376"/>
      <c r="I2726" s="133"/>
      <c r="J2726" s="436"/>
      <c r="K2726" s="133"/>
      <c r="L2726" s="376"/>
      <c r="M2726" s="133"/>
      <c r="N2726" s="376"/>
      <c r="O2726" s="376"/>
      <c r="P2726" s="133"/>
      <c r="Q2726" s="376"/>
      <c r="R2726" s="133"/>
      <c r="S2726" s="499"/>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91"/>
    </row>
    <row r="2727" spans="6:69">
      <c r="F2727" s="376"/>
      <c r="G2727" s="133"/>
      <c r="H2727" s="376"/>
      <c r="I2727" s="133"/>
      <c r="J2727" s="436"/>
      <c r="K2727" s="133"/>
      <c r="L2727" s="376"/>
      <c r="M2727" s="133"/>
      <c r="N2727" s="376"/>
      <c r="O2727" s="376"/>
      <c r="P2727" s="133"/>
      <c r="Q2727" s="376"/>
      <c r="R2727" s="133"/>
      <c r="S2727" s="499"/>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91"/>
    </row>
    <row r="2728" spans="6:69">
      <c r="F2728" s="376"/>
      <c r="G2728" s="133"/>
      <c r="H2728" s="376"/>
      <c r="I2728" s="133"/>
      <c r="J2728" s="436"/>
      <c r="K2728" s="133"/>
      <c r="L2728" s="376"/>
      <c r="M2728" s="133"/>
      <c r="N2728" s="376"/>
      <c r="O2728" s="376"/>
      <c r="P2728" s="133"/>
      <c r="Q2728" s="376"/>
      <c r="R2728" s="133"/>
      <c r="S2728" s="499"/>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91"/>
    </row>
    <row r="2729" spans="6:69">
      <c r="F2729" s="376"/>
      <c r="G2729" s="133"/>
      <c r="H2729" s="376"/>
      <c r="I2729" s="133"/>
      <c r="J2729" s="436"/>
      <c r="K2729" s="133"/>
      <c r="L2729" s="376"/>
      <c r="M2729" s="133"/>
      <c r="N2729" s="376"/>
      <c r="O2729" s="376"/>
      <c r="P2729" s="133"/>
      <c r="Q2729" s="376"/>
      <c r="R2729" s="133"/>
      <c r="S2729" s="499"/>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91"/>
    </row>
    <row r="2730" spans="6:69">
      <c r="F2730" s="376"/>
      <c r="G2730" s="133"/>
      <c r="H2730" s="376"/>
      <c r="I2730" s="133"/>
      <c r="J2730" s="436"/>
      <c r="K2730" s="133"/>
      <c r="L2730" s="376"/>
      <c r="M2730" s="133"/>
      <c r="N2730" s="376"/>
      <c r="O2730" s="376"/>
      <c r="P2730" s="133"/>
      <c r="Q2730" s="376"/>
      <c r="R2730" s="133"/>
      <c r="S2730" s="499"/>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91"/>
    </row>
    <row r="2731" spans="6:69">
      <c r="F2731" s="376"/>
      <c r="G2731" s="133"/>
      <c r="H2731" s="376"/>
      <c r="I2731" s="133"/>
      <c r="J2731" s="436"/>
      <c r="K2731" s="133"/>
      <c r="L2731" s="376"/>
      <c r="M2731" s="133"/>
      <c r="N2731" s="376"/>
      <c r="O2731" s="376"/>
      <c r="P2731" s="133"/>
      <c r="Q2731" s="376"/>
      <c r="R2731" s="133"/>
      <c r="S2731" s="499"/>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91"/>
    </row>
    <row r="2732" spans="6:69">
      <c r="F2732" s="376"/>
      <c r="G2732" s="133"/>
      <c r="H2732" s="376"/>
      <c r="I2732" s="133"/>
      <c r="J2732" s="436"/>
      <c r="K2732" s="133"/>
      <c r="L2732" s="376"/>
      <c r="M2732" s="133"/>
      <c r="N2732" s="376"/>
      <c r="O2732" s="376"/>
      <c r="P2732" s="133"/>
      <c r="Q2732" s="376"/>
      <c r="R2732" s="133"/>
      <c r="S2732" s="499"/>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91"/>
    </row>
    <row r="2733" spans="6:69">
      <c r="F2733" s="376"/>
      <c r="G2733" s="133"/>
      <c r="H2733" s="376"/>
      <c r="I2733" s="133"/>
      <c r="J2733" s="436"/>
      <c r="K2733" s="133"/>
      <c r="L2733" s="376"/>
      <c r="M2733" s="133"/>
      <c r="N2733" s="376"/>
      <c r="O2733" s="376"/>
      <c r="P2733" s="133"/>
      <c r="Q2733" s="376"/>
      <c r="R2733" s="133"/>
      <c r="S2733" s="499"/>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91"/>
    </row>
    <row r="2734" spans="6:69">
      <c r="F2734" s="376"/>
      <c r="G2734" s="133"/>
      <c r="H2734" s="376"/>
      <c r="I2734" s="133"/>
      <c r="J2734" s="436"/>
      <c r="K2734" s="133"/>
      <c r="L2734" s="376"/>
      <c r="M2734" s="133"/>
      <c r="N2734" s="376"/>
      <c r="O2734" s="376"/>
      <c r="P2734" s="133"/>
      <c r="Q2734" s="376"/>
      <c r="R2734" s="133"/>
      <c r="S2734" s="499"/>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91"/>
    </row>
    <row r="2735" spans="6:69">
      <c r="F2735" s="376"/>
      <c r="G2735" s="133"/>
      <c r="H2735" s="376"/>
      <c r="I2735" s="133"/>
      <c r="J2735" s="436"/>
      <c r="K2735" s="133"/>
      <c r="L2735" s="376"/>
      <c r="M2735" s="133"/>
      <c r="N2735" s="376"/>
      <c r="O2735" s="376"/>
      <c r="P2735" s="133"/>
      <c r="Q2735" s="376"/>
      <c r="R2735" s="133"/>
      <c r="S2735" s="499"/>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91"/>
    </row>
    <row r="2736" spans="6:69">
      <c r="F2736" s="376"/>
      <c r="G2736" s="133"/>
      <c r="H2736" s="376"/>
      <c r="I2736" s="133"/>
      <c r="J2736" s="436"/>
      <c r="K2736" s="133"/>
      <c r="L2736" s="376"/>
      <c r="M2736" s="133"/>
      <c r="N2736" s="376"/>
      <c r="O2736" s="376"/>
      <c r="P2736" s="133"/>
      <c r="Q2736" s="376"/>
      <c r="R2736" s="133"/>
      <c r="S2736" s="499"/>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91"/>
    </row>
    <row r="2737" spans="6:69">
      <c r="F2737" s="376"/>
      <c r="G2737" s="133"/>
      <c r="H2737" s="376"/>
      <c r="I2737" s="133"/>
      <c r="J2737" s="436"/>
      <c r="K2737" s="133"/>
      <c r="L2737" s="376"/>
      <c r="M2737" s="133"/>
      <c r="N2737" s="376"/>
      <c r="O2737" s="376"/>
      <c r="P2737" s="133"/>
      <c r="Q2737" s="376"/>
      <c r="R2737" s="133"/>
      <c r="S2737" s="499"/>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91"/>
    </row>
    <row r="2738" spans="6:69">
      <c r="F2738" s="376"/>
      <c r="G2738" s="133"/>
      <c r="H2738" s="376"/>
      <c r="I2738" s="133"/>
      <c r="J2738" s="436"/>
      <c r="K2738" s="133"/>
      <c r="L2738" s="376"/>
      <c r="M2738" s="133"/>
      <c r="N2738" s="376"/>
      <c r="O2738" s="376"/>
      <c r="P2738" s="133"/>
      <c r="Q2738" s="376"/>
      <c r="R2738" s="133"/>
      <c r="S2738" s="499"/>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91"/>
    </row>
    <row r="2739" spans="6:69">
      <c r="F2739" s="376"/>
      <c r="G2739" s="133"/>
      <c r="H2739" s="376"/>
      <c r="I2739" s="133"/>
      <c r="J2739" s="436"/>
      <c r="K2739" s="133"/>
      <c r="L2739" s="376"/>
      <c r="M2739" s="133"/>
      <c r="N2739" s="376"/>
      <c r="O2739" s="376"/>
      <c r="P2739" s="133"/>
      <c r="Q2739" s="376"/>
      <c r="R2739" s="133"/>
      <c r="S2739" s="499"/>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91"/>
    </row>
    <row r="2740" spans="6:69">
      <c r="F2740" s="376"/>
      <c r="G2740" s="133"/>
      <c r="H2740" s="376"/>
      <c r="I2740" s="133"/>
      <c r="J2740" s="436"/>
      <c r="K2740" s="133"/>
      <c r="L2740" s="376"/>
      <c r="M2740" s="133"/>
      <c r="N2740" s="376"/>
      <c r="O2740" s="376"/>
      <c r="P2740" s="133"/>
      <c r="Q2740" s="376"/>
      <c r="R2740" s="133"/>
      <c r="S2740" s="499"/>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91"/>
    </row>
    <row r="2741" spans="6:69">
      <c r="F2741" s="376"/>
      <c r="G2741" s="133"/>
      <c r="H2741" s="376"/>
      <c r="I2741" s="133"/>
      <c r="J2741" s="436"/>
      <c r="K2741" s="133"/>
      <c r="L2741" s="376"/>
      <c r="M2741" s="133"/>
      <c r="N2741" s="376"/>
      <c r="O2741" s="376"/>
      <c r="P2741" s="133"/>
      <c r="Q2741" s="376"/>
      <c r="R2741" s="133"/>
      <c r="S2741" s="499"/>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91"/>
    </row>
    <row r="2742" spans="6:69">
      <c r="F2742" s="376"/>
      <c r="G2742" s="133"/>
      <c r="H2742" s="376"/>
      <c r="I2742" s="133"/>
      <c r="J2742" s="436"/>
      <c r="K2742" s="133"/>
      <c r="L2742" s="376"/>
      <c r="M2742" s="133"/>
      <c r="N2742" s="376"/>
      <c r="O2742" s="376"/>
      <c r="P2742" s="133"/>
      <c r="Q2742" s="376"/>
      <c r="R2742" s="133"/>
      <c r="S2742" s="499"/>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91"/>
    </row>
    <row r="2743" spans="6:69">
      <c r="F2743" s="376"/>
      <c r="G2743" s="133"/>
      <c r="H2743" s="376"/>
      <c r="I2743" s="133"/>
      <c r="J2743" s="436"/>
      <c r="K2743" s="133"/>
      <c r="L2743" s="376"/>
      <c r="M2743" s="133"/>
      <c r="N2743" s="376"/>
      <c r="O2743" s="376"/>
      <c r="P2743" s="133"/>
      <c r="Q2743" s="376"/>
      <c r="R2743" s="133"/>
      <c r="S2743" s="499"/>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91"/>
    </row>
    <row r="2744" spans="6:69">
      <c r="F2744" s="376"/>
      <c r="G2744" s="133"/>
      <c r="H2744" s="376"/>
      <c r="I2744" s="133"/>
      <c r="J2744" s="436"/>
      <c r="K2744" s="133"/>
      <c r="L2744" s="376"/>
      <c r="M2744" s="133"/>
      <c r="N2744" s="376"/>
      <c r="O2744" s="376"/>
      <c r="P2744" s="133"/>
      <c r="Q2744" s="376"/>
      <c r="R2744" s="133"/>
      <c r="S2744" s="499"/>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91"/>
    </row>
    <row r="2745" spans="6:69">
      <c r="F2745" s="376"/>
      <c r="G2745" s="133"/>
      <c r="H2745" s="376"/>
      <c r="I2745" s="133"/>
      <c r="J2745" s="436"/>
      <c r="K2745" s="133"/>
      <c r="L2745" s="376"/>
      <c r="M2745" s="133"/>
      <c r="N2745" s="376"/>
      <c r="O2745" s="376"/>
      <c r="P2745" s="133"/>
      <c r="Q2745" s="376"/>
      <c r="R2745" s="133"/>
      <c r="S2745" s="499"/>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91"/>
    </row>
    <row r="2746" spans="6:69">
      <c r="F2746" s="376"/>
      <c r="G2746" s="133"/>
      <c r="H2746" s="376"/>
      <c r="I2746" s="133"/>
      <c r="J2746" s="436"/>
      <c r="K2746" s="133"/>
      <c r="L2746" s="376"/>
      <c r="M2746" s="133"/>
      <c r="N2746" s="376"/>
      <c r="O2746" s="376"/>
      <c r="P2746" s="133"/>
      <c r="Q2746" s="376"/>
      <c r="R2746" s="133"/>
      <c r="S2746" s="499"/>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91"/>
    </row>
    <row r="2747" spans="6:69">
      <c r="F2747" s="376"/>
      <c r="G2747" s="133"/>
      <c r="H2747" s="376"/>
      <c r="I2747" s="133"/>
      <c r="J2747" s="436"/>
      <c r="K2747" s="133"/>
      <c r="L2747" s="376"/>
      <c r="M2747" s="133"/>
      <c r="N2747" s="376"/>
      <c r="O2747" s="376"/>
      <c r="P2747" s="133"/>
      <c r="Q2747" s="376"/>
      <c r="R2747" s="133"/>
      <c r="S2747" s="499"/>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91"/>
    </row>
    <row r="2748" spans="6:69">
      <c r="F2748" s="376"/>
      <c r="G2748" s="133"/>
      <c r="H2748" s="376"/>
      <c r="I2748" s="133"/>
      <c r="J2748" s="436"/>
      <c r="K2748" s="133"/>
      <c r="L2748" s="376"/>
      <c r="M2748" s="133"/>
      <c r="N2748" s="376"/>
      <c r="O2748" s="376"/>
      <c r="P2748" s="133"/>
      <c r="Q2748" s="376"/>
      <c r="R2748" s="133"/>
      <c r="S2748" s="499"/>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91"/>
    </row>
    <row r="2749" spans="6:69">
      <c r="F2749" s="376"/>
      <c r="G2749" s="133"/>
      <c r="H2749" s="376"/>
      <c r="I2749" s="133"/>
      <c r="J2749" s="436"/>
      <c r="K2749" s="133"/>
      <c r="L2749" s="376"/>
      <c r="M2749" s="133"/>
      <c r="N2749" s="376"/>
      <c r="O2749" s="376"/>
      <c r="P2749" s="133"/>
      <c r="Q2749" s="376"/>
      <c r="R2749" s="133"/>
      <c r="S2749" s="499"/>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91"/>
    </row>
    <row r="2750" spans="6:69">
      <c r="F2750" s="376"/>
      <c r="G2750" s="133"/>
      <c r="H2750" s="376"/>
      <c r="I2750" s="133"/>
      <c r="J2750" s="436"/>
      <c r="K2750" s="133"/>
      <c r="L2750" s="376"/>
      <c r="M2750" s="133"/>
      <c r="N2750" s="376"/>
      <c r="O2750" s="376"/>
      <c r="P2750" s="133"/>
      <c r="Q2750" s="376"/>
      <c r="R2750" s="133"/>
      <c r="S2750" s="499"/>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91"/>
    </row>
    <row r="2751" spans="6:69">
      <c r="F2751" s="376"/>
      <c r="G2751" s="133"/>
      <c r="H2751" s="376"/>
      <c r="I2751" s="133"/>
      <c r="J2751" s="436"/>
      <c r="K2751" s="133"/>
      <c r="L2751" s="376"/>
      <c r="M2751" s="133"/>
      <c r="N2751" s="376"/>
      <c r="O2751" s="376"/>
      <c r="P2751" s="133"/>
      <c r="Q2751" s="376"/>
      <c r="R2751" s="133"/>
      <c r="S2751" s="499"/>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91"/>
    </row>
    <row r="2752" spans="6:69">
      <c r="F2752" s="376"/>
      <c r="G2752" s="133"/>
      <c r="H2752" s="376"/>
      <c r="I2752" s="133"/>
      <c r="J2752" s="436"/>
      <c r="K2752" s="133"/>
      <c r="L2752" s="376"/>
      <c r="M2752" s="133"/>
      <c r="N2752" s="376"/>
      <c r="O2752" s="376"/>
      <c r="P2752" s="133"/>
      <c r="Q2752" s="376"/>
      <c r="R2752" s="133"/>
      <c r="S2752" s="499"/>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91"/>
    </row>
    <row r="2753" spans="6:69">
      <c r="F2753" s="376"/>
      <c r="G2753" s="133"/>
      <c r="H2753" s="376"/>
      <c r="I2753" s="133"/>
      <c r="J2753" s="436"/>
      <c r="K2753" s="133"/>
      <c r="L2753" s="376"/>
      <c r="M2753" s="133"/>
      <c r="N2753" s="376"/>
      <c r="O2753" s="376"/>
      <c r="P2753" s="133"/>
      <c r="Q2753" s="376"/>
      <c r="R2753" s="133"/>
      <c r="S2753" s="499"/>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91"/>
    </row>
    <row r="2754" spans="6:69">
      <c r="F2754" s="376"/>
      <c r="G2754" s="133"/>
      <c r="H2754" s="376"/>
      <c r="I2754" s="133"/>
      <c r="J2754" s="436"/>
      <c r="K2754" s="133"/>
      <c r="L2754" s="376"/>
      <c r="M2754" s="133"/>
      <c r="N2754" s="376"/>
      <c r="O2754" s="376"/>
      <c r="P2754" s="133"/>
      <c r="Q2754" s="376"/>
      <c r="R2754" s="133"/>
      <c r="S2754" s="499"/>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91"/>
    </row>
    <row r="2755" spans="6:69">
      <c r="F2755" s="376"/>
      <c r="G2755" s="133"/>
      <c r="H2755" s="376"/>
      <c r="I2755" s="133"/>
      <c r="J2755" s="436"/>
      <c r="K2755" s="133"/>
      <c r="L2755" s="376"/>
      <c r="M2755" s="133"/>
      <c r="N2755" s="376"/>
      <c r="O2755" s="376"/>
      <c r="P2755" s="133"/>
      <c r="Q2755" s="376"/>
      <c r="R2755" s="133"/>
      <c r="S2755" s="499"/>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91"/>
    </row>
    <row r="2756" spans="6:69">
      <c r="F2756" s="376"/>
      <c r="G2756" s="133"/>
      <c r="H2756" s="376"/>
      <c r="I2756" s="133"/>
      <c r="J2756" s="436"/>
      <c r="K2756" s="133"/>
      <c r="L2756" s="376"/>
      <c r="M2756" s="133"/>
      <c r="N2756" s="376"/>
      <c r="O2756" s="376"/>
      <c r="P2756" s="133"/>
      <c r="Q2756" s="376"/>
      <c r="R2756" s="133"/>
      <c r="S2756" s="499"/>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91"/>
    </row>
    <row r="2757" spans="6:69">
      <c r="F2757" s="376"/>
      <c r="G2757" s="133"/>
      <c r="H2757" s="376"/>
      <c r="I2757" s="133"/>
      <c r="J2757" s="436"/>
      <c r="K2757" s="133"/>
      <c r="L2757" s="376"/>
      <c r="M2757" s="133"/>
      <c r="N2757" s="376"/>
      <c r="O2757" s="376"/>
      <c r="P2757" s="133"/>
      <c r="Q2757" s="376"/>
      <c r="R2757" s="133"/>
      <c r="S2757" s="499"/>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91"/>
    </row>
    <row r="2758" spans="6:69">
      <c r="F2758" s="376"/>
      <c r="G2758" s="133"/>
      <c r="H2758" s="376"/>
      <c r="I2758" s="133"/>
      <c r="J2758" s="436"/>
      <c r="K2758" s="133"/>
      <c r="L2758" s="376"/>
      <c r="M2758" s="133"/>
      <c r="N2758" s="376"/>
      <c r="O2758" s="376"/>
      <c r="P2758" s="133"/>
      <c r="Q2758" s="376"/>
      <c r="R2758" s="133"/>
      <c r="S2758" s="499"/>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91"/>
    </row>
    <row r="2759" spans="6:69">
      <c r="F2759" s="376"/>
      <c r="G2759" s="133"/>
      <c r="H2759" s="376"/>
      <c r="I2759" s="133"/>
      <c r="J2759" s="436"/>
      <c r="K2759" s="133"/>
      <c r="L2759" s="376"/>
      <c r="M2759" s="133"/>
      <c r="N2759" s="376"/>
      <c r="O2759" s="376"/>
      <c r="P2759" s="133"/>
      <c r="Q2759" s="376"/>
      <c r="R2759" s="133"/>
      <c r="S2759" s="499"/>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91"/>
    </row>
    <row r="2760" spans="6:69">
      <c r="F2760" s="376"/>
      <c r="G2760" s="133"/>
      <c r="H2760" s="376"/>
      <c r="I2760" s="133"/>
      <c r="J2760" s="436"/>
      <c r="K2760" s="133"/>
      <c r="L2760" s="376"/>
      <c r="M2760" s="133"/>
      <c r="N2760" s="376"/>
      <c r="O2760" s="376"/>
      <c r="P2760" s="133"/>
      <c r="Q2760" s="376"/>
      <c r="R2760" s="133"/>
      <c r="S2760" s="499"/>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91"/>
    </row>
    <row r="2761" spans="6:69">
      <c r="F2761" s="376"/>
      <c r="G2761" s="133"/>
      <c r="H2761" s="376"/>
      <c r="I2761" s="133"/>
      <c r="J2761" s="436"/>
      <c r="K2761" s="133"/>
      <c r="L2761" s="376"/>
      <c r="M2761" s="133"/>
      <c r="N2761" s="376"/>
      <c r="O2761" s="376"/>
      <c r="P2761" s="133"/>
      <c r="Q2761" s="376"/>
      <c r="R2761" s="133"/>
      <c r="S2761" s="499"/>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91"/>
    </row>
    <row r="2762" spans="6:69">
      <c r="F2762" s="376"/>
      <c r="G2762" s="133"/>
      <c r="H2762" s="376"/>
      <c r="I2762" s="133"/>
      <c r="J2762" s="436"/>
      <c r="K2762" s="133"/>
      <c r="L2762" s="376"/>
      <c r="M2762" s="133"/>
      <c r="N2762" s="376"/>
      <c r="O2762" s="376"/>
      <c r="P2762" s="133"/>
      <c r="Q2762" s="376"/>
      <c r="R2762" s="133"/>
      <c r="S2762" s="499"/>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91"/>
    </row>
    <row r="2763" spans="6:69">
      <c r="F2763" s="376"/>
      <c r="G2763" s="133"/>
      <c r="H2763" s="376"/>
      <c r="I2763" s="133"/>
      <c r="J2763" s="436"/>
      <c r="K2763" s="133"/>
      <c r="L2763" s="376"/>
      <c r="M2763" s="133"/>
      <c r="N2763" s="376"/>
      <c r="O2763" s="376"/>
      <c r="P2763" s="133"/>
      <c r="Q2763" s="376"/>
      <c r="R2763" s="133"/>
      <c r="S2763" s="499"/>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91"/>
    </row>
    <row r="2764" spans="6:69">
      <c r="F2764" s="376"/>
      <c r="G2764" s="133"/>
      <c r="H2764" s="376"/>
      <c r="I2764" s="133"/>
      <c r="J2764" s="436"/>
      <c r="K2764" s="133"/>
      <c r="L2764" s="376"/>
      <c r="M2764" s="133"/>
      <c r="N2764" s="376"/>
      <c r="O2764" s="376"/>
      <c r="P2764" s="133"/>
      <c r="Q2764" s="376"/>
      <c r="R2764" s="133"/>
      <c r="S2764" s="499"/>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91"/>
    </row>
    <row r="2765" spans="6:69">
      <c r="F2765" s="376"/>
      <c r="G2765" s="133"/>
      <c r="H2765" s="376"/>
      <c r="I2765" s="133"/>
      <c r="J2765" s="436"/>
      <c r="K2765" s="133"/>
      <c r="L2765" s="376"/>
      <c r="M2765" s="133"/>
      <c r="N2765" s="376"/>
      <c r="O2765" s="376"/>
      <c r="P2765" s="133"/>
      <c r="Q2765" s="376"/>
      <c r="R2765" s="133"/>
      <c r="S2765" s="499"/>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91"/>
    </row>
    <row r="2766" spans="6:69">
      <c r="F2766" s="376"/>
      <c r="G2766" s="133"/>
      <c r="H2766" s="376"/>
      <c r="I2766" s="133"/>
      <c r="J2766" s="436"/>
      <c r="K2766" s="133"/>
      <c r="L2766" s="376"/>
      <c r="M2766" s="133"/>
      <c r="N2766" s="376"/>
      <c r="O2766" s="376"/>
      <c r="P2766" s="133"/>
      <c r="Q2766" s="376"/>
      <c r="R2766" s="133"/>
      <c r="S2766" s="499"/>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91"/>
    </row>
    <row r="2767" spans="6:69">
      <c r="F2767" s="376"/>
      <c r="G2767" s="133"/>
      <c r="H2767" s="376"/>
      <c r="I2767" s="133"/>
      <c r="J2767" s="436"/>
      <c r="K2767" s="133"/>
      <c r="L2767" s="376"/>
      <c r="M2767" s="133"/>
      <c r="N2767" s="376"/>
      <c r="O2767" s="376"/>
      <c r="P2767" s="133"/>
      <c r="Q2767" s="376"/>
      <c r="R2767" s="133"/>
      <c r="S2767" s="499"/>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91"/>
    </row>
    <row r="2768" spans="6:69">
      <c r="F2768" s="376"/>
      <c r="G2768" s="133"/>
      <c r="H2768" s="376"/>
      <c r="I2768" s="133"/>
      <c r="J2768" s="436"/>
      <c r="K2768" s="133"/>
      <c r="L2768" s="376"/>
      <c r="M2768" s="133"/>
      <c r="N2768" s="376"/>
      <c r="O2768" s="376"/>
      <c r="P2768" s="133"/>
      <c r="Q2768" s="376"/>
      <c r="R2768" s="133"/>
      <c r="S2768" s="499"/>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91"/>
    </row>
    <row r="2769" spans="6:69">
      <c r="F2769" s="376"/>
      <c r="G2769" s="133"/>
      <c r="H2769" s="376"/>
      <c r="I2769" s="133"/>
      <c r="J2769" s="436"/>
      <c r="K2769" s="133"/>
      <c r="L2769" s="376"/>
      <c r="M2769" s="133"/>
      <c r="N2769" s="376"/>
      <c r="O2769" s="376"/>
      <c r="P2769" s="133"/>
      <c r="Q2769" s="376"/>
      <c r="R2769" s="133"/>
      <c r="S2769" s="499"/>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91"/>
    </row>
    <row r="2770" spans="6:69">
      <c r="F2770" s="376"/>
      <c r="G2770" s="133"/>
      <c r="H2770" s="376"/>
      <c r="I2770" s="133"/>
      <c r="J2770" s="436"/>
      <c r="K2770" s="133"/>
      <c r="L2770" s="376"/>
      <c r="M2770" s="133"/>
      <c r="N2770" s="376"/>
      <c r="O2770" s="376"/>
      <c r="P2770" s="133"/>
      <c r="Q2770" s="376"/>
      <c r="R2770" s="133"/>
      <c r="S2770" s="499"/>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91"/>
    </row>
    <row r="2771" spans="6:69">
      <c r="F2771" s="376"/>
      <c r="G2771" s="133"/>
      <c r="H2771" s="376"/>
      <c r="I2771" s="133"/>
      <c r="J2771" s="436"/>
      <c r="K2771" s="133"/>
      <c r="L2771" s="376"/>
      <c r="M2771" s="133"/>
      <c r="N2771" s="376"/>
      <c r="O2771" s="376"/>
      <c r="P2771" s="133"/>
      <c r="Q2771" s="376"/>
      <c r="R2771" s="133"/>
      <c r="S2771" s="499"/>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91"/>
    </row>
    <row r="2772" spans="6:69">
      <c r="F2772" s="376"/>
      <c r="G2772" s="133"/>
      <c r="H2772" s="376"/>
      <c r="I2772" s="133"/>
      <c r="J2772" s="436"/>
      <c r="K2772" s="133"/>
      <c r="L2772" s="376"/>
      <c r="M2772" s="133"/>
      <c r="N2772" s="376"/>
      <c r="O2772" s="376"/>
      <c r="P2772" s="133"/>
      <c r="Q2772" s="376"/>
      <c r="R2772" s="133"/>
      <c r="S2772" s="499"/>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91"/>
    </row>
    <row r="2773" spans="6:69">
      <c r="F2773" s="376"/>
      <c r="G2773" s="133"/>
      <c r="H2773" s="376"/>
      <c r="I2773" s="133"/>
      <c r="J2773" s="436"/>
      <c r="K2773" s="133"/>
      <c r="L2773" s="376"/>
      <c r="M2773" s="133"/>
      <c r="N2773" s="376"/>
      <c r="O2773" s="376"/>
      <c r="P2773" s="133"/>
      <c r="Q2773" s="376"/>
      <c r="R2773" s="133"/>
      <c r="S2773" s="499"/>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91"/>
    </row>
    <row r="2774" spans="6:69">
      <c r="F2774" s="376"/>
      <c r="G2774" s="133"/>
      <c r="H2774" s="376"/>
      <c r="I2774" s="133"/>
      <c r="J2774" s="436"/>
      <c r="K2774" s="133"/>
      <c r="L2774" s="376"/>
      <c r="M2774" s="133"/>
      <c r="N2774" s="376"/>
      <c r="O2774" s="376"/>
      <c r="P2774" s="133"/>
      <c r="Q2774" s="376"/>
      <c r="R2774" s="133"/>
      <c r="S2774" s="499"/>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91"/>
    </row>
    <row r="2775" spans="6:69">
      <c r="F2775" s="376"/>
      <c r="G2775" s="133"/>
      <c r="H2775" s="376"/>
      <c r="I2775" s="133"/>
      <c r="J2775" s="436"/>
      <c r="K2775" s="133"/>
      <c r="L2775" s="376"/>
      <c r="M2775" s="133"/>
      <c r="N2775" s="376"/>
      <c r="O2775" s="376"/>
      <c r="P2775" s="133"/>
      <c r="Q2775" s="376"/>
      <c r="R2775" s="133"/>
      <c r="S2775" s="499"/>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91"/>
    </row>
    <row r="2776" spans="6:69">
      <c r="F2776" s="376"/>
      <c r="G2776" s="133"/>
      <c r="H2776" s="376"/>
      <c r="I2776" s="133"/>
      <c r="J2776" s="436"/>
      <c r="K2776" s="133"/>
      <c r="L2776" s="376"/>
      <c r="M2776" s="133"/>
      <c r="N2776" s="376"/>
      <c r="O2776" s="376"/>
      <c r="P2776" s="133"/>
      <c r="Q2776" s="376"/>
      <c r="R2776" s="133"/>
      <c r="S2776" s="499"/>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91"/>
    </row>
    <row r="2777" spans="6:69">
      <c r="F2777" s="376"/>
      <c r="G2777" s="133"/>
      <c r="H2777" s="376"/>
      <c r="I2777" s="133"/>
      <c r="J2777" s="436"/>
      <c r="K2777" s="133"/>
      <c r="L2777" s="376"/>
      <c r="M2777" s="133"/>
      <c r="N2777" s="376"/>
      <c r="O2777" s="376"/>
      <c r="P2777" s="133"/>
      <c r="Q2777" s="376"/>
      <c r="R2777" s="133"/>
      <c r="S2777" s="499"/>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91"/>
    </row>
    <row r="2778" spans="6:69">
      <c r="F2778" s="376"/>
      <c r="G2778" s="133"/>
      <c r="H2778" s="376"/>
      <c r="I2778" s="133"/>
      <c r="J2778" s="436"/>
      <c r="K2778" s="133"/>
      <c r="L2778" s="376"/>
      <c r="M2778" s="133"/>
      <c r="N2778" s="376"/>
      <c r="O2778" s="376"/>
      <c r="P2778" s="133"/>
      <c r="Q2778" s="376"/>
      <c r="R2778" s="133"/>
      <c r="S2778" s="499"/>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91"/>
    </row>
    <row r="2779" spans="6:69">
      <c r="F2779" s="376"/>
      <c r="G2779" s="133"/>
      <c r="H2779" s="376"/>
      <c r="I2779" s="133"/>
      <c r="J2779" s="436"/>
      <c r="K2779" s="133"/>
      <c r="L2779" s="376"/>
      <c r="M2779" s="133"/>
      <c r="N2779" s="376"/>
      <c r="O2779" s="376"/>
      <c r="P2779" s="133"/>
      <c r="Q2779" s="376"/>
      <c r="R2779" s="133"/>
      <c r="S2779" s="499"/>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91"/>
    </row>
    <row r="2780" spans="6:69">
      <c r="F2780" s="376"/>
      <c r="G2780" s="133"/>
      <c r="H2780" s="376"/>
      <c r="I2780" s="133"/>
      <c r="J2780" s="436"/>
      <c r="K2780" s="133"/>
      <c r="L2780" s="376"/>
      <c r="M2780" s="133"/>
      <c r="N2780" s="376"/>
      <c r="O2780" s="376"/>
      <c r="P2780" s="133"/>
      <c r="Q2780" s="376"/>
      <c r="R2780" s="133"/>
      <c r="S2780" s="499"/>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91"/>
    </row>
    <row r="2781" spans="6:69">
      <c r="F2781" s="376"/>
      <c r="G2781" s="133"/>
      <c r="H2781" s="376"/>
      <c r="I2781" s="133"/>
      <c r="J2781" s="436"/>
      <c r="K2781" s="133"/>
      <c r="L2781" s="376"/>
      <c r="M2781" s="133"/>
      <c r="N2781" s="376"/>
      <c r="O2781" s="376"/>
      <c r="P2781" s="133"/>
      <c r="Q2781" s="376"/>
      <c r="R2781" s="133"/>
      <c r="S2781" s="499"/>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91"/>
    </row>
    <row r="2782" spans="6:69">
      <c r="F2782" s="376"/>
      <c r="G2782" s="133"/>
      <c r="H2782" s="376"/>
      <c r="I2782" s="133"/>
      <c r="J2782" s="436"/>
      <c r="K2782" s="133"/>
      <c r="L2782" s="376"/>
      <c r="M2782" s="133"/>
      <c r="N2782" s="376"/>
      <c r="O2782" s="376"/>
      <c r="P2782" s="133"/>
      <c r="Q2782" s="376"/>
      <c r="R2782" s="133"/>
      <c r="S2782" s="499"/>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91"/>
    </row>
    <row r="2783" spans="6:69">
      <c r="F2783" s="376"/>
      <c r="G2783" s="133"/>
      <c r="H2783" s="376"/>
      <c r="I2783" s="133"/>
      <c r="J2783" s="436"/>
      <c r="K2783" s="133"/>
      <c r="L2783" s="376"/>
      <c r="M2783" s="133"/>
      <c r="N2783" s="376"/>
      <c r="O2783" s="376"/>
      <c r="P2783" s="133"/>
      <c r="Q2783" s="376"/>
      <c r="R2783" s="133"/>
      <c r="S2783" s="499"/>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91"/>
    </row>
    <row r="2784" spans="6:69">
      <c r="F2784" s="376"/>
      <c r="G2784" s="133"/>
      <c r="H2784" s="376"/>
      <c r="I2784" s="133"/>
      <c r="J2784" s="436"/>
      <c r="K2784" s="133"/>
      <c r="L2784" s="376"/>
      <c r="M2784" s="133"/>
      <c r="N2784" s="376"/>
      <c r="O2784" s="376"/>
      <c r="P2784" s="133"/>
      <c r="Q2784" s="376"/>
      <c r="R2784" s="133"/>
      <c r="S2784" s="499"/>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91"/>
    </row>
    <row r="2785" spans="6:69">
      <c r="F2785" s="376"/>
      <c r="G2785" s="133"/>
      <c r="H2785" s="376"/>
      <c r="I2785" s="133"/>
      <c r="J2785" s="436"/>
      <c r="K2785" s="133"/>
      <c r="L2785" s="376"/>
      <c r="M2785" s="133"/>
      <c r="N2785" s="376"/>
      <c r="O2785" s="376"/>
      <c r="P2785" s="133"/>
      <c r="Q2785" s="376"/>
      <c r="R2785" s="133"/>
      <c r="S2785" s="499"/>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91"/>
    </row>
    <row r="2786" spans="6:69">
      <c r="F2786" s="376"/>
      <c r="G2786" s="133"/>
      <c r="H2786" s="376"/>
      <c r="I2786" s="133"/>
      <c r="J2786" s="436"/>
      <c r="K2786" s="133"/>
      <c r="L2786" s="376"/>
      <c r="M2786" s="133"/>
      <c r="N2786" s="376"/>
      <c r="O2786" s="376"/>
      <c r="P2786" s="133"/>
      <c r="Q2786" s="376"/>
      <c r="R2786" s="133"/>
      <c r="S2786" s="499"/>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91"/>
    </row>
    <row r="2787" spans="6:69">
      <c r="F2787" s="376"/>
      <c r="G2787" s="133"/>
      <c r="H2787" s="376"/>
      <c r="I2787" s="133"/>
      <c r="J2787" s="436"/>
      <c r="K2787" s="133"/>
      <c r="L2787" s="376"/>
      <c r="M2787" s="133"/>
      <c r="N2787" s="376"/>
      <c r="O2787" s="376"/>
      <c r="P2787" s="133"/>
      <c r="Q2787" s="376"/>
      <c r="R2787" s="133"/>
      <c r="S2787" s="499"/>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91"/>
    </row>
    <row r="2788" spans="6:69">
      <c r="F2788" s="376"/>
      <c r="G2788" s="133"/>
      <c r="H2788" s="376"/>
      <c r="I2788" s="133"/>
      <c r="J2788" s="436"/>
      <c r="K2788" s="133"/>
      <c r="L2788" s="376"/>
      <c r="M2788" s="133"/>
      <c r="N2788" s="376"/>
      <c r="O2788" s="376"/>
      <c r="P2788" s="133"/>
      <c r="Q2788" s="376"/>
      <c r="R2788" s="133"/>
      <c r="S2788" s="499"/>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91"/>
    </row>
    <row r="2789" spans="6:69">
      <c r="F2789" s="376"/>
      <c r="G2789" s="133"/>
      <c r="H2789" s="376"/>
      <c r="I2789" s="133"/>
      <c r="J2789" s="436"/>
      <c r="K2789" s="133"/>
      <c r="L2789" s="376"/>
      <c r="M2789" s="133"/>
      <c r="N2789" s="376"/>
      <c r="O2789" s="376"/>
      <c r="P2789" s="133"/>
      <c r="Q2789" s="376"/>
      <c r="R2789" s="133"/>
      <c r="S2789" s="499"/>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91"/>
    </row>
    <row r="2790" spans="6:69">
      <c r="F2790" s="376"/>
      <c r="G2790" s="133"/>
      <c r="H2790" s="376"/>
      <c r="I2790" s="133"/>
      <c r="J2790" s="436"/>
      <c r="K2790" s="133"/>
      <c r="L2790" s="376"/>
      <c r="M2790" s="133"/>
      <c r="N2790" s="376"/>
      <c r="O2790" s="376"/>
      <c r="P2790" s="133"/>
      <c r="Q2790" s="376"/>
      <c r="R2790" s="133"/>
      <c r="S2790" s="499"/>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91"/>
    </row>
    <row r="2791" spans="6:69">
      <c r="F2791" s="376"/>
      <c r="G2791" s="133"/>
      <c r="H2791" s="376"/>
      <c r="I2791" s="133"/>
      <c r="J2791" s="436"/>
      <c r="K2791" s="133"/>
      <c r="L2791" s="376"/>
      <c r="M2791" s="133"/>
      <c r="N2791" s="376"/>
      <c r="O2791" s="376"/>
      <c r="P2791" s="133"/>
      <c r="Q2791" s="376"/>
      <c r="R2791" s="133"/>
      <c r="S2791" s="499"/>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91"/>
    </row>
    <row r="2792" spans="6:69">
      <c r="F2792" s="376"/>
      <c r="G2792" s="133"/>
      <c r="H2792" s="376"/>
      <c r="I2792" s="133"/>
      <c r="J2792" s="436"/>
      <c r="K2792" s="133"/>
      <c r="L2792" s="376"/>
      <c r="M2792" s="133"/>
      <c r="N2792" s="376"/>
      <c r="O2792" s="376"/>
      <c r="P2792" s="133"/>
      <c r="Q2792" s="376"/>
      <c r="R2792" s="133"/>
      <c r="S2792" s="499"/>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91"/>
    </row>
    <row r="2793" spans="6:69">
      <c r="F2793" s="376"/>
      <c r="G2793" s="133"/>
      <c r="H2793" s="376"/>
      <c r="I2793" s="133"/>
      <c r="J2793" s="436"/>
      <c r="K2793" s="133"/>
      <c r="L2793" s="376"/>
      <c r="M2793" s="133"/>
      <c r="N2793" s="376"/>
      <c r="O2793" s="376"/>
      <c r="P2793" s="133"/>
      <c r="Q2793" s="376"/>
      <c r="R2793" s="133"/>
      <c r="S2793" s="499"/>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91"/>
    </row>
    <row r="2794" spans="6:69">
      <c r="F2794" s="376"/>
      <c r="G2794" s="133"/>
      <c r="H2794" s="376"/>
      <c r="I2794" s="133"/>
      <c r="J2794" s="436"/>
      <c r="K2794" s="133"/>
      <c r="L2794" s="376"/>
      <c r="M2794" s="133"/>
      <c r="N2794" s="376"/>
      <c r="O2794" s="376"/>
      <c r="P2794" s="133"/>
      <c r="Q2794" s="376"/>
      <c r="R2794" s="133"/>
      <c r="S2794" s="499"/>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91"/>
    </row>
    <row r="2795" spans="6:69">
      <c r="F2795" s="376"/>
      <c r="G2795" s="133"/>
      <c r="H2795" s="376"/>
      <c r="I2795" s="133"/>
      <c r="J2795" s="436"/>
      <c r="K2795" s="133"/>
      <c r="L2795" s="376"/>
      <c r="M2795" s="133"/>
      <c r="N2795" s="376"/>
      <c r="O2795" s="376"/>
      <c r="P2795" s="133"/>
      <c r="Q2795" s="376"/>
      <c r="R2795" s="133"/>
      <c r="S2795" s="499"/>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91"/>
    </row>
    <row r="2796" spans="6:69">
      <c r="F2796" s="376"/>
      <c r="G2796" s="133"/>
      <c r="H2796" s="376"/>
      <c r="I2796" s="133"/>
      <c r="J2796" s="436"/>
      <c r="K2796" s="133"/>
      <c r="L2796" s="376"/>
      <c r="M2796" s="133"/>
      <c r="N2796" s="376"/>
      <c r="O2796" s="376"/>
      <c r="P2796" s="133"/>
      <c r="Q2796" s="376"/>
      <c r="R2796" s="133"/>
      <c r="S2796" s="499"/>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91"/>
    </row>
    <row r="2797" spans="6:69">
      <c r="F2797" s="376"/>
      <c r="G2797" s="133"/>
      <c r="H2797" s="376"/>
      <c r="I2797" s="133"/>
      <c r="J2797" s="436"/>
      <c r="K2797" s="133"/>
      <c r="L2797" s="376"/>
      <c r="M2797" s="133"/>
      <c r="N2797" s="376"/>
      <c r="O2797" s="376"/>
      <c r="P2797" s="133"/>
      <c r="Q2797" s="376"/>
      <c r="R2797" s="133"/>
      <c r="S2797" s="499"/>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91"/>
    </row>
    <row r="2798" spans="6:69">
      <c r="F2798" s="376"/>
      <c r="G2798" s="133"/>
      <c r="H2798" s="376"/>
      <c r="I2798" s="133"/>
      <c r="J2798" s="436"/>
      <c r="K2798" s="133"/>
      <c r="L2798" s="376"/>
      <c r="M2798" s="133"/>
      <c r="N2798" s="376"/>
      <c r="O2798" s="376"/>
      <c r="P2798" s="133"/>
      <c r="Q2798" s="376"/>
      <c r="R2798" s="133"/>
      <c r="S2798" s="499"/>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91"/>
    </row>
    <row r="2799" spans="6:69">
      <c r="F2799" s="376"/>
      <c r="G2799" s="133"/>
      <c r="H2799" s="376"/>
      <c r="I2799" s="133"/>
      <c r="J2799" s="436"/>
      <c r="K2799" s="133"/>
      <c r="L2799" s="376"/>
      <c r="M2799" s="133"/>
      <c r="N2799" s="376"/>
      <c r="O2799" s="376"/>
      <c r="P2799" s="133"/>
      <c r="Q2799" s="376"/>
      <c r="R2799" s="133"/>
      <c r="S2799" s="499"/>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91"/>
    </row>
    <row r="2800" spans="6:69">
      <c r="F2800" s="376"/>
      <c r="G2800" s="133"/>
      <c r="H2800" s="376"/>
      <c r="I2800" s="133"/>
      <c r="J2800" s="436"/>
      <c r="K2800" s="133"/>
      <c r="L2800" s="376"/>
      <c r="M2800" s="133"/>
      <c r="N2800" s="376"/>
      <c r="O2800" s="376"/>
      <c r="P2800" s="133"/>
      <c r="Q2800" s="376"/>
      <c r="R2800" s="133"/>
      <c r="S2800" s="499"/>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91"/>
    </row>
    <row r="2801" spans="6:69">
      <c r="F2801" s="376"/>
      <c r="G2801" s="133"/>
      <c r="H2801" s="376"/>
      <c r="I2801" s="133"/>
      <c r="J2801" s="436"/>
      <c r="K2801" s="133"/>
      <c r="L2801" s="376"/>
      <c r="M2801" s="133"/>
      <c r="N2801" s="376"/>
      <c r="O2801" s="376"/>
      <c r="P2801" s="133"/>
      <c r="Q2801" s="376"/>
      <c r="R2801" s="133"/>
      <c r="S2801" s="499"/>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91"/>
    </row>
    <row r="2802" spans="6:69">
      <c r="F2802" s="376"/>
      <c r="G2802" s="133"/>
      <c r="H2802" s="376"/>
      <c r="I2802" s="133"/>
      <c r="J2802" s="436"/>
      <c r="K2802" s="133"/>
      <c r="L2802" s="376"/>
      <c r="M2802" s="133"/>
      <c r="N2802" s="376"/>
      <c r="O2802" s="376"/>
      <c r="P2802" s="133"/>
      <c r="Q2802" s="376"/>
      <c r="R2802" s="133"/>
      <c r="S2802" s="499"/>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91"/>
    </row>
    <row r="2803" spans="6:69">
      <c r="F2803" s="376"/>
      <c r="G2803" s="133"/>
      <c r="H2803" s="376"/>
      <c r="I2803" s="133"/>
      <c r="J2803" s="436"/>
      <c r="K2803" s="133"/>
      <c r="L2803" s="376"/>
      <c r="M2803" s="133"/>
      <c r="N2803" s="376"/>
      <c r="O2803" s="376"/>
      <c r="P2803" s="133"/>
      <c r="Q2803" s="376"/>
      <c r="R2803" s="133"/>
      <c r="S2803" s="499"/>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91"/>
    </row>
    <row r="2804" spans="6:69">
      <c r="F2804" s="376"/>
      <c r="G2804" s="133"/>
      <c r="H2804" s="376"/>
      <c r="I2804" s="133"/>
      <c r="J2804" s="436"/>
      <c r="K2804" s="133"/>
      <c r="L2804" s="376"/>
      <c r="M2804" s="133"/>
      <c r="N2804" s="376"/>
      <c r="O2804" s="376"/>
      <c r="P2804" s="133"/>
      <c r="Q2804" s="376"/>
      <c r="R2804" s="133"/>
      <c r="S2804" s="499"/>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91"/>
    </row>
    <row r="2805" spans="6:69">
      <c r="F2805" s="376"/>
      <c r="G2805" s="133"/>
      <c r="H2805" s="376"/>
      <c r="I2805" s="133"/>
      <c r="J2805" s="436"/>
      <c r="K2805" s="133"/>
      <c r="L2805" s="376"/>
      <c r="M2805" s="133"/>
      <c r="N2805" s="376"/>
      <c r="O2805" s="376"/>
      <c r="P2805" s="133"/>
      <c r="Q2805" s="376"/>
      <c r="R2805" s="133"/>
      <c r="S2805" s="499"/>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91"/>
    </row>
    <row r="2806" spans="6:69">
      <c r="F2806" s="376"/>
      <c r="G2806" s="133"/>
      <c r="H2806" s="376"/>
      <c r="I2806" s="133"/>
      <c r="J2806" s="436"/>
      <c r="K2806" s="133"/>
      <c r="L2806" s="376"/>
      <c r="M2806" s="133"/>
      <c r="N2806" s="376"/>
      <c r="O2806" s="376"/>
      <c r="P2806" s="133"/>
      <c r="Q2806" s="376"/>
      <c r="R2806" s="133"/>
      <c r="S2806" s="499"/>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91"/>
    </row>
    <row r="2807" spans="6:69">
      <c r="F2807" s="376"/>
      <c r="G2807" s="133"/>
      <c r="H2807" s="376"/>
      <c r="I2807" s="133"/>
      <c r="J2807" s="436"/>
      <c r="K2807" s="133"/>
      <c r="L2807" s="376"/>
      <c r="M2807" s="133"/>
      <c r="N2807" s="376"/>
      <c r="O2807" s="376"/>
      <c r="P2807" s="133"/>
      <c r="Q2807" s="376"/>
      <c r="R2807" s="133"/>
      <c r="S2807" s="499"/>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91"/>
    </row>
    <row r="2808" spans="6:69">
      <c r="F2808" s="376"/>
      <c r="G2808" s="133"/>
      <c r="H2808" s="376"/>
      <c r="I2808" s="133"/>
      <c r="J2808" s="436"/>
      <c r="K2808" s="133"/>
      <c r="L2808" s="376"/>
      <c r="M2808" s="133"/>
      <c r="N2808" s="376"/>
      <c r="O2808" s="376"/>
      <c r="P2808" s="133"/>
      <c r="Q2808" s="376"/>
      <c r="R2808" s="133"/>
      <c r="S2808" s="499"/>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91"/>
    </row>
    <row r="2809" spans="6:69">
      <c r="F2809" s="376"/>
      <c r="G2809" s="133"/>
      <c r="H2809" s="376"/>
      <c r="I2809" s="133"/>
      <c r="J2809" s="436"/>
      <c r="K2809" s="133"/>
      <c r="L2809" s="376"/>
      <c r="M2809" s="133"/>
      <c r="N2809" s="376"/>
      <c r="O2809" s="376"/>
      <c r="P2809" s="133"/>
      <c r="Q2809" s="376"/>
      <c r="R2809" s="133"/>
      <c r="S2809" s="499"/>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91"/>
    </row>
    <row r="2810" spans="6:69">
      <c r="F2810" s="376"/>
      <c r="G2810" s="133"/>
      <c r="H2810" s="376"/>
      <c r="I2810" s="133"/>
      <c r="J2810" s="436"/>
      <c r="K2810" s="133"/>
      <c r="L2810" s="376"/>
      <c r="M2810" s="133"/>
      <c r="N2810" s="376"/>
      <c r="O2810" s="376"/>
      <c r="P2810" s="133"/>
      <c r="Q2810" s="376"/>
      <c r="R2810" s="133"/>
      <c r="S2810" s="499"/>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91"/>
    </row>
    <row r="2811" spans="6:69">
      <c r="F2811" s="376"/>
      <c r="G2811" s="133"/>
      <c r="H2811" s="376"/>
      <c r="I2811" s="133"/>
      <c r="J2811" s="436"/>
      <c r="K2811" s="133"/>
      <c r="L2811" s="376"/>
      <c r="M2811" s="133"/>
      <c r="N2811" s="376"/>
      <c r="O2811" s="376"/>
      <c r="P2811" s="133"/>
      <c r="Q2811" s="376"/>
      <c r="R2811" s="133"/>
      <c r="S2811" s="499"/>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91"/>
    </row>
    <row r="2812" spans="6:69">
      <c r="F2812" s="376"/>
      <c r="G2812" s="133"/>
      <c r="H2812" s="376"/>
      <c r="I2812" s="133"/>
      <c r="J2812" s="436"/>
      <c r="K2812" s="133"/>
      <c r="L2812" s="376"/>
      <c r="M2812" s="133"/>
      <c r="N2812" s="376"/>
      <c r="O2812" s="376"/>
      <c r="P2812" s="133"/>
      <c r="Q2812" s="376"/>
      <c r="R2812" s="133"/>
      <c r="S2812" s="499"/>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91"/>
    </row>
    <row r="2813" spans="6:69">
      <c r="F2813" s="376"/>
      <c r="G2813" s="133"/>
      <c r="H2813" s="376"/>
      <c r="I2813" s="133"/>
      <c r="J2813" s="436"/>
      <c r="K2813" s="133"/>
      <c r="L2813" s="376"/>
      <c r="M2813" s="133"/>
      <c r="N2813" s="376"/>
      <c r="O2813" s="376"/>
      <c r="P2813" s="133"/>
      <c r="Q2813" s="376"/>
      <c r="R2813" s="133"/>
      <c r="S2813" s="499"/>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91"/>
    </row>
    <row r="2814" spans="6:69">
      <c r="F2814" s="376"/>
      <c r="G2814" s="133"/>
      <c r="H2814" s="376"/>
      <c r="I2814" s="133"/>
      <c r="J2814" s="436"/>
      <c r="K2814" s="133"/>
      <c r="L2814" s="376"/>
      <c r="M2814" s="133"/>
      <c r="N2814" s="376"/>
      <c r="O2814" s="376"/>
      <c r="P2814" s="133"/>
      <c r="Q2814" s="376"/>
      <c r="R2814" s="133"/>
      <c r="S2814" s="499"/>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91"/>
    </row>
    <row r="2815" spans="6:69">
      <c r="F2815" s="376"/>
      <c r="G2815" s="133"/>
      <c r="H2815" s="376"/>
      <c r="I2815" s="133"/>
      <c r="J2815" s="436"/>
      <c r="K2815" s="133"/>
      <c r="L2815" s="376"/>
      <c r="M2815" s="133"/>
      <c r="N2815" s="376"/>
      <c r="O2815" s="376"/>
      <c r="P2815" s="133"/>
      <c r="Q2815" s="376"/>
      <c r="R2815" s="133"/>
      <c r="S2815" s="499"/>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91"/>
    </row>
    <row r="2816" spans="6:69">
      <c r="F2816" s="376"/>
      <c r="G2816" s="133"/>
      <c r="H2816" s="376"/>
      <c r="I2816" s="133"/>
      <c r="J2816" s="436"/>
      <c r="K2816" s="133"/>
      <c r="L2816" s="376"/>
      <c r="M2816" s="133"/>
      <c r="N2816" s="376"/>
      <c r="O2816" s="376"/>
      <c r="P2816" s="133"/>
      <c r="Q2816" s="376"/>
      <c r="R2816" s="133"/>
      <c r="S2816" s="499"/>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91"/>
    </row>
    <row r="2817" spans="6:69">
      <c r="F2817" s="376"/>
      <c r="G2817" s="133"/>
      <c r="H2817" s="376"/>
      <c r="I2817" s="133"/>
      <c r="J2817" s="436"/>
      <c r="K2817" s="133"/>
      <c r="L2817" s="376"/>
      <c r="M2817" s="133"/>
      <c r="N2817" s="376"/>
      <c r="O2817" s="376"/>
      <c r="P2817" s="133"/>
      <c r="Q2817" s="376"/>
      <c r="R2817" s="133"/>
      <c r="S2817" s="499"/>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91"/>
    </row>
    <row r="2818" spans="6:69">
      <c r="F2818" s="376"/>
      <c r="G2818" s="133"/>
      <c r="H2818" s="376"/>
      <c r="I2818" s="133"/>
      <c r="J2818" s="436"/>
      <c r="K2818" s="133"/>
      <c r="L2818" s="376"/>
      <c r="M2818" s="133"/>
      <c r="N2818" s="376"/>
      <c r="O2818" s="376"/>
      <c r="P2818" s="133"/>
      <c r="Q2818" s="376"/>
      <c r="R2818" s="133"/>
      <c r="S2818" s="499"/>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91"/>
    </row>
    <row r="2819" spans="6:69">
      <c r="F2819" s="376"/>
      <c r="G2819" s="133"/>
      <c r="H2819" s="376"/>
      <c r="I2819" s="133"/>
      <c r="J2819" s="436"/>
      <c r="K2819" s="133"/>
      <c r="L2819" s="376"/>
      <c r="M2819" s="133"/>
      <c r="N2819" s="376"/>
      <c r="O2819" s="376"/>
      <c r="P2819" s="133"/>
      <c r="Q2819" s="376"/>
      <c r="R2819" s="133"/>
      <c r="S2819" s="499"/>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91"/>
    </row>
    <row r="2820" spans="6:69">
      <c r="F2820" s="376"/>
      <c r="G2820" s="133"/>
      <c r="H2820" s="376"/>
      <c r="I2820" s="133"/>
      <c r="J2820" s="436"/>
      <c r="K2820" s="133"/>
      <c r="L2820" s="376"/>
      <c r="M2820" s="133"/>
      <c r="N2820" s="376"/>
      <c r="O2820" s="376"/>
      <c r="P2820" s="133"/>
      <c r="Q2820" s="376"/>
      <c r="R2820" s="133"/>
      <c r="S2820" s="499"/>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91"/>
    </row>
    <row r="2821" spans="6:69">
      <c r="F2821" s="376"/>
      <c r="G2821" s="133"/>
      <c r="H2821" s="376"/>
      <c r="I2821" s="133"/>
      <c r="J2821" s="436"/>
      <c r="K2821" s="133"/>
      <c r="L2821" s="376"/>
      <c r="M2821" s="133"/>
      <c r="N2821" s="376"/>
      <c r="O2821" s="376"/>
      <c r="P2821" s="133"/>
      <c r="Q2821" s="376"/>
      <c r="R2821" s="133"/>
      <c r="S2821" s="499"/>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91"/>
    </row>
    <row r="2822" spans="6:69">
      <c r="F2822" s="376"/>
      <c r="G2822" s="133"/>
      <c r="H2822" s="376"/>
      <c r="I2822" s="133"/>
      <c r="J2822" s="436"/>
      <c r="K2822" s="133"/>
      <c r="L2822" s="376"/>
      <c r="M2822" s="133"/>
      <c r="N2822" s="376"/>
      <c r="O2822" s="376"/>
      <c r="P2822" s="133"/>
      <c r="Q2822" s="376"/>
      <c r="R2822" s="133"/>
      <c r="S2822" s="499"/>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91"/>
    </row>
    <row r="2823" spans="6:69">
      <c r="F2823" s="376"/>
      <c r="G2823" s="133"/>
      <c r="H2823" s="376"/>
      <c r="I2823" s="133"/>
      <c r="J2823" s="436"/>
      <c r="K2823" s="133"/>
      <c r="L2823" s="376"/>
      <c r="M2823" s="133"/>
      <c r="N2823" s="376"/>
      <c r="O2823" s="376"/>
      <c r="P2823" s="133"/>
      <c r="Q2823" s="376"/>
      <c r="R2823" s="133"/>
      <c r="S2823" s="499"/>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91"/>
    </row>
    <row r="2824" spans="6:69">
      <c r="F2824" s="376"/>
      <c r="G2824" s="133"/>
      <c r="H2824" s="376"/>
      <c r="I2824" s="133"/>
      <c r="J2824" s="436"/>
      <c r="K2824" s="133"/>
      <c r="L2824" s="376"/>
      <c r="M2824" s="133"/>
      <c r="N2824" s="376"/>
      <c r="O2824" s="376"/>
      <c r="P2824" s="133"/>
      <c r="Q2824" s="376"/>
      <c r="R2824" s="133"/>
      <c r="S2824" s="499"/>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91"/>
    </row>
    <row r="2825" spans="6:69">
      <c r="F2825" s="376"/>
      <c r="G2825" s="133"/>
      <c r="H2825" s="376"/>
      <c r="I2825" s="133"/>
      <c r="J2825" s="436"/>
      <c r="K2825" s="133"/>
      <c r="L2825" s="376"/>
      <c r="M2825" s="133"/>
      <c r="N2825" s="376"/>
      <c r="O2825" s="376"/>
      <c r="P2825" s="133"/>
      <c r="Q2825" s="376"/>
      <c r="R2825" s="133"/>
      <c r="S2825" s="499"/>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91"/>
    </row>
    <row r="2826" spans="6:69">
      <c r="F2826" s="376"/>
      <c r="G2826" s="133"/>
      <c r="H2826" s="376"/>
      <c r="I2826" s="133"/>
      <c r="J2826" s="436"/>
      <c r="K2826" s="133"/>
      <c r="L2826" s="376"/>
      <c r="M2826" s="133"/>
      <c r="N2826" s="376"/>
      <c r="O2826" s="376"/>
      <c r="P2826" s="133"/>
      <c r="Q2826" s="376"/>
      <c r="R2826" s="133"/>
      <c r="S2826" s="499"/>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91"/>
    </row>
    <row r="2827" spans="6:69">
      <c r="F2827" s="376"/>
      <c r="G2827" s="133"/>
      <c r="H2827" s="376"/>
      <c r="I2827" s="133"/>
      <c r="J2827" s="436"/>
      <c r="K2827" s="133"/>
      <c r="L2827" s="376"/>
      <c r="M2827" s="133"/>
      <c r="N2827" s="376"/>
      <c r="O2827" s="376"/>
      <c r="P2827" s="133"/>
      <c r="Q2827" s="376"/>
      <c r="R2827" s="133"/>
      <c r="S2827" s="499"/>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91"/>
    </row>
    <row r="2828" spans="6:69">
      <c r="F2828" s="376"/>
      <c r="G2828" s="133"/>
      <c r="H2828" s="376"/>
      <c r="I2828" s="133"/>
      <c r="J2828" s="436"/>
      <c r="K2828" s="133"/>
      <c r="L2828" s="376"/>
      <c r="M2828" s="133"/>
      <c r="N2828" s="376"/>
      <c r="O2828" s="376"/>
      <c r="P2828" s="133"/>
      <c r="Q2828" s="376"/>
      <c r="R2828" s="133"/>
      <c r="S2828" s="499"/>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91"/>
    </row>
    <row r="2829" spans="6:69">
      <c r="F2829" s="376"/>
      <c r="G2829" s="133"/>
      <c r="H2829" s="376"/>
      <c r="I2829" s="133"/>
      <c r="J2829" s="436"/>
      <c r="K2829" s="133"/>
      <c r="L2829" s="376"/>
      <c r="M2829" s="133"/>
      <c r="N2829" s="376"/>
      <c r="O2829" s="376"/>
      <c r="P2829" s="133"/>
      <c r="Q2829" s="376"/>
      <c r="R2829" s="133"/>
      <c r="S2829" s="499"/>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91"/>
    </row>
    <row r="2830" spans="6:69">
      <c r="F2830" s="376"/>
      <c r="G2830" s="133"/>
      <c r="H2830" s="376"/>
      <c r="I2830" s="133"/>
      <c r="J2830" s="436"/>
      <c r="K2830" s="133"/>
      <c r="L2830" s="376"/>
      <c r="M2830" s="133"/>
      <c r="N2830" s="376"/>
      <c r="O2830" s="376"/>
      <c r="P2830" s="133"/>
      <c r="Q2830" s="376"/>
      <c r="R2830" s="133"/>
      <c r="S2830" s="499"/>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91"/>
    </row>
    <row r="2831" spans="6:69">
      <c r="F2831" s="376"/>
      <c r="G2831" s="133"/>
      <c r="H2831" s="376"/>
      <c r="I2831" s="133"/>
      <c r="J2831" s="436"/>
      <c r="K2831" s="133"/>
      <c r="L2831" s="376"/>
      <c r="M2831" s="133"/>
      <c r="N2831" s="376"/>
      <c r="O2831" s="376"/>
      <c r="P2831" s="133"/>
      <c r="Q2831" s="376"/>
      <c r="R2831" s="133"/>
      <c r="S2831" s="499"/>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91"/>
    </row>
    <row r="2832" spans="6:69">
      <c r="F2832" s="376"/>
      <c r="G2832" s="133"/>
      <c r="H2832" s="376"/>
      <c r="I2832" s="133"/>
      <c r="J2832" s="436"/>
      <c r="K2832" s="133"/>
      <c r="L2832" s="376"/>
      <c r="M2832" s="133"/>
      <c r="N2832" s="376"/>
      <c r="O2832" s="376"/>
      <c r="P2832" s="133"/>
      <c r="Q2832" s="376"/>
      <c r="R2832" s="133"/>
      <c r="S2832" s="499"/>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91"/>
    </row>
    <row r="2833" spans="6:69">
      <c r="F2833" s="376"/>
      <c r="G2833" s="133"/>
      <c r="H2833" s="376"/>
      <c r="I2833" s="133"/>
      <c r="J2833" s="436"/>
      <c r="K2833" s="133"/>
      <c r="L2833" s="376"/>
      <c r="M2833" s="133"/>
      <c r="N2833" s="376"/>
      <c r="O2833" s="376"/>
      <c r="P2833" s="133"/>
      <c r="Q2833" s="376"/>
      <c r="R2833" s="133"/>
      <c r="S2833" s="499"/>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91"/>
    </row>
    <row r="2834" spans="6:69">
      <c r="F2834" s="376"/>
      <c r="G2834" s="133"/>
      <c r="H2834" s="376"/>
      <c r="I2834" s="133"/>
      <c r="J2834" s="436"/>
      <c r="K2834" s="133"/>
      <c r="L2834" s="376"/>
      <c r="M2834" s="133"/>
      <c r="N2834" s="376"/>
      <c r="O2834" s="376"/>
      <c r="P2834" s="133"/>
      <c r="Q2834" s="376"/>
      <c r="R2834" s="133"/>
      <c r="S2834" s="499"/>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91"/>
    </row>
    <row r="2835" spans="6:69">
      <c r="F2835" s="376"/>
      <c r="G2835" s="133"/>
      <c r="H2835" s="376"/>
      <c r="I2835" s="133"/>
      <c r="J2835" s="436"/>
      <c r="K2835" s="133"/>
      <c r="L2835" s="376"/>
      <c r="M2835" s="133"/>
      <c r="N2835" s="376"/>
      <c r="O2835" s="376"/>
      <c r="P2835" s="133"/>
      <c r="Q2835" s="376"/>
      <c r="R2835" s="133"/>
      <c r="S2835" s="499"/>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91"/>
    </row>
    <row r="2836" spans="6:69">
      <c r="F2836" s="376"/>
      <c r="G2836" s="133"/>
      <c r="H2836" s="376"/>
      <c r="I2836" s="133"/>
      <c r="J2836" s="436"/>
      <c r="K2836" s="133"/>
      <c r="L2836" s="376"/>
      <c r="M2836" s="133"/>
      <c r="N2836" s="376"/>
      <c r="O2836" s="376"/>
      <c r="P2836" s="133"/>
      <c r="Q2836" s="376"/>
      <c r="R2836" s="133"/>
      <c r="S2836" s="499"/>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91"/>
    </row>
    <row r="2837" spans="6:69">
      <c r="F2837" s="376"/>
      <c r="G2837" s="133"/>
      <c r="H2837" s="376"/>
      <c r="I2837" s="133"/>
      <c r="J2837" s="436"/>
      <c r="K2837" s="133"/>
      <c r="L2837" s="376"/>
      <c r="M2837" s="133"/>
      <c r="N2837" s="376"/>
      <c r="O2837" s="376"/>
      <c r="P2837" s="133"/>
      <c r="Q2837" s="376"/>
      <c r="R2837" s="133"/>
      <c r="S2837" s="499"/>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91"/>
    </row>
    <row r="2838" spans="6:69">
      <c r="F2838" s="376"/>
      <c r="G2838" s="133"/>
      <c r="H2838" s="376"/>
      <c r="I2838" s="133"/>
      <c r="J2838" s="436"/>
      <c r="K2838" s="133"/>
      <c r="L2838" s="376"/>
      <c r="M2838" s="133"/>
      <c r="N2838" s="376"/>
      <c r="O2838" s="376"/>
      <c r="P2838" s="133"/>
      <c r="Q2838" s="376"/>
      <c r="R2838" s="133"/>
      <c r="S2838" s="499"/>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91"/>
    </row>
    <row r="2839" spans="6:69">
      <c r="F2839" s="376"/>
      <c r="G2839" s="133"/>
      <c r="H2839" s="376"/>
      <c r="I2839" s="133"/>
      <c r="J2839" s="436"/>
      <c r="K2839" s="133"/>
      <c r="L2839" s="376"/>
      <c r="M2839" s="133"/>
      <c r="N2839" s="376"/>
      <c r="O2839" s="376"/>
      <c r="P2839" s="133"/>
      <c r="Q2839" s="376"/>
      <c r="R2839" s="133"/>
      <c r="S2839" s="499"/>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91"/>
    </row>
    <row r="2840" spans="6:69">
      <c r="F2840" s="376"/>
      <c r="G2840" s="133"/>
      <c r="H2840" s="376"/>
      <c r="I2840" s="133"/>
      <c r="J2840" s="436"/>
      <c r="K2840" s="133"/>
      <c r="L2840" s="376"/>
      <c r="M2840" s="133"/>
      <c r="N2840" s="376"/>
      <c r="O2840" s="376"/>
      <c r="P2840" s="133"/>
      <c r="Q2840" s="376"/>
      <c r="R2840" s="133"/>
      <c r="S2840" s="499"/>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91"/>
    </row>
    <row r="2841" spans="6:69">
      <c r="F2841" s="376"/>
      <c r="G2841" s="133"/>
      <c r="H2841" s="376"/>
      <c r="I2841" s="133"/>
      <c r="J2841" s="436"/>
      <c r="K2841" s="133"/>
      <c r="L2841" s="376"/>
      <c r="M2841" s="133"/>
      <c r="N2841" s="376"/>
      <c r="O2841" s="376"/>
      <c r="P2841" s="133"/>
      <c r="Q2841" s="376"/>
      <c r="R2841" s="133"/>
      <c r="S2841" s="499"/>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91"/>
    </row>
    <row r="2842" spans="6:69">
      <c r="F2842" s="376"/>
      <c r="G2842" s="133"/>
      <c r="H2842" s="376"/>
      <c r="I2842" s="133"/>
      <c r="J2842" s="436"/>
      <c r="K2842" s="133"/>
      <c r="L2842" s="376"/>
      <c r="M2842" s="133"/>
      <c r="N2842" s="376"/>
      <c r="O2842" s="376"/>
      <c r="P2842" s="133"/>
      <c r="Q2842" s="376"/>
      <c r="R2842" s="133"/>
      <c r="S2842" s="499"/>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91"/>
    </row>
    <row r="2843" spans="6:69">
      <c r="F2843" s="376"/>
      <c r="G2843" s="133"/>
      <c r="H2843" s="376"/>
      <c r="I2843" s="133"/>
      <c r="J2843" s="436"/>
      <c r="K2843" s="133"/>
      <c r="L2843" s="376"/>
      <c r="M2843" s="133"/>
      <c r="N2843" s="376"/>
      <c r="O2843" s="376"/>
      <c r="P2843" s="133"/>
      <c r="Q2843" s="376"/>
      <c r="R2843" s="133"/>
      <c r="S2843" s="499"/>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91"/>
    </row>
    <row r="2844" spans="6:69">
      <c r="F2844" s="376"/>
      <c r="G2844" s="133"/>
      <c r="H2844" s="376"/>
      <c r="I2844" s="133"/>
      <c r="J2844" s="436"/>
      <c r="K2844" s="133"/>
      <c r="L2844" s="376"/>
      <c r="M2844" s="133"/>
      <c r="N2844" s="376"/>
      <c r="O2844" s="376"/>
      <c r="P2844" s="133"/>
      <c r="Q2844" s="376"/>
      <c r="R2844" s="133"/>
      <c r="S2844" s="499"/>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91"/>
    </row>
    <row r="2845" spans="6:69">
      <c r="F2845" s="376"/>
      <c r="G2845" s="133"/>
      <c r="H2845" s="376"/>
      <c r="I2845" s="133"/>
      <c r="J2845" s="436"/>
      <c r="K2845" s="133"/>
      <c r="L2845" s="376"/>
      <c r="M2845" s="133"/>
      <c r="N2845" s="376"/>
      <c r="O2845" s="376"/>
      <c r="P2845" s="133"/>
      <c r="Q2845" s="376"/>
      <c r="R2845" s="133"/>
      <c r="S2845" s="499"/>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91"/>
    </row>
    <row r="2846" spans="6:69">
      <c r="F2846" s="376"/>
      <c r="G2846" s="133"/>
      <c r="H2846" s="376"/>
      <c r="I2846" s="133"/>
      <c r="J2846" s="436"/>
      <c r="K2846" s="133"/>
      <c r="L2846" s="376"/>
      <c r="M2846" s="133"/>
      <c r="N2846" s="376"/>
      <c r="O2846" s="376"/>
      <c r="P2846" s="133"/>
      <c r="Q2846" s="376"/>
      <c r="R2846" s="133"/>
      <c r="S2846" s="499"/>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91"/>
    </row>
    <row r="2847" spans="6:69">
      <c r="F2847" s="376"/>
      <c r="G2847" s="133"/>
      <c r="H2847" s="376"/>
      <c r="I2847" s="133"/>
      <c r="J2847" s="436"/>
      <c r="K2847" s="133"/>
      <c r="L2847" s="376"/>
      <c r="M2847" s="133"/>
      <c r="N2847" s="376"/>
      <c r="O2847" s="376"/>
      <c r="P2847" s="133"/>
      <c r="Q2847" s="376"/>
      <c r="R2847" s="133"/>
      <c r="S2847" s="499"/>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91"/>
    </row>
    <row r="2848" spans="6:69">
      <c r="F2848" s="376"/>
      <c r="G2848" s="133"/>
      <c r="H2848" s="376"/>
      <c r="I2848" s="133"/>
      <c r="J2848" s="436"/>
      <c r="K2848" s="133"/>
      <c r="L2848" s="376"/>
      <c r="M2848" s="133"/>
      <c r="N2848" s="376"/>
      <c r="O2848" s="376"/>
      <c r="P2848" s="133"/>
      <c r="Q2848" s="376"/>
      <c r="R2848" s="133"/>
      <c r="S2848" s="499"/>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91"/>
    </row>
    <row r="2849" spans="6:69">
      <c r="F2849" s="376"/>
      <c r="G2849" s="133"/>
      <c r="H2849" s="376"/>
      <c r="I2849" s="133"/>
      <c r="J2849" s="436"/>
      <c r="K2849" s="133"/>
      <c r="L2849" s="376"/>
      <c r="M2849" s="133"/>
      <c r="N2849" s="376"/>
      <c r="O2849" s="376"/>
      <c r="P2849" s="133"/>
      <c r="Q2849" s="376"/>
      <c r="R2849" s="133"/>
      <c r="S2849" s="499"/>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91"/>
    </row>
    <row r="2850" spans="6:69">
      <c r="F2850" s="376"/>
      <c r="G2850" s="133"/>
      <c r="H2850" s="376"/>
      <c r="I2850" s="133"/>
      <c r="J2850" s="436"/>
      <c r="K2850" s="133"/>
      <c r="L2850" s="376"/>
      <c r="M2850" s="133"/>
      <c r="N2850" s="376"/>
      <c r="O2850" s="376"/>
      <c r="P2850" s="133"/>
      <c r="Q2850" s="376"/>
      <c r="R2850" s="133"/>
      <c r="S2850" s="499"/>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91"/>
    </row>
    <row r="2851" spans="6:69">
      <c r="F2851" s="376"/>
      <c r="G2851" s="133"/>
      <c r="H2851" s="376"/>
      <c r="I2851" s="133"/>
      <c r="J2851" s="436"/>
      <c r="K2851" s="133"/>
      <c r="L2851" s="376"/>
      <c r="M2851" s="133"/>
      <c r="N2851" s="376"/>
      <c r="O2851" s="376"/>
      <c r="P2851" s="133"/>
      <c r="Q2851" s="376"/>
      <c r="R2851" s="133"/>
      <c r="S2851" s="499"/>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91"/>
    </row>
    <row r="2852" spans="6:69">
      <c r="F2852" s="376"/>
      <c r="G2852" s="133"/>
      <c r="H2852" s="376"/>
      <c r="I2852" s="133"/>
      <c r="J2852" s="436"/>
      <c r="K2852" s="133"/>
      <c r="L2852" s="376"/>
      <c r="M2852" s="133"/>
      <c r="N2852" s="376"/>
      <c r="O2852" s="376"/>
      <c r="P2852" s="133"/>
      <c r="Q2852" s="376"/>
      <c r="R2852" s="133"/>
      <c r="S2852" s="499"/>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91"/>
    </row>
    <row r="2853" spans="6:69">
      <c r="F2853" s="376"/>
      <c r="G2853" s="133"/>
      <c r="H2853" s="376"/>
      <c r="I2853" s="133"/>
      <c r="J2853" s="436"/>
      <c r="K2853" s="133"/>
      <c r="L2853" s="376"/>
      <c r="M2853" s="133"/>
      <c r="N2853" s="376"/>
      <c r="O2853" s="376"/>
      <c r="P2853" s="133"/>
      <c r="Q2853" s="376"/>
      <c r="R2853" s="133"/>
      <c r="S2853" s="499"/>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91"/>
    </row>
    <row r="2854" spans="6:69">
      <c r="F2854" s="376"/>
      <c r="G2854" s="133"/>
      <c r="H2854" s="376"/>
      <c r="I2854" s="133"/>
      <c r="J2854" s="436"/>
      <c r="K2854" s="133"/>
      <c r="L2854" s="376"/>
      <c r="M2854" s="133"/>
      <c r="N2854" s="376"/>
      <c r="O2854" s="376"/>
      <c r="P2854" s="133"/>
      <c r="Q2854" s="376"/>
      <c r="R2854" s="133"/>
      <c r="S2854" s="499"/>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91"/>
    </row>
    <row r="2855" spans="6:69">
      <c r="F2855" s="376"/>
      <c r="G2855" s="133"/>
      <c r="H2855" s="376"/>
      <c r="I2855" s="133"/>
      <c r="J2855" s="436"/>
      <c r="K2855" s="133"/>
      <c r="L2855" s="376"/>
      <c r="M2855" s="133"/>
      <c r="N2855" s="376"/>
      <c r="O2855" s="376"/>
      <c r="P2855" s="133"/>
      <c r="Q2855" s="376"/>
      <c r="R2855" s="133"/>
      <c r="S2855" s="499"/>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91"/>
    </row>
    <row r="2856" spans="6:69">
      <c r="F2856" s="376"/>
      <c r="G2856" s="133"/>
      <c r="H2856" s="376"/>
      <c r="I2856" s="133"/>
      <c r="J2856" s="436"/>
      <c r="K2856" s="133"/>
      <c r="L2856" s="376"/>
      <c r="M2856" s="133"/>
      <c r="N2856" s="376"/>
      <c r="O2856" s="376"/>
      <c r="P2856" s="133"/>
      <c r="Q2856" s="376"/>
      <c r="R2856" s="133"/>
      <c r="S2856" s="499"/>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91"/>
    </row>
    <row r="2857" spans="6:69">
      <c r="F2857" s="376"/>
      <c r="G2857" s="133"/>
      <c r="H2857" s="376"/>
      <c r="I2857" s="133"/>
      <c r="J2857" s="436"/>
      <c r="K2857" s="133"/>
      <c r="L2857" s="376"/>
      <c r="M2857" s="133"/>
      <c r="N2857" s="376"/>
      <c r="O2857" s="376"/>
      <c r="P2857" s="133"/>
      <c r="Q2857" s="376"/>
      <c r="R2857" s="133"/>
      <c r="S2857" s="499"/>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91"/>
    </row>
    <row r="2858" spans="6:69">
      <c r="F2858" s="376"/>
      <c r="G2858" s="133"/>
      <c r="H2858" s="376"/>
      <c r="I2858" s="133"/>
      <c r="J2858" s="436"/>
      <c r="K2858" s="133"/>
      <c r="L2858" s="376"/>
      <c r="M2858" s="133"/>
      <c r="N2858" s="376"/>
      <c r="O2858" s="376"/>
      <c r="P2858" s="133"/>
      <c r="Q2858" s="376"/>
      <c r="R2858" s="133"/>
      <c r="S2858" s="499"/>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91"/>
    </row>
    <row r="2859" spans="6:69">
      <c r="F2859" s="376"/>
      <c r="G2859" s="133"/>
      <c r="H2859" s="376"/>
      <c r="I2859" s="133"/>
      <c r="J2859" s="436"/>
      <c r="K2859" s="133"/>
      <c r="L2859" s="376"/>
      <c r="M2859" s="133"/>
      <c r="N2859" s="376"/>
      <c r="O2859" s="376"/>
      <c r="P2859" s="133"/>
      <c r="Q2859" s="376"/>
      <c r="R2859" s="133"/>
      <c r="S2859" s="499"/>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91"/>
    </row>
    <row r="2860" spans="6:69">
      <c r="F2860" s="376"/>
      <c r="G2860" s="133"/>
      <c r="H2860" s="376"/>
      <c r="I2860" s="133"/>
      <c r="J2860" s="436"/>
      <c r="K2860" s="133"/>
      <c r="L2860" s="376"/>
      <c r="M2860" s="133"/>
      <c r="N2860" s="376"/>
      <c r="O2860" s="376"/>
      <c r="P2860" s="133"/>
      <c r="Q2860" s="376"/>
      <c r="R2860" s="133"/>
      <c r="S2860" s="499"/>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91"/>
    </row>
    <row r="2861" spans="6:69">
      <c r="F2861" s="376"/>
      <c r="G2861" s="133"/>
      <c r="H2861" s="376"/>
      <c r="I2861" s="133"/>
      <c r="J2861" s="436"/>
      <c r="K2861" s="133"/>
      <c r="L2861" s="376"/>
      <c r="M2861" s="133"/>
      <c r="N2861" s="376"/>
      <c r="O2861" s="376"/>
      <c r="P2861" s="133"/>
      <c r="Q2861" s="376"/>
      <c r="R2861" s="133"/>
      <c r="S2861" s="499"/>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91"/>
    </row>
    <row r="2862" spans="6:69">
      <c r="F2862" s="376"/>
      <c r="G2862" s="133"/>
      <c r="H2862" s="376"/>
      <c r="I2862" s="133"/>
      <c r="J2862" s="436"/>
      <c r="K2862" s="133"/>
      <c r="L2862" s="376"/>
      <c r="M2862" s="133"/>
      <c r="N2862" s="376"/>
      <c r="O2862" s="376"/>
      <c r="P2862" s="133"/>
      <c r="Q2862" s="376"/>
      <c r="R2862" s="133"/>
      <c r="S2862" s="499"/>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91"/>
    </row>
    <row r="2863" spans="6:69">
      <c r="F2863" s="376"/>
      <c r="G2863" s="133"/>
      <c r="H2863" s="376"/>
      <c r="I2863" s="133"/>
      <c r="J2863" s="436"/>
      <c r="K2863" s="133"/>
      <c r="L2863" s="376"/>
      <c r="M2863" s="133"/>
      <c r="N2863" s="376"/>
      <c r="O2863" s="376"/>
      <c r="P2863" s="133"/>
      <c r="Q2863" s="376"/>
      <c r="R2863" s="133"/>
      <c r="S2863" s="499"/>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91"/>
    </row>
    <row r="2864" spans="6:69">
      <c r="F2864" s="376"/>
      <c r="G2864" s="133"/>
      <c r="H2864" s="376"/>
      <c r="I2864" s="133"/>
      <c r="J2864" s="436"/>
      <c r="K2864" s="133"/>
      <c r="L2864" s="376"/>
      <c r="M2864" s="133"/>
      <c r="N2864" s="376"/>
      <c r="O2864" s="376"/>
      <c r="P2864" s="133"/>
      <c r="Q2864" s="376"/>
      <c r="R2864" s="133"/>
      <c r="S2864" s="499"/>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91"/>
    </row>
    <row r="2865" spans="6:69">
      <c r="F2865" s="376"/>
      <c r="G2865" s="133"/>
      <c r="H2865" s="376"/>
      <c r="I2865" s="133"/>
      <c r="J2865" s="436"/>
      <c r="K2865" s="133"/>
      <c r="L2865" s="376"/>
      <c r="M2865" s="133"/>
      <c r="N2865" s="376"/>
      <c r="O2865" s="376"/>
      <c r="P2865" s="133"/>
      <c r="Q2865" s="376"/>
      <c r="R2865" s="133"/>
      <c r="S2865" s="499"/>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91"/>
    </row>
    <row r="2866" spans="6:69">
      <c r="F2866" s="376"/>
      <c r="G2866" s="133"/>
      <c r="H2866" s="376"/>
      <c r="I2866" s="133"/>
      <c r="J2866" s="436"/>
      <c r="K2866" s="133"/>
      <c r="L2866" s="376"/>
      <c r="M2866" s="133"/>
      <c r="N2866" s="376"/>
      <c r="O2866" s="376"/>
      <c r="P2866" s="133"/>
      <c r="Q2866" s="376"/>
      <c r="R2866" s="133"/>
      <c r="S2866" s="499"/>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91"/>
    </row>
    <row r="2867" spans="6:69">
      <c r="F2867" s="376"/>
      <c r="G2867" s="133"/>
      <c r="H2867" s="376"/>
      <c r="I2867" s="133"/>
      <c r="J2867" s="436"/>
      <c r="K2867" s="133"/>
      <c r="L2867" s="376"/>
      <c r="M2867" s="133"/>
      <c r="N2867" s="376"/>
      <c r="O2867" s="376"/>
      <c r="P2867" s="133"/>
      <c r="Q2867" s="376"/>
      <c r="R2867" s="133"/>
      <c r="S2867" s="499"/>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91"/>
    </row>
    <row r="2868" spans="6:69">
      <c r="F2868" s="376"/>
      <c r="G2868" s="133"/>
      <c r="H2868" s="376"/>
      <c r="I2868" s="133"/>
      <c r="J2868" s="436"/>
      <c r="K2868" s="133"/>
      <c r="L2868" s="376"/>
      <c r="M2868" s="133"/>
      <c r="N2868" s="376"/>
      <c r="O2868" s="376"/>
      <c r="P2868" s="133"/>
      <c r="Q2868" s="376"/>
      <c r="R2868" s="133"/>
      <c r="S2868" s="499"/>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91"/>
    </row>
    <row r="2869" spans="6:69">
      <c r="F2869" s="376"/>
      <c r="G2869" s="133"/>
      <c r="H2869" s="376"/>
      <c r="I2869" s="133"/>
      <c r="J2869" s="436"/>
      <c r="K2869" s="133"/>
      <c r="L2869" s="376"/>
      <c r="M2869" s="133"/>
      <c r="N2869" s="376"/>
      <c r="O2869" s="376"/>
      <c r="P2869" s="133"/>
      <c r="Q2869" s="376"/>
      <c r="R2869" s="133"/>
      <c r="S2869" s="499"/>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91"/>
    </row>
    <row r="2870" spans="6:69">
      <c r="F2870" s="376"/>
      <c r="G2870" s="133"/>
      <c r="H2870" s="376"/>
      <c r="I2870" s="133"/>
      <c r="J2870" s="436"/>
      <c r="K2870" s="133"/>
      <c r="L2870" s="376"/>
      <c r="M2870" s="133"/>
      <c r="N2870" s="376"/>
      <c r="O2870" s="376"/>
      <c r="P2870" s="133"/>
      <c r="Q2870" s="376"/>
      <c r="R2870" s="133"/>
      <c r="S2870" s="499"/>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91"/>
    </row>
    <row r="2871" spans="6:69">
      <c r="F2871" s="376"/>
      <c r="G2871" s="133"/>
      <c r="H2871" s="376"/>
      <c r="I2871" s="133"/>
      <c r="J2871" s="436"/>
      <c r="K2871" s="133"/>
      <c r="L2871" s="376"/>
      <c r="M2871" s="133"/>
      <c r="N2871" s="376"/>
      <c r="O2871" s="376"/>
      <c r="P2871" s="133"/>
      <c r="Q2871" s="376"/>
      <c r="R2871" s="133"/>
      <c r="S2871" s="499"/>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91"/>
    </row>
    <row r="2872" spans="6:69">
      <c r="F2872" s="376"/>
      <c r="G2872" s="133"/>
      <c r="H2872" s="376"/>
      <c r="I2872" s="133"/>
      <c r="J2872" s="436"/>
      <c r="K2872" s="133"/>
      <c r="L2872" s="376"/>
      <c r="M2872" s="133"/>
      <c r="N2872" s="376"/>
      <c r="O2872" s="376"/>
      <c r="P2872" s="133"/>
      <c r="Q2872" s="376"/>
      <c r="R2872" s="133"/>
      <c r="S2872" s="499"/>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91"/>
    </row>
    <row r="2873" spans="6:69">
      <c r="F2873" s="376"/>
      <c r="G2873" s="133"/>
      <c r="H2873" s="376"/>
      <c r="I2873" s="133"/>
      <c r="J2873" s="436"/>
      <c r="K2873" s="133"/>
      <c r="L2873" s="376"/>
      <c r="M2873" s="133"/>
      <c r="N2873" s="376"/>
      <c r="O2873" s="376"/>
      <c r="P2873" s="133"/>
      <c r="Q2873" s="376"/>
      <c r="R2873" s="133"/>
      <c r="S2873" s="499"/>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91"/>
    </row>
    <row r="2874" spans="6:69">
      <c r="F2874" s="376"/>
      <c r="G2874" s="133"/>
      <c r="H2874" s="376"/>
      <c r="I2874" s="133"/>
      <c r="J2874" s="436"/>
      <c r="K2874" s="133"/>
      <c r="L2874" s="376"/>
      <c r="M2874" s="133"/>
      <c r="N2874" s="376"/>
      <c r="O2874" s="376"/>
      <c r="P2874" s="133"/>
      <c r="Q2874" s="376"/>
      <c r="R2874" s="133"/>
      <c r="S2874" s="499"/>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91"/>
    </row>
    <row r="2875" spans="6:69">
      <c r="F2875" s="376"/>
      <c r="G2875" s="133"/>
      <c r="H2875" s="376"/>
      <c r="I2875" s="133"/>
      <c r="J2875" s="436"/>
      <c r="K2875" s="133"/>
      <c r="L2875" s="376"/>
      <c r="M2875" s="133"/>
      <c r="N2875" s="376"/>
      <c r="O2875" s="376"/>
      <c r="P2875" s="133"/>
      <c r="Q2875" s="376"/>
      <c r="R2875" s="133"/>
      <c r="S2875" s="499"/>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91"/>
    </row>
    <row r="2876" spans="6:69">
      <c r="F2876" s="376"/>
      <c r="G2876" s="133"/>
      <c r="H2876" s="376"/>
      <c r="I2876" s="133"/>
      <c r="J2876" s="436"/>
      <c r="K2876" s="133"/>
      <c r="L2876" s="376"/>
      <c r="M2876" s="133"/>
      <c r="N2876" s="376"/>
      <c r="O2876" s="376"/>
      <c r="P2876" s="133"/>
      <c r="Q2876" s="376"/>
      <c r="R2876" s="133"/>
      <c r="S2876" s="499"/>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91"/>
    </row>
    <row r="2877" spans="6:69">
      <c r="F2877" s="376"/>
      <c r="G2877" s="133"/>
      <c r="H2877" s="376"/>
      <c r="I2877" s="133"/>
      <c r="J2877" s="436"/>
      <c r="K2877" s="133"/>
      <c r="L2877" s="376"/>
      <c r="M2877" s="133"/>
      <c r="N2877" s="376"/>
      <c r="O2877" s="376"/>
      <c r="P2877" s="133"/>
      <c r="Q2877" s="376"/>
      <c r="R2877" s="133"/>
      <c r="S2877" s="499"/>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91"/>
    </row>
    <row r="2878" spans="6:69">
      <c r="F2878" s="376"/>
      <c r="G2878" s="133"/>
      <c r="H2878" s="376"/>
      <c r="I2878" s="133"/>
      <c r="J2878" s="436"/>
      <c r="K2878" s="133"/>
      <c r="L2878" s="376"/>
      <c r="M2878" s="133"/>
      <c r="N2878" s="376"/>
      <c r="O2878" s="376"/>
      <c r="P2878" s="133"/>
      <c r="Q2878" s="376"/>
      <c r="R2878" s="133"/>
      <c r="S2878" s="499"/>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91"/>
    </row>
    <row r="2879" spans="6:69">
      <c r="F2879" s="376"/>
      <c r="G2879" s="133"/>
      <c r="H2879" s="376"/>
      <c r="I2879" s="133"/>
      <c r="J2879" s="436"/>
      <c r="K2879" s="133"/>
      <c r="L2879" s="376"/>
      <c r="M2879" s="133"/>
      <c r="N2879" s="376"/>
      <c r="O2879" s="376"/>
      <c r="P2879" s="133"/>
      <c r="Q2879" s="376"/>
      <c r="R2879" s="133"/>
      <c r="S2879" s="499"/>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91"/>
    </row>
    <row r="2880" spans="6:69">
      <c r="F2880" s="376"/>
      <c r="G2880" s="133"/>
      <c r="H2880" s="376"/>
      <c r="I2880" s="133"/>
      <c r="J2880" s="436"/>
      <c r="K2880" s="133"/>
      <c r="L2880" s="376"/>
      <c r="M2880" s="133"/>
      <c r="N2880" s="376"/>
      <c r="O2880" s="376"/>
      <c r="P2880" s="133"/>
      <c r="Q2880" s="376"/>
      <c r="R2880" s="133"/>
      <c r="S2880" s="499"/>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91"/>
    </row>
    <row r="2881" spans="6:69">
      <c r="F2881" s="376"/>
      <c r="G2881" s="133"/>
      <c r="H2881" s="376"/>
      <c r="I2881" s="133"/>
      <c r="J2881" s="436"/>
      <c r="K2881" s="133"/>
      <c r="L2881" s="376"/>
      <c r="M2881" s="133"/>
      <c r="N2881" s="376"/>
      <c r="O2881" s="376"/>
      <c r="P2881" s="133"/>
      <c r="Q2881" s="376"/>
      <c r="R2881" s="133"/>
      <c r="S2881" s="499"/>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91"/>
    </row>
    <row r="2882" spans="6:69">
      <c r="F2882" s="376"/>
      <c r="G2882" s="133"/>
      <c r="H2882" s="376"/>
      <c r="I2882" s="133"/>
      <c r="J2882" s="436"/>
      <c r="K2882" s="133"/>
      <c r="L2882" s="376"/>
      <c r="M2882" s="133"/>
      <c r="N2882" s="376"/>
      <c r="O2882" s="376"/>
      <c r="P2882" s="133"/>
      <c r="Q2882" s="376"/>
      <c r="R2882" s="133"/>
      <c r="S2882" s="499"/>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91"/>
    </row>
    <row r="2883" spans="6:69">
      <c r="F2883" s="376"/>
      <c r="G2883" s="133"/>
      <c r="H2883" s="376"/>
      <c r="I2883" s="133"/>
      <c r="J2883" s="436"/>
      <c r="K2883" s="133"/>
      <c r="L2883" s="376"/>
      <c r="M2883" s="133"/>
      <c r="N2883" s="376"/>
      <c r="O2883" s="376"/>
      <c r="P2883" s="133"/>
      <c r="Q2883" s="376"/>
      <c r="R2883" s="133"/>
      <c r="S2883" s="499"/>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91"/>
    </row>
    <row r="2884" spans="6:69">
      <c r="F2884" s="376"/>
      <c r="G2884" s="133"/>
      <c r="H2884" s="376"/>
      <c r="I2884" s="133"/>
      <c r="J2884" s="436"/>
      <c r="K2884" s="133"/>
      <c r="L2884" s="376"/>
      <c r="M2884" s="133"/>
      <c r="N2884" s="376"/>
      <c r="O2884" s="376"/>
      <c r="P2884" s="133"/>
      <c r="Q2884" s="376"/>
      <c r="R2884" s="133"/>
      <c r="S2884" s="499"/>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91"/>
    </row>
    <row r="2885" spans="6:69">
      <c r="F2885" s="376"/>
      <c r="G2885" s="133"/>
      <c r="H2885" s="376"/>
      <c r="I2885" s="133"/>
      <c r="J2885" s="436"/>
      <c r="K2885" s="133"/>
      <c r="L2885" s="376"/>
      <c r="M2885" s="133"/>
      <c r="N2885" s="376"/>
      <c r="O2885" s="376"/>
      <c r="P2885" s="133"/>
      <c r="Q2885" s="376"/>
      <c r="R2885" s="133"/>
      <c r="S2885" s="499"/>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91"/>
    </row>
    <row r="2886" spans="6:69">
      <c r="F2886" s="376"/>
      <c r="G2886" s="133"/>
      <c r="H2886" s="376"/>
      <c r="I2886" s="133"/>
      <c r="J2886" s="436"/>
      <c r="K2886" s="133"/>
      <c r="L2886" s="376"/>
      <c r="M2886" s="133"/>
      <c r="N2886" s="376"/>
      <c r="O2886" s="376"/>
      <c r="P2886" s="133"/>
      <c r="Q2886" s="376"/>
      <c r="R2886" s="133"/>
      <c r="S2886" s="499"/>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91"/>
    </row>
    <row r="2887" spans="6:69">
      <c r="F2887" s="376"/>
      <c r="G2887" s="133"/>
      <c r="H2887" s="376"/>
      <c r="I2887" s="133"/>
      <c r="J2887" s="436"/>
      <c r="K2887" s="133"/>
      <c r="L2887" s="376"/>
      <c r="M2887" s="133"/>
      <c r="N2887" s="376"/>
      <c r="O2887" s="376"/>
      <c r="P2887" s="133"/>
      <c r="Q2887" s="376"/>
      <c r="R2887" s="133"/>
      <c r="S2887" s="499"/>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91"/>
    </row>
    <row r="2888" spans="6:69">
      <c r="F2888" s="376"/>
      <c r="G2888" s="133"/>
      <c r="H2888" s="376"/>
      <c r="I2888" s="133"/>
      <c r="J2888" s="436"/>
      <c r="K2888" s="133"/>
      <c r="L2888" s="376"/>
      <c r="M2888" s="133"/>
      <c r="N2888" s="376"/>
      <c r="O2888" s="376"/>
      <c r="P2888" s="133"/>
      <c r="Q2888" s="376"/>
      <c r="R2888" s="133"/>
      <c r="S2888" s="499"/>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91"/>
    </row>
    <row r="2889" spans="6:69">
      <c r="F2889" s="376"/>
      <c r="G2889" s="133"/>
      <c r="H2889" s="376"/>
      <c r="I2889" s="133"/>
      <c r="J2889" s="436"/>
      <c r="K2889" s="133"/>
      <c r="L2889" s="376"/>
      <c r="M2889" s="133"/>
      <c r="N2889" s="376"/>
      <c r="O2889" s="376"/>
      <c r="P2889" s="133"/>
      <c r="Q2889" s="376"/>
      <c r="R2889" s="133"/>
      <c r="S2889" s="499"/>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91"/>
    </row>
    <row r="2890" spans="6:69">
      <c r="F2890" s="376"/>
      <c r="G2890" s="133"/>
      <c r="H2890" s="376"/>
      <c r="I2890" s="133"/>
      <c r="J2890" s="436"/>
      <c r="K2890" s="133"/>
      <c r="L2890" s="376"/>
      <c r="M2890" s="133"/>
      <c r="N2890" s="376"/>
      <c r="O2890" s="376"/>
      <c r="P2890" s="133"/>
      <c r="Q2890" s="376"/>
      <c r="R2890" s="133"/>
      <c r="S2890" s="499"/>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91"/>
    </row>
    <row r="2891" spans="6:69">
      <c r="F2891" s="376"/>
      <c r="G2891" s="133"/>
      <c r="H2891" s="376"/>
      <c r="I2891" s="133"/>
      <c r="J2891" s="436"/>
      <c r="K2891" s="133"/>
      <c r="L2891" s="376"/>
      <c r="M2891" s="133"/>
      <c r="N2891" s="376"/>
      <c r="O2891" s="376"/>
      <c r="P2891" s="133"/>
      <c r="Q2891" s="376"/>
      <c r="R2891" s="133"/>
      <c r="S2891" s="499"/>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91"/>
    </row>
    <row r="2892" spans="6:69">
      <c r="F2892" s="376"/>
      <c r="G2892" s="133"/>
      <c r="H2892" s="376"/>
      <c r="I2892" s="133"/>
      <c r="J2892" s="436"/>
      <c r="K2892" s="133"/>
      <c r="L2892" s="376"/>
      <c r="M2892" s="133"/>
      <c r="N2892" s="376"/>
      <c r="O2892" s="376"/>
      <c r="P2892" s="133"/>
      <c r="Q2892" s="376"/>
      <c r="R2892" s="133"/>
      <c r="S2892" s="499"/>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91"/>
    </row>
    <row r="2893" spans="6:69">
      <c r="F2893" s="376"/>
      <c r="G2893" s="133"/>
      <c r="H2893" s="376"/>
      <c r="I2893" s="133"/>
      <c r="J2893" s="436"/>
      <c r="K2893" s="133"/>
      <c r="L2893" s="376"/>
      <c r="M2893" s="133"/>
      <c r="N2893" s="376"/>
      <c r="O2893" s="376"/>
      <c r="P2893" s="133"/>
      <c r="Q2893" s="376"/>
      <c r="R2893" s="133"/>
      <c r="S2893" s="499"/>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91"/>
    </row>
    <row r="2894" spans="6:69">
      <c r="F2894" s="376"/>
      <c r="G2894" s="133"/>
      <c r="H2894" s="376"/>
      <c r="I2894" s="133"/>
      <c r="J2894" s="436"/>
      <c r="K2894" s="133"/>
      <c r="L2894" s="376"/>
      <c r="M2894" s="133"/>
      <c r="N2894" s="376"/>
      <c r="O2894" s="376"/>
      <c r="P2894" s="133"/>
      <c r="Q2894" s="376"/>
      <c r="R2894" s="133"/>
      <c r="S2894" s="499"/>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91"/>
    </row>
    <row r="2895" spans="6:69">
      <c r="F2895" s="376"/>
      <c r="G2895" s="133"/>
      <c r="H2895" s="376"/>
      <c r="I2895" s="133"/>
      <c r="J2895" s="436"/>
      <c r="K2895" s="133"/>
      <c r="L2895" s="376"/>
      <c r="M2895" s="133"/>
      <c r="N2895" s="376"/>
      <c r="O2895" s="376"/>
      <c r="P2895" s="133"/>
      <c r="Q2895" s="376"/>
      <c r="R2895" s="133"/>
      <c r="S2895" s="499"/>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91"/>
    </row>
    <row r="2896" spans="6:69">
      <c r="F2896" s="376"/>
      <c r="G2896" s="133"/>
      <c r="H2896" s="376"/>
      <c r="I2896" s="133"/>
      <c r="J2896" s="436"/>
      <c r="K2896" s="133"/>
      <c r="L2896" s="376"/>
      <c r="M2896" s="133"/>
      <c r="N2896" s="376"/>
      <c r="O2896" s="376"/>
      <c r="P2896" s="133"/>
      <c r="Q2896" s="376"/>
      <c r="R2896" s="133"/>
      <c r="S2896" s="499"/>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91"/>
    </row>
    <row r="2897" spans="6:69">
      <c r="F2897" s="376"/>
      <c r="G2897" s="133"/>
      <c r="H2897" s="376"/>
      <c r="I2897" s="133"/>
      <c r="J2897" s="436"/>
      <c r="K2897" s="133"/>
      <c r="L2897" s="376"/>
      <c r="M2897" s="133"/>
      <c r="N2897" s="376"/>
      <c r="O2897" s="376"/>
      <c r="P2897" s="133"/>
      <c r="Q2897" s="376"/>
      <c r="R2897" s="133"/>
      <c r="S2897" s="499"/>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91"/>
    </row>
    <row r="2898" spans="6:69">
      <c r="F2898" s="376"/>
      <c r="G2898" s="133"/>
      <c r="H2898" s="376"/>
      <c r="I2898" s="133"/>
      <c r="J2898" s="436"/>
      <c r="K2898" s="133"/>
      <c r="L2898" s="376"/>
      <c r="M2898" s="133"/>
      <c r="N2898" s="376"/>
      <c r="O2898" s="376"/>
      <c r="P2898" s="133"/>
      <c r="Q2898" s="376"/>
      <c r="R2898" s="133"/>
      <c r="S2898" s="499"/>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91"/>
    </row>
    <row r="2899" spans="6:69">
      <c r="F2899" s="376"/>
      <c r="G2899" s="133"/>
      <c r="H2899" s="376"/>
      <c r="I2899" s="133"/>
      <c r="J2899" s="436"/>
      <c r="K2899" s="133"/>
      <c r="L2899" s="376"/>
      <c r="M2899" s="133"/>
      <c r="N2899" s="376"/>
      <c r="O2899" s="376"/>
      <c r="P2899" s="133"/>
      <c r="Q2899" s="376"/>
      <c r="R2899" s="133"/>
      <c r="S2899" s="499"/>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91"/>
    </row>
    <row r="2900" spans="6:69">
      <c r="F2900" s="376"/>
      <c r="G2900" s="133"/>
      <c r="H2900" s="376"/>
      <c r="I2900" s="133"/>
      <c r="J2900" s="436"/>
      <c r="K2900" s="133"/>
      <c r="L2900" s="376"/>
      <c r="M2900" s="133"/>
      <c r="N2900" s="376"/>
      <c r="O2900" s="376"/>
      <c r="P2900" s="133"/>
      <c r="Q2900" s="376"/>
      <c r="R2900" s="133"/>
      <c r="S2900" s="499"/>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91"/>
    </row>
    <row r="2901" spans="6:69">
      <c r="F2901" s="376"/>
      <c r="G2901" s="133"/>
      <c r="H2901" s="376"/>
      <c r="I2901" s="133"/>
      <c r="J2901" s="436"/>
      <c r="K2901" s="133"/>
      <c r="L2901" s="376"/>
      <c r="M2901" s="133"/>
      <c r="N2901" s="376"/>
      <c r="O2901" s="376"/>
      <c r="P2901" s="133"/>
      <c r="Q2901" s="376"/>
      <c r="R2901" s="133"/>
      <c r="S2901" s="499"/>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91"/>
    </row>
    <row r="2902" spans="6:69">
      <c r="F2902" s="376"/>
      <c r="G2902" s="133"/>
      <c r="H2902" s="376"/>
      <c r="I2902" s="133"/>
      <c r="J2902" s="436"/>
      <c r="K2902" s="133"/>
      <c r="L2902" s="376"/>
      <c r="M2902" s="133"/>
      <c r="N2902" s="376"/>
      <c r="O2902" s="376"/>
      <c r="P2902" s="133"/>
      <c r="Q2902" s="376"/>
      <c r="R2902" s="133"/>
      <c r="S2902" s="499"/>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91"/>
    </row>
    <row r="2903" spans="6:69">
      <c r="F2903" s="376"/>
      <c r="G2903" s="133"/>
      <c r="H2903" s="376"/>
      <c r="I2903" s="133"/>
      <c r="J2903" s="436"/>
      <c r="K2903" s="133"/>
      <c r="L2903" s="376"/>
      <c r="M2903" s="133"/>
      <c r="N2903" s="376"/>
      <c r="O2903" s="376"/>
      <c r="P2903" s="133"/>
      <c r="Q2903" s="376"/>
      <c r="R2903" s="133"/>
      <c r="S2903" s="499"/>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91"/>
    </row>
    <row r="2904" spans="6:69">
      <c r="F2904" s="376"/>
      <c r="G2904" s="133"/>
      <c r="H2904" s="376"/>
      <c r="I2904" s="133"/>
      <c r="J2904" s="436"/>
      <c r="K2904" s="133"/>
      <c r="L2904" s="376"/>
      <c r="M2904" s="133"/>
      <c r="N2904" s="376"/>
      <c r="O2904" s="376"/>
      <c r="P2904" s="133"/>
      <c r="Q2904" s="376"/>
      <c r="R2904" s="133"/>
      <c r="S2904" s="499"/>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91"/>
    </row>
    <row r="2905" spans="6:69">
      <c r="F2905" s="376"/>
      <c r="G2905" s="133"/>
      <c r="H2905" s="376"/>
      <c r="I2905" s="133"/>
      <c r="J2905" s="436"/>
      <c r="K2905" s="133"/>
      <c r="L2905" s="376"/>
      <c r="M2905" s="133"/>
      <c r="N2905" s="376"/>
      <c r="O2905" s="376"/>
      <c r="P2905" s="133"/>
      <c r="Q2905" s="376"/>
      <c r="R2905" s="133"/>
      <c r="S2905" s="499"/>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91"/>
    </row>
    <row r="2906" spans="6:69">
      <c r="F2906" s="376"/>
      <c r="G2906" s="133"/>
      <c r="H2906" s="376"/>
      <c r="I2906" s="133"/>
      <c r="J2906" s="436"/>
      <c r="K2906" s="133"/>
      <c r="L2906" s="376"/>
      <c r="M2906" s="133"/>
      <c r="N2906" s="376"/>
      <c r="O2906" s="376"/>
      <c r="P2906" s="133"/>
      <c r="Q2906" s="376"/>
      <c r="R2906" s="133"/>
      <c r="S2906" s="499"/>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91"/>
    </row>
    <row r="2907" spans="6:69">
      <c r="F2907" s="376"/>
      <c r="G2907" s="133"/>
      <c r="H2907" s="376"/>
      <c r="I2907" s="133"/>
      <c r="J2907" s="436"/>
      <c r="K2907" s="133"/>
      <c r="L2907" s="376"/>
      <c r="M2907" s="133"/>
      <c r="N2907" s="376"/>
      <c r="O2907" s="376"/>
      <c r="P2907" s="133"/>
      <c r="Q2907" s="376"/>
      <c r="R2907" s="133"/>
      <c r="S2907" s="499"/>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91"/>
    </row>
    <row r="2908" spans="6:69">
      <c r="F2908" s="376"/>
      <c r="G2908" s="133"/>
      <c r="H2908" s="376"/>
      <c r="I2908" s="133"/>
      <c r="J2908" s="436"/>
      <c r="K2908" s="133"/>
      <c r="L2908" s="376"/>
      <c r="M2908" s="133"/>
      <c r="N2908" s="376"/>
      <c r="O2908" s="376"/>
      <c r="P2908" s="133"/>
      <c r="Q2908" s="376"/>
      <c r="R2908" s="133"/>
      <c r="S2908" s="499"/>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91"/>
    </row>
    <row r="2909" spans="6:69">
      <c r="F2909" s="376"/>
      <c r="G2909" s="133"/>
      <c r="H2909" s="376"/>
      <c r="I2909" s="133"/>
      <c r="J2909" s="436"/>
      <c r="K2909" s="133"/>
      <c r="L2909" s="376"/>
      <c r="M2909" s="133"/>
      <c r="N2909" s="376"/>
      <c r="O2909" s="376"/>
      <c r="P2909" s="133"/>
      <c r="Q2909" s="376"/>
      <c r="R2909" s="133"/>
      <c r="S2909" s="499"/>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91"/>
    </row>
    <row r="2910" spans="6:69">
      <c r="F2910" s="376"/>
      <c r="G2910" s="133"/>
      <c r="H2910" s="376"/>
      <c r="I2910" s="133"/>
      <c r="J2910" s="436"/>
      <c r="K2910" s="133"/>
      <c r="L2910" s="376"/>
      <c r="M2910" s="133"/>
      <c r="N2910" s="376"/>
      <c r="O2910" s="376"/>
      <c r="P2910" s="133"/>
      <c r="Q2910" s="376"/>
      <c r="R2910" s="133"/>
      <c r="S2910" s="499"/>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91"/>
    </row>
    <row r="2911" spans="6:69">
      <c r="F2911" s="376"/>
      <c r="G2911" s="133"/>
      <c r="H2911" s="376"/>
      <c r="I2911" s="133"/>
      <c r="J2911" s="436"/>
      <c r="K2911" s="133"/>
      <c r="L2911" s="376"/>
      <c r="M2911" s="133"/>
      <c r="N2911" s="376"/>
      <c r="O2911" s="376"/>
      <c r="P2911" s="133"/>
      <c r="Q2911" s="376"/>
      <c r="R2911" s="133"/>
      <c r="S2911" s="499"/>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91"/>
    </row>
    <row r="2912" spans="6:69">
      <c r="F2912" s="376"/>
      <c r="G2912" s="133"/>
      <c r="H2912" s="376"/>
      <c r="I2912" s="133"/>
      <c r="J2912" s="436"/>
      <c r="K2912" s="133"/>
      <c r="L2912" s="376"/>
      <c r="M2912" s="133"/>
      <c r="N2912" s="376"/>
      <c r="O2912" s="376"/>
      <c r="P2912" s="133"/>
      <c r="Q2912" s="376"/>
      <c r="R2912" s="133"/>
      <c r="S2912" s="499"/>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91"/>
    </row>
    <row r="2913" spans="6:69">
      <c r="F2913" s="376"/>
      <c r="G2913" s="133"/>
      <c r="H2913" s="376"/>
      <c r="I2913" s="133"/>
      <c r="J2913" s="436"/>
      <c r="K2913" s="133"/>
      <c r="L2913" s="376"/>
      <c r="M2913" s="133"/>
      <c r="N2913" s="376"/>
      <c r="O2913" s="376"/>
      <c r="P2913" s="133"/>
      <c r="Q2913" s="376"/>
      <c r="R2913" s="133"/>
      <c r="S2913" s="499"/>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91"/>
    </row>
    <row r="2914" spans="6:69">
      <c r="F2914" s="376"/>
      <c r="G2914" s="133"/>
      <c r="H2914" s="376"/>
      <c r="I2914" s="133"/>
      <c r="J2914" s="436"/>
      <c r="K2914" s="133"/>
      <c r="L2914" s="376"/>
      <c r="M2914" s="133"/>
      <c r="N2914" s="376"/>
      <c r="O2914" s="376"/>
      <c r="P2914" s="133"/>
      <c r="Q2914" s="376"/>
      <c r="R2914" s="133"/>
      <c r="S2914" s="499"/>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91"/>
    </row>
    <row r="2915" spans="6:69">
      <c r="F2915" s="376"/>
      <c r="G2915" s="133"/>
      <c r="H2915" s="376"/>
      <c r="I2915" s="133"/>
      <c r="J2915" s="436"/>
      <c r="K2915" s="133"/>
      <c r="L2915" s="376"/>
      <c r="M2915" s="133"/>
      <c r="N2915" s="376"/>
      <c r="O2915" s="376"/>
      <c r="P2915" s="133"/>
      <c r="Q2915" s="376"/>
      <c r="R2915" s="133"/>
      <c r="S2915" s="499"/>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91"/>
    </row>
    <row r="2916" spans="6:69">
      <c r="F2916" s="376"/>
      <c r="G2916" s="133"/>
      <c r="H2916" s="376"/>
      <c r="I2916" s="133"/>
      <c r="J2916" s="436"/>
      <c r="K2916" s="133"/>
      <c r="L2916" s="376"/>
      <c r="M2916" s="133"/>
      <c r="N2916" s="376"/>
      <c r="O2916" s="376"/>
      <c r="P2916" s="133"/>
      <c r="Q2916" s="376"/>
      <c r="R2916" s="133"/>
      <c r="S2916" s="499"/>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91"/>
    </row>
    <row r="2917" spans="6:69">
      <c r="F2917" s="376"/>
      <c r="G2917" s="133"/>
      <c r="H2917" s="376"/>
      <c r="I2917" s="133"/>
      <c r="J2917" s="436"/>
      <c r="K2917" s="133"/>
      <c r="L2917" s="376"/>
      <c r="M2917" s="133"/>
      <c r="N2917" s="376"/>
      <c r="O2917" s="376"/>
      <c r="P2917" s="133"/>
      <c r="Q2917" s="376"/>
      <c r="R2917" s="133"/>
      <c r="S2917" s="499"/>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91"/>
    </row>
    <row r="2918" spans="6:69">
      <c r="F2918" s="376"/>
      <c r="G2918" s="133"/>
      <c r="H2918" s="376"/>
      <c r="I2918" s="133"/>
      <c r="J2918" s="436"/>
      <c r="K2918" s="133"/>
      <c r="L2918" s="376"/>
      <c r="M2918" s="133"/>
      <c r="N2918" s="376"/>
      <c r="O2918" s="376"/>
      <c r="P2918" s="133"/>
      <c r="Q2918" s="376"/>
      <c r="R2918" s="133"/>
      <c r="S2918" s="499"/>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91"/>
    </row>
    <row r="2919" spans="6:69">
      <c r="F2919" s="376"/>
      <c r="G2919" s="133"/>
      <c r="H2919" s="376"/>
      <c r="I2919" s="133"/>
      <c r="J2919" s="436"/>
      <c r="K2919" s="133"/>
      <c r="L2919" s="376"/>
      <c r="M2919" s="133"/>
      <c r="N2919" s="376"/>
      <c r="O2919" s="376"/>
      <c r="P2919" s="133"/>
      <c r="Q2919" s="376"/>
      <c r="R2919" s="133"/>
      <c r="S2919" s="499"/>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91"/>
    </row>
    <row r="2920" spans="6:69">
      <c r="F2920" s="376"/>
      <c r="G2920" s="133"/>
      <c r="H2920" s="376"/>
      <c r="I2920" s="133"/>
      <c r="J2920" s="436"/>
      <c r="K2920" s="133"/>
      <c r="L2920" s="376"/>
      <c r="M2920" s="133"/>
      <c r="N2920" s="376"/>
      <c r="O2920" s="376"/>
      <c r="P2920" s="133"/>
      <c r="Q2920" s="376"/>
      <c r="R2920" s="133"/>
      <c r="S2920" s="499"/>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91"/>
    </row>
    <row r="2921" spans="6:69">
      <c r="F2921" s="376"/>
      <c r="G2921" s="133"/>
      <c r="H2921" s="376"/>
      <c r="I2921" s="133"/>
      <c r="J2921" s="436"/>
      <c r="K2921" s="133"/>
      <c r="L2921" s="376"/>
      <c r="M2921" s="133"/>
      <c r="N2921" s="376"/>
      <c r="O2921" s="376"/>
      <c r="P2921" s="133"/>
      <c r="Q2921" s="376"/>
      <c r="R2921" s="133"/>
      <c r="S2921" s="499"/>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91"/>
    </row>
    <row r="2922" spans="6:69">
      <c r="F2922" s="376"/>
      <c r="G2922" s="133"/>
      <c r="H2922" s="376"/>
      <c r="I2922" s="133"/>
      <c r="J2922" s="436"/>
      <c r="K2922" s="133"/>
      <c r="L2922" s="376"/>
      <c r="M2922" s="133"/>
      <c r="N2922" s="376"/>
      <c r="O2922" s="376"/>
      <c r="P2922" s="133"/>
      <c r="Q2922" s="376"/>
      <c r="R2922" s="133"/>
      <c r="S2922" s="499"/>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91"/>
    </row>
    <row r="2923" spans="6:69">
      <c r="F2923" s="376"/>
      <c r="G2923" s="133"/>
      <c r="H2923" s="376"/>
      <c r="I2923" s="133"/>
      <c r="J2923" s="436"/>
      <c r="K2923" s="133"/>
      <c r="L2923" s="376"/>
      <c r="M2923" s="133"/>
      <c r="N2923" s="376"/>
      <c r="O2923" s="376"/>
      <c r="P2923" s="133"/>
      <c r="Q2923" s="376"/>
      <c r="R2923" s="133"/>
      <c r="S2923" s="499"/>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91"/>
    </row>
    <row r="2924" spans="6:69">
      <c r="F2924" s="376"/>
      <c r="G2924" s="133"/>
      <c r="H2924" s="376"/>
      <c r="I2924" s="133"/>
      <c r="J2924" s="436"/>
      <c r="K2924" s="133"/>
      <c r="L2924" s="376"/>
      <c r="M2924" s="133"/>
      <c r="N2924" s="376"/>
      <c r="O2924" s="376"/>
      <c r="P2924" s="133"/>
      <c r="Q2924" s="376"/>
      <c r="R2924" s="133"/>
      <c r="S2924" s="499"/>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91"/>
    </row>
    <row r="2925" spans="6:69">
      <c r="F2925" s="376"/>
      <c r="G2925" s="133"/>
      <c r="H2925" s="376"/>
      <c r="I2925" s="133"/>
      <c r="J2925" s="436"/>
      <c r="K2925" s="133"/>
      <c r="L2925" s="376"/>
      <c r="M2925" s="133"/>
      <c r="N2925" s="376"/>
      <c r="O2925" s="376"/>
      <c r="P2925" s="133"/>
      <c r="Q2925" s="376"/>
      <c r="R2925" s="133"/>
      <c r="S2925" s="499"/>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91"/>
    </row>
    <row r="2926" spans="6:69">
      <c r="F2926" s="376"/>
      <c r="G2926" s="133"/>
      <c r="H2926" s="376"/>
      <c r="I2926" s="133"/>
      <c r="J2926" s="436"/>
      <c r="K2926" s="133"/>
      <c r="L2926" s="376"/>
      <c r="M2926" s="133"/>
      <c r="N2926" s="376"/>
      <c r="O2926" s="376"/>
      <c r="P2926" s="133"/>
      <c r="Q2926" s="376"/>
      <c r="R2926" s="133"/>
      <c r="S2926" s="499"/>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91"/>
    </row>
    <row r="2927" spans="6:69">
      <c r="F2927" s="376"/>
      <c r="G2927" s="133"/>
      <c r="H2927" s="376"/>
      <c r="I2927" s="133"/>
      <c r="J2927" s="436"/>
      <c r="K2927" s="133"/>
      <c r="L2927" s="376"/>
      <c r="M2927" s="133"/>
      <c r="N2927" s="376"/>
      <c r="O2927" s="376"/>
      <c r="P2927" s="133"/>
      <c r="Q2927" s="376"/>
      <c r="R2927" s="133"/>
      <c r="S2927" s="499"/>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91"/>
    </row>
    <row r="2928" spans="6:69">
      <c r="F2928" s="376"/>
      <c r="G2928" s="133"/>
      <c r="H2928" s="376"/>
      <c r="I2928" s="133"/>
      <c r="J2928" s="436"/>
      <c r="K2928" s="133"/>
      <c r="L2928" s="376"/>
      <c r="M2928" s="133"/>
      <c r="N2928" s="376"/>
      <c r="O2928" s="376"/>
      <c r="P2928" s="133"/>
      <c r="Q2928" s="376"/>
      <c r="R2928" s="133"/>
      <c r="S2928" s="499"/>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91"/>
    </row>
    <row r="2929" spans="6:69">
      <c r="F2929" s="376"/>
      <c r="G2929" s="133"/>
      <c r="H2929" s="376"/>
      <c r="I2929" s="133"/>
      <c r="J2929" s="436"/>
      <c r="K2929" s="133"/>
      <c r="L2929" s="376"/>
      <c r="M2929" s="133"/>
      <c r="N2929" s="376"/>
      <c r="O2929" s="376"/>
      <c r="P2929" s="133"/>
      <c r="Q2929" s="376"/>
      <c r="R2929" s="133"/>
      <c r="S2929" s="499"/>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91"/>
    </row>
    <row r="2930" spans="6:69">
      <c r="F2930" s="376"/>
      <c r="G2930" s="133"/>
      <c r="H2930" s="376"/>
      <c r="I2930" s="133"/>
      <c r="J2930" s="436"/>
      <c r="K2930" s="133"/>
      <c r="L2930" s="376"/>
      <c r="M2930" s="133"/>
      <c r="N2930" s="376"/>
      <c r="O2930" s="376"/>
      <c r="P2930" s="133"/>
      <c r="Q2930" s="376"/>
      <c r="R2930" s="133"/>
      <c r="S2930" s="499"/>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91"/>
    </row>
    <row r="2931" spans="6:69">
      <c r="F2931" s="376"/>
      <c r="G2931" s="133"/>
      <c r="H2931" s="376"/>
      <c r="I2931" s="133"/>
      <c r="J2931" s="436"/>
      <c r="K2931" s="133"/>
      <c r="L2931" s="376"/>
      <c r="M2931" s="133"/>
      <c r="N2931" s="376"/>
      <c r="O2931" s="376"/>
      <c r="P2931" s="133"/>
      <c r="Q2931" s="376"/>
      <c r="R2931" s="133"/>
      <c r="S2931" s="499"/>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91"/>
    </row>
    <row r="2932" spans="6:69">
      <c r="F2932" s="376"/>
      <c r="G2932" s="133"/>
      <c r="H2932" s="376"/>
      <c r="I2932" s="133"/>
      <c r="J2932" s="436"/>
      <c r="K2932" s="133"/>
      <c r="L2932" s="376"/>
      <c r="M2932" s="133"/>
      <c r="N2932" s="376"/>
      <c r="O2932" s="376"/>
      <c r="P2932" s="133"/>
      <c r="Q2932" s="376"/>
      <c r="R2932" s="133"/>
      <c r="S2932" s="499"/>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91"/>
    </row>
    <row r="2933" spans="6:69">
      <c r="F2933" s="376"/>
      <c r="G2933" s="133"/>
      <c r="H2933" s="376"/>
      <c r="I2933" s="133"/>
      <c r="J2933" s="436"/>
      <c r="K2933" s="133"/>
      <c r="L2933" s="376"/>
      <c r="M2933" s="133"/>
      <c r="N2933" s="376"/>
      <c r="O2933" s="376"/>
      <c r="P2933" s="133"/>
      <c r="Q2933" s="376"/>
      <c r="R2933" s="133"/>
      <c r="S2933" s="499"/>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91"/>
    </row>
    <row r="2934" spans="6:69">
      <c r="F2934" s="376"/>
      <c r="G2934" s="133"/>
      <c r="H2934" s="376"/>
      <c r="I2934" s="133"/>
      <c r="J2934" s="436"/>
      <c r="K2934" s="133"/>
      <c r="L2934" s="376"/>
      <c r="M2934" s="133"/>
      <c r="N2934" s="376"/>
      <c r="O2934" s="376"/>
      <c r="P2934" s="133"/>
      <c r="Q2934" s="376"/>
      <c r="R2934" s="133"/>
      <c r="S2934" s="499"/>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91"/>
    </row>
    <row r="2935" spans="6:69">
      <c r="F2935" s="376"/>
      <c r="G2935" s="133"/>
      <c r="H2935" s="376"/>
      <c r="I2935" s="133"/>
      <c r="J2935" s="436"/>
      <c r="K2935" s="133"/>
      <c r="L2935" s="376"/>
      <c r="M2935" s="133"/>
      <c r="N2935" s="376"/>
      <c r="O2935" s="376"/>
      <c r="P2935" s="133"/>
      <c r="Q2935" s="376"/>
      <c r="R2935" s="133"/>
      <c r="S2935" s="499"/>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91"/>
    </row>
    <row r="2936" spans="6:69">
      <c r="F2936" s="376"/>
      <c r="G2936" s="133"/>
      <c r="H2936" s="376"/>
      <c r="I2936" s="133"/>
      <c r="J2936" s="436"/>
      <c r="K2936" s="133"/>
      <c r="L2936" s="376"/>
      <c r="M2936" s="133"/>
      <c r="N2936" s="376"/>
      <c r="O2936" s="376"/>
      <c r="P2936" s="133"/>
      <c r="Q2936" s="376"/>
      <c r="R2936" s="133"/>
      <c r="S2936" s="499"/>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91"/>
    </row>
    <row r="2937" spans="6:69">
      <c r="F2937" s="376"/>
      <c r="G2937" s="133"/>
      <c r="H2937" s="376"/>
      <c r="I2937" s="133"/>
      <c r="J2937" s="436"/>
      <c r="K2937" s="133"/>
      <c r="L2937" s="376"/>
      <c r="M2937" s="133"/>
      <c r="N2937" s="376"/>
      <c r="O2937" s="376"/>
      <c r="P2937" s="133"/>
      <c r="Q2937" s="376"/>
      <c r="R2937" s="133"/>
      <c r="S2937" s="499"/>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91"/>
    </row>
    <row r="2938" spans="6:69">
      <c r="F2938" s="376"/>
      <c r="G2938" s="133"/>
      <c r="H2938" s="376"/>
      <c r="I2938" s="133"/>
      <c r="J2938" s="436"/>
      <c r="K2938" s="133"/>
      <c r="L2938" s="376"/>
      <c r="M2938" s="133"/>
      <c r="N2938" s="376"/>
      <c r="O2938" s="376"/>
      <c r="P2938" s="133"/>
      <c r="Q2938" s="376"/>
      <c r="R2938" s="133"/>
      <c r="S2938" s="499"/>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91"/>
    </row>
    <row r="2939" spans="6:69">
      <c r="F2939" s="376"/>
      <c r="G2939" s="133"/>
      <c r="H2939" s="376"/>
      <c r="I2939" s="133"/>
      <c r="J2939" s="436"/>
      <c r="K2939" s="133"/>
      <c r="L2939" s="376"/>
      <c r="M2939" s="133"/>
      <c r="N2939" s="376"/>
      <c r="O2939" s="376"/>
      <c r="P2939" s="133"/>
      <c r="Q2939" s="376"/>
      <c r="R2939" s="133"/>
      <c r="S2939" s="499"/>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91"/>
    </row>
    <row r="2940" spans="6:69">
      <c r="F2940" s="376"/>
      <c r="G2940" s="133"/>
      <c r="H2940" s="376"/>
      <c r="I2940" s="133"/>
      <c r="J2940" s="436"/>
      <c r="K2940" s="133"/>
      <c r="L2940" s="376"/>
      <c r="M2940" s="133"/>
      <c r="N2940" s="376"/>
      <c r="O2940" s="376"/>
      <c r="P2940" s="133"/>
      <c r="Q2940" s="376"/>
      <c r="R2940" s="133"/>
      <c r="S2940" s="499"/>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91"/>
    </row>
    <row r="2941" spans="6:69">
      <c r="F2941" s="376"/>
      <c r="G2941" s="133"/>
      <c r="H2941" s="376"/>
      <c r="I2941" s="133"/>
      <c r="J2941" s="436"/>
      <c r="K2941" s="133"/>
      <c r="L2941" s="376"/>
      <c r="M2941" s="133"/>
      <c r="N2941" s="376"/>
      <c r="O2941" s="376"/>
      <c r="P2941" s="133"/>
      <c r="Q2941" s="376"/>
      <c r="R2941" s="133"/>
      <c r="S2941" s="499"/>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91"/>
    </row>
    <row r="2942" spans="6:69">
      <c r="F2942" s="376"/>
      <c r="G2942" s="133"/>
      <c r="H2942" s="376"/>
      <c r="I2942" s="133"/>
      <c r="J2942" s="436"/>
      <c r="K2942" s="133"/>
      <c r="L2942" s="376"/>
      <c r="M2942" s="133"/>
      <c r="N2942" s="376"/>
      <c r="O2942" s="376"/>
      <c r="P2942" s="133"/>
      <c r="Q2942" s="376"/>
      <c r="R2942" s="133"/>
      <c r="S2942" s="499"/>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91"/>
    </row>
    <row r="2943" spans="6:69">
      <c r="F2943" s="376"/>
      <c r="G2943" s="133"/>
      <c r="H2943" s="376"/>
      <c r="I2943" s="133"/>
      <c r="J2943" s="436"/>
      <c r="K2943" s="133"/>
      <c r="L2943" s="376"/>
      <c r="M2943" s="133"/>
      <c r="N2943" s="376"/>
      <c r="O2943" s="376"/>
      <c r="P2943" s="133"/>
      <c r="Q2943" s="376"/>
      <c r="R2943" s="133"/>
      <c r="S2943" s="499"/>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91"/>
    </row>
    <row r="2944" spans="6:69">
      <c r="F2944" s="376"/>
      <c r="G2944" s="133"/>
      <c r="H2944" s="376"/>
      <c r="I2944" s="133"/>
      <c r="J2944" s="436"/>
      <c r="K2944" s="133"/>
      <c r="L2944" s="376"/>
      <c r="M2944" s="133"/>
      <c r="N2944" s="376"/>
      <c r="O2944" s="376"/>
      <c r="P2944" s="133"/>
      <c r="Q2944" s="376"/>
      <c r="R2944" s="133"/>
      <c r="S2944" s="499"/>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91"/>
    </row>
    <row r="2945" spans="6:69">
      <c r="F2945" s="376"/>
      <c r="G2945" s="133"/>
      <c r="H2945" s="376"/>
      <c r="I2945" s="133"/>
      <c r="J2945" s="436"/>
      <c r="K2945" s="133"/>
      <c r="L2945" s="376"/>
      <c r="M2945" s="133"/>
      <c r="N2945" s="376"/>
      <c r="O2945" s="376"/>
      <c r="P2945" s="133"/>
      <c r="Q2945" s="376"/>
      <c r="R2945" s="133"/>
      <c r="S2945" s="499"/>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91"/>
    </row>
    <row r="2946" spans="6:69">
      <c r="F2946" s="376"/>
      <c r="G2946" s="133"/>
      <c r="H2946" s="376"/>
      <c r="I2946" s="133"/>
      <c r="J2946" s="436"/>
      <c r="K2946" s="133"/>
      <c r="L2946" s="376"/>
      <c r="M2946" s="133"/>
      <c r="N2946" s="376"/>
      <c r="O2946" s="376"/>
      <c r="P2946" s="133"/>
      <c r="Q2946" s="376"/>
      <c r="R2946" s="133"/>
      <c r="S2946" s="499"/>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91"/>
    </row>
    <row r="2947" spans="6:69">
      <c r="F2947" s="376"/>
      <c r="G2947" s="133"/>
      <c r="H2947" s="376"/>
      <c r="I2947" s="133"/>
      <c r="J2947" s="436"/>
      <c r="K2947" s="133"/>
      <c r="L2947" s="376"/>
      <c r="M2947" s="133"/>
      <c r="N2947" s="376"/>
      <c r="O2947" s="376"/>
      <c r="P2947" s="133"/>
      <c r="Q2947" s="376"/>
      <c r="R2947" s="133"/>
      <c r="S2947" s="499"/>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91"/>
    </row>
    <row r="2948" spans="6:69">
      <c r="F2948" s="376"/>
      <c r="G2948" s="133"/>
      <c r="H2948" s="376"/>
      <c r="I2948" s="133"/>
      <c r="J2948" s="436"/>
      <c r="K2948" s="133"/>
      <c r="L2948" s="376"/>
      <c r="M2948" s="133"/>
      <c r="N2948" s="376"/>
      <c r="O2948" s="376"/>
      <c r="P2948" s="133"/>
      <c r="Q2948" s="376"/>
      <c r="R2948" s="133"/>
      <c r="S2948" s="499"/>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91"/>
    </row>
    <row r="2949" spans="6:69">
      <c r="F2949" s="376"/>
      <c r="G2949" s="133"/>
      <c r="H2949" s="376"/>
      <c r="I2949" s="133"/>
      <c r="J2949" s="436"/>
      <c r="K2949" s="133"/>
      <c r="L2949" s="376"/>
      <c r="M2949" s="133"/>
      <c r="N2949" s="376"/>
      <c r="O2949" s="376"/>
      <c r="P2949" s="133"/>
      <c r="Q2949" s="376"/>
      <c r="R2949" s="133"/>
      <c r="S2949" s="499"/>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91"/>
    </row>
    <row r="2950" spans="6:69">
      <c r="F2950" s="376"/>
      <c r="G2950" s="133"/>
      <c r="H2950" s="376"/>
      <c r="I2950" s="133"/>
      <c r="J2950" s="436"/>
      <c r="K2950" s="133"/>
      <c r="L2950" s="376"/>
      <c r="M2950" s="133"/>
      <c r="N2950" s="376"/>
      <c r="O2950" s="376"/>
      <c r="P2950" s="133"/>
      <c r="Q2950" s="376"/>
      <c r="R2950" s="133"/>
      <c r="S2950" s="499"/>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91"/>
    </row>
    <row r="2951" spans="6:69">
      <c r="F2951" s="376"/>
      <c r="G2951" s="133"/>
      <c r="H2951" s="376"/>
      <c r="I2951" s="133"/>
      <c r="J2951" s="436"/>
      <c r="K2951" s="133"/>
      <c r="L2951" s="376"/>
      <c r="M2951" s="133"/>
      <c r="N2951" s="376"/>
      <c r="O2951" s="376"/>
      <c r="P2951" s="133"/>
      <c r="Q2951" s="376"/>
      <c r="R2951" s="133"/>
      <c r="S2951" s="499"/>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91"/>
    </row>
    <row r="2952" spans="6:69">
      <c r="F2952" s="376"/>
      <c r="G2952" s="133"/>
      <c r="H2952" s="376"/>
      <c r="I2952" s="133"/>
      <c r="J2952" s="436"/>
      <c r="K2952" s="133"/>
      <c r="L2952" s="376"/>
      <c r="M2952" s="133"/>
      <c r="N2952" s="376"/>
      <c r="O2952" s="376"/>
      <c r="P2952" s="133"/>
      <c r="Q2952" s="376"/>
      <c r="R2952" s="133"/>
      <c r="S2952" s="499"/>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91"/>
    </row>
    <row r="2953" spans="6:69">
      <c r="F2953" s="376"/>
      <c r="G2953" s="133"/>
      <c r="H2953" s="376"/>
      <c r="I2953" s="133"/>
      <c r="J2953" s="436"/>
      <c r="K2953" s="133"/>
      <c r="L2953" s="376"/>
      <c r="M2953" s="133"/>
      <c r="N2953" s="376"/>
      <c r="O2953" s="376"/>
      <c r="P2953" s="133"/>
      <c r="Q2953" s="376"/>
      <c r="R2953" s="133"/>
      <c r="S2953" s="499"/>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91"/>
    </row>
    <row r="2954" spans="6:69">
      <c r="F2954" s="376"/>
      <c r="G2954" s="133"/>
      <c r="H2954" s="376"/>
      <c r="I2954" s="133"/>
      <c r="J2954" s="436"/>
      <c r="K2954" s="133"/>
      <c r="L2954" s="376"/>
      <c r="M2954" s="133"/>
      <c r="N2954" s="376"/>
      <c r="O2954" s="376"/>
      <c r="P2954" s="133"/>
      <c r="Q2954" s="376"/>
      <c r="R2954" s="133"/>
      <c r="S2954" s="499"/>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91"/>
    </row>
    <row r="2955" spans="6:69">
      <c r="F2955" s="376"/>
      <c r="G2955" s="133"/>
      <c r="H2955" s="376"/>
      <c r="I2955" s="133"/>
      <c r="J2955" s="436"/>
      <c r="K2955" s="133"/>
      <c r="L2955" s="376"/>
      <c r="M2955" s="133"/>
      <c r="N2955" s="376"/>
      <c r="O2955" s="376"/>
      <c r="P2955" s="133"/>
      <c r="Q2955" s="376"/>
      <c r="R2955" s="133"/>
      <c r="S2955" s="499"/>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91"/>
    </row>
    <row r="2956" spans="6:69">
      <c r="F2956" s="376"/>
      <c r="G2956" s="133"/>
      <c r="H2956" s="376"/>
      <c r="I2956" s="133"/>
      <c r="J2956" s="436"/>
      <c r="K2956" s="133"/>
      <c r="L2956" s="376"/>
      <c r="M2956" s="133"/>
      <c r="N2956" s="376"/>
      <c r="O2956" s="376"/>
      <c r="P2956" s="133"/>
      <c r="Q2956" s="376"/>
      <c r="R2956" s="133"/>
      <c r="S2956" s="499"/>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91"/>
    </row>
    <row r="2957" spans="6:69">
      <c r="F2957" s="376"/>
      <c r="G2957" s="133"/>
      <c r="H2957" s="376"/>
      <c r="I2957" s="133"/>
      <c r="J2957" s="436"/>
      <c r="K2957" s="133"/>
      <c r="L2957" s="376"/>
      <c r="M2957" s="133"/>
      <c r="N2957" s="376"/>
      <c r="O2957" s="376"/>
      <c r="P2957" s="133"/>
      <c r="Q2957" s="376"/>
      <c r="R2957" s="133"/>
      <c r="S2957" s="499"/>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91"/>
    </row>
    <row r="2958" spans="6:69">
      <c r="F2958" s="376"/>
      <c r="G2958" s="133"/>
      <c r="H2958" s="376"/>
      <c r="I2958" s="133"/>
      <c r="J2958" s="436"/>
      <c r="K2958" s="133"/>
      <c r="L2958" s="376"/>
      <c r="M2958" s="133"/>
      <c r="N2958" s="376"/>
      <c r="O2958" s="376"/>
      <c r="P2958" s="133"/>
      <c r="Q2958" s="376"/>
      <c r="R2958" s="133"/>
      <c r="S2958" s="499"/>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91"/>
    </row>
    <row r="2959" spans="6:69">
      <c r="F2959" s="376"/>
      <c r="G2959" s="133"/>
      <c r="H2959" s="376"/>
      <c r="I2959" s="133"/>
      <c r="J2959" s="436"/>
      <c r="K2959" s="133"/>
      <c r="L2959" s="376"/>
      <c r="M2959" s="133"/>
      <c r="N2959" s="376"/>
      <c r="O2959" s="376"/>
      <c r="P2959" s="133"/>
      <c r="Q2959" s="376"/>
      <c r="R2959" s="133"/>
      <c r="S2959" s="499"/>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91"/>
    </row>
    <row r="2960" spans="6:69">
      <c r="F2960" s="376"/>
      <c r="G2960" s="133"/>
      <c r="H2960" s="376"/>
      <c r="I2960" s="133"/>
      <c r="J2960" s="436"/>
      <c r="K2960" s="133"/>
      <c r="L2960" s="376"/>
      <c r="M2960" s="133"/>
      <c r="N2960" s="376"/>
      <c r="O2960" s="376"/>
      <c r="P2960" s="133"/>
      <c r="Q2960" s="376"/>
      <c r="R2960" s="133"/>
      <c r="S2960" s="499"/>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91"/>
    </row>
    <row r="2961" spans="6:69">
      <c r="F2961" s="376"/>
      <c r="G2961" s="133"/>
      <c r="H2961" s="376"/>
      <c r="I2961" s="133"/>
      <c r="J2961" s="436"/>
      <c r="K2961" s="133"/>
      <c r="L2961" s="376"/>
      <c r="M2961" s="133"/>
      <c r="N2961" s="376"/>
      <c r="O2961" s="376"/>
      <c r="P2961" s="133"/>
      <c r="Q2961" s="376"/>
      <c r="R2961" s="133"/>
      <c r="S2961" s="499"/>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91"/>
    </row>
    <row r="2962" spans="6:69">
      <c r="F2962" s="376"/>
      <c r="G2962" s="133"/>
      <c r="H2962" s="376"/>
      <c r="I2962" s="133"/>
      <c r="J2962" s="436"/>
      <c r="K2962" s="133"/>
      <c r="L2962" s="376"/>
      <c r="M2962" s="133"/>
      <c r="N2962" s="376"/>
      <c r="O2962" s="376"/>
      <c r="P2962" s="133"/>
      <c r="Q2962" s="376"/>
      <c r="R2962" s="133"/>
      <c r="S2962" s="499"/>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91"/>
    </row>
    <row r="2963" spans="6:69">
      <c r="F2963" s="376"/>
      <c r="G2963" s="133"/>
      <c r="H2963" s="376"/>
      <c r="I2963" s="133"/>
      <c r="J2963" s="436"/>
      <c r="K2963" s="133"/>
      <c r="L2963" s="376"/>
      <c r="M2963" s="133"/>
      <c r="N2963" s="376"/>
      <c r="O2963" s="376"/>
      <c r="P2963" s="133"/>
      <c r="Q2963" s="376"/>
      <c r="R2963" s="133"/>
      <c r="S2963" s="499"/>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91"/>
    </row>
    <row r="2964" spans="6:69">
      <c r="F2964" s="376"/>
      <c r="G2964" s="133"/>
      <c r="H2964" s="376"/>
      <c r="I2964" s="133"/>
      <c r="J2964" s="436"/>
      <c r="K2964" s="133"/>
      <c r="L2964" s="376"/>
      <c r="M2964" s="133"/>
      <c r="N2964" s="376"/>
      <c r="O2964" s="376"/>
      <c r="P2964" s="133"/>
      <c r="Q2964" s="376"/>
      <c r="R2964" s="133"/>
      <c r="S2964" s="499"/>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91"/>
    </row>
    <row r="2965" spans="6:69">
      <c r="F2965" s="376"/>
      <c r="G2965" s="133"/>
      <c r="H2965" s="376"/>
      <c r="I2965" s="133"/>
      <c r="J2965" s="436"/>
      <c r="K2965" s="133"/>
      <c r="L2965" s="376"/>
      <c r="M2965" s="133"/>
      <c r="N2965" s="376"/>
      <c r="O2965" s="376"/>
      <c r="P2965" s="133"/>
      <c r="Q2965" s="376"/>
      <c r="R2965" s="133"/>
      <c r="S2965" s="499"/>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91"/>
    </row>
    <row r="2966" spans="6:69">
      <c r="F2966" s="376"/>
      <c r="G2966" s="133"/>
      <c r="H2966" s="376"/>
      <c r="I2966" s="133"/>
      <c r="J2966" s="436"/>
      <c r="K2966" s="133"/>
      <c r="L2966" s="376"/>
      <c r="M2966" s="133"/>
      <c r="N2966" s="376"/>
      <c r="O2966" s="376"/>
      <c r="P2966" s="133"/>
      <c r="Q2966" s="376"/>
      <c r="R2966" s="133"/>
      <c r="S2966" s="499"/>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91"/>
    </row>
    <row r="2967" spans="6:69">
      <c r="F2967" s="376"/>
      <c r="G2967" s="133"/>
      <c r="H2967" s="376"/>
      <c r="I2967" s="133"/>
      <c r="J2967" s="436"/>
      <c r="K2967" s="133"/>
      <c r="L2967" s="376"/>
      <c r="M2967" s="133"/>
      <c r="N2967" s="376"/>
      <c r="O2967" s="376"/>
      <c r="P2967" s="133"/>
      <c r="Q2967" s="376"/>
      <c r="R2967" s="133"/>
      <c r="S2967" s="499"/>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91"/>
    </row>
    <row r="2968" spans="6:69">
      <c r="F2968" s="376"/>
      <c r="G2968" s="133"/>
      <c r="H2968" s="376"/>
      <c r="I2968" s="133"/>
      <c r="J2968" s="436"/>
      <c r="K2968" s="133"/>
      <c r="L2968" s="376"/>
      <c r="M2968" s="133"/>
      <c r="N2968" s="376"/>
      <c r="O2968" s="376"/>
      <c r="P2968" s="133"/>
      <c r="Q2968" s="376"/>
      <c r="R2968" s="133"/>
      <c r="S2968" s="499"/>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91"/>
    </row>
    <row r="2969" spans="6:69">
      <c r="F2969" s="376"/>
      <c r="G2969" s="133"/>
      <c r="H2969" s="376"/>
      <c r="I2969" s="133"/>
      <c r="J2969" s="436"/>
      <c r="K2969" s="133"/>
      <c r="L2969" s="376"/>
      <c r="M2969" s="133"/>
      <c r="N2969" s="376"/>
      <c r="O2969" s="376"/>
      <c r="P2969" s="133"/>
      <c r="Q2969" s="376"/>
      <c r="R2969" s="133"/>
      <c r="S2969" s="499"/>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91"/>
    </row>
    <row r="2970" spans="6:69">
      <c r="F2970" s="376"/>
      <c r="G2970" s="133"/>
      <c r="H2970" s="376"/>
      <c r="I2970" s="133"/>
      <c r="J2970" s="436"/>
      <c r="K2970" s="133"/>
      <c r="L2970" s="376"/>
      <c r="M2970" s="133"/>
      <c r="N2970" s="376"/>
      <c r="O2970" s="376"/>
      <c r="P2970" s="133"/>
      <c r="Q2970" s="376"/>
      <c r="R2970" s="133"/>
      <c r="S2970" s="499"/>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91"/>
    </row>
    <row r="2971" spans="6:69">
      <c r="F2971" s="376"/>
      <c r="G2971" s="133"/>
      <c r="H2971" s="376"/>
      <c r="I2971" s="133"/>
      <c r="J2971" s="436"/>
      <c r="K2971" s="133"/>
      <c r="L2971" s="376"/>
      <c r="M2971" s="133"/>
      <c r="N2971" s="376"/>
      <c r="O2971" s="376"/>
      <c r="P2971" s="133"/>
      <c r="Q2971" s="376"/>
      <c r="R2971" s="133"/>
      <c r="S2971" s="499"/>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91"/>
    </row>
    <row r="2972" spans="6:69">
      <c r="F2972" s="376"/>
      <c r="G2972" s="133"/>
      <c r="H2972" s="376"/>
      <c r="I2972" s="133"/>
      <c r="J2972" s="436"/>
      <c r="K2972" s="133"/>
      <c r="L2972" s="376"/>
      <c r="M2972" s="133"/>
      <c r="N2972" s="376"/>
      <c r="O2972" s="376"/>
      <c r="P2972" s="133"/>
      <c r="Q2972" s="376"/>
      <c r="R2972" s="133"/>
      <c r="S2972" s="499"/>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91"/>
    </row>
    <row r="2973" spans="6:69">
      <c r="F2973" s="376"/>
      <c r="G2973" s="133"/>
      <c r="H2973" s="376"/>
      <c r="I2973" s="133"/>
      <c r="J2973" s="436"/>
      <c r="K2973" s="133"/>
      <c r="L2973" s="376"/>
      <c r="M2973" s="133"/>
      <c r="N2973" s="376"/>
      <c r="O2973" s="376"/>
      <c r="P2973" s="133"/>
      <c r="Q2973" s="376"/>
      <c r="R2973" s="133"/>
      <c r="S2973" s="499"/>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91"/>
    </row>
    <row r="2974" spans="6:69">
      <c r="F2974" s="376"/>
      <c r="G2974" s="133"/>
      <c r="H2974" s="376"/>
      <c r="I2974" s="133"/>
      <c r="J2974" s="436"/>
      <c r="K2974" s="133"/>
      <c r="L2974" s="376"/>
      <c r="M2974" s="133"/>
      <c r="N2974" s="376"/>
      <c r="O2974" s="376"/>
      <c r="P2974" s="133"/>
      <c r="Q2974" s="376"/>
      <c r="R2974" s="133"/>
      <c r="S2974" s="499"/>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91"/>
    </row>
    <row r="2975" spans="6:69">
      <c r="F2975" s="376"/>
      <c r="G2975" s="133"/>
      <c r="H2975" s="376"/>
      <c r="I2975" s="133"/>
      <c r="J2975" s="436"/>
      <c r="K2975" s="133"/>
      <c r="L2975" s="376"/>
      <c r="M2975" s="133"/>
      <c r="N2975" s="376"/>
      <c r="O2975" s="376"/>
      <c r="P2975" s="133"/>
      <c r="Q2975" s="376"/>
      <c r="R2975" s="133"/>
      <c r="S2975" s="499"/>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91"/>
    </row>
    <row r="2976" spans="6:69">
      <c r="F2976" s="376"/>
      <c r="G2976" s="133"/>
      <c r="H2976" s="376"/>
      <c r="I2976" s="133"/>
      <c r="J2976" s="436"/>
      <c r="K2976" s="133"/>
      <c r="L2976" s="376"/>
      <c r="M2976" s="133"/>
      <c r="N2976" s="376"/>
      <c r="O2976" s="376"/>
      <c r="P2976" s="133"/>
      <c r="Q2976" s="376"/>
      <c r="R2976" s="133"/>
      <c r="S2976" s="499"/>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91"/>
    </row>
    <row r="2977" spans="6:69">
      <c r="F2977" s="376"/>
      <c r="G2977" s="133"/>
      <c r="H2977" s="376"/>
      <c r="I2977" s="133"/>
      <c r="J2977" s="436"/>
      <c r="K2977" s="133"/>
      <c r="L2977" s="376"/>
      <c r="M2977" s="133"/>
      <c r="N2977" s="376"/>
      <c r="O2977" s="376"/>
      <c r="P2977" s="133"/>
      <c r="Q2977" s="376"/>
      <c r="R2977" s="133"/>
      <c r="S2977" s="499"/>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91"/>
    </row>
    <row r="2978" spans="6:69">
      <c r="F2978" s="376"/>
      <c r="G2978" s="133"/>
      <c r="H2978" s="376"/>
      <c r="I2978" s="133"/>
      <c r="J2978" s="436"/>
      <c r="K2978" s="133"/>
      <c r="L2978" s="376"/>
      <c r="M2978" s="133"/>
      <c r="N2978" s="376"/>
      <c r="O2978" s="376"/>
      <c r="P2978" s="133"/>
      <c r="Q2978" s="376"/>
      <c r="R2978" s="133"/>
      <c r="S2978" s="499"/>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91"/>
    </row>
    <row r="2979" spans="6:69">
      <c r="F2979" s="376"/>
      <c r="G2979" s="133"/>
      <c r="H2979" s="376"/>
      <c r="I2979" s="133"/>
      <c r="J2979" s="436"/>
      <c r="K2979" s="133"/>
      <c r="L2979" s="376"/>
      <c r="M2979" s="133"/>
      <c r="N2979" s="376"/>
      <c r="O2979" s="376"/>
      <c r="P2979" s="133"/>
      <c r="Q2979" s="376"/>
      <c r="R2979" s="133"/>
      <c r="S2979" s="499"/>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91"/>
    </row>
    <row r="2980" spans="6:69">
      <c r="F2980" s="376"/>
      <c r="G2980" s="133"/>
      <c r="H2980" s="376"/>
      <c r="I2980" s="133"/>
      <c r="J2980" s="436"/>
      <c r="K2980" s="133"/>
      <c r="L2980" s="376"/>
      <c r="M2980" s="133"/>
      <c r="N2980" s="376"/>
      <c r="O2980" s="376"/>
      <c r="P2980" s="133"/>
      <c r="Q2980" s="376"/>
      <c r="R2980" s="133"/>
      <c r="S2980" s="499"/>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91"/>
    </row>
    <row r="2981" spans="6:69">
      <c r="F2981" s="376"/>
      <c r="G2981" s="133"/>
      <c r="H2981" s="376"/>
      <c r="I2981" s="133"/>
      <c r="J2981" s="436"/>
      <c r="K2981" s="133"/>
      <c r="L2981" s="376"/>
      <c r="M2981" s="133"/>
      <c r="N2981" s="376"/>
      <c r="O2981" s="376"/>
      <c r="P2981" s="133"/>
      <c r="Q2981" s="376"/>
      <c r="R2981" s="133"/>
      <c r="S2981" s="499"/>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91"/>
    </row>
    <row r="2982" spans="6:69">
      <c r="F2982" s="376"/>
      <c r="G2982" s="133"/>
      <c r="H2982" s="376"/>
      <c r="I2982" s="133"/>
      <c r="J2982" s="436"/>
      <c r="K2982" s="133"/>
      <c r="L2982" s="376"/>
      <c r="M2982" s="133"/>
      <c r="N2982" s="376"/>
      <c r="O2982" s="376"/>
      <c r="P2982" s="133"/>
      <c r="Q2982" s="376"/>
      <c r="R2982" s="133"/>
      <c r="S2982" s="499"/>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91"/>
    </row>
    <row r="2983" spans="6:69">
      <c r="F2983" s="376"/>
      <c r="G2983" s="133"/>
      <c r="H2983" s="376"/>
      <c r="I2983" s="133"/>
      <c r="J2983" s="436"/>
      <c r="K2983" s="133"/>
      <c r="L2983" s="376"/>
      <c r="M2983" s="133"/>
      <c r="N2983" s="376"/>
      <c r="O2983" s="376"/>
      <c r="P2983" s="133"/>
      <c r="Q2983" s="376"/>
      <c r="R2983" s="133"/>
      <c r="S2983" s="499"/>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91"/>
    </row>
    <row r="2984" spans="6:69">
      <c r="F2984" s="376"/>
      <c r="G2984" s="133"/>
      <c r="H2984" s="376"/>
      <c r="I2984" s="133"/>
      <c r="J2984" s="436"/>
      <c r="K2984" s="133"/>
      <c r="L2984" s="376"/>
      <c r="M2984" s="133"/>
      <c r="N2984" s="376"/>
      <c r="O2984" s="376"/>
      <c r="P2984" s="133"/>
      <c r="Q2984" s="376"/>
      <c r="R2984" s="133"/>
      <c r="S2984" s="499"/>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91"/>
    </row>
    <row r="2985" spans="6:69">
      <c r="F2985" s="376"/>
      <c r="G2985" s="133"/>
      <c r="H2985" s="376"/>
      <c r="I2985" s="133"/>
      <c r="J2985" s="436"/>
      <c r="K2985" s="133"/>
      <c r="L2985" s="376"/>
      <c r="M2985" s="133"/>
      <c r="N2985" s="376"/>
      <c r="O2985" s="376"/>
      <c r="P2985" s="133"/>
      <c r="Q2985" s="376"/>
      <c r="R2985" s="133"/>
      <c r="S2985" s="499"/>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91"/>
    </row>
    <row r="2986" spans="6:69">
      <c r="F2986" s="376"/>
      <c r="G2986" s="133"/>
      <c r="H2986" s="376"/>
      <c r="I2986" s="133"/>
      <c r="J2986" s="436"/>
      <c r="K2986" s="133"/>
      <c r="L2986" s="376"/>
      <c r="M2986" s="133"/>
      <c r="N2986" s="376"/>
      <c r="O2986" s="376"/>
      <c r="P2986" s="133"/>
      <c r="Q2986" s="376"/>
      <c r="R2986" s="133"/>
      <c r="S2986" s="499"/>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91"/>
    </row>
    <row r="2987" spans="6:69">
      <c r="F2987" s="376"/>
      <c r="G2987" s="133"/>
      <c r="H2987" s="376"/>
      <c r="I2987" s="133"/>
      <c r="J2987" s="436"/>
      <c r="K2987" s="133"/>
      <c r="L2987" s="376"/>
      <c r="M2987" s="133"/>
      <c r="N2987" s="376"/>
      <c r="O2987" s="376"/>
      <c r="P2987" s="133"/>
      <c r="Q2987" s="376"/>
      <c r="R2987" s="133"/>
      <c r="S2987" s="499"/>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91"/>
    </row>
    <row r="2988" spans="6:69">
      <c r="F2988" s="376"/>
      <c r="G2988" s="133"/>
      <c r="H2988" s="376"/>
      <c r="I2988" s="133"/>
      <c r="J2988" s="436"/>
      <c r="K2988" s="133"/>
      <c r="L2988" s="376"/>
      <c r="M2988" s="133"/>
      <c r="N2988" s="376"/>
      <c r="O2988" s="376"/>
      <c r="P2988" s="133"/>
      <c r="Q2988" s="376"/>
      <c r="R2988" s="133"/>
      <c r="S2988" s="499"/>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91"/>
    </row>
    <row r="2989" spans="6:69">
      <c r="F2989" s="376"/>
      <c r="G2989" s="133"/>
      <c r="H2989" s="376"/>
      <c r="I2989" s="133"/>
      <c r="J2989" s="436"/>
      <c r="K2989" s="133"/>
      <c r="L2989" s="376"/>
      <c r="M2989" s="133"/>
      <c r="N2989" s="376"/>
      <c r="O2989" s="376"/>
      <c r="P2989" s="133"/>
      <c r="Q2989" s="376"/>
      <c r="R2989" s="133"/>
      <c r="S2989" s="499"/>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91"/>
    </row>
    <row r="2990" spans="6:69">
      <c r="F2990" s="376"/>
      <c r="G2990" s="133"/>
      <c r="H2990" s="376"/>
      <c r="I2990" s="133"/>
      <c r="J2990" s="436"/>
      <c r="K2990" s="133"/>
      <c r="L2990" s="376"/>
      <c r="M2990" s="133"/>
      <c r="N2990" s="376"/>
      <c r="O2990" s="376"/>
      <c r="P2990" s="133"/>
      <c r="Q2990" s="376"/>
      <c r="R2990" s="133"/>
      <c r="S2990" s="499"/>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91"/>
    </row>
    <row r="2991" spans="6:69">
      <c r="F2991" s="376"/>
      <c r="G2991" s="133"/>
      <c r="H2991" s="376"/>
      <c r="I2991" s="133"/>
      <c r="J2991" s="436"/>
      <c r="K2991" s="133"/>
      <c r="L2991" s="376"/>
      <c r="M2991" s="133"/>
      <c r="N2991" s="376"/>
      <c r="O2991" s="376"/>
      <c r="P2991" s="133"/>
      <c r="Q2991" s="376"/>
      <c r="R2991" s="133"/>
      <c r="S2991" s="499"/>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91"/>
    </row>
    <row r="2992" spans="6:69">
      <c r="F2992" s="376"/>
      <c r="G2992" s="133"/>
      <c r="H2992" s="376"/>
      <c r="I2992" s="133"/>
      <c r="J2992" s="436"/>
      <c r="K2992" s="133"/>
      <c r="L2992" s="376"/>
      <c r="M2992" s="133"/>
      <c r="N2992" s="376"/>
      <c r="O2992" s="376"/>
      <c r="P2992" s="133"/>
      <c r="Q2992" s="376"/>
      <c r="R2992" s="133"/>
      <c r="S2992" s="499"/>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91"/>
    </row>
    <row r="2993" spans="6:69">
      <c r="F2993" s="376"/>
      <c r="G2993" s="133"/>
      <c r="H2993" s="376"/>
      <c r="I2993" s="133"/>
      <c r="J2993" s="436"/>
      <c r="K2993" s="133"/>
      <c r="L2993" s="376"/>
      <c r="M2993" s="133"/>
      <c r="N2993" s="376"/>
      <c r="O2993" s="376"/>
      <c r="P2993" s="133"/>
      <c r="Q2993" s="376"/>
      <c r="R2993" s="133"/>
      <c r="S2993" s="499"/>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91"/>
    </row>
    <row r="2994" spans="6:69">
      <c r="F2994" s="376"/>
      <c r="G2994" s="133"/>
      <c r="H2994" s="376"/>
      <c r="I2994" s="133"/>
      <c r="J2994" s="436"/>
      <c r="K2994" s="133"/>
      <c r="L2994" s="376"/>
      <c r="M2994" s="133"/>
      <c r="N2994" s="376"/>
      <c r="O2994" s="376"/>
      <c r="P2994" s="133"/>
      <c r="Q2994" s="376"/>
      <c r="R2994" s="133"/>
      <c r="S2994" s="499"/>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91"/>
    </row>
    <row r="2995" spans="6:69">
      <c r="F2995" s="376"/>
      <c r="G2995" s="133"/>
      <c r="H2995" s="376"/>
      <c r="I2995" s="133"/>
      <c r="J2995" s="436"/>
      <c r="K2995" s="133"/>
      <c r="L2995" s="376"/>
      <c r="M2995" s="133"/>
      <c r="N2995" s="376"/>
      <c r="O2995" s="376"/>
      <c r="P2995" s="133"/>
      <c r="Q2995" s="376"/>
      <c r="R2995" s="133"/>
      <c r="S2995" s="499"/>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91"/>
    </row>
    <row r="2996" spans="6:69">
      <c r="F2996" s="376"/>
      <c r="G2996" s="133"/>
      <c r="H2996" s="376"/>
      <c r="I2996" s="133"/>
      <c r="J2996" s="436"/>
      <c r="K2996" s="133"/>
      <c r="L2996" s="376"/>
      <c r="M2996" s="133"/>
      <c r="N2996" s="376"/>
      <c r="O2996" s="376"/>
      <c r="P2996" s="133"/>
      <c r="Q2996" s="376"/>
      <c r="R2996" s="133"/>
      <c r="S2996" s="499"/>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91"/>
    </row>
    <row r="2997" spans="6:69">
      <c r="F2997" s="376"/>
      <c r="G2997" s="133"/>
      <c r="H2997" s="376"/>
      <c r="I2997" s="133"/>
      <c r="J2997" s="436"/>
      <c r="K2997" s="133"/>
      <c r="L2997" s="376"/>
      <c r="M2997" s="133"/>
      <c r="N2997" s="376"/>
      <c r="O2997" s="376"/>
      <c r="P2997" s="133"/>
      <c r="Q2997" s="376"/>
      <c r="R2997" s="133"/>
      <c r="S2997" s="499"/>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91"/>
    </row>
    <row r="2998" spans="6:69">
      <c r="F2998" s="376"/>
      <c r="G2998" s="133"/>
      <c r="H2998" s="376"/>
      <c r="I2998" s="133"/>
      <c r="J2998" s="436"/>
      <c r="K2998" s="133"/>
      <c r="L2998" s="376"/>
      <c r="M2998" s="133"/>
      <c r="N2998" s="376"/>
      <c r="O2998" s="376"/>
      <c r="P2998" s="133"/>
      <c r="Q2998" s="376"/>
      <c r="R2998" s="133"/>
      <c r="S2998" s="499"/>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91"/>
    </row>
    <row r="2999" spans="6:69">
      <c r="F2999" s="376"/>
      <c r="G2999" s="133"/>
      <c r="H2999" s="376"/>
      <c r="I2999" s="133"/>
      <c r="J2999" s="436"/>
      <c r="K2999" s="133"/>
      <c r="L2999" s="376"/>
      <c r="M2999" s="133"/>
      <c r="N2999" s="376"/>
      <c r="O2999" s="376"/>
      <c r="P2999" s="133"/>
      <c r="Q2999" s="376"/>
      <c r="R2999" s="133"/>
      <c r="S2999" s="499"/>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91"/>
    </row>
    <row r="3000" spans="6:69">
      <c r="F3000" s="376"/>
      <c r="G3000" s="133"/>
      <c r="H3000" s="376"/>
      <c r="I3000" s="133"/>
      <c r="J3000" s="436"/>
      <c r="K3000" s="133"/>
      <c r="L3000" s="376"/>
      <c r="M3000" s="133"/>
      <c r="N3000" s="376"/>
      <c r="O3000" s="376"/>
      <c r="P3000" s="133"/>
      <c r="Q3000" s="376"/>
      <c r="R3000" s="133"/>
      <c r="S3000" s="499"/>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91"/>
    </row>
    <row r="3001" spans="6:69">
      <c r="F3001" s="376"/>
      <c r="G3001" s="133"/>
      <c r="H3001" s="376"/>
      <c r="I3001" s="133"/>
      <c r="J3001" s="436"/>
      <c r="K3001" s="133"/>
      <c r="L3001" s="376"/>
      <c r="M3001" s="133"/>
      <c r="N3001" s="376"/>
      <c r="O3001" s="376"/>
      <c r="P3001" s="133"/>
      <c r="Q3001" s="376"/>
      <c r="R3001" s="133"/>
      <c r="S3001" s="499"/>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91"/>
    </row>
    <row r="3002" spans="6:69">
      <c r="F3002" s="376"/>
      <c r="G3002" s="133"/>
      <c r="H3002" s="376"/>
      <c r="I3002" s="133"/>
      <c r="J3002" s="436"/>
      <c r="K3002" s="133"/>
      <c r="L3002" s="376"/>
      <c r="M3002" s="133"/>
      <c r="N3002" s="376"/>
      <c r="O3002" s="376"/>
      <c r="P3002" s="133"/>
      <c r="Q3002" s="376"/>
      <c r="R3002" s="133"/>
      <c r="S3002" s="499"/>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91"/>
    </row>
    <row r="3003" spans="6:69">
      <c r="F3003" s="376"/>
      <c r="G3003" s="133"/>
      <c r="H3003" s="376"/>
      <c r="I3003" s="133"/>
      <c r="J3003" s="436"/>
      <c r="K3003" s="133"/>
      <c r="L3003" s="376"/>
      <c r="M3003" s="133"/>
      <c r="N3003" s="376"/>
      <c r="O3003" s="376"/>
      <c r="P3003" s="133"/>
      <c r="Q3003" s="376"/>
      <c r="R3003" s="133"/>
      <c r="S3003" s="499"/>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91"/>
    </row>
    <row r="3004" spans="6:69">
      <c r="F3004" s="376"/>
      <c r="G3004" s="133"/>
      <c r="H3004" s="376"/>
      <c r="I3004" s="133"/>
      <c r="J3004" s="436"/>
      <c r="K3004" s="133"/>
      <c r="L3004" s="376"/>
      <c r="M3004" s="133"/>
      <c r="N3004" s="376"/>
      <c r="O3004" s="376"/>
      <c r="P3004" s="133"/>
      <c r="Q3004" s="376"/>
      <c r="R3004" s="133"/>
      <c r="S3004" s="499"/>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91"/>
    </row>
    <row r="3005" spans="6:69">
      <c r="F3005" s="376"/>
      <c r="G3005" s="133"/>
      <c r="H3005" s="376"/>
      <c r="I3005" s="133"/>
      <c r="J3005" s="436"/>
      <c r="K3005" s="133"/>
      <c r="L3005" s="376"/>
      <c r="M3005" s="133"/>
      <c r="N3005" s="376"/>
      <c r="O3005" s="376"/>
      <c r="P3005" s="133"/>
      <c r="Q3005" s="376"/>
      <c r="R3005" s="133"/>
      <c r="S3005" s="499"/>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91"/>
    </row>
    <row r="3006" spans="6:69">
      <c r="F3006" s="376"/>
      <c r="G3006" s="133"/>
      <c r="H3006" s="376"/>
      <c r="I3006" s="133"/>
      <c r="J3006" s="436"/>
      <c r="K3006" s="133"/>
      <c r="L3006" s="376"/>
      <c r="M3006" s="133"/>
      <c r="N3006" s="376"/>
      <c r="O3006" s="376"/>
      <c r="P3006" s="133"/>
      <c r="Q3006" s="376"/>
      <c r="R3006" s="133"/>
      <c r="S3006" s="499"/>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91"/>
    </row>
    <row r="3007" spans="6:69">
      <c r="F3007" s="376"/>
      <c r="G3007" s="133"/>
      <c r="H3007" s="376"/>
      <c r="I3007" s="133"/>
      <c r="J3007" s="436"/>
      <c r="K3007" s="133"/>
      <c r="L3007" s="376"/>
      <c r="M3007" s="133"/>
      <c r="N3007" s="376"/>
      <c r="O3007" s="376"/>
      <c r="P3007" s="133"/>
      <c r="Q3007" s="376"/>
      <c r="R3007" s="133"/>
      <c r="S3007" s="499"/>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91"/>
    </row>
    <row r="3008" spans="6:69">
      <c r="F3008" s="376"/>
      <c r="G3008" s="133"/>
      <c r="H3008" s="376"/>
      <c r="I3008" s="133"/>
      <c r="J3008" s="436"/>
      <c r="K3008" s="133"/>
      <c r="L3008" s="376"/>
      <c r="M3008" s="133"/>
      <c r="N3008" s="376"/>
      <c r="O3008" s="376"/>
      <c r="P3008" s="133"/>
      <c r="Q3008" s="376"/>
      <c r="R3008" s="133"/>
      <c r="S3008" s="499"/>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91"/>
    </row>
    <row r="3009" spans="6:69">
      <c r="F3009" s="376"/>
      <c r="G3009" s="133"/>
      <c r="H3009" s="376"/>
      <c r="I3009" s="133"/>
      <c r="J3009" s="436"/>
      <c r="K3009" s="133"/>
      <c r="L3009" s="376"/>
      <c r="M3009" s="133"/>
      <c r="N3009" s="376"/>
      <c r="O3009" s="376"/>
      <c r="P3009" s="133"/>
      <c r="Q3009" s="376"/>
      <c r="R3009" s="133"/>
      <c r="S3009" s="499"/>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91"/>
    </row>
    <row r="3010" spans="6:69">
      <c r="F3010" s="376"/>
      <c r="G3010" s="133"/>
      <c r="H3010" s="376"/>
      <c r="I3010" s="133"/>
      <c r="J3010" s="436"/>
      <c r="K3010" s="133"/>
      <c r="L3010" s="376"/>
      <c r="M3010" s="133"/>
      <c r="N3010" s="376"/>
      <c r="O3010" s="376"/>
      <c r="P3010" s="133"/>
      <c r="Q3010" s="376"/>
      <c r="R3010" s="133"/>
      <c r="S3010" s="499"/>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91"/>
    </row>
    <row r="3011" spans="6:69">
      <c r="F3011" s="376"/>
      <c r="G3011" s="133"/>
      <c r="H3011" s="376"/>
      <c r="I3011" s="133"/>
      <c r="J3011" s="436"/>
      <c r="K3011" s="133"/>
      <c r="L3011" s="376"/>
      <c r="M3011" s="133"/>
      <c r="N3011" s="376"/>
      <c r="O3011" s="376"/>
      <c r="P3011" s="133"/>
      <c r="Q3011" s="376"/>
      <c r="R3011" s="133"/>
      <c r="S3011" s="499"/>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91"/>
    </row>
    <row r="3012" spans="6:69">
      <c r="F3012" s="376"/>
      <c r="G3012" s="133"/>
      <c r="H3012" s="376"/>
      <c r="I3012" s="133"/>
      <c r="J3012" s="436"/>
      <c r="K3012" s="133"/>
      <c r="L3012" s="376"/>
      <c r="M3012" s="133"/>
      <c r="N3012" s="376"/>
      <c r="O3012" s="376"/>
      <c r="P3012" s="133"/>
      <c r="Q3012" s="376"/>
      <c r="R3012" s="133"/>
      <c r="S3012" s="499"/>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91"/>
    </row>
    <row r="3013" spans="6:69">
      <c r="F3013" s="376"/>
      <c r="G3013" s="133"/>
      <c r="H3013" s="376"/>
      <c r="I3013" s="133"/>
      <c r="J3013" s="436"/>
      <c r="K3013" s="133"/>
      <c r="L3013" s="376"/>
      <c r="M3013" s="133"/>
      <c r="N3013" s="376"/>
      <c r="O3013" s="376"/>
      <c r="P3013" s="133"/>
      <c r="Q3013" s="376"/>
      <c r="R3013" s="133"/>
      <c r="S3013" s="499"/>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91"/>
    </row>
    <row r="3014" spans="6:69">
      <c r="F3014" s="376"/>
      <c r="G3014" s="133"/>
      <c r="H3014" s="376"/>
      <c r="I3014" s="133"/>
      <c r="J3014" s="436"/>
      <c r="K3014" s="133"/>
      <c r="L3014" s="376"/>
      <c r="M3014" s="133"/>
      <c r="N3014" s="376"/>
      <c r="O3014" s="376"/>
      <c r="P3014" s="133"/>
      <c r="Q3014" s="376"/>
      <c r="R3014" s="133"/>
      <c r="S3014" s="499"/>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91"/>
    </row>
    <row r="3015" spans="6:69">
      <c r="F3015" s="376"/>
      <c r="G3015" s="133"/>
      <c r="H3015" s="376"/>
      <c r="I3015" s="133"/>
      <c r="J3015" s="436"/>
      <c r="K3015" s="133"/>
      <c r="L3015" s="376"/>
      <c r="M3015" s="133"/>
      <c r="N3015" s="376"/>
      <c r="O3015" s="376"/>
      <c r="P3015" s="133"/>
      <c r="Q3015" s="376"/>
      <c r="R3015" s="133"/>
      <c r="S3015" s="499"/>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91"/>
    </row>
    <row r="3016" spans="6:69">
      <c r="F3016" s="376"/>
      <c r="G3016" s="133"/>
      <c r="H3016" s="376"/>
      <c r="I3016" s="133"/>
      <c r="J3016" s="436"/>
      <c r="K3016" s="133"/>
      <c r="L3016" s="376"/>
      <c r="M3016" s="133"/>
      <c r="N3016" s="376"/>
      <c r="O3016" s="376"/>
      <c r="P3016" s="133"/>
      <c r="Q3016" s="376"/>
      <c r="R3016" s="133"/>
      <c r="S3016" s="499"/>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91"/>
    </row>
    <row r="3017" spans="6:69">
      <c r="F3017" s="376"/>
      <c r="G3017" s="133"/>
      <c r="H3017" s="376"/>
      <c r="I3017" s="133"/>
      <c r="J3017" s="436"/>
      <c r="K3017" s="133"/>
      <c r="L3017" s="376"/>
      <c r="M3017" s="133"/>
      <c r="N3017" s="376"/>
      <c r="O3017" s="376"/>
      <c r="P3017" s="133"/>
      <c r="Q3017" s="376"/>
      <c r="R3017" s="133"/>
      <c r="S3017" s="499"/>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91"/>
    </row>
    <row r="3018" spans="6:69">
      <c r="F3018" s="376"/>
      <c r="G3018" s="133"/>
      <c r="H3018" s="376"/>
      <c r="I3018" s="133"/>
      <c r="J3018" s="436"/>
      <c r="K3018" s="133"/>
      <c r="L3018" s="376"/>
      <c r="M3018" s="133"/>
      <c r="N3018" s="376"/>
      <c r="O3018" s="376"/>
      <c r="P3018" s="133"/>
      <c r="Q3018" s="376"/>
      <c r="R3018" s="133"/>
      <c r="S3018" s="499"/>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91"/>
    </row>
    <row r="3019" spans="6:69">
      <c r="F3019" s="376"/>
      <c r="G3019" s="133"/>
      <c r="H3019" s="376"/>
      <c r="I3019" s="133"/>
      <c r="J3019" s="436"/>
      <c r="K3019" s="133"/>
      <c r="L3019" s="376"/>
      <c r="M3019" s="133"/>
      <c r="N3019" s="376"/>
      <c r="O3019" s="376"/>
      <c r="P3019" s="133"/>
      <c r="Q3019" s="376"/>
      <c r="R3019" s="133"/>
      <c r="S3019" s="499"/>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91"/>
    </row>
    <row r="3020" spans="6:69">
      <c r="F3020" s="376"/>
      <c r="G3020" s="133"/>
      <c r="H3020" s="376"/>
      <c r="I3020" s="133"/>
      <c r="J3020" s="436"/>
      <c r="K3020" s="133"/>
      <c r="L3020" s="376"/>
      <c r="M3020" s="133"/>
      <c r="N3020" s="376"/>
      <c r="O3020" s="376"/>
      <c r="P3020" s="133"/>
      <c r="Q3020" s="376"/>
      <c r="R3020" s="133"/>
      <c r="S3020" s="499"/>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91"/>
    </row>
    <row r="3021" spans="6:69">
      <c r="F3021" s="376"/>
      <c r="G3021" s="133"/>
      <c r="H3021" s="376"/>
      <c r="I3021" s="133"/>
      <c r="J3021" s="436"/>
      <c r="K3021" s="133"/>
      <c r="L3021" s="376"/>
      <c r="M3021" s="133"/>
      <c r="N3021" s="376"/>
      <c r="O3021" s="376"/>
      <c r="P3021" s="133"/>
      <c r="Q3021" s="376"/>
      <c r="R3021" s="133"/>
      <c r="S3021" s="499"/>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91"/>
    </row>
    <row r="3022" spans="6:69">
      <c r="F3022" s="376"/>
      <c r="G3022" s="133"/>
      <c r="H3022" s="376"/>
      <c r="I3022" s="133"/>
      <c r="J3022" s="436"/>
      <c r="K3022" s="133"/>
      <c r="L3022" s="376"/>
      <c r="M3022" s="133"/>
      <c r="N3022" s="376"/>
      <c r="O3022" s="376"/>
      <c r="P3022" s="133"/>
      <c r="Q3022" s="376"/>
      <c r="R3022" s="133"/>
      <c r="S3022" s="499"/>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91"/>
    </row>
    <row r="3023" spans="6:69">
      <c r="F3023" s="376"/>
      <c r="G3023" s="133"/>
      <c r="H3023" s="376"/>
      <c r="I3023" s="133"/>
      <c r="J3023" s="436"/>
      <c r="K3023" s="133"/>
      <c r="L3023" s="376"/>
      <c r="M3023" s="133"/>
      <c r="N3023" s="376"/>
      <c r="O3023" s="376"/>
      <c r="P3023" s="133"/>
      <c r="Q3023" s="376"/>
      <c r="R3023" s="133"/>
      <c r="S3023" s="499"/>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91"/>
    </row>
    <row r="3024" spans="6:69">
      <c r="F3024" s="376"/>
      <c r="G3024" s="133"/>
      <c r="H3024" s="376"/>
      <c r="I3024" s="133"/>
      <c r="J3024" s="436"/>
      <c r="K3024" s="133"/>
      <c r="L3024" s="376"/>
      <c r="M3024" s="133"/>
      <c r="N3024" s="376"/>
      <c r="O3024" s="376"/>
      <c r="P3024" s="133"/>
      <c r="Q3024" s="376"/>
      <c r="R3024" s="133"/>
      <c r="S3024" s="499"/>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91"/>
    </row>
    <row r="3025" spans="6:69">
      <c r="F3025" s="376"/>
      <c r="G3025" s="133"/>
      <c r="H3025" s="376"/>
      <c r="I3025" s="133"/>
      <c r="J3025" s="436"/>
      <c r="K3025" s="133"/>
      <c r="L3025" s="376"/>
      <c r="M3025" s="133"/>
      <c r="N3025" s="376"/>
      <c r="O3025" s="376"/>
      <c r="P3025" s="133"/>
      <c r="Q3025" s="376"/>
      <c r="R3025" s="133"/>
      <c r="S3025" s="499"/>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91"/>
    </row>
    <row r="3026" spans="6:69">
      <c r="F3026" s="376"/>
      <c r="G3026" s="133"/>
      <c r="H3026" s="376"/>
      <c r="I3026" s="133"/>
      <c r="J3026" s="436"/>
      <c r="K3026" s="133"/>
      <c r="L3026" s="376"/>
      <c r="M3026" s="133"/>
      <c r="N3026" s="376"/>
      <c r="O3026" s="376"/>
      <c r="P3026" s="133"/>
      <c r="Q3026" s="376"/>
      <c r="R3026" s="133"/>
      <c r="S3026" s="499"/>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91"/>
    </row>
    <row r="3027" spans="6:69">
      <c r="F3027" s="376"/>
      <c r="G3027" s="133"/>
      <c r="H3027" s="376"/>
      <c r="I3027" s="133"/>
      <c r="J3027" s="436"/>
      <c r="K3027" s="133"/>
      <c r="L3027" s="376"/>
      <c r="M3027" s="133"/>
      <c r="N3027" s="376"/>
      <c r="O3027" s="376"/>
      <c r="P3027" s="133"/>
      <c r="Q3027" s="376"/>
      <c r="R3027" s="133"/>
      <c r="S3027" s="499"/>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91"/>
    </row>
    <row r="3028" spans="6:69">
      <c r="F3028" s="376"/>
      <c r="G3028" s="133"/>
      <c r="H3028" s="376"/>
      <c r="I3028" s="133"/>
      <c r="J3028" s="436"/>
      <c r="K3028" s="133"/>
      <c r="L3028" s="376"/>
      <c r="M3028" s="133"/>
      <c r="N3028" s="376"/>
      <c r="O3028" s="376"/>
      <c r="P3028" s="133"/>
      <c r="Q3028" s="376"/>
      <c r="R3028" s="133"/>
      <c r="S3028" s="499"/>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91"/>
    </row>
    <row r="3029" spans="6:69">
      <c r="F3029" s="376"/>
      <c r="G3029" s="133"/>
      <c r="H3029" s="376"/>
      <c r="I3029" s="133"/>
      <c r="J3029" s="436"/>
      <c r="K3029" s="133"/>
      <c r="L3029" s="376"/>
      <c r="M3029" s="133"/>
      <c r="N3029" s="376"/>
      <c r="O3029" s="376"/>
      <c r="P3029" s="133"/>
      <c r="Q3029" s="376"/>
      <c r="R3029" s="133"/>
      <c r="S3029" s="499"/>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91"/>
    </row>
    <row r="3030" spans="6:69">
      <c r="F3030" s="376"/>
      <c r="G3030" s="133"/>
      <c r="H3030" s="376"/>
      <c r="I3030" s="133"/>
      <c r="J3030" s="436"/>
      <c r="K3030" s="133"/>
      <c r="L3030" s="376"/>
      <c r="M3030" s="133"/>
      <c r="N3030" s="376"/>
      <c r="O3030" s="376"/>
      <c r="P3030" s="133"/>
      <c r="Q3030" s="376"/>
      <c r="R3030" s="133"/>
      <c r="S3030" s="499"/>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91"/>
    </row>
    <row r="3031" spans="6:69">
      <c r="F3031" s="376"/>
      <c r="G3031" s="133"/>
      <c r="H3031" s="376"/>
      <c r="I3031" s="133"/>
      <c r="J3031" s="436"/>
      <c r="K3031" s="133"/>
      <c r="L3031" s="376"/>
      <c r="M3031" s="133"/>
      <c r="N3031" s="376"/>
      <c r="O3031" s="376"/>
      <c r="P3031" s="133"/>
      <c r="Q3031" s="376"/>
      <c r="R3031" s="133"/>
      <c r="S3031" s="499"/>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91"/>
    </row>
    <row r="3032" spans="6:69">
      <c r="F3032" s="376"/>
      <c r="G3032" s="133"/>
      <c r="H3032" s="376"/>
      <c r="I3032" s="133"/>
      <c r="J3032" s="436"/>
      <c r="K3032" s="133"/>
      <c r="L3032" s="376"/>
      <c r="M3032" s="133"/>
      <c r="N3032" s="376"/>
      <c r="O3032" s="376"/>
      <c r="P3032" s="133"/>
      <c r="Q3032" s="376"/>
      <c r="R3032" s="133"/>
      <c r="S3032" s="499"/>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91"/>
    </row>
    <row r="3033" spans="6:69">
      <c r="F3033" s="376"/>
      <c r="G3033" s="133"/>
      <c r="H3033" s="376"/>
      <c r="I3033" s="133"/>
      <c r="J3033" s="436"/>
      <c r="K3033" s="133"/>
      <c r="L3033" s="376"/>
      <c r="M3033" s="133"/>
      <c r="N3033" s="376"/>
      <c r="O3033" s="376"/>
      <c r="P3033" s="133"/>
      <c r="Q3033" s="376"/>
      <c r="R3033" s="133"/>
      <c r="S3033" s="499"/>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91"/>
    </row>
    <row r="3034" spans="6:69">
      <c r="F3034" s="376"/>
      <c r="G3034" s="133"/>
      <c r="H3034" s="376"/>
      <c r="I3034" s="133"/>
      <c r="J3034" s="436"/>
      <c r="K3034" s="133"/>
      <c r="L3034" s="376"/>
      <c r="M3034" s="133"/>
      <c r="N3034" s="376"/>
      <c r="O3034" s="376"/>
      <c r="P3034" s="133"/>
      <c r="Q3034" s="376"/>
      <c r="R3034" s="133"/>
      <c r="S3034" s="499"/>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91"/>
    </row>
    <row r="3035" spans="6:69">
      <c r="F3035" s="376"/>
      <c r="G3035" s="133"/>
      <c r="H3035" s="376"/>
      <c r="I3035" s="133"/>
      <c r="J3035" s="436"/>
      <c r="K3035" s="133"/>
      <c r="L3035" s="376"/>
      <c r="M3035" s="133"/>
      <c r="N3035" s="376"/>
      <c r="O3035" s="376"/>
      <c r="P3035" s="133"/>
      <c r="Q3035" s="376"/>
      <c r="R3035" s="133"/>
      <c r="S3035" s="499"/>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91"/>
    </row>
    <row r="3036" spans="6:69">
      <c r="F3036" s="376"/>
      <c r="G3036" s="133"/>
      <c r="H3036" s="376"/>
      <c r="I3036" s="133"/>
      <c r="J3036" s="436"/>
      <c r="K3036" s="133"/>
      <c r="L3036" s="376"/>
      <c r="M3036" s="133"/>
      <c r="N3036" s="376"/>
      <c r="O3036" s="376"/>
      <c r="P3036" s="133"/>
      <c r="Q3036" s="376"/>
      <c r="R3036" s="133"/>
      <c r="S3036" s="499"/>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91"/>
    </row>
    <row r="3037" spans="6:69">
      <c r="F3037" s="376"/>
      <c r="G3037" s="133"/>
      <c r="H3037" s="376"/>
      <c r="I3037" s="133"/>
      <c r="J3037" s="436"/>
      <c r="K3037" s="133"/>
      <c r="L3037" s="376"/>
      <c r="M3037" s="133"/>
      <c r="N3037" s="376"/>
      <c r="O3037" s="376"/>
      <c r="P3037" s="133"/>
      <c r="Q3037" s="376"/>
      <c r="R3037" s="133"/>
      <c r="S3037" s="499"/>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91"/>
    </row>
    <row r="3038" spans="6:69">
      <c r="F3038" s="376"/>
      <c r="G3038" s="133"/>
      <c r="H3038" s="376"/>
      <c r="I3038" s="133"/>
      <c r="J3038" s="436"/>
      <c r="K3038" s="133"/>
      <c r="L3038" s="376"/>
      <c r="M3038" s="133"/>
      <c r="N3038" s="376"/>
      <c r="O3038" s="376"/>
      <c r="P3038" s="133"/>
      <c r="Q3038" s="376"/>
      <c r="R3038" s="133"/>
      <c r="S3038" s="499"/>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91"/>
    </row>
    <row r="3039" spans="6:69">
      <c r="F3039" s="376"/>
      <c r="G3039" s="133"/>
      <c r="H3039" s="376"/>
      <c r="I3039" s="133"/>
      <c r="J3039" s="436"/>
      <c r="K3039" s="133"/>
      <c r="L3039" s="376"/>
      <c r="M3039" s="133"/>
      <c r="N3039" s="376"/>
      <c r="O3039" s="376"/>
      <c r="P3039" s="133"/>
      <c r="Q3039" s="376"/>
      <c r="R3039" s="133"/>
      <c r="S3039" s="499"/>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91"/>
    </row>
    <row r="3040" spans="6:69">
      <c r="F3040" s="376"/>
      <c r="G3040" s="133"/>
      <c r="H3040" s="376"/>
      <c r="I3040" s="133"/>
      <c r="J3040" s="436"/>
      <c r="K3040" s="133"/>
      <c r="L3040" s="376"/>
      <c r="M3040" s="133"/>
      <c r="N3040" s="376"/>
      <c r="O3040" s="376"/>
      <c r="P3040" s="133"/>
      <c r="Q3040" s="376"/>
      <c r="R3040" s="133"/>
      <c r="S3040" s="499"/>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91"/>
    </row>
    <row r="3041" spans="6:69">
      <c r="F3041" s="376"/>
      <c r="G3041" s="133"/>
      <c r="H3041" s="376"/>
      <c r="I3041" s="133"/>
      <c r="J3041" s="436"/>
      <c r="K3041" s="133"/>
      <c r="L3041" s="376"/>
      <c r="M3041" s="133"/>
      <c r="N3041" s="376"/>
      <c r="O3041" s="376"/>
      <c r="P3041" s="133"/>
      <c r="Q3041" s="376"/>
      <c r="R3041" s="133"/>
      <c r="S3041" s="499"/>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91"/>
    </row>
    <row r="3042" spans="6:69">
      <c r="F3042" s="376"/>
      <c r="G3042" s="133"/>
      <c r="H3042" s="376"/>
      <c r="I3042" s="133"/>
      <c r="J3042" s="436"/>
      <c r="K3042" s="133"/>
      <c r="L3042" s="376"/>
      <c r="M3042" s="133"/>
      <c r="N3042" s="376"/>
      <c r="O3042" s="376"/>
      <c r="P3042" s="133"/>
      <c r="Q3042" s="376"/>
      <c r="R3042" s="133"/>
      <c r="S3042" s="499"/>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91"/>
    </row>
    <row r="3043" spans="6:69">
      <c r="F3043" s="376"/>
      <c r="G3043" s="133"/>
      <c r="H3043" s="376"/>
      <c r="I3043" s="133"/>
      <c r="J3043" s="436"/>
      <c r="K3043" s="133"/>
      <c r="L3043" s="376"/>
      <c r="M3043" s="133"/>
      <c r="N3043" s="376"/>
      <c r="O3043" s="376"/>
      <c r="P3043" s="133"/>
      <c r="Q3043" s="376"/>
      <c r="R3043" s="133"/>
      <c r="S3043" s="499"/>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91"/>
    </row>
    <row r="3044" spans="6:69">
      <c r="F3044" s="376"/>
      <c r="G3044" s="133"/>
      <c r="H3044" s="376"/>
      <c r="I3044" s="133"/>
      <c r="J3044" s="436"/>
      <c r="K3044" s="133"/>
      <c r="L3044" s="376"/>
      <c r="M3044" s="133"/>
      <c r="N3044" s="376"/>
      <c r="O3044" s="376"/>
      <c r="P3044" s="133"/>
      <c r="Q3044" s="376"/>
      <c r="R3044" s="133"/>
      <c r="S3044" s="499"/>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91"/>
    </row>
    <row r="3045" spans="6:69">
      <c r="F3045" s="376"/>
      <c r="G3045" s="133"/>
      <c r="H3045" s="376"/>
      <c r="I3045" s="133"/>
      <c r="J3045" s="436"/>
      <c r="K3045" s="133"/>
      <c r="L3045" s="376"/>
      <c r="M3045" s="133"/>
      <c r="N3045" s="376"/>
      <c r="O3045" s="376"/>
      <c r="P3045" s="133"/>
      <c r="Q3045" s="376"/>
      <c r="R3045" s="133"/>
      <c r="S3045" s="499"/>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91"/>
    </row>
    <row r="3046" spans="6:69">
      <c r="F3046" s="376"/>
      <c r="G3046" s="133"/>
      <c r="H3046" s="376"/>
      <c r="I3046" s="133"/>
      <c r="J3046" s="436"/>
      <c r="K3046" s="133"/>
      <c r="L3046" s="376"/>
      <c r="M3046" s="133"/>
      <c r="N3046" s="376"/>
      <c r="O3046" s="376"/>
      <c r="P3046" s="133"/>
      <c r="Q3046" s="376"/>
      <c r="R3046" s="133"/>
      <c r="S3046" s="499"/>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91"/>
    </row>
    <row r="3047" spans="6:69">
      <c r="F3047" s="376"/>
      <c r="G3047" s="133"/>
      <c r="H3047" s="376"/>
      <c r="I3047" s="133"/>
      <c r="J3047" s="436"/>
      <c r="K3047" s="133"/>
      <c r="L3047" s="376"/>
      <c r="M3047" s="133"/>
      <c r="N3047" s="376"/>
      <c r="O3047" s="376"/>
      <c r="P3047" s="133"/>
      <c r="Q3047" s="376"/>
      <c r="R3047" s="133"/>
      <c r="S3047" s="499"/>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91"/>
    </row>
    <row r="3048" spans="6:69">
      <c r="F3048" s="376"/>
      <c r="G3048" s="133"/>
      <c r="H3048" s="376"/>
      <c r="I3048" s="133"/>
      <c r="J3048" s="436"/>
      <c r="K3048" s="133"/>
      <c r="L3048" s="376"/>
      <c r="M3048" s="133"/>
      <c r="N3048" s="376"/>
      <c r="O3048" s="376"/>
      <c r="P3048" s="133"/>
      <c r="Q3048" s="376"/>
      <c r="R3048" s="133"/>
      <c r="S3048" s="499"/>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91"/>
    </row>
    <row r="3049" spans="6:69">
      <c r="F3049" s="376"/>
      <c r="G3049" s="133"/>
      <c r="H3049" s="376"/>
      <c r="I3049" s="133"/>
      <c r="J3049" s="436"/>
      <c r="K3049" s="133"/>
      <c r="L3049" s="376"/>
      <c r="M3049" s="133"/>
      <c r="N3049" s="376"/>
      <c r="O3049" s="376"/>
      <c r="P3049" s="133"/>
      <c r="Q3049" s="376"/>
      <c r="R3049" s="133"/>
      <c r="S3049" s="499"/>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91"/>
    </row>
    <row r="3050" spans="6:69">
      <c r="F3050" s="376"/>
      <c r="G3050" s="133"/>
      <c r="H3050" s="376"/>
      <c r="I3050" s="133"/>
      <c r="J3050" s="436"/>
      <c r="K3050" s="133"/>
      <c r="L3050" s="376"/>
      <c r="M3050" s="133"/>
      <c r="N3050" s="376"/>
      <c r="O3050" s="376"/>
      <c r="P3050" s="133"/>
      <c r="Q3050" s="376"/>
      <c r="R3050" s="133"/>
      <c r="S3050" s="499"/>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91"/>
    </row>
    <row r="3051" spans="6:69">
      <c r="F3051" s="376"/>
      <c r="G3051" s="133"/>
      <c r="H3051" s="376"/>
      <c r="I3051" s="133"/>
      <c r="J3051" s="436"/>
      <c r="K3051" s="133"/>
      <c r="L3051" s="376"/>
      <c r="M3051" s="133"/>
      <c r="N3051" s="376"/>
      <c r="O3051" s="376"/>
      <c r="P3051" s="133"/>
      <c r="Q3051" s="376"/>
      <c r="R3051" s="133"/>
      <c r="S3051" s="499"/>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91"/>
    </row>
    <row r="3052" spans="6:69">
      <c r="F3052" s="376"/>
      <c r="G3052" s="133"/>
      <c r="H3052" s="376"/>
      <c r="I3052" s="133"/>
      <c r="J3052" s="436"/>
      <c r="K3052" s="133"/>
      <c r="L3052" s="376"/>
      <c r="M3052" s="133"/>
      <c r="N3052" s="376"/>
      <c r="O3052" s="376"/>
      <c r="P3052" s="133"/>
      <c r="Q3052" s="376"/>
      <c r="R3052" s="133"/>
      <c r="S3052" s="499"/>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91"/>
    </row>
    <row r="3053" spans="6:69">
      <c r="F3053" s="376"/>
      <c r="G3053" s="133"/>
      <c r="H3053" s="376"/>
      <c r="I3053" s="133"/>
      <c r="J3053" s="436"/>
      <c r="K3053" s="133"/>
      <c r="L3053" s="376"/>
      <c r="M3053" s="133"/>
      <c r="N3053" s="376"/>
      <c r="O3053" s="376"/>
      <c r="P3053" s="133"/>
      <c r="Q3053" s="376"/>
      <c r="R3053" s="133"/>
      <c r="S3053" s="499"/>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91"/>
    </row>
    <row r="3054" spans="6:69">
      <c r="F3054" s="376"/>
      <c r="G3054" s="133"/>
      <c r="H3054" s="376"/>
      <c r="I3054" s="133"/>
      <c r="J3054" s="436"/>
      <c r="K3054" s="133"/>
      <c r="L3054" s="376"/>
      <c r="M3054" s="133"/>
      <c r="N3054" s="376"/>
      <c r="O3054" s="376"/>
      <c r="P3054" s="133"/>
      <c r="Q3054" s="376"/>
      <c r="R3054" s="133"/>
      <c r="S3054" s="499"/>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91"/>
    </row>
    <row r="3055" spans="6:69">
      <c r="F3055" s="376"/>
      <c r="G3055" s="133"/>
      <c r="H3055" s="376"/>
      <c r="I3055" s="133"/>
      <c r="J3055" s="436"/>
      <c r="K3055" s="133"/>
      <c r="L3055" s="376"/>
      <c r="M3055" s="133"/>
      <c r="N3055" s="376"/>
      <c r="O3055" s="376"/>
      <c r="P3055" s="133"/>
      <c r="Q3055" s="376"/>
      <c r="R3055" s="133"/>
      <c r="S3055" s="499"/>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91"/>
    </row>
    <row r="3056" spans="6:69">
      <c r="F3056" s="376"/>
      <c r="G3056" s="133"/>
      <c r="H3056" s="376"/>
      <c r="I3056" s="133"/>
      <c r="J3056" s="436"/>
      <c r="K3056" s="133"/>
      <c r="L3056" s="376"/>
      <c r="M3056" s="133"/>
      <c r="N3056" s="376"/>
      <c r="O3056" s="376"/>
      <c r="P3056" s="133"/>
      <c r="Q3056" s="376"/>
      <c r="R3056" s="133"/>
      <c r="S3056" s="499"/>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91"/>
    </row>
    <row r="3057" spans="6:69">
      <c r="F3057" s="376"/>
      <c r="G3057" s="133"/>
      <c r="H3057" s="376"/>
      <c r="I3057" s="133"/>
      <c r="J3057" s="436"/>
      <c r="K3057" s="133"/>
      <c r="L3057" s="376"/>
      <c r="M3057" s="133"/>
      <c r="N3057" s="376"/>
      <c r="O3057" s="376"/>
      <c r="P3057" s="133"/>
      <c r="Q3057" s="376"/>
      <c r="R3057" s="133"/>
      <c r="S3057" s="499"/>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91"/>
    </row>
    <row r="3058" spans="6:69">
      <c r="F3058" s="376"/>
      <c r="G3058" s="133"/>
      <c r="H3058" s="376"/>
      <c r="I3058" s="133"/>
      <c r="J3058" s="436"/>
      <c r="K3058" s="133"/>
      <c r="L3058" s="376"/>
      <c r="M3058" s="133"/>
      <c r="N3058" s="376"/>
      <c r="O3058" s="376"/>
      <c r="P3058" s="133"/>
      <c r="Q3058" s="376"/>
      <c r="R3058" s="133"/>
      <c r="S3058" s="499"/>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91"/>
    </row>
    <row r="3059" spans="6:69">
      <c r="F3059" s="376"/>
      <c r="G3059" s="133"/>
      <c r="H3059" s="376"/>
      <c r="I3059" s="133"/>
      <c r="J3059" s="436"/>
      <c r="K3059" s="133"/>
      <c r="L3059" s="376"/>
      <c r="M3059" s="133"/>
      <c r="N3059" s="376"/>
      <c r="O3059" s="376"/>
      <c r="P3059" s="133"/>
      <c r="Q3059" s="376"/>
      <c r="R3059" s="133"/>
      <c r="S3059" s="499"/>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91"/>
    </row>
    <row r="3060" spans="6:69">
      <c r="F3060" s="376"/>
      <c r="G3060" s="133"/>
      <c r="H3060" s="376"/>
      <c r="I3060" s="133"/>
      <c r="J3060" s="436"/>
      <c r="K3060" s="133"/>
      <c r="L3060" s="376"/>
      <c r="M3060" s="133"/>
      <c r="N3060" s="376"/>
      <c r="O3060" s="376"/>
      <c r="P3060" s="133"/>
      <c r="Q3060" s="376"/>
      <c r="R3060" s="133"/>
      <c r="S3060" s="499"/>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91"/>
    </row>
    <row r="3061" spans="6:69">
      <c r="F3061" s="376"/>
      <c r="G3061" s="133"/>
      <c r="H3061" s="376"/>
      <c r="I3061" s="133"/>
      <c r="J3061" s="436"/>
      <c r="K3061" s="133"/>
      <c r="L3061" s="376"/>
      <c r="M3061" s="133"/>
      <c r="N3061" s="376"/>
      <c r="O3061" s="376"/>
      <c r="P3061" s="133"/>
      <c r="Q3061" s="376"/>
      <c r="R3061" s="133"/>
      <c r="S3061" s="499"/>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91"/>
    </row>
    <row r="3062" spans="6:69">
      <c r="F3062" s="376"/>
      <c r="G3062" s="133"/>
      <c r="H3062" s="376"/>
      <c r="I3062" s="133"/>
      <c r="J3062" s="436"/>
      <c r="K3062" s="133"/>
      <c r="L3062" s="376"/>
      <c r="M3062" s="133"/>
      <c r="N3062" s="376"/>
      <c r="O3062" s="376"/>
      <c r="P3062" s="133"/>
      <c r="Q3062" s="376"/>
      <c r="R3062" s="133"/>
      <c r="S3062" s="499"/>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91"/>
    </row>
    <row r="3063" spans="6:69">
      <c r="F3063" s="376"/>
      <c r="G3063" s="133"/>
      <c r="H3063" s="376"/>
      <c r="I3063" s="133"/>
      <c r="J3063" s="436"/>
      <c r="K3063" s="133"/>
      <c r="L3063" s="376"/>
      <c r="M3063" s="133"/>
      <c r="N3063" s="376"/>
      <c r="O3063" s="376"/>
      <c r="P3063" s="133"/>
      <c r="Q3063" s="376"/>
      <c r="R3063" s="133"/>
      <c r="S3063" s="499"/>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91"/>
    </row>
    <row r="3064" spans="6:69">
      <c r="F3064" s="376"/>
      <c r="G3064" s="133"/>
      <c r="H3064" s="376"/>
      <c r="I3064" s="133"/>
      <c r="J3064" s="436"/>
      <c r="K3064" s="133"/>
      <c r="L3064" s="376"/>
      <c r="M3064" s="133"/>
      <c r="N3064" s="376"/>
      <c r="O3064" s="376"/>
      <c r="P3064" s="133"/>
      <c r="Q3064" s="376"/>
      <c r="R3064" s="133"/>
      <c r="S3064" s="499"/>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91"/>
    </row>
    <row r="3065" spans="6:69">
      <c r="F3065" s="376"/>
      <c r="G3065" s="133"/>
      <c r="H3065" s="376"/>
      <c r="I3065" s="133"/>
      <c r="J3065" s="436"/>
      <c r="K3065" s="133"/>
      <c r="L3065" s="376"/>
      <c r="M3065" s="133"/>
      <c r="N3065" s="376"/>
      <c r="O3065" s="376"/>
      <c r="P3065" s="133"/>
      <c r="Q3065" s="376"/>
      <c r="R3065" s="133"/>
      <c r="S3065" s="499"/>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91"/>
    </row>
    <row r="3066" spans="6:69">
      <c r="F3066" s="376"/>
      <c r="G3066" s="133"/>
      <c r="H3066" s="376"/>
      <c r="I3066" s="133"/>
      <c r="J3066" s="436"/>
      <c r="K3066" s="133"/>
      <c r="L3066" s="376"/>
      <c r="M3066" s="133"/>
      <c r="N3066" s="376"/>
      <c r="O3066" s="376"/>
      <c r="P3066" s="133"/>
      <c r="Q3066" s="376"/>
      <c r="R3066" s="133"/>
      <c r="S3066" s="499"/>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91"/>
    </row>
    <row r="3067" spans="6:69">
      <c r="F3067" s="376"/>
      <c r="G3067" s="133"/>
      <c r="H3067" s="376"/>
      <c r="I3067" s="133"/>
      <c r="J3067" s="436"/>
      <c r="K3067" s="133"/>
      <c r="L3067" s="376"/>
      <c r="M3067" s="133"/>
      <c r="N3067" s="376"/>
      <c r="O3067" s="376"/>
      <c r="P3067" s="133"/>
      <c r="Q3067" s="376"/>
      <c r="R3067" s="133"/>
      <c r="S3067" s="499"/>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91"/>
    </row>
    <row r="3068" spans="6:69">
      <c r="F3068" s="376"/>
      <c r="G3068" s="133"/>
      <c r="H3068" s="376"/>
      <c r="I3068" s="133"/>
      <c r="J3068" s="436"/>
      <c r="K3068" s="133"/>
      <c r="L3068" s="376"/>
      <c r="M3068" s="133"/>
      <c r="N3068" s="376"/>
      <c r="O3068" s="376"/>
      <c r="P3068" s="133"/>
      <c r="Q3068" s="376"/>
      <c r="R3068" s="133"/>
      <c r="S3068" s="499"/>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91"/>
    </row>
    <row r="3069" spans="6:69">
      <c r="F3069" s="376"/>
      <c r="G3069" s="133"/>
      <c r="H3069" s="376"/>
      <c r="I3069" s="133"/>
      <c r="J3069" s="436"/>
      <c r="K3069" s="133"/>
      <c r="L3069" s="376"/>
      <c r="M3069" s="133"/>
      <c r="N3069" s="376"/>
      <c r="O3069" s="376"/>
      <c r="P3069" s="133"/>
      <c r="Q3069" s="376"/>
      <c r="R3069" s="133"/>
      <c r="S3069" s="499"/>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91"/>
    </row>
    <row r="3070" spans="6:69">
      <c r="F3070" s="376"/>
      <c r="G3070" s="133"/>
      <c r="H3070" s="376"/>
      <c r="I3070" s="133"/>
      <c r="J3070" s="436"/>
      <c r="K3070" s="133"/>
      <c r="L3070" s="376"/>
      <c r="M3070" s="133"/>
      <c r="N3070" s="376"/>
      <c r="O3070" s="376"/>
      <c r="P3070" s="133"/>
      <c r="Q3070" s="376"/>
      <c r="R3070" s="133"/>
      <c r="S3070" s="499"/>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91"/>
    </row>
    <row r="3071" spans="6:69">
      <c r="F3071" s="376"/>
      <c r="G3071" s="133"/>
      <c r="H3071" s="376"/>
      <c r="I3071" s="133"/>
      <c r="J3071" s="436"/>
      <c r="K3071" s="133"/>
      <c r="L3071" s="376"/>
      <c r="M3071" s="133"/>
      <c r="N3071" s="376"/>
      <c r="O3071" s="376"/>
      <c r="P3071" s="133"/>
      <c r="Q3071" s="376"/>
      <c r="R3071" s="133"/>
      <c r="S3071" s="499"/>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91"/>
    </row>
    <row r="3072" spans="6:69">
      <c r="F3072" s="376"/>
      <c r="G3072" s="133"/>
      <c r="H3072" s="376"/>
      <c r="I3072" s="133"/>
      <c r="J3072" s="436"/>
      <c r="K3072" s="133"/>
      <c r="L3072" s="376"/>
      <c r="M3072" s="133"/>
      <c r="N3072" s="376"/>
      <c r="O3072" s="376"/>
      <c r="P3072" s="133"/>
      <c r="Q3072" s="376"/>
      <c r="R3072" s="133"/>
      <c r="S3072" s="499"/>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91"/>
    </row>
    <row r="3073" spans="6:69">
      <c r="F3073" s="376"/>
      <c r="G3073" s="133"/>
      <c r="H3073" s="376"/>
      <c r="I3073" s="133"/>
      <c r="J3073" s="436"/>
      <c r="K3073" s="133"/>
      <c r="L3073" s="376"/>
      <c r="M3073" s="133"/>
      <c r="N3073" s="376"/>
      <c r="O3073" s="376"/>
      <c r="P3073" s="133"/>
      <c r="Q3073" s="376"/>
      <c r="R3073" s="133"/>
      <c r="S3073" s="499"/>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91"/>
    </row>
    <row r="3074" spans="6:69">
      <c r="F3074" s="376"/>
      <c r="G3074" s="133"/>
      <c r="H3074" s="376"/>
      <c r="I3074" s="133"/>
      <c r="J3074" s="436"/>
      <c r="K3074" s="133"/>
      <c r="L3074" s="376"/>
      <c r="M3074" s="133"/>
      <c r="N3074" s="376"/>
      <c r="O3074" s="376"/>
      <c r="P3074" s="133"/>
      <c r="Q3074" s="376"/>
      <c r="R3074" s="133"/>
      <c r="S3074" s="499"/>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91"/>
    </row>
    <row r="3075" spans="6:69">
      <c r="F3075" s="376"/>
      <c r="G3075" s="133"/>
      <c r="H3075" s="376"/>
      <c r="I3075" s="133"/>
      <c r="J3075" s="436"/>
      <c r="K3075" s="133"/>
      <c r="L3075" s="376"/>
      <c r="M3075" s="133"/>
      <c r="N3075" s="376"/>
      <c r="O3075" s="376"/>
      <c r="P3075" s="133"/>
      <c r="Q3075" s="376"/>
      <c r="R3075" s="133"/>
      <c r="S3075" s="499"/>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91"/>
    </row>
    <row r="3076" spans="6:69">
      <c r="F3076" s="376"/>
      <c r="G3076" s="133"/>
      <c r="H3076" s="376"/>
      <c r="I3076" s="133"/>
      <c r="J3076" s="436"/>
      <c r="K3076" s="133"/>
      <c r="L3076" s="376"/>
      <c r="M3076" s="133"/>
      <c r="N3076" s="376"/>
      <c r="O3076" s="376"/>
      <c r="P3076" s="133"/>
      <c r="Q3076" s="376"/>
      <c r="R3076" s="133"/>
      <c r="S3076" s="499"/>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91"/>
    </row>
    <row r="3077" spans="6:69">
      <c r="F3077" s="376"/>
      <c r="G3077" s="133"/>
      <c r="H3077" s="376"/>
      <c r="I3077" s="133"/>
      <c r="J3077" s="436"/>
      <c r="K3077" s="133"/>
      <c r="L3077" s="376"/>
      <c r="M3077" s="133"/>
      <c r="N3077" s="376"/>
      <c r="O3077" s="376"/>
      <c r="P3077" s="133"/>
      <c r="Q3077" s="376"/>
      <c r="R3077" s="133"/>
      <c r="S3077" s="499"/>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91"/>
    </row>
    <row r="3078" spans="6:69">
      <c r="F3078" s="376"/>
      <c r="G3078" s="133"/>
      <c r="H3078" s="376"/>
      <c r="I3078" s="133"/>
      <c r="J3078" s="436"/>
      <c r="K3078" s="133"/>
      <c r="L3078" s="376"/>
      <c r="M3078" s="133"/>
      <c r="N3078" s="376"/>
      <c r="O3078" s="376"/>
      <c r="P3078" s="133"/>
      <c r="Q3078" s="376"/>
      <c r="R3078" s="133"/>
      <c r="S3078" s="499"/>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91"/>
    </row>
    <row r="3079" spans="6:69">
      <c r="F3079" s="376"/>
      <c r="G3079" s="133"/>
      <c r="H3079" s="376"/>
      <c r="I3079" s="133"/>
      <c r="J3079" s="436"/>
      <c r="K3079" s="133"/>
      <c r="L3079" s="376"/>
      <c r="M3079" s="133"/>
      <c r="N3079" s="376"/>
      <c r="O3079" s="376"/>
      <c r="P3079" s="133"/>
      <c r="Q3079" s="376"/>
      <c r="R3079" s="133"/>
      <c r="S3079" s="499"/>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91"/>
    </row>
    <row r="3080" spans="6:69">
      <c r="F3080" s="376"/>
      <c r="G3080" s="133"/>
      <c r="H3080" s="376"/>
      <c r="I3080" s="133"/>
      <c r="J3080" s="436"/>
      <c r="K3080" s="133"/>
      <c r="L3080" s="376"/>
      <c r="M3080" s="133"/>
      <c r="N3080" s="376"/>
      <c r="O3080" s="376"/>
      <c r="P3080" s="133"/>
      <c r="Q3080" s="376"/>
      <c r="R3080" s="133"/>
      <c r="S3080" s="499"/>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91"/>
    </row>
    <row r="3081" spans="6:69">
      <c r="F3081" s="376"/>
      <c r="G3081" s="133"/>
      <c r="H3081" s="376"/>
      <c r="I3081" s="133"/>
      <c r="J3081" s="436"/>
      <c r="K3081" s="133"/>
      <c r="L3081" s="376"/>
      <c r="M3081" s="133"/>
      <c r="N3081" s="376"/>
      <c r="O3081" s="376"/>
      <c r="P3081" s="133"/>
      <c r="Q3081" s="376"/>
      <c r="R3081" s="133"/>
      <c r="S3081" s="499"/>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91"/>
    </row>
    <row r="3082" spans="6:69">
      <c r="F3082" s="376"/>
      <c r="G3082" s="133"/>
      <c r="H3082" s="376"/>
      <c r="I3082" s="133"/>
      <c r="J3082" s="436"/>
      <c r="K3082" s="133"/>
      <c r="L3082" s="376"/>
      <c r="M3082" s="133"/>
      <c r="N3082" s="376"/>
      <c r="O3082" s="376"/>
      <c r="P3082" s="133"/>
      <c r="Q3082" s="376"/>
      <c r="R3082" s="133"/>
      <c r="S3082" s="499"/>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91"/>
    </row>
    <row r="3083" spans="6:69">
      <c r="F3083" s="376"/>
      <c r="G3083" s="133"/>
      <c r="H3083" s="376"/>
      <c r="I3083" s="133"/>
      <c r="J3083" s="436"/>
      <c r="K3083" s="133"/>
      <c r="L3083" s="376"/>
      <c r="M3083" s="133"/>
      <c r="N3083" s="376"/>
      <c r="O3083" s="376"/>
      <c r="P3083" s="133"/>
      <c r="Q3083" s="376"/>
      <c r="R3083" s="133"/>
      <c r="S3083" s="499"/>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91"/>
    </row>
    <row r="3084" spans="6:69">
      <c r="F3084" s="376"/>
      <c r="G3084" s="133"/>
      <c r="H3084" s="376"/>
      <c r="I3084" s="133"/>
      <c r="J3084" s="436"/>
      <c r="K3084" s="133"/>
      <c r="L3084" s="376"/>
      <c r="M3084" s="133"/>
      <c r="N3084" s="376"/>
      <c r="O3084" s="376"/>
      <c r="P3084" s="133"/>
      <c r="Q3084" s="376"/>
      <c r="R3084" s="133"/>
      <c r="S3084" s="499"/>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91"/>
    </row>
    <row r="3085" spans="6:69">
      <c r="F3085" s="376"/>
      <c r="G3085" s="133"/>
      <c r="H3085" s="376"/>
      <c r="I3085" s="133"/>
      <c r="J3085" s="436"/>
      <c r="K3085" s="133"/>
      <c r="L3085" s="376"/>
      <c r="M3085" s="133"/>
      <c r="N3085" s="376"/>
      <c r="O3085" s="376"/>
      <c r="P3085" s="133"/>
      <c r="Q3085" s="376"/>
      <c r="R3085" s="133"/>
      <c r="S3085" s="499"/>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91"/>
    </row>
    <row r="3086" spans="6:69">
      <c r="F3086" s="376"/>
      <c r="G3086" s="133"/>
      <c r="H3086" s="376"/>
      <c r="I3086" s="133"/>
      <c r="J3086" s="436"/>
      <c r="K3086" s="133"/>
      <c r="L3086" s="376"/>
      <c r="M3086" s="133"/>
      <c r="N3086" s="376"/>
      <c r="O3086" s="376"/>
      <c r="P3086" s="133"/>
      <c r="Q3086" s="376"/>
      <c r="R3086" s="133"/>
      <c r="S3086" s="499"/>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91"/>
    </row>
    <row r="3087" spans="6:69">
      <c r="F3087" s="376"/>
      <c r="G3087" s="133"/>
      <c r="H3087" s="376"/>
      <c r="I3087" s="133"/>
      <c r="J3087" s="436"/>
      <c r="K3087" s="133"/>
      <c r="L3087" s="376"/>
      <c r="M3087" s="133"/>
      <c r="N3087" s="376"/>
      <c r="O3087" s="376"/>
      <c r="P3087" s="133"/>
      <c r="Q3087" s="376"/>
      <c r="R3087" s="133"/>
      <c r="S3087" s="499"/>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91"/>
    </row>
    <row r="3088" spans="6:69">
      <c r="F3088" s="376"/>
      <c r="G3088" s="133"/>
      <c r="H3088" s="376"/>
      <c r="I3088" s="133"/>
      <c r="J3088" s="436"/>
      <c r="K3088" s="133"/>
      <c r="L3088" s="376"/>
      <c r="M3088" s="133"/>
      <c r="N3088" s="376"/>
      <c r="O3088" s="376"/>
      <c r="P3088" s="133"/>
      <c r="Q3088" s="376"/>
      <c r="R3088" s="133"/>
      <c r="S3088" s="499"/>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91"/>
    </row>
    <row r="3089" spans="6:69">
      <c r="F3089" s="376"/>
      <c r="G3089" s="133"/>
      <c r="H3089" s="376"/>
      <c r="I3089" s="133"/>
      <c r="J3089" s="436"/>
      <c r="K3089" s="133"/>
      <c r="L3089" s="376"/>
      <c r="M3089" s="133"/>
      <c r="N3089" s="376"/>
      <c r="O3089" s="376"/>
      <c r="P3089" s="133"/>
      <c r="Q3089" s="376"/>
      <c r="R3089" s="133"/>
      <c r="S3089" s="499"/>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91"/>
    </row>
    <row r="3090" spans="6:69">
      <c r="F3090" s="376"/>
      <c r="G3090" s="133"/>
      <c r="H3090" s="376"/>
      <c r="I3090" s="133"/>
      <c r="J3090" s="436"/>
      <c r="K3090" s="133"/>
      <c r="L3090" s="376"/>
      <c r="M3090" s="133"/>
      <c r="N3090" s="376"/>
      <c r="O3090" s="376"/>
      <c r="P3090" s="133"/>
      <c r="Q3090" s="376"/>
      <c r="R3090" s="133"/>
      <c r="S3090" s="499"/>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91"/>
    </row>
    <row r="3091" spans="6:69">
      <c r="F3091" s="376"/>
      <c r="G3091" s="133"/>
      <c r="H3091" s="376"/>
      <c r="I3091" s="133"/>
      <c r="J3091" s="436"/>
      <c r="K3091" s="133"/>
      <c r="L3091" s="376"/>
      <c r="M3091" s="133"/>
      <c r="N3091" s="376"/>
      <c r="O3091" s="376"/>
      <c r="P3091" s="133"/>
      <c r="Q3091" s="376"/>
      <c r="R3091" s="133"/>
      <c r="S3091" s="499"/>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91"/>
    </row>
    <row r="3092" spans="6:69">
      <c r="F3092" s="376"/>
      <c r="G3092" s="133"/>
      <c r="H3092" s="376"/>
      <c r="I3092" s="133"/>
      <c r="J3092" s="436"/>
      <c r="K3092" s="133"/>
      <c r="L3092" s="376"/>
      <c r="M3092" s="133"/>
      <c r="N3092" s="376"/>
      <c r="O3092" s="376"/>
      <c r="P3092" s="133"/>
      <c r="Q3092" s="376"/>
      <c r="R3092" s="133"/>
      <c r="S3092" s="499"/>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91"/>
    </row>
    <row r="3093" spans="6:69">
      <c r="F3093" s="376"/>
      <c r="G3093" s="133"/>
      <c r="H3093" s="376"/>
      <c r="I3093" s="133"/>
      <c r="J3093" s="436"/>
      <c r="K3093" s="133"/>
      <c r="L3093" s="376"/>
      <c r="M3093" s="133"/>
      <c r="N3093" s="376"/>
      <c r="O3093" s="376"/>
      <c r="P3093" s="133"/>
      <c r="Q3093" s="376"/>
      <c r="R3093" s="133"/>
      <c r="S3093" s="499"/>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91"/>
    </row>
    <row r="3094" spans="6:69">
      <c r="F3094" s="376"/>
      <c r="G3094" s="133"/>
      <c r="H3094" s="376"/>
      <c r="I3094" s="133"/>
      <c r="J3094" s="436"/>
      <c r="K3094" s="133"/>
      <c r="L3094" s="376"/>
      <c r="M3094" s="133"/>
      <c r="N3094" s="376"/>
      <c r="O3094" s="376"/>
      <c r="P3094" s="133"/>
      <c r="Q3094" s="376"/>
      <c r="R3094" s="133"/>
      <c r="S3094" s="499"/>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91"/>
    </row>
    <row r="3095" spans="6:69">
      <c r="F3095" s="376"/>
      <c r="G3095" s="133"/>
      <c r="H3095" s="376"/>
      <c r="I3095" s="133"/>
      <c r="J3095" s="436"/>
      <c r="K3095" s="133"/>
      <c r="L3095" s="376"/>
      <c r="M3095" s="133"/>
      <c r="N3095" s="376"/>
      <c r="O3095" s="376"/>
      <c r="P3095" s="133"/>
      <c r="Q3095" s="376"/>
      <c r="R3095" s="133"/>
      <c r="S3095" s="499"/>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91"/>
    </row>
    <row r="3096" spans="6:69">
      <c r="F3096" s="376"/>
      <c r="G3096" s="133"/>
      <c r="H3096" s="376"/>
      <c r="I3096" s="133"/>
      <c r="J3096" s="436"/>
      <c r="K3096" s="133"/>
      <c r="L3096" s="376"/>
      <c r="M3096" s="133"/>
      <c r="N3096" s="376"/>
      <c r="O3096" s="376"/>
      <c r="P3096" s="133"/>
      <c r="Q3096" s="376"/>
      <c r="R3096" s="133"/>
      <c r="S3096" s="499"/>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91"/>
    </row>
    <row r="3097" spans="6:69">
      <c r="F3097" s="376"/>
      <c r="G3097" s="133"/>
      <c r="H3097" s="376"/>
      <c r="I3097" s="133"/>
      <c r="J3097" s="436"/>
      <c r="K3097" s="133"/>
      <c r="L3097" s="376"/>
      <c r="M3097" s="133"/>
      <c r="N3097" s="376"/>
      <c r="O3097" s="376"/>
      <c r="P3097" s="133"/>
      <c r="Q3097" s="376"/>
      <c r="R3097" s="133"/>
      <c r="S3097" s="499"/>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91"/>
    </row>
    <row r="3098" spans="6:69">
      <c r="F3098" s="376"/>
      <c r="G3098" s="133"/>
      <c r="H3098" s="376"/>
      <c r="I3098" s="133"/>
      <c r="J3098" s="436"/>
      <c r="K3098" s="133"/>
      <c r="L3098" s="376"/>
      <c r="M3098" s="133"/>
      <c r="N3098" s="376"/>
      <c r="O3098" s="376"/>
      <c r="P3098" s="133"/>
      <c r="Q3098" s="376"/>
      <c r="R3098" s="133"/>
      <c r="S3098" s="499"/>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91"/>
    </row>
    <row r="3099" spans="6:69">
      <c r="F3099" s="376"/>
      <c r="G3099" s="133"/>
      <c r="H3099" s="376"/>
      <c r="I3099" s="133"/>
      <c r="J3099" s="436"/>
      <c r="K3099" s="133"/>
      <c r="L3099" s="376"/>
      <c r="M3099" s="133"/>
      <c r="N3099" s="376"/>
      <c r="O3099" s="376"/>
      <c r="P3099" s="133"/>
      <c r="Q3099" s="376"/>
      <c r="R3099" s="133"/>
      <c r="S3099" s="499"/>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91"/>
    </row>
    <row r="3100" spans="6:69">
      <c r="F3100" s="376"/>
      <c r="G3100" s="133"/>
      <c r="H3100" s="376"/>
      <c r="I3100" s="133"/>
      <c r="J3100" s="436"/>
      <c r="K3100" s="133"/>
      <c r="L3100" s="376"/>
      <c r="M3100" s="133"/>
      <c r="N3100" s="376"/>
      <c r="O3100" s="376"/>
      <c r="P3100" s="133"/>
      <c r="Q3100" s="376"/>
      <c r="R3100" s="133"/>
      <c r="S3100" s="499"/>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91"/>
    </row>
    <row r="3101" spans="6:69">
      <c r="F3101" s="376"/>
      <c r="G3101" s="133"/>
      <c r="H3101" s="376"/>
      <c r="I3101" s="133"/>
      <c r="J3101" s="436"/>
      <c r="K3101" s="133"/>
      <c r="L3101" s="376"/>
      <c r="M3101" s="133"/>
      <c r="N3101" s="376"/>
      <c r="O3101" s="376"/>
      <c r="P3101" s="133"/>
      <c r="Q3101" s="376"/>
      <c r="R3101" s="133"/>
      <c r="S3101" s="499"/>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91"/>
    </row>
    <row r="3102" spans="6:69">
      <c r="F3102" s="376"/>
      <c r="G3102" s="133"/>
      <c r="H3102" s="376"/>
      <c r="I3102" s="133"/>
      <c r="J3102" s="436"/>
      <c r="K3102" s="133"/>
      <c r="L3102" s="376"/>
      <c r="M3102" s="133"/>
      <c r="N3102" s="376"/>
      <c r="O3102" s="376"/>
      <c r="P3102" s="133"/>
      <c r="Q3102" s="376"/>
      <c r="R3102" s="133"/>
      <c r="S3102" s="499"/>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91"/>
    </row>
    <row r="3103" spans="6:69">
      <c r="F3103" s="376"/>
      <c r="G3103" s="133"/>
      <c r="H3103" s="376"/>
      <c r="I3103" s="133"/>
      <c r="J3103" s="436"/>
      <c r="K3103" s="133"/>
      <c r="L3103" s="376"/>
      <c r="M3103" s="133"/>
      <c r="N3103" s="376"/>
      <c r="O3103" s="376"/>
      <c r="P3103" s="133"/>
      <c r="Q3103" s="376"/>
      <c r="R3103" s="133"/>
      <c r="S3103" s="499"/>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91"/>
    </row>
    <row r="3104" spans="6:69">
      <c r="F3104" s="376"/>
      <c r="G3104" s="133"/>
      <c r="H3104" s="376"/>
      <c r="I3104" s="133"/>
      <c r="J3104" s="436"/>
      <c r="K3104" s="133"/>
      <c r="L3104" s="376"/>
      <c r="M3104" s="133"/>
      <c r="N3104" s="376"/>
      <c r="O3104" s="376"/>
      <c r="P3104" s="133"/>
      <c r="Q3104" s="376"/>
      <c r="R3104" s="133"/>
      <c r="S3104" s="499"/>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91"/>
    </row>
    <row r="3105" spans="6:69">
      <c r="F3105" s="376"/>
      <c r="G3105" s="133"/>
      <c r="H3105" s="376"/>
      <c r="I3105" s="133"/>
      <c r="J3105" s="436"/>
      <c r="K3105" s="133"/>
      <c r="L3105" s="376"/>
      <c r="M3105" s="133"/>
      <c r="N3105" s="376"/>
      <c r="O3105" s="376"/>
      <c r="P3105" s="133"/>
      <c r="Q3105" s="376"/>
      <c r="R3105" s="133"/>
      <c r="S3105" s="499"/>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91"/>
    </row>
    <row r="3106" spans="6:69">
      <c r="F3106" s="376"/>
      <c r="G3106" s="133"/>
      <c r="H3106" s="376"/>
      <c r="I3106" s="133"/>
      <c r="J3106" s="436"/>
      <c r="K3106" s="133"/>
      <c r="L3106" s="376"/>
      <c r="M3106" s="133"/>
      <c r="N3106" s="376"/>
      <c r="O3106" s="376"/>
      <c r="P3106" s="133"/>
      <c r="Q3106" s="376"/>
      <c r="R3106" s="133"/>
      <c r="S3106" s="499"/>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91"/>
    </row>
    <row r="3107" spans="6:69">
      <c r="F3107" s="376"/>
      <c r="G3107" s="133"/>
      <c r="H3107" s="376"/>
      <c r="I3107" s="133"/>
      <c r="J3107" s="436"/>
      <c r="K3107" s="133"/>
      <c r="L3107" s="376"/>
      <c r="M3107" s="133"/>
      <c r="N3107" s="376"/>
      <c r="O3107" s="376"/>
      <c r="P3107" s="133"/>
      <c r="Q3107" s="376"/>
      <c r="R3107" s="133"/>
      <c r="S3107" s="499"/>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91"/>
    </row>
    <row r="3108" spans="6:69">
      <c r="F3108" s="376"/>
      <c r="G3108" s="133"/>
      <c r="H3108" s="376"/>
      <c r="I3108" s="133"/>
      <c r="J3108" s="436"/>
      <c r="K3108" s="133"/>
      <c r="L3108" s="376"/>
      <c r="M3108" s="133"/>
      <c r="N3108" s="376"/>
      <c r="O3108" s="376"/>
      <c r="P3108" s="133"/>
      <c r="Q3108" s="376"/>
      <c r="R3108" s="133"/>
      <c r="S3108" s="499"/>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91"/>
    </row>
    <row r="3109" spans="6:69">
      <c r="F3109" s="376"/>
      <c r="G3109" s="133"/>
      <c r="H3109" s="376"/>
      <c r="I3109" s="133"/>
      <c r="J3109" s="436"/>
      <c r="K3109" s="133"/>
      <c r="L3109" s="376"/>
      <c r="M3109" s="133"/>
      <c r="N3109" s="376"/>
      <c r="O3109" s="376"/>
      <c r="P3109" s="133"/>
      <c r="Q3109" s="376"/>
      <c r="R3109" s="133"/>
      <c r="S3109" s="499"/>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91"/>
    </row>
    <row r="3110" spans="6:69">
      <c r="F3110" s="376"/>
      <c r="G3110" s="133"/>
      <c r="H3110" s="376"/>
      <c r="I3110" s="133"/>
      <c r="J3110" s="436"/>
      <c r="K3110" s="133"/>
      <c r="L3110" s="376"/>
      <c r="M3110" s="133"/>
      <c r="N3110" s="376"/>
      <c r="O3110" s="376"/>
      <c r="P3110" s="133"/>
      <c r="Q3110" s="376"/>
      <c r="R3110" s="133"/>
      <c r="S3110" s="499"/>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91"/>
    </row>
    <row r="3111" spans="6:69">
      <c r="F3111" s="376"/>
      <c r="G3111" s="133"/>
      <c r="H3111" s="376"/>
      <c r="I3111" s="133"/>
      <c r="J3111" s="436"/>
      <c r="K3111" s="133"/>
      <c r="L3111" s="376"/>
      <c r="M3111" s="133"/>
      <c r="N3111" s="376"/>
      <c r="O3111" s="376"/>
      <c r="P3111" s="133"/>
      <c r="Q3111" s="376"/>
      <c r="R3111" s="133"/>
      <c r="S3111" s="499"/>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91"/>
    </row>
    <row r="3112" spans="6:69">
      <c r="F3112" s="376"/>
      <c r="G3112" s="133"/>
      <c r="H3112" s="376"/>
      <c r="I3112" s="133"/>
      <c r="J3112" s="436"/>
      <c r="K3112" s="133"/>
      <c r="L3112" s="376"/>
      <c r="M3112" s="133"/>
      <c r="N3112" s="376"/>
      <c r="O3112" s="376"/>
      <c r="P3112" s="133"/>
      <c r="Q3112" s="376"/>
      <c r="R3112" s="133"/>
      <c r="S3112" s="499"/>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91"/>
    </row>
    <row r="3113" spans="6:69">
      <c r="F3113" s="376"/>
      <c r="G3113" s="133"/>
      <c r="H3113" s="376"/>
      <c r="I3113" s="133"/>
      <c r="J3113" s="436"/>
      <c r="K3113" s="133"/>
      <c r="L3113" s="376"/>
      <c r="M3113" s="133"/>
      <c r="N3113" s="376"/>
      <c r="O3113" s="376"/>
      <c r="P3113" s="133"/>
      <c r="Q3113" s="376"/>
      <c r="R3113" s="133"/>
      <c r="S3113" s="499"/>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91"/>
    </row>
    <row r="3114" spans="6:69">
      <c r="F3114" s="376"/>
      <c r="G3114" s="133"/>
      <c r="H3114" s="376"/>
      <c r="I3114" s="133"/>
      <c r="J3114" s="436"/>
      <c r="K3114" s="133"/>
      <c r="L3114" s="376"/>
      <c r="M3114" s="133"/>
      <c r="N3114" s="376"/>
      <c r="O3114" s="376"/>
      <c r="P3114" s="133"/>
      <c r="Q3114" s="376"/>
      <c r="R3114" s="133"/>
      <c r="S3114" s="499"/>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91"/>
    </row>
    <row r="3115" spans="6:69">
      <c r="F3115" s="376"/>
      <c r="G3115" s="133"/>
      <c r="H3115" s="376"/>
      <c r="I3115" s="133"/>
      <c r="J3115" s="436"/>
      <c r="K3115" s="133"/>
      <c r="L3115" s="376"/>
      <c r="M3115" s="133"/>
      <c r="N3115" s="376"/>
      <c r="O3115" s="376"/>
      <c r="P3115" s="133"/>
      <c r="Q3115" s="376"/>
      <c r="R3115" s="133"/>
      <c r="S3115" s="499"/>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91"/>
    </row>
    <row r="3116" spans="6:69">
      <c r="F3116" s="376"/>
      <c r="G3116" s="133"/>
      <c r="H3116" s="376"/>
      <c r="I3116" s="133"/>
      <c r="J3116" s="436"/>
      <c r="K3116" s="133"/>
      <c r="L3116" s="376"/>
      <c r="M3116" s="133"/>
      <c r="N3116" s="376"/>
      <c r="O3116" s="376"/>
      <c r="P3116" s="133"/>
      <c r="Q3116" s="376"/>
      <c r="R3116" s="133"/>
      <c r="S3116" s="499"/>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91"/>
    </row>
    <row r="3117" spans="6:69">
      <c r="F3117" s="376"/>
      <c r="G3117" s="133"/>
      <c r="H3117" s="376"/>
      <c r="I3117" s="133"/>
      <c r="J3117" s="436"/>
      <c r="K3117" s="133"/>
      <c r="L3117" s="376"/>
      <c r="M3117" s="133"/>
      <c r="N3117" s="376"/>
      <c r="O3117" s="376"/>
      <c r="P3117" s="133"/>
      <c r="Q3117" s="376"/>
      <c r="R3117" s="133"/>
      <c r="S3117" s="499"/>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91"/>
    </row>
    <row r="3118" spans="6:69">
      <c r="F3118" s="376"/>
      <c r="G3118" s="133"/>
      <c r="H3118" s="376"/>
      <c r="I3118" s="133"/>
      <c r="J3118" s="436"/>
      <c r="K3118" s="133"/>
      <c r="L3118" s="376"/>
      <c r="M3118" s="133"/>
      <c r="N3118" s="376"/>
      <c r="O3118" s="376"/>
      <c r="P3118" s="133"/>
      <c r="Q3118" s="376"/>
      <c r="R3118" s="133"/>
      <c r="S3118" s="499"/>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91"/>
    </row>
    <row r="3119" spans="6:69">
      <c r="F3119" s="376"/>
      <c r="G3119" s="133"/>
      <c r="H3119" s="376"/>
      <c r="I3119" s="133"/>
      <c r="J3119" s="436"/>
      <c r="K3119" s="133"/>
      <c r="L3119" s="376"/>
      <c r="M3119" s="133"/>
      <c r="N3119" s="376"/>
      <c r="O3119" s="376"/>
      <c r="P3119" s="133"/>
      <c r="Q3119" s="376"/>
      <c r="R3119" s="133"/>
      <c r="S3119" s="499"/>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91"/>
    </row>
    <row r="3120" spans="6:69">
      <c r="F3120" s="376"/>
      <c r="G3120" s="133"/>
      <c r="H3120" s="376"/>
      <c r="I3120" s="133"/>
      <c r="J3120" s="436"/>
      <c r="K3120" s="133"/>
      <c r="L3120" s="376"/>
      <c r="M3120" s="133"/>
      <c r="N3120" s="376"/>
      <c r="O3120" s="376"/>
      <c r="P3120" s="133"/>
      <c r="Q3120" s="376"/>
      <c r="R3120" s="133"/>
      <c r="S3120" s="499"/>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91"/>
    </row>
    <row r="3121" spans="6:69">
      <c r="F3121" s="376"/>
      <c r="G3121" s="133"/>
      <c r="H3121" s="376"/>
      <c r="I3121" s="133"/>
      <c r="J3121" s="436"/>
      <c r="K3121" s="133"/>
      <c r="L3121" s="376"/>
      <c r="M3121" s="133"/>
      <c r="N3121" s="376"/>
      <c r="O3121" s="376"/>
      <c r="P3121" s="133"/>
      <c r="Q3121" s="376"/>
      <c r="R3121" s="133"/>
      <c r="S3121" s="499"/>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91"/>
    </row>
    <row r="3122" spans="6:69">
      <c r="F3122" s="376"/>
      <c r="G3122" s="133"/>
      <c r="H3122" s="376"/>
      <c r="I3122" s="133"/>
      <c r="J3122" s="436"/>
      <c r="K3122" s="133"/>
      <c r="L3122" s="376"/>
      <c r="M3122" s="133"/>
      <c r="N3122" s="376"/>
      <c r="O3122" s="376"/>
      <c r="P3122" s="133"/>
      <c r="Q3122" s="376"/>
      <c r="R3122" s="133"/>
      <c r="S3122" s="499"/>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91"/>
    </row>
    <row r="3123" spans="6:69">
      <c r="F3123" s="376"/>
      <c r="G3123" s="133"/>
      <c r="H3123" s="376"/>
      <c r="I3123" s="133"/>
      <c r="J3123" s="436"/>
      <c r="K3123" s="133"/>
      <c r="L3123" s="376"/>
      <c r="M3123" s="133"/>
      <c r="N3123" s="376"/>
      <c r="O3123" s="376"/>
      <c r="P3123" s="133"/>
      <c r="Q3123" s="376"/>
      <c r="R3123" s="133"/>
      <c r="S3123" s="499"/>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91"/>
    </row>
    <row r="3124" spans="6:69">
      <c r="F3124" s="376"/>
      <c r="G3124" s="133"/>
      <c r="H3124" s="376"/>
      <c r="I3124" s="133"/>
      <c r="J3124" s="436"/>
      <c r="K3124" s="133"/>
      <c r="L3124" s="376"/>
      <c r="M3124" s="133"/>
      <c r="N3124" s="376"/>
      <c r="O3124" s="376"/>
      <c r="P3124" s="133"/>
      <c r="Q3124" s="376"/>
      <c r="R3124" s="133"/>
      <c r="S3124" s="499"/>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91"/>
    </row>
    <row r="3125" spans="6:69">
      <c r="F3125" s="376"/>
      <c r="G3125" s="133"/>
      <c r="H3125" s="376"/>
      <c r="I3125" s="133"/>
      <c r="J3125" s="436"/>
      <c r="K3125" s="133"/>
      <c r="L3125" s="376"/>
      <c r="M3125" s="133"/>
      <c r="N3125" s="376"/>
      <c r="O3125" s="376"/>
      <c r="P3125" s="133"/>
      <c r="Q3125" s="376"/>
      <c r="R3125" s="133"/>
      <c r="S3125" s="499"/>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91"/>
    </row>
    <row r="3126" spans="6:69">
      <c r="F3126" s="376"/>
      <c r="G3126" s="133"/>
      <c r="H3126" s="376"/>
      <c r="I3126" s="133"/>
      <c r="J3126" s="436"/>
      <c r="K3126" s="133"/>
      <c r="L3126" s="376"/>
      <c r="M3126" s="133"/>
      <c r="N3126" s="376"/>
      <c r="O3126" s="376"/>
      <c r="P3126" s="133"/>
      <c r="Q3126" s="376"/>
      <c r="R3126" s="133"/>
      <c r="S3126" s="499"/>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91"/>
    </row>
    <row r="3127" spans="6:69">
      <c r="F3127" s="376"/>
      <c r="G3127" s="133"/>
      <c r="H3127" s="376"/>
      <c r="I3127" s="133"/>
      <c r="J3127" s="436"/>
      <c r="K3127" s="133"/>
      <c r="L3127" s="376"/>
      <c r="M3127" s="133"/>
      <c r="N3127" s="376"/>
      <c r="O3127" s="376"/>
      <c r="P3127" s="133"/>
      <c r="Q3127" s="376"/>
      <c r="R3127" s="133"/>
      <c r="S3127" s="499"/>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91"/>
    </row>
    <row r="3128" spans="6:69">
      <c r="F3128" s="376"/>
      <c r="G3128" s="133"/>
      <c r="H3128" s="376"/>
      <c r="I3128" s="133"/>
      <c r="J3128" s="436"/>
      <c r="K3128" s="133"/>
      <c r="L3128" s="376"/>
      <c r="M3128" s="133"/>
      <c r="N3128" s="376"/>
      <c r="O3128" s="376"/>
      <c r="P3128" s="133"/>
      <c r="Q3128" s="376"/>
      <c r="R3128" s="133"/>
      <c r="S3128" s="499"/>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91"/>
    </row>
    <row r="3129" spans="6:69">
      <c r="F3129" s="376"/>
      <c r="G3129" s="133"/>
      <c r="H3129" s="376"/>
      <c r="I3129" s="133"/>
      <c r="J3129" s="436"/>
      <c r="K3129" s="133"/>
      <c r="L3129" s="376"/>
      <c r="M3129" s="133"/>
      <c r="N3129" s="376"/>
      <c r="O3129" s="376"/>
      <c r="P3129" s="133"/>
      <c r="Q3129" s="376"/>
      <c r="R3129" s="133"/>
      <c r="S3129" s="499"/>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91"/>
    </row>
    <row r="3130" spans="6:69">
      <c r="F3130" s="376"/>
      <c r="G3130" s="133"/>
      <c r="H3130" s="376"/>
      <c r="I3130" s="133"/>
      <c r="J3130" s="436"/>
      <c r="K3130" s="133"/>
      <c r="L3130" s="376"/>
      <c r="M3130" s="133"/>
      <c r="N3130" s="376"/>
      <c r="O3130" s="376"/>
      <c r="P3130" s="133"/>
      <c r="Q3130" s="376"/>
      <c r="R3130" s="133"/>
      <c r="S3130" s="499"/>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91"/>
    </row>
    <row r="3131" spans="6:69">
      <c r="F3131" s="376"/>
      <c r="G3131" s="133"/>
      <c r="H3131" s="376"/>
      <c r="I3131" s="133"/>
      <c r="J3131" s="436"/>
      <c r="K3131" s="133"/>
      <c r="L3131" s="376"/>
      <c r="M3131" s="133"/>
      <c r="N3131" s="376"/>
      <c r="O3131" s="376"/>
      <c r="P3131" s="133"/>
      <c r="Q3131" s="376"/>
      <c r="R3131" s="133"/>
      <c r="S3131" s="499"/>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91"/>
    </row>
    <row r="3132" spans="6:69">
      <c r="F3132" s="376"/>
      <c r="G3132" s="133"/>
      <c r="H3132" s="376"/>
      <c r="I3132" s="133"/>
      <c r="J3132" s="436"/>
      <c r="K3132" s="133"/>
      <c r="L3132" s="376"/>
      <c r="M3132" s="133"/>
      <c r="N3132" s="376"/>
      <c r="O3132" s="376"/>
      <c r="P3132" s="133"/>
      <c r="Q3132" s="376"/>
      <c r="R3132" s="133"/>
      <c r="S3132" s="499"/>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91"/>
    </row>
    <row r="3133" spans="6:69">
      <c r="F3133" s="376"/>
      <c r="G3133" s="133"/>
      <c r="H3133" s="376"/>
      <c r="I3133" s="133"/>
      <c r="J3133" s="436"/>
      <c r="K3133" s="133"/>
      <c r="L3133" s="376"/>
      <c r="M3133" s="133"/>
      <c r="N3133" s="376"/>
      <c r="O3133" s="376"/>
      <c r="P3133" s="133"/>
      <c r="Q3133" s="376"/>
      <c r="R3133" s="133"/>
      <c r="S3133" s="499"/>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91"/>
    </row>
    <row r="3134" spans="6:69">
      <c r="F3134" s="376"/>
      <c r="G3134" s="133"/>
      <c r="H3134" s="376"/>
      <c r="I3134" s="133"/>
      <c r="J3134" s="436"/>
      <c r="K3134" s="133"/>
      <c r="L3134" s="376"/>
      <c r="M3134" s="133"/>
      <c r="N3134" s="376"/>
      <c r="O3134" s="376"/>
      <c r="P3134" s="133"/>
      <c r="Q3134" s="376"/>
      <c r="R3134" s="133"/>
      <c r="S3134" s="499"/>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91"/>
    </row>
    <row r="3135" spans="6:69">
      <c r="F3135" s="376"/>
      <c r="G3135" s="133"/>
      <c r="H3135" s="376"/>
      <c r="I3135" s="133"/>
      <c r="J3135" s="436"/>
      <c r="K3135" s="133"/>
      <c r="L3135" s="376"/>
      <c r="M3135" s="133"/>
      <c r="N3135" s="376"/>
      <c r="O3135" s="376"/>
      <c r="P3135" s="133"/>
      <c r="Q3135" s="376"/>
      <c r="R3135" s="133"/>
      <c r="S3135" s="499"/>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91"/>
    </row>
    <row r="3136" spans="6:69">
      <c r="F3136" s="376"/>
      <c r="G3136" s="133"/>
      <c r="H3136" s="376"/>
      <c r="I3136" s="133"/>
      <c r="J3136" s="436"/>
      <c r="K3136" s="133"/>
      <c r="L3136" s="376"/>
      <c r="M3136" s="133"/>
      <c r="N3136" s="376"/>
      <c r="O3136" s="376"/>
      <c r="P3136" s="133"/>
      <c r="Q3136" s="376"/>
      <c r="R3136" s="133"/>
      <c r="S3136" s="499"/>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91"/>
    </row>
    <row r="3137" spans="6:69">
      <c r="F3137" s="376"/>
      <c r="G3137" s="133"/>
      <c r="H3137" s="376"/>
      <c r="I3137" s="133"/>
      <c r="J3137" s="436"/>
      <c r="K3137" s="133"/>
      <c r="L3137" s="376"/>
      <c r="M3137" s="133"/>
      <c r="N3137" s="376"/>
      <c r="O3137" s="376"/>
      <c r="P3137" s="133"/>
      <c r="Q3137" s="376"/>
      <c r="R3137" s="133"/>
      <c r="S3137" s="499"/>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91"/>
    </row>
    <row r="3138" spans="6:69">
      <c r="F3138" s="376"/>
      <c r="G3138" s="133"/>
      <c r="H3138" s="376"/>
      <c r="I3138" s="133"/>
      <c r="J3138" s="436"/>
      <c r="K3138" s="133"/>
      <c r="L3138" s="376"/>
      <c r="M3138" s="133"/>
      <c r="N3138" s="376"/>
      <c r="O3138" s="376"/>
      <c r="P3138" s="133"/>
      <c r="Q3138" s="376"/>
      <c r="R3138" s="133"/>
      <c r="S3138" s="499"/>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91"/>
    </row>
    <row r="3139" spans="6:69">
      <c r="F3139" s="376"/>
      <c r="G3139" s="133"/>
      <c r="H3139" s="376"/>
      <c r="I3139" s="133"/>
      <c r="J3139" s="436"/>
      <c r="K3139" s="133"/>
      <c r="L3139" s="376"/>
      <c r="M3139" s="133"/>
      <c r="N3139" s="376"/>
      <c r="O3139" s="376"/>
      <c r="P3139" s="133"/>
      <c r="Q3139" s="376"/>
      <c r="R3139" s="133"/>
      <c r="S3139" s="499"/>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91"/>
    </row>
    <row r="3140" spans="6:69">
      <c r="F3140" s="376"/>
      <c r="G3140" s="133"/>
      <c r="H3140" s="376"/>
      <c r="I3140" s="133"/>
      <c r="J3140" s="436"/>
      <c r="K3140" s="133"/>
      <c r="L3140" s="376"/>
      <c r="M3140" s="133"/>
      <c r="N3140" s="376"/>
      <c r="O3140" s="376"/>
      <c r="P3140" s="133"/>
      <c r="Q3140" s="376"/>
      <c r="R3140" s="133"/>
      <c r="S3140" s="499"/>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91"/>
    </row>
    <row r="3141" spans="6:69">
      <c r="F3141" s="376"/>
      <c r="G3141" s="133"/>
      <c r="H3141" s="376"/>
      <c r="I3141" s="133"/>
      <c r="J3141" s="436"/>
      <c r="K3141" s="133"/>
      <c r="L3141" s="376"/>
      <c r="M3141" s="133"/>
      <c r="N3141" s="376"/>
      <c r="O3141" s="376"/>
      <c r="P3141" s="133"/>
      <c r="Q3141" s="376"/>
      <c r="R3141" s="133"/>
      <c r="S3141" s="499"/>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91"/>
    </row>
    <row r="3142" spans="6:69">
      <c r="F3142" s="376"/>
      <c r="G3142" s="133"/>
      <c r="H3142" s="376"/>
      <c r="I3142" s="133"/>
      <c r="J3142" s="436"/>
      <c r="K3142" s="133"/>
      <c r="L3142" s="376"/>
      <c r="M3142" s="133"/>
      <c r="N3142" s="376"/>
      <c r="O3142" s="376"/>
      <c r="P3142" s="133"/>
      <c r="Q3142" s="376"/>
      <c r="R3142" s="133"/>
      <c r="S3142" s="499"/>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91"/>
    </row>
    <row r="3143" spans="6:69">
      <c r="F3143" s="376"/>
      <c r="G3143" s="133"/>
      <c r="H3143" s="376"/>
      <c r="I3143" s="133"/>
      <c r="J3143" s="436"/>
      <c r="K3143" s="133"/>
      <c r="L3143" s="376"/>
      <c r="M3143" s="133"/>
      <c r="N3143" s="376"/>
      <c r="O3143" s="376"/>
      <c r="P3143" s="133"/>
      <c r="Q3143" s="376"/>
      <c r="R3143" s="133"/>
      <c r="S3143" s="499"/>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91"/>
    </row>
    <row r="3144" spans="6:69">
      <c r="F3144" s="376"/>
      <c r="G3144" s="133"/>
      <c r="H3144" s="376"/>
      <c r="I3144" s="133"/>
      <c r="J3144" s="436"/>
      <c r="K3144" s="133"/>
      <c r="L3144" s="376"/>
      <c r="M3144" s="133"/>
      <c r="N3144" s="376"/>
      <c r="O3144" s="376"/>
      <c r="P3144" s="133"/>
      <c r="Q3144" s="376"/>
      <c r="R3144" s="133"/>
      <c r="S3144" s="499"/>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91"/>
    </row>
    <row r="3145" spans="6:69">
      <c r="F3145" s="376"/>
      <c r="G3145" s="133"/>
      <c r="H3145" s="376"/>
      <c r="I3145" s="133"/>
      <c r="J3145" s="436"/>
      <c r="K3145" s="133"/>
      <c r="L3145" s="376"/>
      <c r="M3145" s="133"/>
      <c r="N3145" s="376"/>
      <c r="O3145" s="376"/>
      <c r="P3145" s="133"/>
      <c r="Q3145" s="376"/>
      <c r="R3145" s="133"/>
      <c r="S3145" s="499"/>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91"/>
    </row>
    <row r="3146" spans="6:69">
      <c r="F3146" s="376"/>
      <c r="G3146" s="133"/>
      <c r="H3146" s="376"/>
      <c r="I3146" s="133"/>
      <c r="J3146" s="436"/>
      <c r="K3146" s="133"/>
      <c r="L3146" s="376"/>
      <c r="M3146" s="133"/>
      <c r="N3146" s="376"/>
      <c r="O3146" s="376"/>
      <c r="P3146" s="133"/>
      <c r="Q3146" s="376"/>
      <c r="R3146" s="133"/>
      <c r="S3146" s="499"/>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91"/>
    </row>
    <row r="3147" spans="6:69">
      <c r="F3147" s="376"/>
      <c r="G3147" s="133"/>
      <c r="H3147" s="376"/>
      <c r="I3147" s="133"/>
      <c r="J3147" s="436"/>
      <c r="K3147" s="133"/>
      <c r="L3147" s="376"/>
      <c r="M3147" s="133"/>
      <c r="N3147" s="376"/>
      <c r="O3147" s="376"/>
      <c r="P3147" s="133"/>
      <c r="Q3147" s="376"/>
      <c r="R3147" s="133"/>
      <c r="S3147" s="499"/>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91"/>
    </row>
    <row r="3148" spans="6:69">
      <c r="F3148" s="376"/>
      <c r="G3148" s="133"/>
      <c r="H3148" s="376"/>
      <c r="I3148" s="133"/>
      <c r="J3148" s="436"/>
      <c r="K3148" s="133"/>
      <c r="L3148" s="376"/>
      <c r="M3148" s="133"/>
      <c r="N3148" s="376"/>
      <c r="O3148" s="376"/>
      <c r="P3148" s="133"/>
      <c r="Q3148" s="376"/>
      <c r="R3148" s="133"/>
      <c r="S3148" s="499"/>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91"/>
    </row>
    <row r="3149" spans="6:69">
      <c r="F3149" s="376"/>
      <c r="G3149" s="133"/>
      <c r="H3149" s="376"/>
      <c r="I3149" s="133"/>
      <c r="J3149" s="436"/>
      <c r="K3149" s="133"/>
      <c r="L3149" s="376"/>
      <c r="M3149" s="133"/>
      <c r="N3149" s="376"/>
      <c r="O3149" s="376"/>
      <c r="P3149" s="133"/>
      <c r="Q3149" s="376"/>
      <c r="R3149" s="133"/>
      <c r="S3149" s="499"/>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91"/>
    </row>
    <row r="3150" spans="6:69">
      <c r="F3150" s="376"/>
      <c r="G3150" s="133"/>
      <c r="H3150" s="376"/>
      <c r="I3150" s="133"/>
      <c r="J3150" s="436"/>
      <c r="K3150" s="133"/>
      <c r="L3150" s="376"/>
      <c r="M3150" s="133"/>
      <c r="N3150" s="376"/>
      <c r="O3150" s="376"/>
      <c r="P3150" s="133"/>
      <c r="Q3150" s="376"/>
      <c r="R3150" s="133"/>
      <c r="S3150" s="499"/>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91"/>
    </row>
    <row r="3151" spans="6:69">
      <c r="F3151" s="376"/>
      <c r="G3151" s="133"/>
      <c r="H3151" s="376"/>
      <c r="I3151" s="133"/>
      <c r="J3151" s="436"/>
      <c r="K3151" s="133"/>
      <c r="L3151" s="376"/>
      <c r="M3151" s="133"/>
      <c r="N3151" s="376"/>
      <c r="O3151" s="376"/>
      <c r="P3151" s="133"/>
      <c r="Q3151" s="376"/>
      <c r="R3151" s="133"/>
      <c r="S3151" s="499"/>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91"/>
    </row>
    <row r="3152" spans="6:69">
      <c r="F3152" s="376"/>
      <c r="G3152" s="133"/>
      <c r="H3152" s="376"/>
      <c r="I3152" s="133"/>
      <c r="J3152" s="436"/>
      <c r="K3152" s="133"/>
      <c r="L3152" s="376"/>
      <c r="M3152" s="133"/>
      <c r="N3152" s="376"/>
      <c r="O3152" s="376"/>
      <c r="P3152" s="133"/>
      <c r="Q3152" s="376"/>
      <c r="R3152" s="133"/>
      <c r="S3152" s="499"/>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91"/>
    </row>
    <row r="3153" spans="6:69">
      <c r="F3153" s="376"/>
      <c r="G3153" s="133"/>
      <c r="H3153" s="376"/>
      <c r="I3153" s="133"/>
      <c r="J3153" s="436"/>
      <c r="K3153" s="133"/>
      <c r="L3153" s="376"/>
      <c r="M3153" s="133"/>
      <c r="N3153" s="376"/>
      <c r="O3153" s="376"/>
      <c r="P3153" s="133"/>
      <c r="Q3153" s="376"/>
      <c r="R3153" s="133"/>
      <c r="S3153" s="499"/>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91"/>
    </row>
    <row r="3154" spans="6:69">
      <c r="F3154" s="376"/>
      <c r="G3154" s="133"/>
      <c r="H3154" s="376"/>
      <c r="I3154" s="133"/>
      <c r="J3154" s="436"/>
      <c r="K3154" s="133"/>
      <c r="L3154" s="376"/>
      <c r="M3154" s="133"/>
      <c r="N3154" s="376"/>
      <c r="O3154" s="376"/>
      <c r="P3154" s="133"/>
      <c r="Q3154" s="376"/>
      <c r="R3154" s="133"/>
      <c r="S3154" s="499"/>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91"/>
    </row>
    <row r="3155" spans="6:69">
      <c r="F3155" s="376"/>
      <c r="G3155" s="133"/>
      <c r="H3155" s="376"/>
      <c r="I3155" s="133"/>
      <c r="J3155" s="436"/>
      <c r="K3155" s="133"/>
      <c r="L3155" s="376"/>
      <c r="M3155" s="133"/>
      <c r="N3155" s="376"/>
      <c r="O3155" s="376"/>
      <c r="P3155" s="133"/>
      <c r="Q3155" s="376"/>
      <c r="R3155" s="133"/>
      <c r="S3155" s="499"/>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91"/>
    </row>
    <row r="3156" spans="6:69">
      <c r="F3156" s="376"/>
      <c r="G3156" s="133"/>
      <c r="H3156" s="376"/>
      <c r="I3156" s="133"/>
      <c r="J3156" s="436"/>
      <c r="K3156" s="133"/>
      <c r="L3156" s="376"/>
      <c r="M3156" s="133"/>
      <c r="N3156" s="376"/>
      <c r="O3156" s="376"/>
      <c r="P3156" s="133"/>
      <c r="Q3156" s="376"/>
      <c r="R3156" s="133"/>
      <c r="S3156" s="499"/>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91"/>
    </row>
    <row r="3157" spans="6:69">
      <c r="F3157" s="376"/>
      <c r="G3157" s="133"/>
      <c r="H3157" s="376"/>
      <c r="I3157" s="133"/>
      <c r="J3157" s="436"/>
      <c r="K3157" s="133"/>
      <c r="L3157" s="376"/>
      <c r="M3157" s="133"/>
      <c r="N3157" s="376"/>
      <c r="O3157" s="376"/>
      <c r="P3157" s="133"/>
      <c r="Q3157" s="376"/>
      <c r="R3157" s="133"/>
      <c r="S3157" s="499"/>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91"/>
    </row>
    <row r="3158" spans="6:69">
      <c r="F3158" s="376"/>
      <c r="G3158" s="133"/>
      <c r="H3158" s="376"/>
      <c r="I3158" s="133"/>
      <c r="J3158" s="436"/>
      <c r="K3158" s="133"/>
      <c r="L3158" s="376"/>
      <c r="M3158" s="133"/>
      <c r="N3158" s="376"/>
      <c r="O3158" s="376"/>
      <c r="P3158" s="133"/>
      <c r="Q3158" s="376"/>
      <c r="R3158" s="133"/>
      <c r="S3158" s="499"/>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91"/>
    </row>
    <row r="3159" spans="6:69">
      <c r="F3159" s="376"/>
      <c r="G3159" s="133"/>
      <c r="H3159" s="376"/>
      <c r="I3159" s="133"/>
      <c r="J3159" s="436"/>
      <c r="K3159" s="133"/>
      <c r="L3159" s="376"/>
      <c r="M3159" s="133"/>
      <c r="N3159" s="376"/>
      <c r="O3159" s="376"/>
      <c r="P3159" s="133"/>
      <c r="Q3159" s="376"/>
      <c r="R3159" s="133"/>
      <c r="S3159" s="499"/>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91"/>
    </row>
    <row r="3160" spans="6:69">
      <c r="F3160" s="376"/>
      <c r="G3160" s="133"/>
      <c r="H3160" s="376"/>
      <c r="I3160" s="133"/>
      <c r="J3160" s="436"/>
      <c r="K3160" s="133"/>
      <c r="L3160" s="376"/>
      <c r="M3160" s="133"/>
      <c r="N3160" s="376"/>
      <c r="O3160" s="376"/>
      <c r="P3160" s="133"/>
      <c r="Q3160" s="376"/>
      <c r="R3160" s="133"/>
      <c r="S3160" s="499"/>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91"/>
    </row>
    <row r="3161" spans="6:69">
      <c r="F3161" s="376"/>
      <c r="G3161" s="133"/>
      <c r="H3161" s="376"/>
      <c r="I3161" s="133"/>
      <c r="J3161" s="436"/>
      <c r="K3161" s="133"/>
      <c r="L3161" s="376"/>
      <c r="M3161" s="133"/>
      <c r="N3161" s="376"/>
      <c r="O3161" s="376"/>
      <c r="P3161" s="133"/>
      <c r="Q3161" s="376"/>
      <c r="R3161" s="133"/>
      <c r="S3161" s="499"/>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91"/>
    </row>
    <row r="3162" spans="6:69">
      <c r="F3162" s="376"/>
      <c r="G3162" s="133"/>
      <c r="H3162" s="376"/>
      <c r="I3162" s="133"/>
      <c r="J3162" s="436"/>
      <c r="K3162" s="133"/>
      <c r="L3162" s="376"/>
      <c r="M3162" s="133"/>
      <c r="N3162" s="376"/>
      <c r="O3162" s="376"/>
      <c r="P3162" s="133"/>
      <c r="Q3162" s="376"/>
      <c r="R3162" s="133"/>
      <c r="S3162" s="499"/>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91"/>
    </row>
    <row r="3163" spans="6:69">
      <c r="F3163" s="376"/>
      <c r="G3163" s="133"/>
      <c r="H3163" s="376"/>
      <c r="I3163" s="133"/>
      <c r="J3163" s="436"/>
      <c r="K3163" s="133"/>
      <c r="L3163" s="376"/>
      <c r="M3163" s="133"/>
      <c r="N3163" s="376"/>
      <c r="O3163" s="376"/>
      <c r="P3163" s="133"/>
      <c r="Q3163" s="376"/>
      <c r="R3163" s="133"/>
      <c r="S3163" s="499"/>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91"/>
    </row>
    <row r="3164" spans="6:69">
      <c r="F3164" s="376"/>
      <c r="G3164" s="133"/>
      <c r="H3164" s="376"/>
      <c r="I3164" s="133"/>
      <c r="J3164" s="436"/>
      <c r="K3164" s="133"/>
      <c r="L3164" s="376"/>
      <c r="M3164" s="133"/>
      <c r="N3164" s="376"/>
      <c r="O3164" s="376"/>
      <c r="P3164" s="133"/>
      <c r="Q3164" s="376"/>
      <c r="R3164" s="133"/>
      <c r="S3164" s="499"/>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91"/>
    </row>
    <row r="3165" spans="6:69">
      <c r="F3165" s="376"/>
      <c r="G3165" s="133"/>
      <c r="H3165" s="376"/>
      <c r="I3165" s="133"/>
      <c r="J3165" s="436"/>
      <c r="K3165" s="133"/>
      <c r="L3165" s="376"/>
      <c r="M3165" s="133"/>
      <c r="N3165" s="376"/>
      <c r="O3165" s="376"/>
      <c r="P3165" s="133"/>
      <c r="Q3165" s="376"/>
      <c r="R3165" s="133"/>
      <c r="S3165" s="499"/>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91"/>
    </row>
    <row r="3166" spans="6:69">
      <c r="F3166" s="376"/>
      <c r="G3166" s="133"/>
      <c r="H3166" s="376"/>
      <c r="I3166" s="133"/>
      <c r="J3166" s="436"/>
      <c r="K3166" s="133"/>
      <c r="L3166" s="376"/>
      <c r="M3166" s="133"/>
      <c r="N3166" s="376"/>
      <c r="O3166" s="376"/>
      <c r="P3166" s="133"/>
      <c r="Q3166" s="376"/>
      <c r="R3166" s="133"/>
      <c r="S3166" s="499"/>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91"/>
    </row>
    <row r="3167" spans="6:69">
      <c r="F3167" s="376"/>
      <c r="G3167" s="133"/>
      <c r="H3167" s="376"/>
      <c r="I3167" s="133"/>
      <c r="J3167" s="436"/>
      <c r="K3167" s="133"/>
      <c r="L3167" s="376"/>
      <c r="M3167" s="133"/>
      <c r="N3167" s="376"/>
      <c r="O3167" s="376"/>
      <c r="P3167" s="133"/>
      <c r="Q3167" s="376"/>
      <c r="R3167" s="133"/>
      <c r="S3167" s="499"/>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91"/>
    </row>
    <row r="3168" spans="6:69">
      <c r="F3168" s="376"/>
      <c r="G3168" s="133"/>
      <c r="H3168" s="376"/>
      <c r="I3168" s="133"/>
      <c r="J3168" s="436"/>
      <c r="K3168" s="133"/>
      <c r="L3168" s="376"/>
      <c r="M3168" s="133"/>
      <c r="N3168" s="376"/>
      <c r="O3168" s="376"/>
      <c r="P3168" s="133"/>
      <c r="Q3168" s="376"/>
      <c r="R3168" s="133"/>
      <c r="S3168" s="499"/>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91"/>
    </row>
    <row r="3169" spans="6:69">
      <c r="F3169" s="376"/>
      <c r="G3169" s="133"/>
      <c r="H3169" s="376"/>
      <c r="I3169" s="133"/>
      <c r="J3169" s="436"/>
      <c r="K3169" s="133"/>
      <c r="L3169" s="376"/>
      <c r="M3169" s="133"/>
      <c r="N3169" s="376"/>
      <c r="O3169" s="376"/>
      <c r="P3169" s="133"/>
      <c r="Q3169" s="376"/>
      <c r="R3169" s="133"/>
      <c r="S3169" s="499"/>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91"/>
    </row>
    <row r="3170" spans="6:69">
      <c r="F3170" s="376"/>
      <c r="G3170" s="133"/>
      <c r="H3170" s="376"/>
      <c r="I3170" s="133"/>
      <c r="J3170" s="436"/>
      <c r="K3170" s="133"/>
      <c r="L3170" s="376"/>
      <c r="M3170" s="133"/>
      <c r="N3170" s="376"/>
      <c r="O3170" s="376"/>
      <c r="P3170" s="133"/>
      <c r="Q3170" s="376"/>
      <c r="R3170" s="133"/>
      <c r="S3170" s="499"/>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91"/>
    </row>
    <row r="3171" spans="6:69">
      <c r="F3171" s="376"/>
      <c r="G3171" s="133"/>
      <c r="H3171" s="376"/>
      <c r="I3171" s="133"/>
      <c r="J3171" s="436"/>
      <c r="K3171" s="133"/>
      <c r="L3171" s="376"/>
      <c r="M3171" s="133"/>
      <c r="N3171" s="376"/>
      <c r="O3171" s="376"/>
      <c r="P3171" s="133"/>
      <c r="Q3171" s="376"/>
      <c r="R3171" s="133"/>
      <c r="S3171" s="499"/>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91"/>
    </row>
    <row r="3172" spans="6:69">
      <c r="F3172" s="376"/>
      <c r="G3172" s="133"/>
      <c r="H3172" s="376"/>
      <c r="I3172" s="133"/>
      <c r="J3172" s="436"/>
      <c r="K3172" s="133"/>
      <c r="L3172" s="376"/>
      <c r="M3172" s="133"/>
      <c r="N3172" s="376"/>
      <c r="O3172" s="376"/>
      <c r="P3172" s="133"/>
      <c r="Q3172" s="376"/>
      <c r="R3172" s="133"/>
      <c r="S3172" s="499"/>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91"/>
    </row>
    <row r="3173" spans="6:69">
      <c r="F3173" s="376"/>
      <c r="G3173" s="133"/>
      <c r="H3173" s="376"/>
      <c r="I3173" s="133"/>
      <c r="J3173" s="436"/>
      <c r="K3173" s="133"/>
      <c r="L3173" s="376"/>
      <c r="M3173" s="133"/>
      <c r="N3173" s="376"/>
      <c r="O3173" s="376"/>
      <c r="P3173" s="133"/>
      <c r="Q3173" s="376"/>
      <c r="R3173" s="133"/>
      <c r="S3173" s="499"/>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91"/>
    </row>
    <row r="3174" spans="6:69">
      <c r="F3174" s="376"/>
      <c r="G3174" s="133"/>
      <c r="H3174" s="376"/>
      <c r="I3174" s="133"/>
      <c r="J3174" s="436"/>
      <c r="K3174" s="133"/>
      <c r="L3174" s="376"/>
      <c r="M3174" s="133"/>
      <c r="N3174" s="376"/>
      <c r="O3174" s="376"/>
      <c r="P3174" s="133"/>
      <c r="Q3174" s="376"/>
      <c r="R3174" s="133"/>
      <c r="S3174" s="499"/>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91"/>
    </row>
    <row r="3175" spans="6:69">
      <c r="F3175" s="376"/>
      <c r="G3175" s="133"/>
      <c r="H3175" s="376"/>
      <c r="I3175" s="133"/>
      <c r="J3175" s="436"/>
      <c r="K3175" s="133"/>
      <c r="L3175" s="376"/>
      <c r="M3175" s="133"/>
      <c r="N3175" s="376"/>
      <c r="O3175" s="376"/>
      <c r="P3175" s="133"/>
      <c r="Q3175" s="376"/>
      <c r="R3175" s="133"/>
      <c r="S3175" s="499"/>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91"/>
    </row>
    <row r="3176" spans="6:69">
      <c r="F3176" s="376"/>
      <c r="G3176" s="133"/>
      <c r="H3176" s="376"/>
      <c r="I3176" s="133"/>
      <c r="J3176" s="436"/>
      <c r="K3176" s="133"/>
      <c r="L3176" s="376"/>
      <c r="M3176" s="133"/>
      <c r="N3176" s="376"/>
      <c r="O3176" s="376"/>
      <c r="P3176" s="133"/>
      <c r="Q3176" s="376"/>
      <c r="R3176" s="133"/>
      <c r="S3176" s="499"/>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91"/>
    </row>
    <row r="3177" spans="6:69">
      <c r="F3177" s="376"/>
      <c r="G3177" s="133"/>
      <c r="H3177" s="376"/>
      <c r="I3177" s="133"/>
      <c r="J3177" s="436"/>
      <c r="K3177" s="133"/>
      <c r="L3177" s="376"/>
      <c r="M3177" s="133"/>
      <c r="N3177" s="376"/>
      <c r="O3177" s="376"/>
      <c r="P3177" s="133"/>
      <c r="Q3177" s="376"/>
      <c r="R3177" s="133"/>
      <c r="S3177" s="499"/>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91"/>
    </row>
    <row r="3178" spans="6:69">
      <c r="F3178" s="376"/>
      <c r="G3178" s="133"/>
      <c r="H3178" s="376"/>
      <c r="I3178" s="133"/>
      <c r="J3178" s="436"/>
      <c r="K3178" s="133"/>
      <c r="L3178" s="376"/>
      <c r="M3178" s="133"/>
      <c r="N3178" s="376"/>
      <c r="O3178" s="376"/>
      <c r="P3178" s="133"/>
      <c r="Q3178" s="376"/>
      <c r="R3178" s="133"/>
      <c r="S3178" s="499"/>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91"/>
    </row>
    <row r="3179" spans="6:69">
      <c r="F3179" s="376"/>
      <c r="G3179" s="133"/>
      <c r="H3179" s="376"/>
      <c r="I3179" s="133"/>
      <c r="J3179" s="436"/>
      <c r="K3179" s="133"/>
      <c r="L3179" s="376"/>
      <c r="M3179" s="133"/>
      <c r="N3179" s="376"/>
      <c r="O3179" s="376"/>
      <c r="P3179" s="133"/>
      <c r="Q3179" s="376"/>
      <c r="R3179" s="133"/>
      <c r="S3179" s="499"/>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91"/>
    </row>
    <row r="3180" spans="6:69">
      <c r="F3180" s="376"/>
      <c r="G3180" s="133"/>
      <c r="H3180" s="376"/>
      <c r="I3180" s="133"/>
      <c r="J3180" s="436"/>
      <c r="K3180" s="133"/>
      <c r="L3180" s="376"/>
      <c r="M3180" s="133"/>
      <c r="N3180" s="376"/>
      <c r="O3180" s="376"/>
      <c r="P3180" s="133"/>
      <c r="Q3180" s="376"/>
      <c r="R3180" s="133"/>
      <c r="S3180" s="499"/>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91"/>
    </row>
    <row r="3181" spans="6:69">
      <c r="F3181" s="376"/>
      <c r="G3181" s="133"/>
      <c r="H3181" s="376"/>
      <c r="I3181" s="133"/>
      <c r="J3181" s="436"/>
      <c r="K3181" s="133"/>
      <c r="L3181" s="376"/>
      <c r="M3181" s="133"/>
      <c r="N3181" s="376"/>
      <c r="O3181" s="376"/>
      <c r="P3181" s="133"/>
      <c r="Q3181" s="376"/>
      <c r="R3181" s="133"/>
      <c r="S3181" s="499"/>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91"/>
    </row>
    <row r="3182" spans="6:69">
      <c r="F3182" s="376"/>
      <c r="G3182" s="133"/>
      <c r="H3182" s="376"/>
      <c r="I3182" s="133"/>
      <c r="J3182" s="436"/>
      <c r="K3182" s="133"/>
      <c r="L3182" s="376"/>
      <c r="M3182" s="133"/>
      <c r="N3182" s="376"/>
      <c r="O3182" s="376"/>
      <c r="P3182" s="133"/>
      <c r="Q3182" s="376"/>
      <c r="R3182" s="133"/>
      <c r="S3182" s="499"/>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91"/>
    </row>
    <row r="3183" spans="6:69">
      <c r="F3183" s="376"/>
      <c r="G3183" s="133"/>
      <c r="H3183" s="376"/>
      <c r="I3183" s="133"/>
      <c r="J3183" s="436"/>
      <c r="K3183" s="133"/>
      <c r="L3183" s="376"/>
      <c r="M3183" s="133"/>
      <c r="N3183" s="376"/>
      <c r="O3183" s="376"/>
      <c r="P3183" s="133"/>
      <c r="Q3183" s="376"/>
      <c r="R3183" s="133"/>
      <c r="S3183" s="499"/>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91"/>
    </row>
    <row r="3184" spans="6:69">
      <c r="F3184" s="376"/>
      <c r="G3184" s="133"/>
      <c r="H3184" s="376"/>
      <c r="I3184" s="133"/>
      <c r="J3184" s="436"/>
      <c r="K3184" s="133"/>
      <c r="L3184" s="376"/>
      <c r="M3184" s="133"/>
      <c r="N3184" s="376"/>
      <c r="O3184" s="376"/>
      <c r="P3184" s="133"/>
      <c r="Q3184" s="376"/>
      <c r="R3184" s="133"/>
      <c r="S3184" s="499"/>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91"/>
    </row>
    <row r="3185" spans="6:69">
      <c r="F3185" s="376"/>
      <c r="G3185" s="133"/>
      <c r="H3185" s="376"/>
      <c r="I3185" s="133"/>
      <c r="J3185" s="436"/>
      <c r="K3185" s="133"/>
      <c r="L3185" s="376"/>
      <c r="M3185" s="133"/>
      <c r="N3185" s="376"/>
      <c r="O3185" s="376"/>
      <c r="P3185" s="133"/>
      <c r="Q3185" s="376"/>
      <c r="R3185" s="133"/>
      <c r="S3185" s="499"/>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91"/>
    </row>
    <row r="3186" spans="6:69">
      <c r="F3186" s="376"/>
      <c r="G3186" s="133"/>
      <c r="H3186" s="376"/>
      <c r="I3186" s="133"/>
      <c r="J3186" s="436"/>
      <c r="K3186" s="133"/>
      <c r="L3186" s="376"/>
      <c r="M3186" s="133"/>
      <c r="N3186" s="376"/>
      <c r="O3186" s="376"/>
      <c r="P3186" s="133"/>
      <c r="Q3186" s="376"/>
      <c r="R3186" s="133"/>
      <c r="S3186" s="499"/>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91"/>
    </row>
    <row r="3187" spans="6:69">
      <c r="F3187" s="376"/>
      <c r="G3187" s="133"/>
      <c r="H3187" s="376"/>
      <c r="I3187" s="133"/>
      <c r="J3187" s="436"/>
      <c r="K3187" s="133"/>
      <c r="L3187" s="376"/>
      <c r="M3187" s="133"/>
      <c r="N3187" s="376"/>
      <c r="O3187" s="376"/>
      <c r="P3187" s="133"/>
      <c r="Q3187" s="376"/>
      <c r="R3187" s="133"/>
      <c r="S3187" s="499"/>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91"/>
    </row>
    <row r="3188" spans="6:69">
      <c r="F3188" s="376"/>
      <c r="G3188" s="133"/>
      <c r="H3188" s="376"/>
      <c r="I3188" s="133"/>
      <c r="J3188" s="436"/>
      <c r="K3188" s="133"/>
      <c r="L3188" s="376"/>
      <c r="M3188" s="133"/>
      <c r="N3188" s="376"/>
      <c r="O3188" s="376"/>
      <c r="P3188" s="133"/>
      <c r="Q3188" s="376"/>
      <c r="R3188" s="133"/>
      <c r="S3188" s="499"/>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91"/>
    </row>
    <row r="3189" spans="6:69">
      <c r="F3189" s="376"/>
      <c r="G3189" s="133"/>
      <c r="H3189" s="376"/>
      <c r="I3189" s="133"/>
      <c r="J3189" s="436"/>
      <c r="K3189" s="133"/>
      <c r="L3189" s="376"/>
      <c r="M3189" s="133"/>
      <c r="N3189" s="376"/>
      <c r="O3189" s="376"/>
      <c r="P3189" s="133"/>
      <c r="Q3189" s="376"/>
      <c r="R3189" s="133"/>
      <c r="S3189" s="499"/>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91"/>
    </row>
    <row r="3190" spans="6:69">
      <c r="F3190" s="376"/>
      <c r="G3190" s="133"/>
      <c r="H3190" s="376"/>
      <c r="I3190" s="133"/>
      <c r="J3190" s="436"/>
      <c r="K3190" s="133"/>
      <c r="L3190" s="376"/>
      <c r="M3190" s="133"/>
      <c r="N3190" s="376"/>
      <c r="O3190" s="376"/>
      <c r="P3190" s="133"/>
      <c r="Q3190" s="376"/>
      <c r="R3190" s="133"/>
      <c r="S3190" s="499"/>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91"/>
    </row>
    <row r="3191" spans="6:69">
      <c r="F3191" s="376"/>
      <c r="G3191" s="133"/>
      <c r="H3191" s="376"/>
      <c r="I3191" s="133"/>
      <c r="J3191" s="436"/>
      <c r="K3191" s="133"/>
      <c r="L3191" s="376"/>
      <c r="M3191" s="133"/>
      <c r="N3191" s="376"/>
      <c r="O3191" s="376"/>
      <c r="P3191" s="133"/>
      <c r="Q3191" s="376"/>
      <c r="R3191" s="133"/>
      <c r="S3191" s="499"/>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91"/>
    </row>
    <row r="3192" spans="6:69">
      <c r="F3192" s="376"/>
      <c r="G3192" s="133"/>
      <c r="H3192" s="376"/>
      <c r="I3192" s="133"/>
      <c r="J3192" s="436"/>
      <c r="K3192" s="133"/>
      <c r="L3192" s="376"/>
      <c r="M3192" s="133"/>
      <c r="N3192" s="376"/>
      <c r="O3192" s="376"/>
      <c r="P3192" s="133"/>
      <c r="Q3192" s="376"/>
      <c r="R3192" s="133"/>
      <c r="S3192" s="499"/>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91"/>
    </row>
    <row r="3193" spans="6:69">
      <c r="F3193" s="376"/>
      <c r="G3193" s="133"/>
      <c r="H3193" s="376"/>
      <c r="I3193" s="133"/>
      <c r="J3193" s="436"/>
      <c r="K3193" s="133"/>
      <c r="L3193" s="376"/>
      <c r="M3193" s="133"/>
      <c r="N3193" s="376"/>
      <c r="O3193" s="376"/>
      <c r="P3193" s="133"/>
      <c r="Q3193" s="376"/>
      <c r="R3193" s="133"/>
      <c r="S3193" s="499"/>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91"/>
    </row>
    <row r="3194" spans="6:69">
      <c r="F3194" s="376"/>
      <c r="G3194" s="133"/>
      <c r="H3194" s="376"/>
      <c r="I3194" s="133"/>
      <c r="J3194" s="436"/>
      <c r="K3194" s="133"/>
      <c r="L3194" s="376"/>
      <c r="M3194" s="133"/>
      <c r="N3194" s="376"/>
      <c r="O3194" s="376"/>
      <c r="P3194" s="133"/>
      <c r="Q3194" s="376"/>
      <c r="R3194" s="133"/>
      <c r="S3194" s="499"/>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91"/>
    </row>
    <row r="3195" spans="6:69">
      <c r="F3195" s="376"/>
      <c r="G3195" s="133"/>
      <c r="H3195" s="376"/>
      <c r="I3195" s="133"/>
      <c r="J3195" s="436"/>
      <c r="K3195" s="133"/>
      <c r="L3195" s="376"/>
      <c r="M3195" s="133"/>
      <c r="N3195" s="376"/>
      <c r="O3195" s="376"/>
      <c r="P3195" s="133"/>
      <c r="Q3195" s="376"/>
      <c r="R3195" s="133"/>
      <c r="S3195" s="499"/>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91"/>
    </row>
    <row r="3196" spans="6:69">
      <c r="F3196" s="376"/>
      <c r="G3196" s="133"/>
      <c r="H3196" s="376"/>
      <c r="I3196" s="133"/>
      <c r="J3196" s="436"/>
      <c r="K3196" s="133"/>
      <c r="L3196" s="376"/>
      <c r="M3196" s="133"/>
      <c r="N3196" s="376"/>
      <c r="O3196" s="376"/>
      <c r="P3196" s="133"/>
      <c r="Q3196" s="376"/>
      <c r="R3196" s="133"/>
      <c r="S3196" s="499"/>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91"/>
    </row>
    <row r="3197" spans="6:69">
      <c r="F3197" s="376"/>
      <c r="G3197" s="133"/>
      <c r="H3197" s="376"/>
      <c r="I3197" s="133"/>
      <c r="J3197" s="436"/>
      <c r="K3197" s="133"/>
      <c r="L3197" s="376"/>
      <c r="M3197" s="133"/>
      <c r="N3197" s="376"/>
      <c r="O3197" s="376"/>
      <c r="P3197" s="133"/>
      <c r="Q3197" s="376"/>
      <c r="R3197" s="133"/>
      <c r="S3197" s="499"/>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91"/>
    </row>
    <row r="3198" spans="6:69">
      <c r="F3198" s="376"/>
      <c r="G3198" s="133"/>
      <c r="H3198" s="376"/>
      <c r="I3198" s="133"/>
      <c r="J3198" s="436"/>
      <c r="K3198" s="133"/>
      <c r="L3198" s="376"/>
      <c r="M3198" s="133"/>
      <c r="N3198" s="376"/>
      <c r="O3198" s="376"/>
      <c r="P3198" s="133"/>
      <c r="Q3198" s="376"/>
      <c r="R3198" s="133"/>
      <c r="S3198" s="499"/>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91"/>
    </row>
    <row r="3199" spans="6:69">
      <c r="F3199" s="376"/>
      <c r="G3199" s="133"/>
      <c r="H3199" s="376"/>
      <c r="I3199" s="133"/>
      <c r="J3199" s="436"/>
      <c r="K3199" s="133"/>
      <c r="L3199" s="376"/>
      <c r="M3199" s="133"/>
      <c r="N3199" s="376"/>
      <c r="O3199" s="376"/>
      <c r="P3199" s="133"/>
      <c r="Q3199" s="376"/>
      <c r="R3199" s="133"/>
      <c r="S3199" s="499"/>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91"/>
    </row>
    <row r="3200" spans="6:69">
      <c r="F3200" s="376"/>
      <c r="G3200" s="133"/>
      <c r="H3200" s="376"/>
      <c r="I3200" s="133"/>
      <c r="J3200" s="436"/>
      <c r="K3200" s="133"/>
      <c r="L3200" s="376"/>
      <c r="M3200" s="133"/>
      <c r="N3200" s="376"/>
      <c r="O3200" s="376"/>
      <c r="P3200" s="133"/>
      <c r="Q3200" s="376"/>
      <c r="R3200" s="133"/>
      <c r="S3200" s="499"/>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91"/>
    </row>
    <row r="3201" spans="6:69">
      <c r="F3201" s="376"/>
      <c r="G3201" s="133"/>
      <c r="H3201" s="376"/>
      <c r="I3201" s="133"/>
      <c r="J3201" s="436"/>
      <c r="K3201" s="133"/>
      <c r="L3201" s="376"/>
      <c r="M3201" s="133"/>
      <c r="N3201" s="376"/>
      <c r="O3201" s="376"/>
      <c r="P3201" s="133"/>
      <c r="Q3201" s="376"/>
      <c r="R3201" s="133"/>
      <c r="S3201" s="499"/>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91"/>
    </row>
    <row r="3202" spans="6:69">
      <c r="F3202" s="376"/>
      <c r="G3202" s="133"/>
      <c r="H3202" s="376"/>
      <c r="I3202" s="133"/>
      <c r="J3202" s="436"/>
      <c r="K3202" s="133"/>
      <c r="L3202" s="376"/>
      <c r="M3202" s="133"/>
      <c r="N3202" s="376"/>
      <c r="O3202" s="376"/>
      <c r="P3202" s="133"/>
      <c r="Q3202" s="376"/>
      <c r="R3202" s="133"/>
      <c r="S3202" s="499"/>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91"/>
    </row>
    <row r="3203" spans="6:69">
      <c r="F3203" s="376"/>
      <c r="G3203" s="133"/>
      <c r="H3203" s="376"/>
      <c r="I3203" s="133"/>
      <c r="J3203" s="436"/>
      <c r="K3203" s="133"/>
      <c r="L3203" s="376"/>
      <c r="M3203" s="133"/>
      <c r="N3203" s="376"/>
      <c r="O3203" s="376"/>
      <c r="P3203" s="133"/>
      <c r="Q3203" s="376"/>
      <c r="R3203" s="133"/>
      <c r="S3203" s="499"/>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91"/>
    </row>
    <row r="3204" spans="6:69">
      <c r="F3204" s="376"/>
      <c r="G3204" s="133"/>
      <c r="H3204" s="376"/>
      <c r="I3204" s="133"/>
      <c r="J3204" s="436"/>
      <c r="K3204" s="133"/>
      <c r="L3204" s="376"/>
      <c r="M3204" s="133"/>
      <c r="N3204" s="376"/>
      <c r="O3204" s="376"/>
      <c r="P3204" s="133"/>
      <c r="Q3204" s="376"/>
      <c r="R3204" s="133"/>
      <c r="S3204" s="499"/>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91"/>
    </row>
    <row r="3205" spans="6:69">
      <c r="F3205" s="376"/>
      <c r="G3205" s="133"/>
      <c r="H3205" s="376"/>
      <c r="I3205" s="133"/>
      <c r="J3205" s="436"/>
      <c r="K3205" s="133"/>
      <c r="L3205" s="376"/>
      <c r="M3205" s="133"/>
      <c r="N3205" s="376"/>
      <c r="O3205" s="376"/>
      <c r="P3205" s="133"/>
      <c r="Q3205" s="376"/>
      <c r="R3205" s="133"/>
      <c r="S3205" s="499"/>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91"/>
    </row>
    <row r="3206" spans="6:69">
      <c r="F3206" s="376"/>
      <c r="G3206" s="133"/>
      <c r="H3206" s="376"/>
      <c r="I3206" s="133"/>
      <c r="J3206" s="436"/>
      <c r="K3206" s="133"/>
      <c r="L3206" s="376"/>
      <c r="M3206" s="133"/>
      <c r="N3206" s="376"/>
      <c r="O3206" s="376"/>
      <c r="P3206" s="133"/>
      <c r="Q3206" s="376"/>
      <c r="R3206" s="133"/>
      <c r="S3206" s="499"/>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91"/>
    </row>
    <row r="3207" spans="6:69">
      <c r="F3207" s="376"/>
      <c r="G3207" s="133"/>
      <c r="H3207" s="376"/>
      <c r="I3207" s="133"/>
      <c r="J3207" s="436"/>
      <c r="K3207" s="133"/>
      <c r="L3207" s="376"/>
      <c r="M3207" s="133"/>
      <c r="N3207" s="376"/>
      <c r="O3207" s="376"/>
      <c r="P3207" s="133"/>
      <c r="Q3207" s="376"/>
      <c r="R3207" s="133"/>
      <c r="S3207" s="499"/>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91"/>
    </row>
    <row r="3208" spans="6:69">
      <c r="F3208" s="376"/>
      <c r="G3208" s="133"/>
      <c r="H3208" s="376"/>
      <c r="I3208" s="133"/>
      <c r="J3208" s="436"/>
      <c r="K3208" s="133"/>
      <c r="L3208" s="376"/>
      <c r="M3208" s="133"/>
      <c r="N3208" s="376"/>
      <c r="O3208" s="376"/>
      <c r="P3208" s="133"/>
      <c r="Q3208" s="376"/>
      <c r="R3208" s="133"/>
      <c r="S3208" s="499"/>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91"/>
    </row>
    <row r="3209" spans="6:69">
      <c r="F3209" s="376"/>
      <c r="G3209" s="133"/>
      <c r="H3209" s="376"/>
      <c r="I3209" s="133"/>
      <c r="J3209" s="436"/>
      <c r="K3209" s="133"/>
      <c r="L3209" s="376"/>
      <c r="M3209" s="133"/>
      <c r="N3209" s="376"/>
      <c r="O3209" s="376"/>
      <c r="P3209" s="133"/>
      <c r="Q3209" s="376"/>
      <c r="R3209" s="133"/>
      <c r="S3209" s="499"/>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91"/>
    </row>
    <row r="3210" spans="6:69">
      <c r="F3210" s="376"/>
      <c r="G3210" s="133"/>
      <c r="H3210" s="376"/>
      <c r="I3210" s="133"/>
      <c r="J3210" s="436"/>
      <c r="K3210" s="133"/>
      <c r="L3210" s="376"/>
      <c r="M3210" s="133"/>
      <c r="N3210" s="376"/>
      <c r="O3210" s="376"/>
      <c r="P3210" s="133"/>
      <c r="Q3210" s="376"/>
      <c r="R3210" s="133"/>
      <c r="S3210" s="499"/>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91"/>
    </row>
    <row r="3211" spans="6:69">
      <c r="F3211" s="376"/>
      <c r="G3211" s="133"/>
      <c r="H3211" s="376"/>
      <c r="I3211" s="133"/>
      <c r="J3211" s="436"/>
      <c r="K3211" s="133"/>
      <c r="L3211" s="376"/>
      <c r="M3211" s="133"/>
      <c r="N3211" s="376"/>
      <c r="O3211" s="376"/>
      <c r="P3211" s="133"/>
      <c r="Q3211" s="376"/>
      <c r="R3211" s="133"/>
      <c r="S3211" s="499"/>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91"/>
    </row>
    <row r="3212" spans="6:69">
      <c r="F3212" s="376"/>
      <c r="G3212" s="133"/>
      <c r="H3212" s="376"/>
      <c r="I3212" s="133"/>
      <c r="J3212" s="436"/>
      <c r="K3212" s="133"/>
      <c r="L3212" s="376"/>
      <c r="M3212" s="133"/>
      <c r="N3212" s="376"/>
      <c r="O3212" s="376"/>
      <c r="P3212" s="133"/>
      <c r="Q3212" s="376"/>
      <c r="R3212" s="133"/>
      <c r="S3212" s="499"/>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91"/>
    </row>
    <row r="3213" spans="6:69">
      <c r="F3213" s="376"/>
      <c r="G3213" s="133"/>
      <c r="H3213" s="376"/>
      <c r="I3213" s="133"/>
      <c r="J3213" s="436"/>
      <c r="K3213" s="133"/>
      <c r="L3213" s="376"/>
      <c r="M3213" s="133"/>
      <c r="N3213" s="376"/>
      <c r="O3213" s="376"/>
      <c r="P3213" s="133"/>
      <c r="Q3213" s="376"/>
      <c r="R3213" s="133"/>
      <c r="S3213" s="499"/>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91"/>
    </row>
    <row r="3214" spans="6:69">
      <c r="F3214" s="376"/>
      <c r="G3214" s="133"/>
      <c r="H3214" s="376"/>
      <c r="I3214" s="133"/>
      <c r="J3214" s="436"/>
      <c r="K3214" s="133"/>
      <c r="L3214" s="376"/>
      <c r="M3214" s="133"/>
      <c r="N3214" s="376"/>
      <c r="O3214" s="376"/>
      <c r="P3214" s="133"/>
      <c r="Q3214" s="376"/>
      <c r="R3214" s="133"/>
      <c r="S3214" s="499"/>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91"/>
    </row>
    <row r="3215" spans="6:69">
      <c r="F3215" s="376"/>
      <c r="G3215" s="133"/>
      <c r="H3215" s="376"/>
      <c r="I3215" s="133"/>
      <c r="J3215" s="436"/>
      <c r="K3215" s="133"/>
      <c r="L3215" s="376"/>
      <c r="M3215" s="133"/>
      <c r="N3215" s="376"/>
      <c r="O3215" s="376"/>
      <c r="P3215" s="133"/>
      <c r="Q3215" s="376"/>
      <c r="R3215" s="133"/>
      <c r="S3215" s="499"/>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91"/>
    </row>
    <row r="3216" spans="6:69">
      <c r="F3216" s="376"/>
      <c r="G3216" s="133"/>
      <c r="H3216" s="376"/>
      <c r="I3216" s="133"/>
      <c r="J3216" s="436"/>
      <c r="K3216" s="133"/>
      <c r="L3216" s="376"/>
      <c r="M3216" s="133"/>
      <c r="N3216" s="376"/>
      <c r="O3216" s="376"/>
      <c r="P3216" s="133"/>
      <c r="Q3216" s="376"/>
      <c r="R3216" s="133"/>
      <c r="S3216" s="499"/>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91"/>
    </row>
    <row r="3217" spans="6:69">
      <c r="F3217" s="376"/>
      <c r="G3217" s="133"/>
      <c r="H3217" s="376"/>
      <c r="I3217" s="133"/>
      <c r="J3217" s="436"/>
      <c r="K3217" s="133"/>
      <c r="L3217" s="376"/>
      <c r="M3217" s="133"/>
      <c r="N3217" s="376"/>
      <c r="O3217" s="376"/>
      <c r="P3217" s="133"/>
      <c r="Q3217" s="376"/>
      <c r="R3217" s="133"/>
      <c r="S3217" s="499"/>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91"/>
    </row>
    <row r="3218" spans="6:69">
      <c r="F3218" s="376"/>
      <c r="G3218" s="133"/>
      <c r="H3218" s="376"/>
      <c r="I3218" s="133"/>
      <c r="J3218" s="436"/>
      <c r="K3218" s="133"/>
      <c r="L3218" s="376"/>
      <c r="M3218" s="133"/>
      <c r="N3218" s="376"/>
      <c r="O3218" s="376"/>
      <c r="P3218" s="133"/>
      <c r="Q3218" s="376"/>
      <c r="R3218" s="133"/>
      <c r="S3218" s="499"/>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91"/>
    </row>
    <row r="3219" spans="6:69">
      <c r="F3219" s="376"/>
      <c r="G3219" s="133"/>
      <c r="H3219" s="376"/>
      <c r="I3219" s="133"/>
      <c r="J3219" s="436"/>
      <c r="K3219" s="133"/>
      <c r="L3219" s="376"/>
      <c r="M3219" s="133"/>
      <c r="N3219" s="376"/>
      <c r="O3219" s="376"/>
      <c r="P3219" s="133"/>
      <c r="Q3219" s="376"/>
      <c r="R3219" s="133"/>
      <c r="S3219" s="499"/>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91"/>
    </row>
    <row r="3220" spans="6:69">
      <c r="F3220" s="376"/>
      <c r="G3220" s="133"/>
      <c r="H3220" s="376"/>
      <c r="I3220" s="133"/>
      <c r="J3220" s="436"/>
      <c r="K3220" s="133"/>
      <c r="L3220" s="376"/>
      <c r="M3220" s="133"/>
      <c r="N3220" s="376"/>
      <c r="O3220" s="376"/>
      <c r="P3220" s="133"/>
      <c r="Q3220" s="376"/>
      <c r="R3220" s="133"/>
      <c r="S3220" s="499"/>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91"/>
    </row>
    <row r="3221" spans="6:69">
      <c r="F3221" s="376"/>
      <c r="G3221" s="133"/>
      <c r="H3221" s="376"/>
      <c r="I3221" s="133"/>
      <c r="J3221" s="436"/>
      <c r="K3221" s="133"/>
      <c r="L3221" s="376"/>
      <c r="M3221" s="133"/>
      <c r="N3221" s="376"/>
      <c r="O3221" s="376"/>
      <c r="P3221" s="133"/>
      <c r="Q3221" s="376"/>
      <c r="R3221" s="133"/>
      <c r="S3221" s="499"/>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91"/>
    </row>
    <row r="3222" spans="6:69">
      <c r="F3222" s="376"/>
      <c r="G3222" s="133"/>
      <c r="H3222" s="376"/>
      <c r="I3222" s="133"/>
      <c r="J3222" s="436"/>
      <c r="K3222" s="133"/>
      <c r="L3222" s="376"/>
      <c r="M3222" s="133"/>
      <c r="N3222" s="376"/>
      <c r="O3222" s="376"/>
      <c r="P3222" s="133"/>
      <c r="Q3222" s="376"/>
      <c r="R3222" s="133"/>
      <c r="S3222" s="499"/>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91"/>
    </row>
    <row r="3223" spans="6:69">
      <c r="F3223" s="376"/>
      <c r="G3223" s="133"/>
      <c r="H3223" s="376"/>
      <c r="I3223" s="133"/>
      <c r="J3223" s="436"/>
      <c r="K3223" s="133"/>
      <c r="L3223" s="376"/>
      <c r="M3223" s="133"/>
      <c r="N3223" s="376"/>
      <c r="O3223" s="376"/>
      <c r="P3223" s="133"/>
      <c r="Q3223" s="376"/>
      <c r="R3223" s="133"/>
      <c r="S3223" s="499"/>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91"/>
    </row>
    <row r="3224" spans="6:69">
      <c r="F3224" s="376"/>
      <c r="G3224" s="133"/>
      <c r="H3224" s="376"/>
      <c r="I3224" s="133"/>
      <c r="J3224" s="436"/>
      <c r="K3224" s="133"/>
      <c r="L3224" s="376"/>
      <c r="M3224" s="133"/>
      <c r="N3224" s="376"/>
      <c r="O3224" s="376"/>
      <c r="P3224" s="133"/>
      <c r="Q3224" s="376"/>
      <c r="R3224" s="133"/>
      <c r="S3224" s="499"/>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91"/>
    </row>
    <row r="3225" spans="6:69">
      <c r="F3225" s="376"/>
      <c r="G3225" s="133"/>
      <c r="H3225" s="376"/>
      <c r="I3225" s="133"/>
      <c r="J3225" s="436"/>
      <c r="K3225" s="133"/>
      <c r="L3225" s="376"/>
      <c r="M3225" s="133"/>
      <c r="N3225" s="376"/>
      <c r="O3225" s="376"/>
      <c r="P3225" s="133"/>
      <c r="Q3225" s="376"/>
      <c r="R3225" s="133"/>
      <c r="S3225" s="499"/>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91"/>
    </row>
    <row r="3226" spans="6:69">
      <c r="F3226" s="376"/>
      <c r="G3226" s="133"/>
      <c r="H3226" s="376"/>
      <c r="I3226" s="133"/>
      <c r="J3226" s="436"/>
      <c r="K3226" s="133"/>
      <c r="L3226" s="376"/>
      <c r="M3226" s="133"/>
      <c r="N3226" s="376"/>
      <c r="O3226" s="376"/>
      <c r="P3226" s="133"/>
      <c r="Q3226" s="376"/>
      <c r="R3226" s="133"/>
      <c r="S3226" s="499"/>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91"/>
    </row>
    <row r="3227" spans="6:69">
      <c r="F3227" s="376"/>
      <c r="G3227" s="133"/>
      <c r="H3227" s="376"/>
      <c r="I3227" s="133"/>
      <c r="J3227" s="436"/>
      <c r="K3227" s="133"/>
      <c r="L3227" s="376"/>
      <c r="M3227" s="133"/>
      <c r="N3227" s="376"/>
      <c r="O3227" s="376"/>
      <c r="P3227" s="133"/>
      <c r="Q3227" s="376"/>
      <c r="R3227" s="133"/>
      <c r="S3227" s="499"/>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91"/>
    </row>
    <row r="3228" spans="6:69">
      <c r="F3228" s="376"/>
      <c r="G3228" s="133"/>
      <c r="H3228" s="376"/>
      <c r="I3228" s="133"/>
      <c r="J3228" s="436"/>
      <c r="K3228" s="133"/>
      <c r="L3228" s="376"/>
      <c r="M3228" s="133"/>
      <c r="N3228" s="376"/>
      <c r="O3228" s="376"/>
      <c r="P3228" s="133"/>
      <c r="Q3228" s="376"/>
      <c r="R3228" s="133"/>
      <c r="S3228" s="499"/>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91"/>
    </row>
    <row r="3229" spans="6:69">
      <c r="F3229" s="376"/>
      <c r="G3229" s="133"/>
      <c r="H3229" s="376"/>
      <c r="I3229" s="133"/>
      <c r="J3229" s="436"/>
      <c r="K3229" s="133"/>
      <c r="L3229" s="376"/>
      <c r="M3229" s="133"/>
      <c r="N3229" s="376"/>
      <c r="O3229" s="376"/>
      <c r="P3229" s="133"/>
      <c r="Q3229" s="376"/>
      <c r="R3229" s="133"/>
      <c r="S3229" s="499"/>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91"/>
    </row>
    <row r="3230" spans="6:69">
      <c r="F3230" s="376"/>
      <c r="G3230" s="133"/>
      <c r="H3230" s="376"/>
      <c r="I3230" s="133"/>
      <c r="J3230" s="436"/>
      <c r="K3230" s="133"/>
      <c r="L3230" s="376"/>
      <c r="M3230" s="133"/>
      <c r="N3230" s="376"/>
      <c r="O3230" s="376"/>
      <c r="P3230" s="133"/>
      <c r="Q3230" s="376"/>
      <c r="R3230" s="133"/>
      <c r="S3230" s="499"/>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91"/>
    </row>
    <row r="3231" spans="6:69">
      <c r="F3231" s="376"/>
      <c r="G3231" s="133"/>
      <c r="H3231" s="376"/>
      <c r="I3231" s="133"/>
      <c r="J3231" s="436"/>
      <c r="K3231" s="133"/>
      <c r="L3231" s="376"/>
      <c r="M3231" s="133"/>
      <c r="N3231" s="376"/>
      <c r="O3231" s="376"/>
      <c r="P3231" s="133"/>
      <c r="Q3231" s="376"/>
      <c r="R3231" s="133"/>
      <c r="S3231" s="499"/>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91"/>
    </row>
    <row r="3232" spans="6:69">
      <c r="F3232" s="376"/>
      <c r="G3232" s="133"/>
      <c r="H3232" s="376"/>
      <c r="I3232" s="133"/>
      <c r="J3232" s="436"/>
      <c r="K3232" s="133"/>
      <c r="L3232" s="376"/>
      <c r="M3232" s="133"/>
      <c r="N3232" s="376"/>
      <c r="O3232" s="376"/>
      <c r="P3232" s="133"/>
      <c r="Q3232" s="376"/>
      <c r="R3232" s="133"/>
      <c r="S3232" s="499"/>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91"/>
    </row>
    <row r="3233" spans="6:69">
      <c r="F3233" s="376"/>
      <c r="G3233" s="133"/>
      <c r="H3233" s="376"/>
      <c r="I3233" s="133"/>
      <c r="J3233" s="436"/>
      <c r="K3233" s="133"/>
      <c r="L3233" s="376"/>
      <c r="M3233" s="133"/>
      <c r="N3233" s="376"/>
      <c r="O3233" s="376"/>
      <c r="P3233" s="133"/>
      <c r="Q3233" s="376"/>
      <c r="R3233" s="133"/>
      <c r="S3233" s="499"/>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91"/>
    </row>
    <row r="3234" spans="6:69">
      <c r="F3234" s="376"/>
      <c r="G3234" s="133"/>
      <c r="H3234" s="376"/>
      <c r="I3234" s="133"/>
      <c r="J3234" s="436"/>
      <c r="K3234" s="133"/>
      <c r="L3234" s="376"/>
      <c r="M3234" s="133"/>
      <c r="N3234" s="376"/>
      <c r="O3234" s="376"/>
      <c r="P3234" s="133"/>
      <c r="Q3234" s="376"/>
      <c r="R3234" s="133"/>
      <c r="S3234" s="499"/>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91"/>
    </row>
    <row r="3235" spans="6:69">
      <c r="F3235" s="376"/>
      <c r="G3235" s="133"/>
      <c r="H3235" s="376"/>
      <c r="I3235" s="133"/>
      <c r="J3235" s="436"/>
      <c r="K3235" s="133"/>
      <c r="L3235" s="376"/>
      <c r="M3235" s="133"/>
      <c r="N3235" s="376"/>
      <c r="O3235" s="376"/>
      <c r="P3235" s="133"/>
      <c r="Q3235" s="376"/>
      <c r="R3235" s="133"/>
      <c r="S3235" s="499"/>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91"/>
    </row>
    <row r="3236" spans="6:69">
      <c r="F3236" s="376"/>
      <c r="G3236" s="133"/>
      <c r="H3236" s="376"/>
      <c r="I3236" s="133"/>
      <c r="J3236" s="436"/>
      <c r="K3236" s="133"/>
      <c r="L3236" s="376"/>
      <c r="M3236" s="133"/>
      <c r="N3236" s="376"/>
      <c r="O3236" s="376"/>
      <c r="P3236" s="133"/>
      <c r="Q3236" s="376"/>
      <c r="R3236" s="133"/>
      <c r="S3236" s="499"/>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91"/>
    </row>
    <row r="3237" spans="6:69">
      <c r="F3237" s="376"/>
      <c r="G3237" s="133"/>
      <c r="H3237" s="376"/>
      <c r="I3237" s="133"/>
      <c r="J3237" s="436"/>
      <c r="K3237" s="133"/>
      <c r="L3237" s="376"/>
      <c r="M3237" s="133"/>
      <c r="N3237" s="376"/>
      <c r="O3237" s="376"/>
      <c r="P3237" s="133"/>
      <c r="Q3237" s="376"/>
      <c r="R3237" s="133"/>
      <c r="S3237" s="499"/>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91"/>
    </row>
    <row r="3238" spans="6:69">
      <c r="F3238" s="376"/>
      <c r="G3238" s="133"/>
      <c r="H3238" s="376"/>
      <c r="I3238" s="133"/>
      <c r="J3238" s="436"/>
      <c r="K3238" s="133"/>
      <c r="L3238" s="376"/>
      <c r="M3238" s="133"/>
      <c r="N3238" s="376"/>
      <c r="O3238" s="376"/>
      <c r="P3238" s="133"/>
      <c r="Q3238" s="376"/>
      <c r="R3238" s="133"/>
      <c r="S3238" s="499"/>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91"/>
    </row>
    <row r="3239" spans="6:69">
      <c r="F3239" s="376"/>
      <c r="G3239" s="133"/>
      <c r="H3239" s="376"/>
      <c r="I3239" s="133"/>
      <c r="J3239" s="436"/>
      <c r="K3239" s="133"/>
      <c r="L3239" s="376"/>
      <c r="M3239" s="133"/>
      <c r="N3239" s="376"/>
      <c r="O3239" s="376"/>
      <c r="P3239" s="133"/>
      <c r="Q3239" s="376"/>
      <c r="R3239" s="133"/>
      <c r="S3239" s="499"/>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91"/>
    </row>
    <row r="3240" spans="6:69">
      <c r="F3240" s="376"/>
      <c r="G3240" s="133"/>
      <c r="H3240" s="376"/>
      <c r="I3240" s="133"/>
      <c r="J3240" s="436"/>
      <c r="K3240" s="133"/>
      <c r="L3240" s="376"/>
      <c r="M3240" s="133"/>
      <c r="N3240" s="376"/>
      <c r="O3240" s="376"/>
      <c r="P3240" s="133"/>
      <c r="Q3240" s="376"/>
      <c r="R3240" s="133"/>
      <c r="S3240" s="499"/>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91"/>
    </row>
    <row r="3241" spans="6:69">
      <c r="F3241" s="376"/>
      <c r="G3241" s="133"/>
      <c r="H3241" s="376"/>
      <c r="I3241" s="133"/>
      <c r="J3241" s="436"/>
      <c r="K3241" s="133"/>
      <c r="L3241" s="376"/>
      <c r="M3241" s="133"/>
      <c r="N3241" s="376"/>
      <c r="O3241" s="376"/>
      <c r="P3241" s="133"/>
      <c r="Q3241" s="376"/>
      <c r="R3241" s="133"/>
      <c r="S3241" s="499"/>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91"/>
    </row>
    <row r="3242" spans="6:69">
      <c r="F3242" s="376"/>
      <c r="G3242" s="133"/>
      <c r="H3242" s="376"/>
      <c r="I3242" s="133"/>
      <c r="J3242" s="436"/>
      <c r="K3242" s="133"/>
      <c r="L3242" s="376"/>
      <c r="M3242" s="133"/>
      <c r="N3242" s="376"/>
      <c r="O3242" s="376"/>
      <c r="P3242" s="133"/>
      <c r="Q3242" s="376"/>
      <c r="R3242" s="133"/>
      <c r="S3242" s="499"/>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91"/>
    </row>
    <row r="3243" spans="6:69">
      <c r="F3243" s="376"/>
      <c r="G3243" s="133"/>
      <c r="H3243" s="376"/>
      <c r="I3243" s="133"/>
      <c r="J3243" s="436"/>
      <c r="K3243" s="133"/>
      <c r="L3243" s="376"/>
      <c r="M3243" s="133"/>
      <c r="N3243" s="376"/>
      <c r="O3243" s="376"/>
      <c r="P3243" s="133"/>
      <c r="Q3243" s="376"/>
      <c r="R3243" s="133"/>
      <c r="S3243" s="499"/>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91"/>
    </row>
    <row r="3244" spans="6:69">
      <c r="F3244" s="376"/>
      <c r="G3244" s="133"/>
      <c r="H3244" s="376"/>
      <c r="I3244" s="133"/>
      <c r="J3244" s="436"/>
      <c r="K3244" s="133"/>
      <c r="L3244" s="376"/>
      <c r="M3244" s="133"/>
      <c r="N3244" s="376"/>
      <c r="O3244" s="376"/>
      <c r="P3244" s="133"/>
      <c r="Q3244" s="376"/>
      <c r="R3244" s="133"/>
      <c r="S3244" s="499"/>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91"/>
    </row>
    <row r="3245" spans="6:69">
      <c r="F3245" s="376"/>
      <c r="G3245" s="133"/>
      <c r="H3245" s="376"/>
      <c r="I3245" s="133"/>
      <c r="J3245" s="436"/>
      <c r="K3245" s="133"/>
      <c r="L3245" s="376"/>
      <c r="M3245" s="133"/>
      <c r="N3245" s="376"/>
      <c r="O3245" s="376"/>
      <c r="P3245" s="133"/>
      <c r="Q3245" s="376"/>
      <c r="R3245" s="133"/>
      <c r="S3245" s="499"/>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91"/>
    </row>
    <row r="3246" spans="6:69">
      <c r="F3246" s="376"/>
      <c r="G3246" s="133"/>
      <c r="H3246" s="376"/>
      <c r="I3246" s="133"/>
      <c r="J3246" s="436"/>
      <c r="K3246" s="133"/>
      <c r="L3246" s="376"/>
      <c r="M3246" s="133"/>
      <c r="N3246" s="376"/>
      <c r="O3246" s="376"/>
      <c r="P3246" s="133"/>
      <c r="Q3246" s="376"/>
      <c r="R3246" s="133"/>
      <c r="S3246" s="499"/>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91"/>
    </row>
    <row r="3247" spans="6:69">
      <c r="F3247" s="376"/>
      <c r="G3247" s="133"/>
      <c r="H3247" s="376"/>
      <c r="I3247" s="133"/>
      <c r="J3247" s="436"/>
      <c r="K3247" s="133"/>
      <c r="L3247" s="376"/>
      <c r="M3247" s="133"/>
      <c r="N3247" s="376"/>
      <c r="O3247" s="376"/>
      <c r="P3247" s="133"/>
      <c r="Q3247" s="376"/>
      <c r="R3247" s="133"/>
      <c r="S3247" s="499"/>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91"/>
    </row>
    <row r="3248" spans="6:69">
      <c r="F3248" s="376"/>
      <c r="G3248" s="133"/>
      <c r="H3248" s="376"/>
      <c r="I3248" s="133"/>
      <c r="J3248" s="436"/>
      <c r="K3248" s="133"/>
      <c r="L3248" s="376"/>
      <c r="M3248" s="133"/>
      <c r="N3248" s="376"/>
      <c r="O3248" s="376"/>
      <c r="P3248" s="133"/>
      <c r="Q3248" s="376"/>
      <c r="R3248" s="133"/>
      <c r="S3248" s="499"/>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91"/>
    </row>
    <row r="3249" spans="6:69">
      <c r="F3249" s="376"/>
      <c r="G3249" s="133"/>
      <c r="H3249" s="376"/>
      <c r="I3249" s="133"/>
      <c r="J3249" s="436"/>
      <c r="K3249" s="133"/>
      <c r="L3249" s="376"/>
      <c r="M3249" s="133"/>
      <c r="N3249" s="376"/>
      <c r="O3249" s="376"/>
      <c r="P3249" s="133"/>
      <c r="Q3249" s="376"/>
      <c r="R3249" s="133"/>
      <c r="S3249" s="499"/>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91"/>
    </row>
    <row r="3250" spans="6:69">
      <c r="F3250" s="376"/>
      <c r="G3250" s="133"/>
      <c r="H3250" s="376"/>
      <c r="I3250" s="133"/>
      <c r="J3250" s="436"/>
      <c r="K3250" s="133"/>
      <c r="L3250" s="376"/>
      <c r="M3250" s="133"/>
      <c r="N3250" s="376"/>
      <c r="O3250" s="376"/>
      <c r="P3250" s="133"/>
      <c r="Q3250" s="376"/>
      <c r="R3250" s="133"/>
      <c r="S3250" s="499"/>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91"/>
    </row>
    <row r="3251" spans="6:69">
      <c r="F3251" s="376"/>
      <c r="G3251" s="133"/>
      <c r="H3251" s="376"/>
      <c r="I3251" s="133"/>
      <c r="J3251" s="436"/>
      <c r="K3251" s="133"/>
      <c r="L3251" s="376"/>
      <c r="M3251" s="133"/>
      <c r="N3251" s="376"/>
      <c r="O3251" s="376"/>
      <c r="P3251" s="133"/>
      <c r="Q3251" s="376"/>
      <c r="R3251" s="133"/>
      <c r="S3251" s="499"/>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91"/>
    </row>
    <row r="3252" spans="6:69">
      <c r="F3252" s="376"/>
      <c r="G3252" s="133"/>
      <c r="H3252" s="376"/>
      <c r="I3252" s="133"/>
      <c r="J3252" s="436"/>
      <c r="K3252" s="133"/>
      <c r="L3252" s="376"/>
      <c r="M3252" s="133"/>
      <c r="N3252" s="376"/>
      <c r="O3252" s="376"/>
      <c r="P3252" s="133"/>
      <c r="Q3252" s="376"/>
      <c r="R3252" s="133"/>
      <c r="S3252" s="499"/>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91"/>
    </row>
    <row r="3253" spans="6:69">
      <c r="F3253" s="376"/>
      <c r="G3253" s="133"/>
      <c r="H3253" s="376"/>
      <c r="I3253" s="133"/>
      <c r="J3253" s="436"/>
      <c r="K3253" s="133"/>
      <c r="L3253" s="376"/>
      <c r="M3253" s="133"/>
      <c r="N3253" s="376"/>
      <c r="O3253" s="376"/>
      <c r="P3253" s="133"/>
      <c r="Q3253" s="376"/>
      <c r="R3253" s="133"/>
      <c r="S3253" s="499"/>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91"/>
    </row>
    <row r="3254" spans="6:69">
      <c r="F3254" s="376"/>
      <c r="G3254" s="133"/>
      <c r="H3254" s="376"/>
      <c r="I3254" s="133"/>
      <c r="J3254" s="436"/>
      <c r="K3254" s="133"/>
      <c r="L3254" s="376"/>
      <c r="M3254" s="133"/>
      <c r="N3254" s="376"/>
      <c r="O3254" s="376"/>
      <c r="P3254" s="133"/>
      <c r="Q3254" s="376"/>
      <c r="R3254" s="133"/>
      <c r="S3254" s="499"/>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91"/>
    </row>
    <row r="3255" spans="6:69">
      <c r="F3255" s="376"/>
      <c r="G3255" s="133"/>
      <c r="H3255" s="376"/>
      <c r="I3255" s="133"/>
      <c r="J3255" s="436"/>
      <c r="K3255" s="133"/>
      <c r="L3255" s="376"/>
      <c r="M3255" s="133"/>
      <c r="N3255" s="376"/>
      <c r="O3255" s="376"/>
      <c r="P3255" s="133"/>
      <c r="Q3255" s="376"/>
      <c r="R3255" s="133"/>
      <c r="S3255" s="499"/>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91"/>
    </row>
    <row r="3256" spans="6:69">
      <c r="F3256" s="376"/>
      <c r="G3256" s="133"/>
      <c r="H3256" s="376"/>
      <c r="I3256" s="133"/>
      <c r="J3256" s="436"/>
      <c r="K3256" s="133"/>
      <c r="L3256" s="376"/>
      <c r="M3256" s="133"/>
      <c r="N3256" s="376"/>
      <c r="O3256" s="376"/>
      <c r="P3256" s="133"/>
      <c r="Q3256" s="376"/>
      <c r="R3256" s="133"/>
      <c r="S3256" s="499"/>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91"/>
    </row>
    <row r="3257" spans="6:69">
      <c r="F3257" s="376"/>
      <c r="G3257" s="133"/>
      <c r="H3257" s="376"/>
      <c r="I3257" s="133"/>
      <c r="J3257" s="436"/>
      <c r="K3257" s="133"/>
      <c r="L3257" s="376"/>
      <c r="M3257" s="133"/>
      <c r="N3257" s="376"/>
      <c r="O3257" s="376"/>
      <c r="P3257" s="133"/>
      <c r="Q3257" s="376"/>
      <c r="R3257" s="133"/>
      <c r="S3257" s="499"/>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91"/>
    </row>
    <row r="3258" spans="6:69">
      <c r="F3258" s="376"/>
      <c r="G3258" s="133"/>
      <c r="H3258" s="376"/>
      <c r="I3258" s="133"/>
      <c r="J3258" s="436"/>
      <c r="K3258" s="133"/>
      <c r="L3258" s="376"/>
      <c r="M3258" s="133"/>
      <c r="N3258" s="376"/>
      <c r="O3258" s="376"/>
      <c r="P3258" s="133"/>
      <c r="Q3258" s="376"/>
      <c r="R3258" s="133"/>
      <c r="S3258" s="499"/>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91"/>
    </row>
    <row r="3259" spans="6:69">
      <c r="F3259" s="376"/>
      <c r="G3259" s="133"/>
      <c r="H3259" s="376"/>
      <c r="I3259" s="133"/>
      <c r="J3259" s="436"/>
      <c r="K3259" s="133"/>
      <c r="L3259" s="376"/>
      <c r="M3259" s="133"/>
      <c r="N3259" s="376"/>
      <c r="O3259" s="376"/>
      <c r="P3259" s="133"/>
      <c r="Q3259" s="376"/>
      <c r="R3259" s="133"/>
      <c r="S3259" s="499"/>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91"/>
    </row>
    <row r="3260" spans="6:69">
      <c r="F3260" s="376"/>
      <c r="G3260" s="133"/>
      <c r="H3260" s="376"/>
      <c r="I3260" s="133"/>
      <c r="J3260" s="436"/>
      <c r="K3260" s="133"/>
      <c r="L3260" s="376"/>
      <c r="M3260" s="133"/>
      <c r="N3260" s="376"/>
      <c r="O3260" s="376"/>
      <c r="P3260" s="133"/>
      <c r="Q3260" s="376"/>
      <c r="R3260" s="133"/>
      <c r="S3260" s="499"/>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91"/>
    </row>
    <row r="3261" spans="6:69">
      <c r="F3261" s="376"/>
      <c r="G3261" s="133"/>
      <c r="H3261" s="376"/>
      <c r="I3261" s="133"/>
      <c r="J3261" s="436"/>
      <c r="K3261" s="133"/>
      <c r="L3261" s="376"/>
      <c r="M3261" s="133"/>
      <c r="N3261" s="376"/>
      <c r="O3261" s="376"/>
      <c r="P3261" s="133"/>
      <c r="Q3261" s="376"/>
      <c r="R3261" s="133"/>
      <c r="S3261" s="499"/>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91"/>
    </row>
    <row r="3262" spans="6:69">
      <c r="F3262" s="376"/>
      <c r="G3262" s="133"/>
      <c r="H3262" s="376"/>
      <c r="I3262" s="133"/>
      <c r="J3262" s="436"/>
      <c r="K3262" s="133"/>
      <c r="L3262" s="376"/>
      <c r="M3262" s="133"/>
      <c r="N3262" s="376"/>
      <c r="O3262" s="376"/>
      <c r="P3262" s="133"/>
      <c r="Q3262" s="376"/>
      <c r="R3262" s="133"/>
      <c r="S3262" s="499"/>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91"/>
    </row>
    <row r="3263" spans="6:69">
      <c r="F3263" s="376"/>
      <c r="G3263" s="133"/>
      <c r="H3263" s="376"/>
      <c r="I3263" s="133"/>
      <c r="J3263" s="436"/>
      <c r="K3263" s="133"/>
      <c r="L3263" s="376"/>
      <c r="M3263" s="133"/>
      <c r="N3263" s="376"/>
      <c r="O3263" s="376"/>
      <c r="P3263" s="133"/>
      <c r="Q3263" s="376"/>
      <c r="R3263" s="133"/>
      <c r="S3263" s="499"/>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91"/>
    </row>
    <row r="3264" spans="6:69">
      <c r="F3264" s="376"/>
      <c r="G3264" s="133"/>
      <c r="H3264" s="376"/>
      <c r="I3264" s="133"/>
      <c r="J3264" s="436"/>
      <c r="K3264" s="133"/>
      <c r="L3264" s="376"/>
      <c r="M3264" s="133"/>
      <c r="N3264" s="376"/>
      <c r="O3264" s="376"/>
      <c r="P3264" s="133"/>
      <c r="Q3264" s="376"/>
      <c r="R3264" s="133"/>
      <c r="S3264" s="499"/>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91"/>
    </row>
    <row r="3265" spans="6:69">
      <c r="F3265" s="376"/>
      <c r="G3265" s="133"/>
      <c r="H3265" s="376"/>
      <c r="I3265" s="133"/>
      <c r="J3265" s="436"/>
      <c r="K3265" s="133"/>
      <c r="L3265" s="376"/>
      <c r="M3265" s="133"/>
      <c r="N3265" s="376"/>
      <c r="O3265" s="376"/>
      <c r="P3265" s="133"/>
      <c r="Q3265" s="376"/>
      <c r="R3265" s="133"/>
      <c r="S3265" s="499"/>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91"/>
    </row>
    <row r="3266" spans="6:69">
      <c r="F3266" s="376"/>
      <c r="G3266" s="133"/>
      <c r="H3266" s="376"/>
      <c r="I3266" s="133"/>
      <c r="J3266" s="436"/>
      <c r="K3266" s="133"/>
      <c r="L3266" s="376"/>
      <c r="M3266" s="133"/>
      <c r="N3266" s="376"/>
      <c r="O3266" s="376"/>
      <c r="P3266" s="133"/>
      <c r="Q3266" s="376"/>
      <c r="R3266" s="133"/>
      <c r="S3266" s="499"/>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91"/>
    </row>
    <row r="3267" spans="6:69">
      <c r="F3267" s="376"/>
      <c r="G3267" s="133"/>
      <c r="H3267" s="376"/>
      <c r="I3267" s="133"/>
      <c r="J3267" s="436"/>
      <c r="K3267" s="133"/>
      <c r="L3267" s="376"/>
      <c r="M3267" s="133"/>
      <c r="N3267" s="376"/>
      <c r="O3267" s="376"/>
      <c r="P3267" s="133"/>
      <c r="Q3267" s="376"/>
      <c r="R3267" s="133"/>
      <c r="S3267" s="499"/>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91"/>
    </row>
    <row r="3268" spans="6:69">
      <c r="F3268" s="376"/>
      <c r="G3268" s="133"/>
      <c r="H3268" s="376"/>
      <c r="I3268" s="133"/>
      <c r="J3268" s="436"/>
      <c r="K3268" s="133"/>
      <c r="L3268" s="376"/>
      <c r="M3268" s="133"/>
      <c r="N3268" s="376"/>
      <c r="O3268" s="376"/>
      <c r="P3268" s="133"/>
      <c r="Q3268" s="376"/>
      <c r="R3268" s="133"/>
      <c r="S3268" s="499"/>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91"/>
    </row>
    <row r="3269" spans="6:69">
      <c r="F3269" s="376"/>
      <c r="G3269" s="133"/>
      <c r="H3269" s="376"/>
      <c r="I3269" s="133"/>
      <c r="J3269" s="436"/>
      <c r="K3269" s="133"/>
      <c r="L3269" s="376"/>
      <c r="M3269" s="133"/>
      <c r="N3269" s="376"/>
      <c r="O3269" s="376"/>
      <c r="P3269" s="133"/>
      <c r="Q3269" s="376"/>
      <c r="R3269" s="133"/>
      <c r="S3269" s="499"/>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91"/>
    </row>
    <row r="3270" spans="6:69">
      <c r="F3270" s="376"/>
      <c r="G3270" s="133"/>
      <c r="H3270" s="376"/>
      <c r="I3270" s="133"/>
      <c r="J3270" s="436"/>
      <c r="K3270" s="133"/>
      <c r="L3270" s="376"/>
      <c r="M3270" s="133"/>
      <c r="N3270" s="376"/>
      <c r="O3270" s="376"/>
      <c r="P3270" s="133"/>
      <c r="Q3270" s="376"/>
      <c r="R3270" s="133"/>
      <c r="S3270" s="499"/>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91"/>
    </row>
    <row r="3271" spans="6:69">
      <c r="F3271" s="376"/>
      <c r="G3271" s="133"/>
      <c r="H3271" s="376"/>
      <c r="I3271" s="133"/>
      <c r="J3271" s="436"/>
      <c r="K3271" s="133"/>
      <c r="L3271" s="376"/>
      <c r="M3271" s="133"/>
      <c r="N3271" s="376"/>
      <c r="O3271" s="376"/>
      <c r="P3271" s="133"/>
      <c r="Q3271" s="376"/>
      <c r="R3271" s="133"/>
      <c r="S3271" s="499"/>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91"/>
    </row>
    <row r="3272" spans="6:69">
      <c r="F3272" s="376"/>
      <c r="G3272" s="133"/>
      <c r="H3272" s="376"/>
      <c r="I3272" s="133"/>
      <c r="J3272" s="436"/>
      <c r="K3272" s="133"/>
      <c r="L3272" s="376"/>
      <c r="M3272" s="133"/>
      <c r="N3272" s="376"/>
      <c r="O3272" s="376"/>
      <c r="P3272" s="133"/>
      <c r="Q3272" s="376"/>
      <c r="R3272" s="133"/>
      <c r="S3272" s="499"/>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91"/>
    </row>
    <row r="3273" spans="6:69">
      <c r="F3273" s="376"/>
      <c r="G3273" s="133"/>
      <c r="H3273" s="376"/>
      <c r="I3273" s="133"/>
      <c r="J3273" s="436"/>
      <c r="K3273" s="133"/>
      <c r="L3273" s="376"/>
      <c r="M3273" s="133"/>
      <c r="N3273" s="376"/>
      <c r="O3273" s="376"/>
      <c r="P3273" s="133"/>
      <c r="Q3273" s="376"/>
      <c r="R3273" s="133"/>
      <c r="S3273" s="499"/>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91"/>
    </row>
    <row r="3274" spans="6:69">
      <c r="F3274" s="376"/>
      <c r="G3274" s="133"/>
      <c r="H3274" s="376"/>
      <c r="I3274" s="133"/>
      <c r="J3274" s="436"/>
      <c r="K3274" s="133"/>
      <c r="L3274" s="376"/>
      <c r="M3274" s="133"/>
      <c r="N3274" s="376"/>
      <c r="O3274" s="376"/>
      <c r="P3274" s="133"/>
      <c r="Q3274" s="376"/>
      <c r="R3274" s="133"/>
      <c r="S3274" s="499"/>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91"/>
    </row>
    <row r="3275" spans="6:69">
      <c r="F3275" s="376"/>
      <c r="G3275" s="133"/>
      <c r="H3275" s="376"/>
      <c r="I3275" s="133"/>
      <c r="J3275" s="436"/>
      <c r="K3275" s="133"/>
      <c r="L3275" s="376"/>
      <c r="M3275" s="133"/>
      <c r="N3275" s="376"/>
      <c r="O3275" s="376"/>
      <c r="P3275" s="133"/>
      <c r="Q3275" s="376"/>
      <c r="R3275" s="133"/>
      <c r="S3275" s="499"/>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91"/>
    </row>
    <row r="3276" spans="6:69">
      <c r="F3276" s="376"/>
      <c r="G3276" s="133"/>
      <c r="H3276" s="376"/>
      <c r="I3276" s="133"/>
      <c r="J3276" s="436"/>
      <c r="K3276" s="133"/>
      <c r="L3276" s="376"/>
      <c r="M3276" s="133"/>
      <c r="N3276" s="376"/>
      <c r="O3276" s="376"/>
      <c r="P3276" s="133"/>
      <c r="Q3276" s="376"/>
      <c r="R3276" s="133"/>
      <c r="S3276" s="499"/>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91"/>
    </row>
    <row r="3277" spans="6:69">
      <c r="F3277" s="376"/>
      <c r="G3277" s="133"/>
      <c r="H3277" s="376"/>
      <c r="I3277" s="133"/>
      <c r="J3277" s="436"/>
      <c r="K3277" s="133"/>
      <c r="L3277" s="376"/>
      <c r="M3277" s="133"/>
      <c r="N3277" s="376"/>
      <c r="O3277" s="376"/>
      <c r="P3277" s="133"/>
      <c r="Q3277" s="376"/>
      <c r="R3277" s="133"/>
      <c r="S3277" s="499"/>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91"/>
    </row>
    <row r="3278" spans="6:69">
      <c r="F3278" s="376"/>
      <c r="G3278" s="133"/>
      <c r="H3278" s="376"/>
      <c r="I3278" s="133"/>
      <c r="J3278" s="436"/>
      <c r="K3278" s="133"/>
      <c r="L3278" s="376"/>
      <c r="M3278" s="133"/>
      <c r="N3278" s="376"/>
      <c r="O3278" s="376"/>
      <c r="P3278" s="133"/>
      <c r="Q3278" s="376"/>
      <c r="R3278" s="133"/>
      <c r="S3278" s="499"/>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91"/>
    </row>
    <row r="3279" spans="6:69">
      <c r="F3279" s="376"/>
      <c r="G3279" s="133"/>
      <c r="H3279" s="376"/>
      <c r="I3279" s="133"/>
      <c r="J3279" s="436"/>
      <c r="K3279" s="133"/>
      <c r="L3279" s="376"/>
      <c r="M3279" s="133"/>
      <c r="N3279" s="376"/>
      <c r="O3279" s="376"/>
      <c r="P3279" s="133"/>
      <c r="Q3279" s="376"/>
      <c r="R3279" s="133"/>
      <c r="S3279" s="499"/>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91"/>
    </row>
    <row r="3280" spans="6:69">
      <c r="F3280" s="376"/>
      <c r="G3280" s="133"/>
      <c r="H3280" s="376"/>
      <c r="I3280" s="133"/>
      <c r="J3280" s="436"/>
      <c r="K3280" s="133"/>
      <c r="L3280" s="376"/>
      <c r="M3280" s="133"/>
      <c r="N3280" s="376"/>
      <c r="O3280" s="376"/>
      <c r="P3280" s="133"/>
      <c r="Q3280" s="376"/>
      <c r="R3280" s="133"/>
      <c r="S3280" s="499"/>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91"/>
    </row>
    <row r="3281" spans="6:69">
      <c r="F3281" s="376"/>
      <c r="G3281" s="133"/>
      <c r="H3281" s="376"/>
      <c r="I3281" s="133"/>
      <c r="J3281" s="436"/>
      <c r="K3281" s="133"/>
      <c r="L3281" s="376"/>
      <c r="M3281" s="133"/>
      <c r="N3281" s="376"/>
      <c r="O3281" s="376"/>
      <c r="P3281" s="133"/>
      <c r="Q3281" s="376"/>
      <c r="R3281" s="133"/>
      <c r="S3281" s="499"/>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91"/>
    </row>
    <row r="3282" spans="6:69">
      <c r="F3282" s="376"/>
      <c r="G3282" s="133"/>
      <c r="H3282" s="376"/>
      <c r="I3282" s="133"/>
      <c r="J3282" s="436"/>
      <c r="K3282" s="133"/>
      <c r="L3282" s="376"/>
      <c r="M3282" s="133"/>
      <c r="N3282" s="376"/>
      <c r="O3282" s="376"/>
      <c r="P3282" s="133"/>
      <c r="Q3282" s="376"/>
      <c r="R3282" s="133"/>
      <c r="S3282" s="499"/>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91"/>
    </row>
    <row r="3283" spans="6:69">
      <c r="F3283" s="376"/>
      <c r="G3283" s="133"/>
      <c r="H3283" s="376"/>
      <c r="I3283" s="133"/>
      <c r="J3283" s="436"/>
      <c r="K3283" s="133"/>
      <c r="L3283" s="376"/>
      <c r="M3283" s="133"/>
      <c r="N3283" s="376"/>
      <c r="O3283" s="376"/>
      <c r="P3283" s="133"/>
      <c r="Q3283" s="376"/>
      <c r="R3283" s="133"/>
      <c r="S3283" s="499"/>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91"/>
    </row>
    <row r="3284" spans="6:69">
      <c r="F3284" s="376"/>
      <c r="G3284" s="133"/>
      <c r="H3284" s="376"/>
      <c r="I3284" s="133"/>
      <c r="J3284" s="436"/>
      <c r="K3284" s="133"/>
      <c r="L3284" s="376"/>
      <c r="M3284" s="133"/>
      <c r="N3284" s="376"/>
      <c r="O3284" s="376"/>
      <c r="P3284" s="133"/>
      <c r="Q3284" s="376"/>
      <c r="R3284" s="133"/>
      <c r="S3284" s="499"/>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91"/>
    </row>
    <row r="3285" spans="6:69">
      <c r="F3285" s="376"/>
      <c r="G3285" s="133"/>
      <c r="H3285" s="376"/>
      <c r="I3285" s="133"/>
      <c r="J3285" s="436"/>
      <c r="K3285" s="133"/>
      <c r="L3285" s="376"/>
      <c r="M3285" s="133"/>
      <c r="N3285" s="376"/>
      <c r="O3285" s="376"/>
      <c r="P3285" s="133"/>
      <c r="Q3285" s="376"/>
      <c r="R3285" s="133"/>
      <c r="S3285" s="499"/>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91"/>
    </row>
    <row r="3286" spans="6:69">
      <c r="F3286" s="376"/>
      <c r="G3286" s="133"/>
      <c r="H3286" s="376"/>
      <c r="I3286" s="133"/>
      <c r="J3286" s="436"/>
      <c r="K3286" s="133"/>
      <c r="L3286" s="376"/>
      <c r="M3286" s="133"/>
      <c r="N3286" s="376"/>
      <c r="O3286" s="376"/>
      <c r="P3286" s="133"/>
      <c r="Q3286" s="376"/>
      <c r="R3286" s="133"/>
      <c r="S3286" s="499"/>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91"/>
    </row>
    <row r="3287" spans="6:69">
      <c r="F3287" s="376"/>
      <c r="G3287" s="133"/>
      <c r="H3287" s="376"/>
      <c r="I3287" s="133"/>
      <c r="J3287" s="436"/>
      <c r="K3287" s="133"/>
      <c r="L3287" s="376"/>
      <c r="M3287" s="133"/>
      <c r="N3287" s="376"/>
      <c r="O3287" s="376"/>
      <c r="P3287" s="133"/>
      <c r="Q3287" s="376"/>
      <c r="R3287" s="133"/>
      <c r="S3287" s="499"/>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91"/>
    </row>
    <row r="3288" spans="6:69">
      <c r="F3288" s="376"/>
      <c r="G3288" s="133"/>
      <c r="H3288" s="376"/>
      <c r="I3288" s="133"/>
      <c r="J3288" s="436"/>
      <c r="K3288" s="133"/>
      <c r="L3288" s="376"/>
      <c r="M3288" s="133"/>
      <c r="N3288" s="376"/>
      <c r="O3288" s="376"/>
      <c r="P3288" s="133"/>
      <c r="Q3288" s="376"/>
      <c r="R3288" s="133"/>
      <c r="S3288" s="499"/>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91"/>
    </row>
    <row r="3289" spans="6:69">
      <c r="F3289" s="376"/>
      <c r="G3289" s="133"/>
      <c r="H3289" s="376"/>
      <c r="I3289" s="133"/>
      <c r="J3289" s="436"/>
      <c r="K3289" s="133"/>
      <c r="L3289" s="376"/>
      <c r="M3289" s="133"/>
      <c r="N3289" s="376"/>
      <c r="O3289" s="376"/>
      <c r="P3289" s="133"/>
      <c r="Q3289" s="376"/>
      <c r="R3289" s="133"/>
      <c r="S3289" s="499"/>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91"/>
    </row>
    <row r="3290" spans="6:69">
      <c r="F3290" s="376"/>
      <c r="G3290" s="133"/>
      <c r="H3290" s="376"/>
      <c r="I3290" s="133"/>
      <c r="J3290" s="436"/>
      <c r="K3290" s="133"/>
      <c r="L3290" s="376"/>
      <c r="M3290" s="133"/>
      <c r="N3290" s="376"/>
      <c r="O3290" s="376"/>
      <c r="P3290" s="133"/>
      <c r="Q3290" s="376"/>
      <c r="R3290" s="133"/>
      <c r="S3290" s="499"/>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91"/>
    </row>
    <row r="3291" spans="6:69">
      <c r="F3291" s="376"/>
      <c r="G3291" s="133"/>
      <c r="H3291" s="376"/>
      <c r="I3291" s="133"/>
      <c r="J3291" s="436"/>
      <c r="K3291" s="133"/>
      <c r="L3291" s="376"/>
      <c r="M3291" s="133"/>
      <c r="N3291" s="376"/>
      <c r="O3291" s="376"/>
      <c r="P3291" s="133"/>
      <c r="Q3291" s="376"/>
      <c r="R3291" s="133"/>
      <c r="S3291" s="499"/>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91"/>
    </row>
    <row r="3292" spans="6:69">
      <c r="F3292" s="376"/>
      <c r="G3292" s="133"/>
      <c r="H3292" s="376"/>
      <c r="I3292" s="133"/>
      <c r="J3292" s="436"/>
      <c r="K3292" s="133"/>
      <c r="L3292" s="376"/>
      <c r="M3292" s="133"/>
      <c r="N3292" s="376"/>
      <c r="O3292" s="376"/>
      <c r="P3292" s="133"/>
      <c r="Q3292" s="376"/>
      <c r="R3292" s="133"/>
      <c r="S3292" s="499"/>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91"/>
    </row>
    <row r="3293" spans="6:69">
      <c r="F3293" s="376"/>
      <c r="G3293" s="133"/>
      <c r="H3293" s="376"/>
      <c r="I3293" s="133"/>
      <c r="J3293" s="436"/>
      <c r="K3293" s="133"/>
      <c r="L3293" s="376"/>
      <c r="M3293" s="133"/>
      <c r="N3293" s="376"/>
      <c r="O3293" s="376"/>
      <c r="P3293" s="133"/>
      <c r="Q3293" s="376"/>
      <c r="R3293" s="133"/>
      <c r="S3293" s="499"/>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91"/>
    </row>
    <row r="3294" spans="6:69">
      <c r="F3294" s="376"/>
      <c r="G3294" s="133"/>
      <c r="H3294" s="376"/>
      <c r="I3294" s="133"/>
      <c r="J3294" s="436"/>
      <c r="K3294" s="133"/>
      <c r="L3294" s="376"/>
      <c r="M3294" s="133"/>
      <c r="N3294" s="376"/>
      <c r="O3294" s="376"/>
      <c r="P3294" s="133"/>
      <c r="Q3294" s="376"/>
      <c r="R3294" s="133"/>
      <c r="S3294" s="499"/>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91"/>
    </row>
    <row r="3295" spans="6:69">
      <c r="F3295" s="376"/>
      <c r="G3295" s="133"/>
      <c r="H3295" s="376"/>
      <c r="I3295" s="133"/>
      <c r="J3295" s="436"/>
      <c r="K3295" s="133"/>
      <c r="L3295" s="376"/>
      <c r="M3295" s="133"/>
      <c r="N3295" s="376"/>
      <c r="O3295" s="376"/>
      <c r="P3295" s="133"/>
      <c r="Q3295" s="376"/>
      <c r="R3295" s="133"/>
      <c r="S3295" s="499"/>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91"/>
    </row>
    <row r="3296" spans="6:69">
      <c r="F3296" s="376"/>
      <c r="G3296" s="133"/>
      <c r="H3296" s="376"/>
      <c r="I3296" s="133"/>
      <c r="J3296" s="436"/>
      <c r="K3296" s="133"/>
      <c r="L3296" s="376"/>
      <c r="M3296" s="133"/>
      <c r="N3296" s="376"/>
      <c r="O3296" s="376"/>
      <c r="P3296" s="133"/>
      <c r="Q3296" s="376"/>
      <c r="R3296" s="133"/>
      <c r="S3296" s="499"/>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91"/>
    </row>
    <row r="3297" spans="6:69">
      <c r="F3297" s="376"/>
      <c r="G3297" s="133"/>
      <c r="H3297" s="376"/>
      <c r="I3297" s="133"/>
      <c r="J3297" s="436"/>
      <c r="K3297" s="133"/>
      <c r="L3297" s="376"/>
      <c r="M3297" s="133"/>
      <c r="N3297" s="376"/>
      <c r="O3297" s="376"/>
      <c r="P3297" s="133"/>
      <c r="Q3297" s="376"/>
      <c r="R3297" s="133"/>
      <c r="S3297" s="499"/>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91"/>
    </row>
    <row r="3298" spans="6:69">
      <c r="F3298" s="376"/>
      <c r="G3298" s="133"/>
      <c r="H3298" s="376"/>
      <c r="I3298" s="133"/>
      <c r="J3298" s="436"/>
      <c r="K3298" s="133"/>
      <c r="L3298" s="376"/>
      <c r="M3298" s="133"/>
      <c r="N3298" s="376"/>
      <c r="O3298" s="376"/>
      <c r="P3298" s="133"/>
      <c r="Q3298" s="376"/>
      <c r="R3298" s="133"/>
      <c r="S3298" s="499"/>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91"/>
    </row>
    <row r="3299" spans="6:69">
      <c r="F3299" s="376"/>
      <c r="G3299" s="133"/>
      <c r="H3299" s="376"/>
      <c r="I3299" s="133"/>
      <c r="J3299" s="436"/>
      <c r="K3299" s="133"/>
      <c r="L3299" s="376"/>
      <c r="M3299" s="133"/>
      <c r="N3299" s="376"/>
      <c r="O3299" s="376"/>
      <c r="P3299" s="133"/>
      <c r="Q3299" s="376"/>
      <c r="R3299" s="133"/>
      <c r="S3299" s="499"/>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91"/>
    </row>
    <row r="3300" spans="6:69">
      <c r="F3300" s="376"/>
      <c r="G3300" s="133"/>
      <c r="H3300" s="376"/>
      <c r="I3300" s="133"/>
      <c r="J3300" s="436"/>
      <c r="K3300" s="133"/>
      <c r="L3300" s="376"/>
      <c r="M3300" s="133"/>
      <c r="N3300" s="376"/>
      <c r="O3300" s="376"/>
      <c r="P3300" s="133"/>
      <c r="Q3300" s="376"/>
      <c r="R3300" s="133"/>
      <c r="S3300" s="499"/>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91"/>
    </row>
    <row r="3301" spans="6:69">
      <c r="F3301" s="376"/>
      <c r="G3301" s="133"/>
      <c r="H3301" s="376"/>
      <c r="I3301" s="133"/>
      <c r="J3301" s="436"/>
      <c r="K3301" s="133"/>
      <c r="L3301" s="376"/>
      <c r="M3301" s="133"/>
      <c r="N3301" s="376"/>
      <c r="O3301" s="376"/>
      <c r="P3301" s="133"/>
      <c r="Q3301" s="376"/>
      <c r="R3301" s="133"/>
      <c r="S3301" s="499"/>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91"/>
    </row>
    <row r="3302" spans="6:69">
      <c r="F3302" s="376"/>
      <c r="G3302" s="133"/>
      <c r="H3302" s="376"/>
      <c r="I3302" s="133"/>
      <c r="J3302" s="436"/>
      <c r="K3302" s="133"/>
      <c r="L3302" s="376"/>
      <c r="M3302" s="133"/>
      <c r="N3302" s="376"/>
      <c r="O3302" s="376"/>
      <c r="P3302" s="133"/>
      <c r="Q3302" s="376"/>
      <c r="R3302" s="133"/>
      <c r="S3302" s="499"/>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91"/>
    </row>
    <row r="3303" spans="6:69">
      <c r="F3303" s="376"/>
      <c r="G3303" s="133"/>
      <c r="H3303" s="376"/>
      <c r="I3303" s="133"/>
      <c r="J3303" s="436"/>
      <c r="K3303" s="133"/>
      <c r="L3303" s="376"/>
      <c r="M3303" s="133"/>
      <c r="N3303" s="376"/>
      <c r="O3303" s="376"/>
      <c r="P3303" s="133"/>
      <c r="Q3303" s="376"/>
      <c r="R3303" s="133"/>
      <c r="S3303" s="499"/>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91"/>
    </row>
    <row r="3304" spans="6:69">
      <c r="F3304" s="376"/>
      <c r="G3304" s="133"/>
      <c r="H3304" s="376"/>
      <c r="I3304" s="133"/>
      <c r="J3304" s="436"/>
      <c r="K3304" s="133"/>
      <c r="L3304" s="376"/>
      <c r="M3304" s="133"/>
      <c r="N3304" s="376"/>
      <c r="O3304" s="376"/>
      <c r="P3304" s="133"/>
      <c r="Q3304" s="376"/>
      <c r="R3304" s="133"/>
      <c r="S3304" s="499"/>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91"/>
    </row>
    <row r="3305" spans="6:69">
      <c r="F3305" s="376"/>
      <c r="G3305" s="133"/>
      <c r="H3305" s="376"/>
      <c r="I3305" s="133"/>
      <c r="J3305" s="436"/>
      <c r="K3305" s="133"/>
      <c r="L3305" s="376"/>
      <c r="M3305" s="133"/>
      <c r="N3305" s="376"/>
      <c r="O3305" s="376"/>
      <c r="P3305" s="133"/>
      <c r="Q3305" s="376"/>
      <c r="R3305" s="133"/>
      <c r="S3305" s="499"/>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91"/>
    </row>
    <row r="3306" spans="6:69">
      <c r="F3306" s="376"/>
      <c r="G3306" s="133"/>
      <c r="H3306" s="376"/>
      <c r="I3306" s="133"/>
      <c r="J3306" s="436"/>
      <c r="K3306" s="133"/>
      <c r="L3306" s="376"/>
      <c r="M3306" s="133"/>
      <c r="N3306" s="376"/>
      <c r="O3306" s="376"/>
      <c r="P3306" s="133"/>
      <c r="Q3306" s="376"/>
      <c r="R3306" s="133"/>
      <c r="S3306" s="499"/>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91"/>
    </row>
    <row r="3307" spans="6:69">
      <c r="F3307" s="376"/>
      <c r="G3307" s="133"/>
      <c r="H3307" s="376"/>
      <c r="I3307" s="133"/>
      <c r="J3307" s="436"/>
      <c r="K3307" s="133"/>
      <c r="L3307" s="376"/>
      <c r="M3307" s="133"/>
      <c r="N3307" s="376"/>
      <c r="O3307" s="376"/>
      <c r="P3307" s="133"/>
      <c r="Q3307" s="376"/>
      <c r="R3307" s="133"/>
      <c r="S3307" s="499"/>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91"/>
    </row>
    <row r="3308" spans="6:69">
      <c r="F3308" s="376"/>
      <c r="G3308" s="133"/>
      <c r="H3308" s="376"/>
      <c r="I3308" s="133"/>
      <c r="J3308" s="436"/>
      <c r="K3308" s="133"/>
      <c r="L3308" s="376"/>
      <c r="M3308" s="133"/>
      <c r="N3308" s="376"/>
      <c r="O3308" s="376"/>
      <c r="P3308" s="133"/>
      <c r="Q3308" s="376"/>
      <c r="R3308" s="133"/>
      <c r="S3308" s="499"/>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91"/>
    </row>
    <row r="3309" spans="6:69">
      <c r="F3309" s="376"/>
      <c r="G3309" s="133"/>
      <c r="H3309" s="376"/>
      <c r="I3309" s="133"/>
      <c r="J3309" s="436"/>
      <c r="K3309" s="133"/>
      <c r="L3309" s="376"/>
      <c r="M3309" s="133"/>
      <c r="N3309" s="376"/>
      <c r="O3309" s="376"/>
      <c r="P3309" s="133"/>
      <c r="Q3309" s="376"/>
      <c r="R3309" s="133"/>
      <c r="S3309" s="499"/>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91"/>
    </row>
    <row r="3310" spans="6:69">
      <c r="F3310" s="376"/>
      <c r="G3310" s="133"/>
      <c r="H3310" s="376"/>
      <c r="I3310" s="133"/>
      <c r="J3310" s="436"/>
      <c r="K3310" s="133"/>
      <c r="L3310" s="376"/>
      <c r="M3310" s="133"/>
      <c r="N3310" s="376"/>
      <c r="O3310" s="376"/>
      <c r="P3310" s="133"/>
      <c r="Q3310" s="376"/>
      <c r="R3310" s="133"/>
      <c r="S3310" s="499"/>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91"/>
    </row>
    <row r="3311" spans="6:69">
      <c r="F3311" s="376"/>
      <c r="G3311" s="133"/>
      <c r="H3311" s="376"/>
      <c r="I3311" s="133"/>
      <c r="J3311" s="436"/>
      <c r="K3311" s="133"/>
      <c r="L3311" s="376"/>
      <c r="M3311" s="133"/>
      <c r="N3311" s="376"/>
      <c r="O3311" s="376"/>
      <c r="P3311" s="133"/>
      <c r="Q3311" s="376"/>
      <c r="R3311" s="133"/>
      <c r="S3311" s="499"/>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91"/>
    </row>
    <row r="3312" spans="6:69">
      <c r="F3312" s="376"/>
      <c r="G3312" s="133"/>
      <c r="H3312" s="376"/>
      <c r="I3312" s="133"/>
      <c r="J3312" s="436"/>
      <c r="K3312" s="133"/>
      <c r="L3312" s="376"/>
      <c r="M3312" s="133"/>
      <c r="N3312" s="376"/>
      <c r="O3312" s="376"/>
      <c r="P3312" s="133"/>
      <c r="Q3312" s="376"/>
      <c r="R3312" s="133"/>
      <c r="S3312" s="499"/>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91"/>
    </row>
    <row r="3313" spans="6:69">
      <c r="F3313" s="376"/>
      <c r="G3313" s="133"/>
      <c r="H3313" s="376"/>
      <c r="I3313" s="133"/>
      <c r="J3313" s="436"/>
      <c r="K3313" s="133"/>
      <c r="L3313" s="376"/>
      <c r="M3313" s="133"/>
      <c r="N3313" s="376"/>
      <c r="O3313" s="376"/>
      <c r="P3313" s="133"/>
      <c r="Q3313" s="376"/>
      <c r="R3313" s="133"/>
      <c r="S3313" s="499"/>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91"/>
    </row>
    <row r="3314" spans="6:69">
      <c r="F3314" s="376"/>
      <c r="G3314" s="133"/>
      <c r="H3314" s="376"/>
      <c r="I3314" s="133"/>
      <c r="J3314" s="436"/>
      <c r="K3314" s="133"/>
      <c r="L3314" s="376"/>
      <c r="M3314" s="133"/>
      <c r="N3314" s="376"/>
      <c r="O3314" s="376"/>
      <c r="P3314" s="133"/>
      <c r="Q3314" s="376"/>
      <c r="R3314" s="133"/>
      <c r="S3314" s="499"/>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91"/>
    </row>
    <row r="3315" spans="6:69">
      <c r="F3315" s="376"/>
      <c r="G3315" s="133"/>
      <c r="H3315" s="376"/>
      <c r="I3315" s="133"/>
      <c r="J3315" s="436"/>
      <c r="K3315" s="133"/>
      <c r="L3315" s="376"/>
      <c r="M3315" s="133"/>
      <c r="N3315" s="376"/>
      <c r="O3315" s="376"/>
      <c r="P3315" s="133"/>
      <c r="Q3315" s="376"/>
      <c r="R3315" s="133"/>
      <c r="S3315" s="499"/>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91"/>
    </row>
    <row r="3316" spans="6:69">
      <c r="F3316" s="376"/>
      <c r="G3316" s="133"/>
      <c r="H3316" s="376"/>
      <c r="I3316" s="133"/>
      <c r="J3316" s="436"/>
      <c r="K3316" s="133"/>
      <c r="L3316" s="376"/>
      <c r="M3316" s="133"/>
      <c r="N3316" s="376"/>
      <c r="O3316" s="376"/>
      <c r="P3316" s="133"/>
      <c r="Q3316" s="376"/>
      <c r="R3316" s="133"/>
      <c r="S3316" s="499"/>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91"/>
    </row>
    <row r="3317" spans="6:69">
      <c r="F3317" s="376"/>
      <c r="G3317" s="133"/>
      <c r="H3317" s="376"/>
      <c r="I3317" s="133"/>
      <c r="J3317" s="436"/>
      <c r="K3317" s="133"/>
      <c r="L3317" s="376"/>
      <c r="M3317" s="133"/>
      <c r="N3317" s="376"/>
      <c r="O3317" s="376"/>
      <c r="P3317" s="133"/>
      <c r="Q3317" s="376"/>
      <c r="R3317" s="133"/>
      <c r="S3317" s="499"/>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91"/>
    </row>
    <row r="3318" spans="6:69">
      <c r="F3318" s="376"/>
      <c r="G3318" s="133"/>
      <c r="H3318" s="376"/>
      <c r="I3318" s="133"/>
      <c r="J3318" s="436"/>
      <c r="K3318" s="133"/>
      <c r="L3318" s="376"/>
      <c r="M3318" s="133"/>
      <c r="N3318" s="376"/>
      <c r="O3318" s="376"/>
      <c r="P3318" s="133"/>
      <c r="Q3318" s="376"/>
      <c r="R3318" s="133"/>
      <c r="S3318" s="499"/>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91"/>
    </row>
    <row r="3319" spans="6:69">
      <c r="F3319" s="376"/>
      <c r="G3319" s="133"/>
      <c r="H3319" s="376"/>
      <c r="I3319" s="133"/>
      <c r="J3319" s="436"/>
      <c r="K3319" s="133"/>
      <c r="L3319" s="376"/>
      <c r="M3319" s="133"/>
      <c r="N3319" s="376"/>
      <c r="O3319" s="376"/>
      <c r="P3319" s="133"/>
      <c r="Q3319" s="376"/>
      <c r="R3319" s="133"/>
      <c r="S3319" s="499"/>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91"/>
    </row>
    <row r="3320" spans="6:69">
      <c r="F3320" s="376"/>
      <c r="G3320" s="133"/>
      <c r="H3320" s="376"/>
      <c r="I3320" s="133"/>
      <c r="J3320" s="436"/>
      <c r="K3320" s="133"/>
      <c r="L3320" s="376"/>
      <c r="M3320" s="133"/>
      <c r="N3320" s="376"/>
      <c r="O3320" s="376"/>
      <c r="P3320" s="133"/>
      <c r="Q3320" s="376"/>
      <c r="R3320" s="133"/>
      <c r="S3320" s="499"/>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91"/>
    </row>
    <row r="3321" spans="6:69">
      <c r="F3321" s="376"/>
      <c r="G3321" s="133"/>
      <c r="H3321" s="376"/>
      <c r="I3321" s="133"/>
      <c r="J3321" s="436"/>
      <c r="K3321" s="133"/>
      <c r="L3321" s="376"/>
      <c r="M3321" s="133"/>
      <c r="N3321" s="376"/>
      <c r="O3321" s="376"/>
      <c r="P3321" s="133"/>
      <c r="Q3321" s="376"/>
      <c r="R3321" s="133"/>
      <c r="S3321" s="499"/>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91"/>
    </row>
    <row r="3322" spans="6:69">
      <c r="F3322" s="376"/>
      <c r="G3322" s="133"/>
      <c r="H3322" s="376"/>
      <c r="I3322" s="133"/>
      <c r="J3322" s="436"/>
      <c r="K3322" s="133"/>
      <c r="L3322" s="376"/>
      <c r="M3322" s="133"/>
      <c r="N3322" s="376"/>
      <c r="O3322" s="376"/>
      <c r="P3322" s="133"/>
      <c r="Q3322" s="376"/>
      <c r="R3322" s="133"/>
      <c r="S3322" s="499"/>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91"/>
    </row>
    <row r="3323" spans="6:69">
      <c r="F3323" s="376"/>
      <c r="G3323" s="133"/>
      <c r="H3323" s="376"/>
      <c r="I3323" s="133"/>
      <c r="J3323" s="436"/>
      <c r="K3323" s="133"/>
      <c r="L3323" s="376"/>
      <c r="M3323" s="133"/>
      <c r="N3323" s="376"/>
      <c r="O3323" s="376"/>
      <c r="P3323" s="133"/>
      <c r="Q3323" s="376"/>
      <c r="R3323" s="133"/>
      <c r="S3323" s="499"/>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91"/>
    </row>
    <row r="3324" spans="6:69">
      <c r="F3324" s="376"/>
      <c r="G3324" s="133"/>
      <c r="H3324" s="376"/>
      <c r="I3324" s="133"/>
      <c r="J3324" s="436"/>
      <c r="K3324" s="133"/>
      <c r="L3324" s="376"/>
      <c r="M3324" s="133"/>
      <c r="N3324" s="376"/>
      <c r="O3324" s="376"/>
      <c r="P3324" s="133"/>
      <c r="Q3324" s="376"/>
      <c r="R3324" s="133"/>
      <c r="S3324" s="499"/>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91"/>
    </row>
    <row r="3325" spans="6:69">
      <c r="F3325" s="376"/>
      <c r="G3325" s="133"/>
      <c r="H3325" s="376"/>
      <c r="I3325" s="133"/>
      <c r="J3325" s="436"/>
      <c r="K3325" s="133"/>
      <c r="L3325" s="376"/>
      <c r="M3325" s="133"/>
      <c r="N3325" s="376"/>
      <c r="O3325" s="376"/>
      <c r="P3325" s="133"/>
      <c r="Q3325" s="376"/>
      <c r="R3325" s="133"/>
      <c r="S3325" s="499"/>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91"/>
    </row>
    <row r="3326" spans="6:69">
      <c r="F3326" s="376"/>
      <c r="G3326" s="133"/>
      <c r="H3326" s="376"/>
      <c r="I3326" s="133"/>
      <c r="J3326" s="436"/>
      <c r="K3326" s="133"/>
      <c r="L3326" s="376"/>
      <c r="M3326" s="133"/>
      <c r="N3326" s="376"/>
      <c r="O3326" s="376"/>
      <c r="P3326" s="133"/>
      <c r="Q3326" s="376"/>
      <c r="R3326" s="133"/>
      <c r="S3326" s="499"/>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91"/>
    </row>
    <row r="3327" spans="6:69">
      <c r="F3327" s="376"/>
      <c r="G3327" s="133"/>
      <c r="H3327" s="376"/>
      <c r="I3327" s="133"/>
      <c r="J3327" s="436"/>
      <c r="K3327" s="133"/>
      <c r="L3327" s="376"/>
      <c r="M3327" s="133"/>
      <c r="N3327" s="376"/>
      <c r="O3327" s="376"/>
      <c r="P3327" s="133"/>
      <c r="Q3327" s="376"/>
      <c r="R3327" s="133"/>
      <c r="S3327" s="499"/>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91"/>
    </row>
    <row r="3328" spans="6:69">
      <c r="F3328" s="376"/>
      <c r="G3328" s="133"/>
      <c r="H3328" s="376"/>
      <c r="I3328" s="133"/>
      <c r="J3328" s="436"/>
      <c r="K3328" s="133"/>
      <c r="L3328" s="376"/>
      <c r="M3328" s="133"/>
      <c r="N3328" s="376"/>
      <c r="O3328" s="376"/>
      <c r="P3328" s="133"/>
      <c r="Q3328" s="376"/>
      <c r="R3328" s="133"/>
      <c r="S3328" s="499"/>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91"/>
    </row>
    <row r="3329" spans="6:69">
      <c r="F3329" s="376"/>
      <c r="G3329" s="133"/>
      <c r="H3329" s="376"/>
      <c r="I3329" s="133"/>
      <c r="J3329" s="436"/>
      <c r="K3329" s="133"/>
      <c r="L3329" s="376"/>
      <c r="M3329" s="133"/>
      <c r="N3329" s="376"/>
      <c r="O3329" s="376"/>
      <c r="P3329" s="133"/>
      <c r="Q3329" s="376"/>
      <c r="R3329" s="133"/>
      <c r="S3329" s="499"/>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91"/>
    </row>
    <row r="3330" spans="6:69">
      <c r="F3330" s="376"/>
      <c r="G3330" s="133"/>
      <c r="H3330" s="376"/>
      <c r="I3330" s="133"/>
      <c r="J3330" s="436"/>
      <c r="K3330" s="133"/>
      <c r="L3330" s="376"/>
      <c r="M3330" s="133"/>
      <c r="N3330" s="376"/>
      <c r="O3330" s="376"/>
      <c r="P3330" s="133"/>
      <c r="Q3330" s="376"/>
      <c r="R3330" s="133"/>
      <c r="S3330" s="499"/>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91"/>
    </row>
    <row r="3331" spans="6:69">
      <c r="F3331" s="376"/>
      <c r="G3331" s="133"/>
      <c r="H3331" s="376"/>
      <c r="I3331" s="133"/>
      <c r="J3331" s="436"/>
      <c r="K3331" s="133"/>
      <c r="L3331" s="376"/>
      <c r="M3331" s="133"/>
      <c r="N3331" s="376"/>
      <c r="O3331" s="376"/>
      <c r="P3331" s="133"/>
      <c r="Q3331" s="376"/>
      <c r="R3331" s="133"/>
      <c r="S3331" s="499"/>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91"/>
    </row>
    <row r="3332" spans="6:69">
      <c r="F3332" s="376"/>
      <c r="G3332" s="133"/>
      <c r="H3332" s="376"/>
      <c r="I3332" s="133"/>
      <c r="J3332" s="436"/>
      <c r="K3332" s="133"/>
      <c r="L3332" s="376"/>
      <c r="M3332" s="133"/>
      <c r="N3332" s="376"/>
      <c r="O3332" s="376"/>
      <c r="P3332" s="133"/>
      <c r="Q3332" s="376"/>
      <c r="R3332" s="133"/>
      <c r="S3332" s="499"/>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91"/>
    </row>
    <row r="3333" spans="6:69">
      <c r="F3333" s="376"/>
      <c r="G3333" s="133"/>
      <c r="H3333" s="376"/>
      <c r="I3333" s="133"/>
      <c r="J3333" s="436"/>
      <c r="K3333" s="133"/>
      <c r="L3333" s="376"/>
      <c r="M3333" s="133"/>
      <c r="N3333" s="376"/>
      <c r="O3333" s="376"/>
      <c r="P3333" s="133"/>
      <c r="Q3333" s="376"/>
      <c r="R3333" s="133"/>
      <c r="S3333" s="499"/>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91"/>
    </row>
    <row r="3334" spans="6:69">
      <c r="F3334" s="376"/>
      <c r="G3334" s="133"/>
      <c r="H3334" s="376"/>
      <c r="I3334" s="133"/>
      <c r="J3334" s="436"/>
      <c r="K3334" s="133"/>
      <c r="L3334" s="376"/>
      <c r="M3334" s="133"/>
      <c r="N3334" s="376"/>
      <c r="O3334" s="376"/>
      <c r="P3334" s="133"/>
      <c r="Q3334" s="376"/>
      <c r="R3334" s="133"/>
      <c r="S3334" s="499"/>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91"/>
    </row>
    <row r="3335" spans="6:69">
      <c r="F3335" s="376"/>
      <c r="G3335" s="133"/>
      <c r="H3335" s="376"/>
      <c r="I3335" s="133"/>
      <c r="J3335" s="436"/>
      <c r="K3335" s="133"/>
      <c r="L3335" s="376"/>
      <c r="M3335" s="133"/>
      <c r="N3335" s="376"/>
      <c r="O3335" s="376"/>
      <c r="P3335" s="133"/>
      <c r="Q3335" s="376"/>
      <c r="R3335" s="133"/>
      <c r="S3335" s="499"/>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91"/>
    </row>
    <row r="3336" spans="6:69">
      <c r="F3336" s="376"/>
      <c r="G3336" s="133"/>
      <c r="H3336" s="376"/>
      <c r="I3336" s="133"/>
      <c r="J3336" s="436"/>
      <c r="K3336" s="133"/>
      <c r="L3336" s="376"/>
      <c r="M3336" s="133"/>
      <c r="N3336" s="376"/>
      <c r="O3336" s="376"/>
      <c r="P3336" s="133"/>
      <c r="Q3336" s="376"/>
      <c r="R3336" s="133"/>
      <c r="S3336" s="499"/>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91"/>
    </row>
    <row r="3337" spans="6:69">
      <c r="F3337" s="376"/>
      <c r="G3337" s="133"/>
      <c r="H3337" s="376"/>
      <c r="I3337" s="133"/>
      <c r="J3337" s="436"/>
      <c r="K3337" s="133"/>
      <c r="L3337" s="376"/>
      <c r="M3337" s="133"/>
      <c r="N3337" s="376"/>
      <c r="O3337" s="376"/>
      <c r="P3337" s="133"/>
      <c r="Q3337" s="376"/>
      <c r="R3337" s="133"/>
      <c r="S3337" s="499"/>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91"/>
    </row>
    <row r="3338" spans="6:69">
      <c r="F3338" s="376"/>
      <c r="G3338" s="133"/>
      <c r="H3338" s="376"/>
      <c r="I3338" s="133"/>
      <c r="J3338" s="436"/>
      <c r="K3338" s="133"/>
      <c r="L3338" s="376"/>
      <c r="M3338" s="133"/>
      <c r="N3338" s="376"/>
      <c r="O3338" s="376"/>
      <c r="P3338" s="133"/>
      <c r="Q3338" s="376"/>
      <c r="R3338" s="133"/>
      <c r="S3338" s="499"/>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91"/>
    </row>
    <row r="3339" spans="6:69">
      <c r="F3339" s="376"/>
      <c r="G3339" s="133"/>
      <c r="H3339" s="376"/>
      <c r="I3339" s="133"/>
      <c r="J3339" s="436"/>
      <c r="K3339" s="133"/>
      <c r="L3339" s="376"/>
      <c r="M3339" s="133"/>
      <c r="N3339" s="376"/>
      <c r="O3339" s="376"/>
      <c r="P3339" s="133"/>
      <c r="Q3339" s="376"/>
      <c r="R3339" s="133"/>
      <c r="S3339" s="499"/>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91"/>
    </row>
    <row r="3340" spans="6:69">
      <c r="F3340" s="376"/>
      <c r="G3340" s="133"/>
      <c r="H3340" s="376"/>
      <c r="I3340" s="133"/>
      <c r="J3340" s="436"/>
      <c r="K3340" s="133"/>
      <c r="L3340" s="376"/>
      <c r="M3340" s="133"/>
      <c r="N3340" s="376"/>
      <c r="O3340" s="376"/>
      <c r="P3340" s="133"/>
      <c r="Q3340" s="376"/>
      <c r="R3340" s="133"/>
      <c r="S3340" s="499"/>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91"/>
    </row>
    <row r="3341" spans="6:69">
      <c r="F3341" s="376"/>
      <c r="G3341" s="133"/>
      <c r="H3341" s="376"/>
      <c r="I3341" s="133"/>
      <c r="J3341" s="436"/>
      <c r="K3341" s="133"/>
      <c r="L3341" s="376"/>
      <c r="M3341" s="133"/>
      <c r="N3341" s="376"/>
      <c r="O3341" s="376"/>
      <c r="P3341" s="133"/>
      <c r="Q3341" s="376"/>
      <c r="R3341" s="133"/>
      <c r="S3341" s="499"/>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91"/>
    </row>
    <row r="3342" spans="6:69">
      <c r="F3342" s="376"/>
      <c r="G3342" s="133"/>
      <c r="H3342" s="376"/>
      <c r="I3342" s="133"/>
      <c r="J3342" s="436"/>
      <c r="K3342" s="133"/>
      <c r="L3342" s="376"/>
      <c r="M3342" s="133"/>
      <c r="N3342" s="376"/>
      <c r="O3342" s="376"/>
      <c r="P3342" s="133"/>
      <c r="Q3342" s="376"/>
      <c r="R3342" s="133"/>
      <c r="S3342" s="499"/>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91"/>
    </row>
    <row r="3343" spans="6:69">
      <c r="F3343" s="376"/>
      <c r="G3343" s="133"/>
      <c r="H3343" s="376"/>
      <c r="I3343" s="133"/>
      <c r="J3343" s="436"/>
      <c r="K3343" s="133"/>
      <c r="L3343" s="376"/>
      <c r="M3343" s="133"/>
      <c r="N3343" s="376"/>
      <c r="O3343" s="376"/>
      <c r="P3343" s="133"/>
      <c r="Q3343" s="376"/>
      <c r="R3343" s="133"/>
      <c r="S3343" s="499"/>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91"/>
    </row>
    <row r="3344" spans="6:69">
      <c r="F3344" s="376"/>
      <c r="G3344" s="133"/>
      <c r="H3344" s="376"/>
      <c r="I3344" s="133"/>
      <c r="J3344" s="436"/>
      <c r="K3344" s="133"/>
      <c r="L3344" s="376"/>
      <c r="M3344" s="133"/>
      <c r="N3344" s="376"/>
      <c r="O3344" s="376"/>
      <c r="P3344" s="133"/>
      <c r="Q3344" s="376"/>
      <c r="R3344" s="133"/>
      <c r="S3344" s="499"/>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91"/>
    </row>
    <row r="3345" spans="6:69">
      <c r="F3345" s="376"/>
      <c r="G3345" s="133"/>
      <c r="H3345" s="376"/>
      <c r="I3345" s="133"/>
      <c r="J3345" s="436"/>
      <c r="K3345" s="133"/>
      <c r="L3345" s="376"/>
      <c r="M3345" s="133"/>
      <c r="N3345" s="376"/>
      <c r="O3345" s="376"/>
      <c r="P3345" s="133"/>
      <c r="Q3345" s="376"/>
      <c r="R3345" s="133"/>
      <c r="S3345" s="499"/>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91"/>
    </row>
    <row r="3346" spans="6:69">
      <c r="F3346" s="376"/>
      <c r="G3346" s="133"/>
      <c r="H3346" s="376"/>
      <c r="I3346" s="133"/>
      <c r="J3346" s="436"/>
      <c r="K3346" s="133"/>
      <c r="L3346" s="376"/>
      <c r="M3346" s="133"/>
      <c r="N3346" s="376"/>
      <c r="O3346" s="376"/>
      <c r="P3346" s="133"/>
      <c r="Q3346" s="376"/>
      <c r="R3346" s="133"/>
      <c r="S3346" s="499"/>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91"/>
    </row>
    <row r="3347" spans="6:69">
      <c r="F3347" s="376"/>
      <c r="G3347" s="133"/>
      <c r="H3347" s="376"/>
      <c r="I3347" s="133"/>
      <c r="J3347" s="436"/>
      <c r="K3347" s="133"/>
      <c r="L3347" s="376"/>
      <c r="M3347" s="133"/>
      <c r="N3347" s="376"/>
      <c r="O3347" s="376"/>
      <c r="P3347" s="133"/>
      <c r="Q3347" s="376"/>
      <c r="R3347" s="133"/>
      <c r="S3347" s="499"/>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91"/>
    </row>
    <row r="3348" spans="6:69">
      <c r="F3348" s="376"/>
      <c r="G3348" s="133"/>
      <c r="H3348" s="376"/>
      <c r="I3348" s="133"/>
      <c r="J3348" s="436"/>
      <c r="K3348" s="133"/>
      <c r="L3348" s="376"/>
      <c r="M3348" s="133"/>
      <c r="N3348" s="376"/>
      <c r="O3348" s="376"/>
      <c r="P3348" s="133"/>
      <c r="Q3348" s="376"/>
      <c r="R3348" s="133"/>
      <c r="S3348" s="499"/>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91"/>
    </row>
    <row r="3349" spans="6:69">
      <c r="F3349" s="376"/>
      <c r="G3349" s="133"/>
      <c r="H3349" s="376"/>
      <c r="I3349" s="133"/>
      <c r="J3349" s="436"/>
      <c r="K3349" s="133"/>
      <c r="L3349" s="376"/>
      <c r="M3349" s="133"/>
      <c r="N3349" s="376"/>
      <c r="O3349" s="376"/>
      <c r="P3349" s="133"/>
      <c r="Q3349" s="376"/>
      <c r="R3349" s="133"/>
      <c r="S3349" s="499"/>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91"/>
    </row>
    <row r="3350" spans="6:69">
      <c r="F3350" s="376"/>
      <c r="G3350" s="133"/>
      <c r="H3350" s="376"/>
      <c r="I3350" s="133"/>
      <c r="J3350" s="436"/>
      <c r="K3350" s="133"/>
      <c r="L3350" s="376"/>
      <c r="M3350" s="133"/>
      <c r="N3350" s="376"/>
      <c r="O3350" s="376"/>
      <c r="P3350" s="133"/>
      <c r="Q3350" s="376"/>
      <c r="R3350" s="133"/>
      <c r="S3350" s="499"/>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91"/>
    </row>
    <row r="3351" spans="6:69">
      <c r="F3351" s="376"/>
      <c r="G3351" s="133"/>
      <c r="H3351" s="376"/>
      <c r="I3351" s="133"/>
      <c r="J3351" s="436"/>
      <c r="K3351" s="133"/>
      <c r="L3351" s="376"/>
      <c r="M3351" s="133"/>
      <c r="N3351" s="376"/>
      <c r="O3351" s="376"/>
      <c r="P3351" s="133"/>
      <c r="Q3351" s="376"/>
      <c r="R3351" s="133"/>
      <c r="S3351" s="499"/>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91"/>
    </row>
    <row r="3352" spans="6:69">
      <c r="F3352" s="376"/>
      <c r="G3352" s="133"/>
      <c r="H3352" s="376"/>
      <c r="I3352" s="133"/>
      <c r="J3352" s="436"/>
      <c r="K3352" s="133"/>
      <c r="L3352" s="376"/>
      <c r="M3352" s="133"/>
      <c r="N3352" s="376"/>
      <c r="O3352" s="376"/>
      <c r="P3352" s="133"/>
      <c r="Q3352" s="376"/>
      <c r="R3352" s="133"/>
      <c r="S3352" s="499"/>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91"/>
    </row>
    <row r="3353" spans="6:69">
      <c r="F3353" s="376"/>
      <c r="G3353" s="133"/>
      <c r="H3353" s="376"/>
      <c r="I3353" s="133"/>
      <c r="J3353" s="436"/>
      <c r="K3353" s="133"/>
      <c r="L3353" s="376"/>
      <c r="M3353" s="133"/>
      <c r="N3353" s="376"/>
      <c r="O3353" s="376"/>
      <c r="P3353" s="133"/>
      <c r="Q3353" s="376"/>
      <c r="R3353" s="133"/>
      <c r="S3353" s="499"/>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91"/>
    </row>
    <row r="3354" spans="6:69">
      <c r="F3354" s="376"/>
      <c r="G3354" s="133"/>
      <c r="H3354" s="376"/>
      <c r="I3354" s="133"/>
      <c r="J3354" s="436"/>
      <c r="K3354" s="133"/>
      <c r="L3354" s="376"/>
      <c r="M3354" s="133"/>
      <c r="N3354" s="376"/>
      <c r="O3354" s="376"/>
      <c r="P3354" s="133"/>
      <c r="Q3354" s="376"/>
      <c r="R3354" s="133"/>
      <c r="S3354" s="499"/>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91"/>
    </row>
    <row r="3355" spans="6:69">
      <c r="F3355" s="376"/>
      <c r="G3355" s="133"/>
      <c r="H3355" s="376"/>
      <c r="I3355" s="133"/>
      <c r="J3355" s="436"/>
      <c r="K3355" s="133"/>
      <c r="L3355" s="376"/>
      <c r="M3355" s="133"/>
      <c r="N3355" s="376"/>
      <c r="O3355" s="376"/>
      <c r="P3355" s="133"/>
      <c r="Q3355" s="376"/>
      <c r="R3355" s="133"/>
      <c r="S3355" s="499"/>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91"/>
    </row>
    <row r="3356" spans="6:69">
      <c r="F3356" s="376"/>
      <c r="G3356" s="133"/>
      <c r="H3356" s="376"/>
      <c r="I3356" s="133"/>
      <c r="J3356" s="436"/>
      <c r="K3356" s="133"/>
      <c r="L3356" s="376"/>
      <c r="M3356" s="133"/>
      <c r="N3356" s="376"/>
      <c r="O3356" s="376"/>
      <c r="P3356" s="133"/>
      <c r="Q3356" s="376"/>
      <c r="R3356" s="133"/>
      <c r="S3356" s="499"/>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91"/>
    </row>
    <row r="3357" spans="6:69">
      <c r="F3357" s="376"/>
      <c r="G3357" s="133"/>
      <c r="H3357" s="376"/>
      <c r="I3357" s="133"/>
      <c r="J3357" s="436"/>
      <c r="K3357" s="133"/>
      <c r="L3357" s="376"/>
      <c r="M3357" s="133"/>
      <c r="N3357" s="376"/>
      <c r="O3357" s="376"/>
      <c r="P3357" s="133"/>
      <c r="Q3357" s="376"/>
      <c r="R3357" s="133"/>
      <c r="S3357" s="499"/>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91"/>
    </row>
    <row r="3358" spans="6:69">
      <c r="F3358" s="376"/>
      <c r="G3358" s="133"/>
      <c r="H3358" s="376"/>
      <c r="I3358" s="133"/>
      <c r="J3358" s="436"/>
      <c r="K3358" s="133"/>
      <c r="L3358" s="376"/>
      <c r="M3358" s="133"/>
      <c r="N3358" s="376"/>
      <c r="O3358" s="376"/>
      <c r="P3358" s="133"/>
      <c r="Q3358" s="376"/>
      <c r="R3358" s="133"/>
      <c r="S3358" s="499"/>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91"/>
    </row>
    <row r="3359" spans="6:69">
      <c r="F3359" s="376"/>
      <c r="G3359" s="133"/>
      <c r="H3359" s="376"/>
      <c r="I3359" s="133"/>
      <c r="J3359" s="436"/>
      <c r="K3359" s="133"/>
      <c r="L3359" s="376"/>
      <c r="M3359" s="133"/>
      <c r="N3359" s="376"/>
      <c r="O3359" s="376"/>
      <c r="P3359" s="133"/>
      <c r="Q3359" s="376"/>
      <c r="R3359" s="133"/>
      <c r="S3359" s="499"/>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91"/>
    </row>
    <row r="3360" spans="6:69">
      <c r="F3360" s="376"/>
      <c r="G3360" s="133"/>
      <c r="H3360" s="376"/>
      <c r="I3360" s="133"/>
      <c r="J3360" s="436"/>
      <c r="K3360" s="133"/>
      <c r="L3360" s="376"/>
      <c r="M3360" s="133"/>
      <c r="N3360" s="376"/>
      <c r="O3360" s="376"/>
      <c r="P3360" s="133"/>
      <c r="Q3360" s="376"/>
      <c r="R3360" s="133"/>
      <c r="S3360" s="499"/>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91"/>
    </row>
    <row r="3361" spans="6:69">
      <c r="F3361" s="376"/>
      <c r="G3361" s="133"/>
      <c r="H3361" s="376"/>
      <c r="I3361" s="133"/>
      <c r="J3361" s="436"/>
      <c r="K3361" s="133"/>
      <c r="L3361" s="376"/>
      <c r="M3361" s="133"/>
      <c r="N3361" s="376"/>
      <c r="O3361" s="376"/>
      <c r="P3361" s="133"/>
      <c r="Q3361" s="376"/>
      <c r="R3361" s="133"/>
      <c r="S3361" s="499"/>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91"/>
    </row>
    <row r="3362" spans="6:69">
      <c r="F3362" s="376"/>
      <c r="G3362" s="133"/>
      <c r="H3362" s="376"/>
      <c r="I3362" s="133"/>
      <c r="J3362" s="436"/>
      <c r="K3362" s="133"/>
      <c r="L3362" s="376"/>
      <c r="M3362" s="133"/>
      <c r="N3362" s="376"/>
      <c r="O3362" s="376"/>
      <c r="P3362" s="133"/>
      <c r="Q3362" s="376"/>
      <c r="R3362" s="133"/>
      <c r="S3362" s="499"/>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91"/>
    </row>
    <row r="3363" spans="6:69">
      <c r="F3363" s="376"/>
      <c r="G3363" s="133"/>
      <c r="H3363" s="376"/>
      <c r="I3363" s="133"/>
      <c r="J3363" s="436"/>
      <c r="K3363" s="133"/>
      <c r="L3363" s="376"/>
      <c r="M3363" s="133"/>
      <c r="N3363" s="376"/>
      <c r="O3363" s="376"/>
      <c r="P3363" s="133"/>
      <c r="Q3363" s="376"/>
      <c r="R3363" s="133"/>
      <c r="S3363" s="499"/>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91"/>
    </row>
    <row r="3364" spans="6:69">
      <c r="F3364" s="376"/>
      <c r="G3364" s="133"/>
      <c r="H3364" s="376"/>
      <c r="I3364" s="133"/>
      <c r="J3364" s="436"/>
      <c r="K3364" s="133"/>
      <c r="L3364" s="376"/>
      <c r="M3364" s="133"/>
      <c r="N3364" s="376"/>
      <c r="O3364" s="376"/>
      <c r="P3364" s="133"/>
      <c r="Q3364" s="376"/>
      <c r="R3364" s="133"/>
      <c r="S3364" s="499"/>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91"/>
    </row>
    <row r="3365" spans="6:69">
      <c r="F3365" s="376"/>
      <c r="G3365" s="133"/>
      <c r="H3365" s="376"/>
      <c r="I3365" s="133"/>
      <c r="J3365" s="436"/>
      <c r="K3365" s="133"/>
      <c r="L3365" s="376"/>
      <c r="M3365" s="133"/>
      <c r="N3365" s="376"/>
      <c r="O3365" s="376"/>
      <c r="P3365" s="133"/>
      <c r="Q3365" s="376"/>
      <c r="R3365" s="133"/>
      <c r="S3365" s="499"/>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91"/>
    </row>
    <row r="3366" spans="6:69">
      <c r="F3366" s="376"/>
      <c r="G3366" s="133"/>
      <c r="H3366" s="376"/>
      <c r="I3366" s="133"/>
      <c r="J3366" s="436"/>
      <c r="K3366" s="133"/>
      <c r="L3366" s="376"/>
      <c r="M3366" s="133"/>
      <c r="N3366" s="376"/>
      <c r="O3366" s="376"/>
      <c r="P3366" s="133"/>
      <c r="Q3366" s="376"/>
      <c r="R3366" s="133"/>
      <c r="S3366" s="499"/>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91"/>
    </row>
    <row r="3367" spans="6:69">
      <c r="F3367" s="376"/>
      <c r="G3367" s="133"/>
      <c r="H3367" s="376"/>
      <c r="I3367" s="133"/>
      <c r="J3367" s="436"/>
      <c r="K3367" s="133"/>
      <c r="L3367" s="376"/>
      <c r="M3367" s="133"/>
      <c r="N3367" s="376"/>
      <c r="O3367" s="376"/>
      <c r="P3367" s="133"/>
      <c r="Q3367" s="376"/>
      <c r="R3367" s="133"/>
      <c r="S3367" s="499"/>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91"/>
    </row>
    <row r="3368" spans="6:69">
      <c r="F3368" s="376"/>
      <c r="G3368" s="133"/>
      <c r="H3368" s="376"/>
      <c r="I3368" s="133"/>
      <c r="J3368" s="436"/>
      <c r="K3368" s="133"/>
      <c r="L3368" s="376"/>
      <c r="M3368" s="133"/>
      <c r="N3368" s="376"/>
      <c r="O3368" s="376"/>
      <c r="P3368" s="133"/>
      <c r="Q3368" s="376"/>
      <c r="R3368" s="133"/>
      <c r="S3368" s="499"/>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91"/>
    </row>
    <row r="3369" spans="6:69">
      <c r="F3369" s="376"/>
      <c r="G3369" s="133"/>
      <c r="H3369" s="376"/>
      <c r="I3369" s="133"/>
      <c r="J3369" s="436"/>
      <c r="K3369" s="133"/>
      <c r="L3369" s="376"/>
      <c r="M3369" s="133"/>
      <c r="N3369" s="376"/>
      <c r="O3369" s="376"/>
      <c r="P3369" s="133"/>
      <c r="Q3369" s="376"/>
      <c r="R3369" s="133"/>
      <c r="S3369" s="499"/>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91"/>
    </row>
    <row r="3370" spans="6:69">
      <c r="F3370" s="376"/>
      <c r="G3370" s="133"/>
      <c r="H3370" s="376"/>
      <c r="I3370" s="133"/>
      <c r="J3370" s="436"/>
      <c r="K3370" s="133"/>
      <c r="L3370" s="376"/>
      <c r="M3370" s="133"/>
      <c r="N3370" s="376"/>
      <c r="O3370" s="376"/>
      <c r="P3370" s="133"/>
      <c r="Q3370" s="376"/>
      <c r="R3370" s="133"/>
      <c r="S3370" s="499"/>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91"/>
    </row>
    <row r="3371" spans="6:69">
      <c r="F3371" s="376"/>
      <c r="G3371" s="133"/>
      <c r="H3371" s="376"/>
      <c r="I3371" s="133"/>
      <c r="J3371" s="436"/>
      <c r="K3371" s="133"/>
      <c r="L3371" s="376"/>
      <c r="M3371" s="133"/>
      <c r="N3371" s="376"/>
      <c r="O3371" s="376"/>
      <c r="P3371" s="133"/>
      <c r="Q3371" s="376"/>
      <c r="R3371" s="133"/>
      <c r="S3371" s="499"/>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91"/>
    </row>
    <row r="3372" spans="6:69">
      <c r="F3372" s="376"/>
      <c r="G3372" s="133"/>
      <c r="H3372" s="376"/>
      <c r="I3372" s="133"/>
      <c r="J3372" s="436"/>
      <c r="K3372" s="133"/>
      <c r="L3372" s="376"/>
      <c r="M3372" s="133"/>
      <c r="N3372" s="376"/>
      <c r="O3372" s="376"/>
      <c r="P3372" s="133"/>
      <c r="Q3372" s="376"/>
      <c r="R3372" s="133"/>
      <c r="S3372" s="499"/>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91"/>
    </row>
    <row r="3373" spans="6:69">
      <c r="F3373" s="376"/>
      <c r="G3373" s="133"/>
      <c r="H3373" s="376"/>
      <c r="I3373" s="133"/>
      <c r="J3373" s="436"/>
      <c r="K3373" s="133"/>
      <c r="L3373" s="376"/>
      <c r="M3373" s="133"/>
      <c r="N3373" s="376"/>
      <c r="O3373" s="376"/>
      <c r="P3373" s="133"/>
      <c r="Q3373" s="376"/>
      <c r="R3373" s="133"/>
      <c r="S3373" s="499"/>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91"/>
    </row>
    <row r="3374" spans="6:69">
      <c r="F3374" s="376"/>
      <c r="G3374" s="133"/>
      <c r="H3374" s="376"/>
      <c r="I3374" s="133"/>
      <c r="J3374" s="436"/>
      <c r="K3374" s="133"/>
      <c r="L3374" s="376"/>
      <c r="M3374" s="133"/>
      <c r="N3374" s="376"/>
      <c r="O3374" s="376"/>
      <c r="P3374" s="133"/>
      <c r="Q3374" s="376"/>
      <c r="R3374" s="133"/>
      <c r="S3374" s="499"/>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91"/>
    </row>
    <row r="3375" spans="6:69">
      <c r="F3375" s="376"/>
      <c r="G3375" s="133"/>
      <c r="H3375" s="376"/>
      <c r="I3375" s="133"/>
      <c r="J3375" s="436"/>
      <c r="K3375" s="133"/>
      <c r="L3375" s="376"/>
      <c r="M3375" s="133"/>
      <c r="N3375" s="376"/>
      <c r="O3375" s="376"/>
      <c r="P3375" s="133"/>
      <c r="Q3375" s="376"/>
      <c r="R3375" s="133"/>
      <c r="S3375" s="499"/>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91"/>
    </row>
    <row r="3376" spans="6:69">
      <c r="F3376" s="376"/>
      <c r="G3376" s="133"/>
      <c r="H3376" s="376"/>
      <c r="I3376" s="133"/>
      <c r="J3376" s="436"/>
      <c r="K3376" s="133"/>
      <c r="L3376" s="376"/>
      <c r="M3376" s="133"/>
      <c r="N3376" s="376"/>
      <c r="O3376" s="376"/>
      <c r="P3376" s="133"/>
      <c r="Q3376" s="376"/>
      <c r="R3376" s="133"/>
      <c r="S3376" s="499"/>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91"/>
    </row>
    <row r="3377" spans="6:69">
      <c r="F3377" s="376"/>
      <c r="G3377" s="133"/>
      <c r="H3377" s="376"/>
      <c r="I3377" s="133"/>
      <c r="J3377" s="436"/>
      <c r="K3377" s="133"/>
      <c r="L3377" s="376"/>
      <c r="M3377" s="133"/>
      <c r="N3377" s="376"/>
      <c r="O3377" s="376"/>
      <c r="P3377" s="133"/>
      <c r="Q3377" s="376"/>
      <c r="R3377" s="133"/>
      <c r="S3377" s="499"/>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91"/>
    </row>
    <row r="3378" spans="6:69">
      <c r="F3378" s="376"/>
      <c r="G3378" s="133"/>
      <c r="H3378" s="376"/>
      <c r="I3378" s="133"/>
      <c r="J3378" s="436"/>
      <c r="K3378" s="133"/>
      <c r="L3378" s="376"/>
      <c r="M3378" s="133"/>
      <c r="N3378" s="376"/>
      <c r="O3378" s="376"/>
      <c r="P3378" s="133"/>
      <c r="Q3378" s="376"/>
      <c r="R3378" s="133"/>
      <c r="S3378" s="499"/>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91"/>
    </row>
    <row r="3379" spans="6:69">
      <c r="F3379" s="376"/>
      <c r="G3379" s="133"/>
      <c r="H3379" s="376"/>
      <c r="I3379" s="133"/>
      <c r="J3379" s="436"/>
      <c r="K3379" s="133"/>
      <c r="L3379" s="376"/>
      <c r="M3379" s="133"/>
      <c r="N3379" s="376"/>
      <c r="O3379" s="376"/>
      <c r="P3379" s="133"/>
      <c r="Q3379" s="376"/>
      <c r="R3379" s="133"/>
      <c r="S3379" s="499"/>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91"/>
    </row>
    <row r="3380" spans="6:69">
      <c r="F3380" s="376"/>
      <c r="G3380" s="133"/>
      <c r="H3380" s="376"/>
      <c r="I3380" s="133"/>
      <c r="J3380" s="436"/>
      <c r="K3380" s="133"/>
      <c r="L3380" s="376"/>
      <c r="M3380" s="133"/>
      <c r="N3380" s="376"/>
      <c r="O3380" s="376"/>
      <c r="P3380" s="133"/>
      <c r="Q3380" s="376"/>
      <c r="R3380" s="133"/>
      <c r="S3380" s="499"/>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91"/>
    </row>
    <row r="3381" spans="6:69">
      <c r="F3381" s="376"/>
      <c r="G3381" s="133"/>
      <c r="H3381" s="376"/>
      <c r="I3381" s="133"/>
      <c r="J3381" s="436"/>
      <c r="K3381" s="133"/>
      <c r="L3381" s="376"/>
      <c r="M3381" s="133"/>
      <c r="N3381" s="376"/>
      <c r="O3381" s="376"/>
      <c r="P3381" s="133"/>
      <c r="Q3381" s="376"/>
      <c r="R3381" s="133"/>
      <c r="S3381" s="499"/>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91"/>
    </row>
    <row r="3382" spans="6:69">
      <c r="F3382" s="376"/>
      <c r="G3382" s="133"/>
      <c r="H3382" s="376"/>
      <c r="I3382" s="133"/>
      <c r="J3382" s="436"/>
      <c r="K3382" s="133"/>
      <c r="L3382" s="376"/>
      <c r="M3382" s="133"/>
      <c r="N3382" s="376"/>
      <c r="O3382" s="376"/>
      <c r="P3382" s="133"/>
      <c r="Q3382" s="376"/>
      <c r="R3382" s="133"/>
      <c r="S3382" s="499"/>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91"/>
    </row>
    <row r="3383" spans="6:69">
      <c r="F3383" s="376"/>
      <c r="G3383" s="133"/>
      <c r="H3383" s="376"/>
      <c r="I3383" s="133"/>
      <c r="J3383" s="436"/>
      <c r="K3383" s="133"/>
      <c r="L3383" s="376"/>
      <c r="M3383" s="133"/>
      <c r="N3383" s="376"/>
      <c r="O3383" s="376"/>
      <c r="P3383" s="133"/>
      <c r="Q3383" s="376"/>
      <c r="R3383" s="133"/>
      <c r="S3383" s="499"/>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91"/>
    </row>
    <row r="3384" spans="6:69">
      <c r="F3384" s="376"/>
      <c r="G3384" s="133"/>
      <c r="H3384" s="376"/>
      <c r="I3384" s="133"/>
      <c r="J3384" s="436"/>
      <c r="K3384" s="133"/>
      <c r="L3384" s="376"/>
      <c r="M3384" s="133"/>
      <c r="N3384" s="376"/>
      <c r="O3384" s="376"/>
      <c r="P3384" s="133"/>
      <c r="Q3384" s="376"/>
      <c r="R3384" s="133"/>
      <c r="S3384" s="499"/>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91"/>
    </row>
    <row r="3385" spans="6:69">
      <c r="F3385" s="376"/>
      <c r="G3385" s="133"/>
      <c r="H3385" s="376"/>
      <c r="I3385" s="133"/>
      <c r="J3385" s="436"/>
      <c r="K3385" s="133"/>
      <c r="L3385" s="376"/>
      <c r="M3385" s="133"/>
      <c r="N3385" s="376"/>
      <c r="O3385" s="376"/>
      <c r="P3385" s="133"/>
      <c r="Q3385" s="376"/>
      <c r="R3385" s="133"/>
      <c r="S3385" s="499"/>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91"/>
    </row>
    <row r="3386" spans="6:69">
      <c r="F3386" s="376"/>
      <c r="G3386" s="133"/>
      <c r="H3386" s="376"/>
      <c r="I3386" s="133"/>
      <c r="J3386" s="436"/>
      <c r="K3386" s="133"/>
      <c r="L3386" s="376"/>
      <c r="M3386" s="133"/>
      <c r="N3386" s="376"/>
      <c r="O3386" s="376"/>
      <c r="P3386" s="133"/>
      <c r="Q3386" s="376"/>
      <c r="R3386" s="133"/>
      <c r="S3386" s="499"/>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91"/>
    </row>
    <row r="3387" spans="6:69">
      <c r="F3387" s="376"/>
      <c r="G3387" s="133"/>
      <c r="H3387" s="376"/>
      <c r="I3387" s="133"/>
      <c r="J3387" s="436"/>
      <c r="K3387" s="133"/>
      <c r="L3387" s="376"/>
      <c r="M3387" s="133"/>
      <c r="N3387" s="376"/>
      <c r="O3387" s="376"/>
      <c r="P3387" s="133"/>
      <c r="Q3387" s="376"/>
      <c r="R3387" s="133"/>
      <c r="S3387" s="499"/>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91"/>
    </row>
    <row r="3388" spans="6:69">
      <c r="F3388" s="376"/>
      <c r="G3388" s="133"/>
      <c r="H3388" s="376"/>
      <c r="I3388" s="133"/>
      <c r="J3388" s="436"/>
      <c r="K3388" s="133"/>
      <c r="L3388" s="376"/>
      <c r="M3388" s="133"/>
      <c r="N3388" s="376"/>
      <c r="O3388" s="376"/>
      <c r="P3388" s="133"/>
      <c r="Q3388" s="376"/>
      <c r="R3388" s="133"/>
      <c r="S3388" s="499"/>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91"/>
    </row>
    <row r="3389" spans="6:69">
      <c r="F3389" s="376"/>
      <c r="G3389" s="133"/>
      <c r="H3389" s="376"/>
      <c r="I3389" s="133"/>
      <c r="J3389" s="436"/>
      <c r="K3389" s="133"/>
      <c r="L3389" s="376"/>
      <c r="M3389" s="133"/>
      <c r="N3389" s="376"/>
      <c r="O3389" s="376"/>
      <c r="P3389" s="133"/>
      <c r="Q3389" s="376"/>
      <c r="R3389" s="133"/>
      <c r="S3389" s="499"/>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91"/>
    </row>
    <row r="3390" spans="6:69">
      <c r="F3390" s="376"/>
      <c r="G3390" s="133"/>
      <c r="H3390" s="376"/>
      <c r="I3390" s="133"/>
      <c r="J3390" s="436"/>
      <c r="K3390" s="133"/>
      <c r="L3390" s="376"/>
      <c r="M3390" s="133"/>
      <c r="N3390" s="376"/>
      <c r="O3390" s="376"/>
      <c r="P3390" s="133"/>
      <c r="Q3390" s="376"/>
      <c r="R3390" s="133"/>
      <c r="S3390" s="499"/>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91"/>
    </row>
    <row r="3391" spans="6:69">
      <c r="F3391" s="376"/>
      <c r="G3391" s="133"/>
      <c r="H3391" s="376"/>
      <c r="I3391" s="133"/>
      <c r="J3391" s="436"/>
      <c r="K3391" s="133"/>
      <c r="L3391" s="376"/>
      <c r="M3391" s="133"/>
      <c r="N3391" s="376"/>
      <c r="O3391" s="376"/>
      <c r="P3391" s="133"/>
      <c r="Q3391" s="376"/>
      <c r="R3391" s="133"/>
      <c r="S3391" s="499"/>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91"/>
    </row>
    <row r="3392" spans="6:69">
      <c r="F3392" s="376"/>
      <c r="G3392" s="133"/>
      <c r="H3392" s="376"/>
      <c r="I3392" s="133"/>
      <c r="J3392" s="436"/>
      <c r="K3392" s="133"/>
      <c r="L3392" s="376"/>
      <c r="M3392" s="133"/>
      <c r="N3392" s="376"/>
      <c r="O3392" s="376"/>
      <c r="P3392" s="133"/>
      <c r="Q3392" s="376"/>
      <c r="R3392" s="133"/>
      <c r="S3392" s="499"/>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91"/>
    </row>
    <row r="3393" spans="6:69">
      <c r="F3393" s="376"/>
      <c r="G3393" s="133"/>
      <c r="H3393" s="376"/>
      <c r="I3393" s="133"/>
      <c r="J3393" s="436"/>
      <c r="K3393" s="133"/>
      <c r="L3393" s="376"/>
      <c r="M3393" s="133"/>
      <c r="N3393" s="376"/>
      <c r="O3393" s="376"/>
      <c r="P3393" s="133"/>
      <c r="Q3393" s="376"/>
      <c r="R3393" s="133"/>
      <c r="S3393" s="499"/>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91"/>
    </row>
    <row r="3394" spans="6:69">
      <c r="F3394" s="376"/>
      <c r="G3394" s="133"/>
      <c r="H3394" s="376"/>
      <c r="I3394" s="133"/>
      <c r="J3394" s="436"/>
      <c r="K3394" s="133"/>
      <c r="L3394" s="376"/>
      <c r="M3394" s="133"/>
      <c r="N3394" s="376"/>
      <c r="O3394" s="376"/>
      <c r="P3394" s="133"/>
      <c r="Q3394" s="376"/>
      <c r="R3394" s="133"/>
      <c r="S3394" s="499"/>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91"/>
    </row>
    <row r="3395" spans="6:69">
      <c r="F3395" s="376"/>
      <c r="G3395" s="133"/>
      <c r="H3395" s="376"/>
      <c r="I3395" s="133"/>
      <c r="J3395" s="436"/>
      <c r="K3395" s="133"/>
      <c r="L3395" s="376"/>
      <c r="M3395" s="133"/>
      <c r="N3395" s="376"/>
      <c r="O3395" s="376"/>
      <c r="P3395" s="133"/>
      <c r="Q3395" s="376"/>
      <c r="R3395" s="133"/>
      <c r="S3395" s="499"/>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91"/>
    </row>
    <row r="3396" spans="6:69">
      <c r="F3396" s="376"/>
      <c r="G3396" s="133"/>
      <c r="H3396" s="376"/>
      <c r="I3396" s="133"/>
      <c r="J3396" s="436"/>
      <c r="K3396" s="133"/>
      <c r="L3396" s="376"/>
      <c r="M3396" s="133"/>
      <c r="N3396" s="376"/>
      <c r="O3396" s="376"/>
      <c r="P3396" s="133"/>
      <c r="Q3396" s="376"/>
      <c r="R3396" s="133"/>
      <c r="S3396" s="499"/>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91"/>
    </row>
    <row r="3397" spans="6:69">
      <c r="F3397" s="376"/>
      <c r="G3397" s="133"/>
      <c r="H3397" s="376"/>
      <c r="I3397" s="133"/>
      <c r="J3397" s="436"/>
      <c r="K3397" s="133"/>
      <c r="L3397" s="376"/>
      <c r="M3397" s="133"/>
      <c r="N3397" s="376"/>
      <c r="O3397" s="376"/>
      <c r="P3397" s="133"/>
      <c r="Q3397" s="376"/>
      <c r="R3397" s="133"/>
      <c r="S3397" s="499"/>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91"/>
    </row>
    <row r="3398" spans="6:69">
      <c r="F3398" s="376"/>
      <c r="G3398" s="133"/>
      <c r="H3398" s="376"/>
      <c r="I3398" s="133"/>
      <c r="J3398" s="436"/>
      <c r="K3398" s="133"/>
      <c r="L3398" s="376"/>
      <c r="M3398" s="133"/>
      <c r="N3398" s="376"/>
      <c r="O3398" s="376"/>
      <c r="P3398" s="133"/>
      <c r="Q3398" s="376"/>
      <c r="R3398" s="133"/>
      <c r="S3398" s="499"/>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91"/>
    </row>
    <row r="3399" spans="6:69">
      <c r="F3399" s="376"/>
      <c r="G3399" s="133"/>
      <c r="H3399" s="376"/>
      <c r="I3399" s="133"/>
      <c r="J3399" s="436"/>
      <c r="K3399" s="133"/>
      <c r="L3399" s="376"/>
      <c r="M3399" s="133"/>
      <c r="N3399" s="376"/>
      <c r="O3399" s="376"/>
      <c r="P3399" s="133"/>
      <c r="Q3399" s="376"/>
      <c r="R3399" s="133"/>
      <c r="S3399" s="499"/>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91"/>
    </row>
    <row r="3400" spans="6:69">
      <c r="F3400" s="376"/>
      <c r="G3400" s="133"/>
      <c r="H3400" s="376"/>
      <c r="I3400" s="133"/>
      <c r="J3400" s="436"/>
      <c r="K3400" s="133"/>
      <c r="L3400" s="376"/>
      <c r="M3400" s="133"/>
      <c r="N3400" s="376"/>
      <c r="O3400" s="376"/>
      <c r="P3400" s="133"/>
      <c r="Q3400" s="376"/>
      <c r="R3400" s="133"/>
      <c r="S3400" s="499"/>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91"/>
    </row>
    <row r="3401" spans="6:69">
      <c r="F3401" s="376"/>
      <c r="G3401" s="133"/>
      <c r="H3401" s="376"/>
      <c r="I3401" s="133"/>
      <c r="J3401" s="436"/>
      <c r="K3401" s="133"/>
      <c r="L3401" s="376"/>
      <c r="M3401" s="133"/>
      <c r="N3401" s="376"/>
      <c r="O3401" s="376"/>
      <c r="P3401" s="133"/>
      <c r="Q3401" s="376"/>
      <c r="R3401" s="133"/>
      <c r="S3401" s="499"/>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91"/>
    </row>
    <row r="3402" spans="6:69">
      <c r="F3402" s="376"/>
      <c r="G3402" s="133"/>
      <c r="H3402" s="376"/>
      <c r="I3402" s="133"/>
      <c r="J3402" s="436"/>
      <c r="K3402" s="133"/>
      <c r="L3402" s="376"/>
      <c r="M3402" s="133"/>
      <c r="N3402" s="376"/>
      <c r="O3402" s="376"/>
      <c r="P3402" s="133"/>
      <c r="Q3402" s="376"/>
      <c r="R3402" s="133"/>
      <c r="S3402" s="499"/>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91"/>
    </row>
    <row r="3403" spans="6:69">
      <c r="F3403" s="376"/>
      <c r="G3403" s="133"/>
      <c r="H3403" s="376"/>
      <c r="I3403" s="133"/>
      <c r="J3403" s="436"/>
      <c r="K3403" s="133"/>
      <c r="L3403" s="376"/>
      <c r="M3403" s="133"/>
      <c r="N3403" s="376"/>
      <c r="O3403" s="376"/>
      <c r="P3403" s="133"/>
      <c r="Q3403" s="376"/>
      <c r="R3403" s="133"/>
      <c r="S3403" s="499"/>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91"/>
    </row>
    <row r="3404" spans="6:69">
      <c r="F3404" s="376"/>
      <c r="G3404" s="133"/>
      <c r="H3404" s="376"/>
      <c r="I3404" s="133"/>
      <c r="J3404" s="436"/>
      <c r="K3404" s="133"/>
      <c r="L3404" s="376"/>
      <c r="M3404" s="133"/>
      <c r="N3404" s="376"/>
      <c r="O3404" s="376"/>
      <c r="P3404" s="133"/>
      <c r="Q3404" s="376"/>
      <c r="R3404" s="133"/>
      <c r="S3404" s="499"/>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91"/>
    </row>
    <row r="3405" spans="6:69">
      <c r="F3405" s="376"/>
      <c r="G3405" s="133"/>
      <c r="H3405" s="376"/>
      <c r="I3405" s="133"/>
      <c r="J3405" s="436"/>
      <c r="K3405" s="133"/>
      <c r="L3405" s="376"/>
      <c r="M3405" s="133"/>
      <c r="N3405" s="376"/>
      <c r="O3405" s="376"/>
      <c r="P3405" s="133"/>
      <c r="Q3405" s="376"/>
      <c r="R3405" s="133"/>
      <c r="S3405" s="499"/>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91"/>
    </row>
    <row r="3406" spans="6:69">
      <c r="F3406" s="376"/>
      <c r="G3406" s="133"/>
      <c r="H3406" s="376"/>
      <c r="I3406" s="133"/>
      <c r="J3406" s="436"/>
      <c r="K3406" s="133"/>
      <c r="L3406" s="376"/>
      <c r="M3406" s="133"/>
      <c r="N3406" s="376"/>
      <c r="O3406" s="376"/>
      <c r="P3406" s="133"/>
      <c r="Q3406" s="376"/>
      <c r="R3406" s="133"/>
      <c r="S3406" s="499"/>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91"/>
    </row>
    <row r="3407" spans="6:69">
      <c r="F3407" s="376"/>
      <c r="G3407" s="133"/>
      <c r="H3407" s="376"/>
      <c r="I3407" s="133"/>
      <c r="J3407" s="436"/>
      <c r="K3407" s="133"/>
      <c r="L3407" s="376"/>
      <c r="M3407" s="133"/>
      <c r="N3407" s="376"/>
      <c r="O3407" s="376"/>
      <c r="P3407" s="133"/>
      <c r="Q3407" s="376"/>
      <c r="R3407" s="133"/>
      <c r="S3407" s="499"/>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91"/>
    </row>
    <row r="3408" spans="6:69">
      <c r="F3408" s="376"/>
      <c r="G3408" s="133"/>
      <c r="H3408" s="376"/>
      <c r="I3408" s="133"/>
      <c r="J3408" s="436"/>
      <c r="K3408" s="133"/>
      <c r="L3408" s="376"/>
      <c r="M3408" s="133"/>
      <c r="N3408" s="376"/>
      <c r="O3408" s="376"/>
      <c r="P3408" s="133"/>
      <c r="Q3408" s="376"/>
      <c r="R3408" s="133"/>
      <c r="S3408" s="499"/>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91"/>
    </row>
    <row r="3409" spans="6:69">
      <c r="F3409" s="376"/>
      <c r="G3409" s="133"/>
      <c r="H3409" s="376"/>
      <c r="I3409" s="133"/>
      <c r="J3409" s="436"/>
      <c r="K3409" s="133"/>
      <c r="L3409" s="376"/>
      <c r="M3409" s="133"/>
      <c r="N3409" s="376"/>
      <c r="O3409" s="376"/>
      <c r="P3409" s="133"/>
      <c r="Q3409" s="376"/>
      <c r="R3409" s="133"/>
      <c r="S3409" s="499"/>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91"/>
    </row>
    <row r="3410" spans="6:69">
      <c r="F3410" s="376"/>
      <c r="G3410" s="133"/>
      <c r="H3410" s="376"/>
      <c r="I3410" s="133"/>
      <c r="J3410" s="436"/>
      <c r="K3410" s="133"/>
      <c r="L3410" s="376"/>
      <c r="M3410" s="133"/>
      <c r="N3410" s="376"/>
      <c r="O3410" s="376"/>
      <c r="P3410" s="133"/>
      <c r="Q3410" s="376"/>
      <c r="R3410" s="133"/>
      <c r="S3410" s="499"/>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91"/>
    </row>
    <row r="3411" spans="6:69">
      <c r="F3411" s="376"/>
      <c r="G3411" s="133"/>
      <c r="H3411" s="376"/>
      <c r="I3411" s="133"/>
      <c r="J3411" s="436"/>
      <c r="K3411" s="133"/>
      <c r="L3411" s="376"/>
      <c r="M3411" s="133"/>
      <c r="N3411" s="376"/>
      <c r="O3411" s="376"/>
      <c r="P3411" s="133"/>
      <c r="Q3411" s="376"/>
      <c r="R3411" s="133"/>
      <c r="S3411" s="499"/>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91"/>
    </row>
    <row r="3412" spans="6:69">
      <c r="F3412" s="376"/>
      <c r="G3412" s="133"/>
      <c r="H3412" s="376"/>
      <c r="I3412" s="133"/>
      <c r="J3412" s="436"/>
      <c r="K3412" s="133"/>
      <c r="L3412" s="376"/>
      <c r="M3412" s="133"/>
      <c r="N3412" s="376"/>
      <c r="O3412" s="376"/>
      <c r="P3412" s="133"/>
      <c r="Q3412" s="376"/>
      <c r="R3412" s="133"/>
      <c r="S3412" s="499"/>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91"/>
    </row>
    <row r="3413" spans="6:69">
      <c r="F3413" s="376"/>
      <c r="G3413" s="133"/>
      <c r="H3413" s="376"/>
      <c r="I3413" s="133"/>
      <c r="J3413" s="436"/>
      <c r="K3413" s="133"/>
      <c r="L3413" s="376"/>
      <c r="M3413" s="133"/>
      <c r="N3413" s="376"/>
      <c r="O3413" s="376"/>
      <c r="P3413" s="133"/>
      <c r="Q3413" s="376"/>
      <c r="R3413" s="133"/>
      <c r="S3413" s="499"/>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91"/>
    </row>
    <row r="3414" spans="6:69">
      <c r="F3414" s="376"/>
      <c r="G3414" s="133"/>
      <c r="H3414" s="376"/>
      <c r="I3414" s="133"/>
      <c r="J3414" s="436"/>
      <c r="K3414" s="133"/>
      <c r="L3414" s="376"/>
      <c r="M3414" s="133"/>
      <c r="N3414" s="376"/>
      <c r="O3414" s="376"/>
      <c r="P3414" s="133"/>
      <c r="Q3414" s="376"/>
      <c r="R3414" s="133"/>
      <c r="S3414" s="499"/>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91"/>
    </row>
    <row r="3415" spans="6:69">
      <c r="F3415" s="376"/>
      <c r="G3415" s="133"/>
      <c r="H3415" s="376"/>
      <c r="I3415" s="133"/>
      <c r="J3415" s="436"/>
      <c r="K3415" s="133"/>
      <c r="L3415" s="376"/>
      <c r="M3415" s="133"/>
      <c r="N3415" s="376"/>
      <c r="O3415" s="376"/>
      <c r="P3415" s="133"/>
      <c r="Q3415" s="376"/>
      <c r="R3415" s="133"/>
      <c r="S3415" s="499"/>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91"/>
    </row>
    <row r="3416" spans="6:69">
      <c r="F3416" s="376"/>
      <c r="G3416" s="133"/>
      <c r="H3416" s="376"/>
      <c r="I3416" s="133"/>
      <c r="J3416" s="436"/>
      <c r="K3416" s="133"/>
      <c r="L3416" s="376"/>
      <c r="M3416" s="133"/>
      <c r="N3416" s="376"/>
      <c r="O3416" s="376"/>
      <c r="P3416" s="133"/>
      <c r="Q3416" s="376"/>
      <c r="R3416" s="133"/>
      <c r="S3416" s="499"/>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91"/>
    </row>
    <row r="3417" spans="6:69">
      <c r="F3417" s="376"/>
      <c r="G3417" s="133"/>
      <c r="H3417" s="376"/>
      <c r="I3417" s="133"/>
      <c r="J3417" s="436"/>
      <c r="K3417" s="133"/>
      <c r="L3417" s="376"/>
      <c r="M3417" s="133"/>
      <c r="N3417" s="376"/>
      <c r="O3417" s="376"/>
      <c r="P3417" s="133"/>
      <c r="Q3417" s="376"/>
      <c r="R3417" s="133"/>
      <c r="S3417" s="499"/>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91"/>
    </row>
    <row r="3418" spans="6:69">
      <c r="F3418" s="376"/>
      <c r="G3418" s="133"/>
      <c r="H3418" s="376"/>
      <c r="I3418" s="133"/>
      <c r="J3418" s="436"/>
      <c r="K3418" s="133"/>
      <c r="L3418" s="376"/>
      <c r="M3418" s="133"/>
      <c r="N3418" s="376"/>
      <c r="O3418" s="376"/>
      <c r="P3418" s="133"/>
      <c r="Q3418" s="376"/>
      <c r="R3418" s="133"/>
      <c r="S3418" s="499"/>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91"/>
    </row>
    <row r="3419" spans="6:69">
      <c r="F3419" s="376"/>
      <c r="G3419" s="133"/>
      <c r="H3419" s="376"/>
      <c r="I3419" s="133"/>
      <c r="J3419" s="436"/>
      <c r="K3419" s="133"/>
      <c r="L3419" s="376"/>
      <c r="M3419" s="133"/>
      <c r="N3419" s="376"/>
      <c r="O3419" s="376"/>
      <c r="P3419" s="133"/>
      <c r="Q3419" s="376"/>
      <c r="R3419" s="133"/>
      <c r="S3419" s="499"/>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91"/>
    </row>
    <row r="3420" spans="6:69">
      <c r="F3420" s="376"/>
      <c r="G3420" s="133"/>
      <c r="H3420" s="376"/>
      <c r="I3420" s="133"/>
      <c r="J3420" s="436"/>
      <c r="K3420" s="133"/>
      <c r="L3420" s="376"/>
      <c r="M3420" s="133"/>
      <c r="N3420" s="376"/>
      <c r="O3420" s="376"/>
      <c r="P3420" s="133"/>
      <c r="Q3420" s="376"/>
      <c r="R3420" s="133"/>
      <c r="S3420" s="499"/>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91"/>
    </row>
    <row r="3421" spans="6:69">
      <c r="F3421" s="376"/>
      <c r="G3421" s="133"/>
      <c r="H3421" s="376"/>
      <c r="I3421" s="133"/>
      <c r="J3421" s="436"/>
      <c r="K3421" s="133"/>
      <c r="L3421" s="376"/>
      <c r="M3421" s="133"/>
      <c r="N3421" s="376"/>
      <c r="O3421" s="376"/>
      <c r="P3421" s="133"/>
      <c r="Q3421" s="376"/>
      <c r="R3421" s="133"/>
      <c r="S3421" s="499"/>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91"/>
    </row>
    <row r="3422" spans="6:69">
      <c r="F3422" s="376"/>
      <c r="G3422" s="133"/>
      <c r="H3422" s="376"/>
      <c r="I3422" s="133"/>
      <c r="J3422" s="436"/>
      <c r="K3422" s="133"/>
      <c r="L3422" s="376"/>
      <c r="M3422" s="133"/>
      <c r="N3422" s="376"/>
      <c r="O3422" s="376"/>
      <c r="P3422" s="133"/>
      <c r="Q3422" s="376"/>
      <c r="R3422" s="133"/>
      <c r="S3422" s="499"/>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91"/>
    </row>
    <row r="3423" spans="6:69">
      <c r="F3423" s="376"/>
      <c r="G3423" s="133"/>
      <c r="H3423" s="376"/>
      <c r="I3423" s="133"/>
      <c r="J3423" s="436"/>
      <c r="K3423" s="133"/>
      <c r="L3423" s="376"/>
      <c r="M3423" s="133"/>
      <c r="N3423" s="376"/>
      <c r="O3423" s="376"/>
      <c r="P3423" s="133"/>
      <c r="Q3423" s="376"/>
      <c r="R3423" s="133"/>
      <c r="S3423" s="499"/>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91"/>
    </row>
    <row r="3424" spans="6:69">
      <c r="F3424" s="376"/>
      <c r="G3424" s="133"/>
      <c r="H3424" s="376"/>
      <c r="I3424" s="133"/>
      <c r="J3424" s="436"/>
      <c r="K3424" s="133"/>
      <c r="L3424" s="376"/>
      <c r="M3424" s="133"/>
      <c r="N3424" s="376"/>
      <c r="O3424" s="376"/>
      <c r="P3424" s="133"/>
      <c r="Q3424" s="376"/>
      <c r="R3424" s="133"/>
      <c r="S3424" s="499"/>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91"/>
    </row>
    <row r="3425" spans="6:69">
      <c r="F3425" s="376"/>
      <c r="G3425" s="133"/>
      <c r="H3425" s="376"/>
      <c r="I3425" s="133"/>
      <c r="J3425" s="436"/>
      <c r="K3425" s="133"/>
      <c r="L3425" s="376"/>
      <c r="M3425" s="133"/>
      <c r="N3425" s="376"/>
      <c r="O3425" s="376"/>
      <c r="P3425" s="133"/>
      <c r="Q3425" s="376"/>
      <c r="R3425" s="133"/>
      <c r="S3425" s="499"/>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91"/>
    </row>
    <row r="3426" spans="6:69">
      <c r="F3426" s="376"/>
      <c r="G3426" s="133"/>
      <c r="H3426" s="376"/>
      <c r="I3426" s="133"/>
      <c r="J3426" s="436"/>
      <c r="K3426" s="133"/>
      <c r="L3426" s="376"/>
      <c r="M3426" s="133"/>
      <c r="N3426" s="376"/>
      <c r="O3426" s="376"/>
      <c r="P3426" s="133"/>
      <c r="Q3426" s="376"/>
      <c r="R3426" s="133"/>
      <c r="S3426" s="499"/>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91"/>
    </row>
    <row r="3427" spans="6:69">
      <c r="F3427" s="376"/>
      <c r="G3427" s="133"/>
      <c r="H3427" s="376"/>
      <c r="I3427" s="133"/>
      <c r="J3427" s="436"/>
      <c r="K3427" s="133"/>
      <c r="L3427" s="376"/>
      <c r="M3427" s="133"/>
      <c r="N3427" s="376"/>
      <c r="O3427" s="376"/>
      <c r="P3427" s="133"/>
      <c r="Q3427" s="376"/>
      <c r="R3427" s="133"/>
      <c r="S3427" s="499"/>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91"/>
    </row>
    <row r="3428" spans="6:69">
      <c r="F3428" s="376"/>
      <c r="G3428" s="133"/>
      <c r="H3428" s="376"/>
      <c r="I3428" s="133"/>
      <c r="J3428" s="436"/>
      <c r="K3428" s="133"/>
      <c r="L3428" s="376"/>
      <c r="M3428" s="133"/>
      <c r="N3428" s="376"/>
      <c r="O3428" s="376"/>
      <c r="P3428" s="133"/>
      <c r="Q3428" s="376"/>
      <c r="R3428" s="133"/>
      <c r="S3428" s="499"/>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91"/>
    </row>
    <row r="3429" spans="6:69">
      <c r="F3429" s="376"/>
      <c r="G3429" s="133"/>
      <c r="H3429" s="376"/>
      <c r="I3429" s="133"/>
      <c r="J3429" s="436"/>
      <c r="K3429" s="133"/>
      <c r="L3429" s="376"/>
      <c r="M3429" s="133"/>
      <c r="N3429" s="376"/>
      <c r="O3429" s="376"/>
      <c r="P3429" s="133"/>
      <c r="Q3429" s="376"/>
      <c r="R3429" s="133"/>
      <c r="S3429" s="499"/>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91"/>
    </row>
    <row r="3430" spans="6:69">
      <c r="F3430" s="376"/>
      <c r="G3430" s="133"/>
      <c r="H3430" s="376"/>
      <c r="I3430" s="133"/>
      <c r="J3430" s="436"/>
      <c r="K3430" s="133"/>
      <c r="L3430" s="376"/>
      <c r="M3430" s="133"/>
      <c r="N3430" s="376"/>
      <c r="O3430" s="376"/>
      <c r="P3430" s="133"/>
      <c r="Q3430" s="376"/>
      <c r="R3430" s="133"/>
      <c r="S3430" s="499"/>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91"/>
    </row>
    <row r="3431" spans="6:69">
      <c r="F3431" s="376"/>
      <c r="G3431" s="133"/>
      <c r="H3431" s="376"/>
      <c r="I3431" s="133"/>
      <c r="J3431" s="436"/>
      <c r="K3431" s="133"/>
      <c r="L3431" s="376"/>
      <c r="M3431" s="133"/>
      <c r="N3431" s="376"/>
      <c r="O3431" s="376"/>
      <c r="P3431" s="133"/>
      <c r="Q3431" s="376"/>
      <c r="R3431" s="133"/>
      <c r="S3431" s="499"/>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91"/>
    </row>
    <row r="3432" spans="6:69">
      <c r="F3432" s="376"/>
      <c r="G3432" s="133"/>
      <c r="H3432" s="376"/>
      <c r="I3432" s="133"/>
      <c r="J3432" s="436"/>
      <c r="K3432" s="133"/>
      <c r="L3432" s="376"/>
      <c r="M3432" s="133"/>
      <c r="N3432" s="376"/>
      <c r="O3432" s="376"/>
      <c r="P3432" s="133"/>
      <c r="Q3432" s="376"/>
      <c r="R3432" s="133"/>
      <c r="S3432" s="499"/>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91"/>
    </row>
    <row r="3433" spans="6:69">
      <c r="F3433" s="376"/>
      <c r="G3433" s="133"/>
      <c r="H3433" s="376"/>
      <c r="I3433" s="133"/>
      <c r="J3433" s="436"/>
      <c r="K3433" s="133"/>
      <c r="L3433" s="376"/>
      <c r="M3433" s="133"/>
      <c r="N3433" s="376"/>
      <c r="O3433" s="376"/>
      <c r="P3433" s="133"/>
      <c r="Q3433" s="376"/>
      <c r="R3433" s="133"/>
      <c r="S3433" s="499"/>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91"/>
    </row>
    <row r="3434" spans="6:69">
      <c r="F3434" s="376"/>
      <c r="G3434" s="133"/>
      <c r="H3434" s="376"/>
      <c r="I3434" s="133"/>
      <c r="J3434" s="436"/>
      <c r="K3434" s="133"/>
      <c r="L3434" s="376"/>
      <c r="M3434" s="133"/>
      <c r="N3434" s="376"/>
      <c r="O3434" s="376"/>
      <c r="P3434" s="133"/>
      <c r="Q3434" s="376"/>
      <c r="R3434" s="133"/>
      <c r="S3434" s="499"/>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91"/>
    </row>
    <row r="3435" spans="6:69">
      <c r="F3435" s="376"/>
      <c r="G3435" s="133"/>
      <c r="H3435" s="376"/>
      <c r="I3435" s="133"/>
      <c r="J3435" s="436"/>
      <c r="K3435" s="133"/>
      <c r="L3435" s="376"/>
      <c r="M3435" s="133"/>
      <c r="N3435" s="376"/>
      <c r="O3435" s="376"/>
      <c r="P3435" s="133"/>
      <c r="Q3435" s="376"/>
      <c r="R3435" s="133"/>
      <c r="S3435" s="499"/>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91"/>
    </row>
    <row r="3436" spans="6:69">
      <c r="F3436" s="376"/>
      <c r="G3436" s="133"/>
      <c r="H3436" s="376"/>
      <c r="I3436" s="133"/>
      <c r="J3436" s="436"/>
      <c r="K3436" s="133"/>
      <c r="L3436" s="376"/>
      <c r="M3436" s="133"/>
      <c r="N3436" s="376"/>
      <c r="O3436" s="376"/>
      <c r="P3436" s="133"/>
      <c r="Q3436" s="376"/>
      <c r="R3436" s="133"/>
      <c r="S3436" s="499"/>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91"/>
    </row>
    <row r="3437" spans="6:69">
      <c r="F3437" s="376"/>
      <c r="G3437" s="133"/>
      <c r="H3437" s="376"/>
      <c r="I3437" s="133"/>
      <c r="J3437" s="436"/>
      <c r="K3437" s="133"/>
      <c r="L3437" s="376"/>
      <c r="M3437" s="133"/>
      <c r="N3437" s="376"/>
      <c r="O3437" s="376"/>
      <c r="P3437" s="133"/>
      <c r="Q3437" s="376"/>
      <c r="R3437" s="133"/>
      <c r="S3437" s="499"/>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91"/>
    </row>
    <row r="3438" spans="6:69">
      <c r="F3438" s="376"/>
      <c r="G3438" s="133"/>
      <c r="H3438" s="376"/>
      <c r="I3438" s="133"/>
      <c r="J3438" s="436"/>
      <c r="K3438" s="133"/>
      <c r="L3438" s="376"/>
      <c r="M3438" s="133"/>
      <c r="N3438" s="376"/>
      <c r="O3438" s="376"/>
      <c r="P3438" s="133"/>
      <c r="Q3438" s="376"/>
      <c r="R3438" s="133"/>
      <c r="S3438" s="499"/>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91"/>
    </row>
    <row r="3439" spans="6:69">
      <c r="F3439" s="376"/>
      <c r="G3439" s="133"/>
      <c r="H3439" s="376"/>
      <c r="I3439" s="133"/>
      <c r="J3439" s="436"/>
      <c r="K3439" s="133"/>
      <c r="L3439" s="376"/>
      <c r="M3439" s="133"/>
      <c r="N3439" s="376"/>
      <c r="O3439" s="376"/>
      <c r="P3439" s="133"/>
      <c r="Q3439" s="376"/>
      <c r="R3439" s="133"/>
      <c r="S3439" s="499"/>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91"/>
    </row>
    <row r="3440" spans="6:69">
      <c r="F3440" s="376"/>
      <c r="G3440" s="133"/>
      <c r="H3440" s="376"/>
      <c r="I3440" s="133"/>
      <c r="J3440" s="436"/>
      <c r="K3440" s="133"/>
      <c r="L3440" s="376"/>
      <c r="M3440" s="133"/>
      <c r="N3440" s="376"/>
      <c r="O3440" s="376"/>
      <c r="P3440" s="133"/>
      <c r="Q3440" s="376"/>
      <c r="R3440" s="133"/>
      <c r="S3440" s="499"/>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91"/>
    </row>
    <row r="3441" spans="6:69">
      <c r="F3441" s="376"/>
      <c r="G3441" s="133"/>
      <c r="H3441" s="376"/>
      <c r="I3441" s="133"/>
      <c r="J3441" s="436"/>
      <c r="K3441" s="133"/>
      <c r="L3441" s="376"/>
      <c r="M3441" s="133"/>
      <c r="N3441" s="376"/>
      <c r="O3441" s="376"/>
      <c r="P3441" s="133"/>
      <c r="Q3441" s="376"/>
      <c r="R3441" s="133"/>
      <c r="S3441" s="499"/>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91"/>
    </row>
    <row r="3442" spans="6:69">
      <c r="F3442" s="376"/>
      <c r="G3442" s="133"/>
      <c r="H3442" s="376"/>
      <c r="I3442" s="133"/>
      <c r="J3442" s="436"/>
      <c r="K3442" s="133"/>
      <c r="L3442" s="376"/>
      <c r="M3442" s="133"/>
      <c r="N3442" s="376"/>
      <c r="O3442" s="376"/>
      <c r="P3442" s="133"/>
      <c r="Q3442" s="376"/>
      <c r="R3442" s="133"/>
      <c r="S3442" s="499"/>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91"/>
    </row>
    <row r="3443" spans="6:69">
      <c r="F3443" s="376"/>
      <c r="G3443" s="133"/>
      <c r="H3443" s="376"/>
      <c r="I3443" s="133"/>
      <c r="J3443" s="436"/>
      <c r="K3443" s="133"/>
      <c r="L3443" s="376"/>
      <c r="M3443" s="133"/>
      <c r="N3443" s="376"/>
      <c r="O3443" s="376"/>
      <c r="P3443" s="133"/>
      <c r="Q3443" s="376"/>
      <c r="R3443" s="133"/>
      <c r="S3443" s="499"/>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91"/>
    </row>
    <row r="3444" spans="6:69">
      <c r="F3444" s="376"/>
      <c r="G3444" s="133"/>
      <c r="H3444" s="376"/>
      <c r="I3444" s="133"/>
      <c r="J3444" s="436"/>
      <c r="K3444" s="133"/>
      <c r="L3444" s="376"/>
      <c r="M3444" s="133"/>
      <c r="N3444" s="376"/>
      <c r="O3444" s="376"/>
      <c r="P3444" s="133"/>
      <c r="Q3444" s="376"/>
      <c r="R3444" s="133"/>
      <c r="S3444" s="499"/>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91"/>
    </row>
    <row r="3445" spans="6:69">
      <c r="F3445" s="376"/>
      <c r="G3445" s="133"/>
      <c r="H3445" s="376"/>
      <c r="I3445" s="133"/>
      <c r="J3445" s="436"/>
      <c r="K3445" s="133"/>
      <c r="L3445" s="376"/>
      <c r="M3445" s="133"/>
      <c r="N3445" s="376"/>
      <c r="O3445" s="376"/>
      <c r="P3445" s="133"/>
      <c r="Q3445" s="376"/>
      <c r="R3445" s="133"/>
      <c r="S3445" s="499"/>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91"/>
    </row>
    <row r="3446" spans="6:69">
      <c r="F3446" s="376"/>
      <c r="G3446" s="133"/>
      <c r="H3446" s="376"/>
      <c r="I3446" s="133"/>
      <c r="J3446" s="436"/>
      <c r="K3446" s="133"/>
      <c r="L3446" s="376"/>
      <c r="M3446" s="133"/>
      <c r="N3446" s="376"/>
      <c r="O3446" s="376"/>
      <c r="P3446" s="133"/>
      <c r="Q3446" s="376"/>
      <c r="R3446" s="133"/>
      <c r="S3446" s="499"/>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91"/>
    </row>
    <row r="3447" spans="6:69">
      <c r="F3447" s="376"/>
      <c r="G3447" s="133"/>
      <c r="H3447" s="376"/>
      <c r="I3447" s="133"/>
      <c r="J3447" s="436"/>
      <c r="K3447" s="133"/>
      <c r="L3447" s="376"/>
      <c r="M3447" s="133"/>
      <c r="N3447" s="376"/>
      <c r="O3447" s="376"/>
      <c r="P3447" s="133"/>
      <c r="Q3447" s="376"/>
      <c r="R3447" s="133"/>
      <c r="S3447" s="499"/>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91"/>
    </row>
    <row r="3448" spans="6:69">
      <c r="F3448" s="376"/>
      <c r="G3448" s="133"/>
      <c r="H3448" s="376"/>
      <c r="I3448" s="133"/>
      <c r="J3448" s="436"/>
      <c r="K3448" s="133"/>
      <c r="L3448" s="376"/>
      <c r="M3448" s="133"/>
      <c r="N3448" s="376"/>
      <c r="O3448" s="376"/>
      <c r="P3448" s="133"/>
      <c r="Q3448" s="376"/>
      <c r="R3448" s="133"/>
      <c r="S3448" s="499"/>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91"/>
    </row>
    <row r="3449" spans="6:69">
      <c r="F3449" s="376"/>
      <c r="G3449" s="133"/>
      <c r="H3449" s="376"/>
      <c r="I3449" s="133"/>
      <c r="J3449" s="436"/>
      <c r="K3449" s="133"/>
      <c r="L3449" s="376"/>
      <c r="M3449" s="133"/>
      <c r="N3449" s="376"/>
      <c r="O3449" s="376"/>
      <c r="P3449" s="133"/>
      <c r="Q3449" s="376"/>
      <c r="R3449" s="133"/>
      <c r="S3449" s="499"/>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91"/>
    </row>
    <row r="3450" spans="6:69">
      <c r="F3450" s="376"/>
      <c r="G3450" s="133"/>
      <c r="H3450" s="376"/>
      <c r="I3450" s="133"/>
      <c r="J3450" s="436"/>
      <c r="K3450" s="133"/>
      <c r="L3450" s="376"/>
      <c r="M3450" s="133"/>
      <c r="N3450" s="376"/>
      <c r="O3450" s="376"/>
      <c r="P3450" s="133"/>
      <c r="Q3450" s="376"/>
      <c r="R3450" s="133"/>
      <c r="S3450" s="499"/>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91"/>
    </row>
    <row r="3451" spans="6:69">
      <c r="F3451" s="376"/>
      <c r="G3451" s="133"/>
      <c r="H3451" s="376"/>
      <c r="I3451" s="133"/>
      <c r="J3451" s="436"/>
      <c r="K3451" s="133"/>
      <c r="L3451" s="376"/>
      <c r="M3451" s="133"/>
      <c r="N3451" s="376"/>
      <c r="O3451" s="376"/>
      <c r="P3451" s="133"/>
      <c r="Q3451" s="376"/>
      <c r="R3451" s="133"/>
      <c r="S3451" s="499"/>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91"/>
    </row>
    <row r="3452" spans="6:69">
      <c r="F3452" s="376"/>
      <c r="G3452" s="133"/>
      <c r="H3452" s="376"/>
      <c r="I3452" s="133"/>
      <c r="J3452" s="436"/>
      <c r="K3452" s="133"/>
      <c r="L3452" s="376"/>
      <c r="M3452" s="133"/>
      <c r="N3452" s="376"/>
      <c r="O3452" s="376"/>
      <c r="P3452" s="133"/>
      <c r="Q3452" s="376"/>
      <c r="R3452" s="133"/>
      <c r="S3452" s="499"/>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91"/>
    </row>
    <row r="3453" spans="6:69">
      <c r="F3453" s="376"/>
      <c r="G3453" s="133"/>
      <c r="H3453" s="376"/>
      <c r="I3453" s="133"/>
      <c r="J3453" s="436"/>
      <c r="K3453" s="133"/>
      <c r="L3453" s="376"/>
      <c r="M3453" s="133"/>
      <c r="N3453" s="376"/>
      <c r="O3453" s="376"/>
      <c r="P3453" s="133"/>
      <c r="Q3453" s="376"/>
      <c r="R3453" s="133"/>
      <c r="S3453" s="499"/>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91"/>
    </row>
    <row r="3454" spans="6:69">
      <c r="F3454" s="376"/>
      <c r="G3454" s="133"/>
      <c r="H3454" s="376"/>
      <c r="I3454" s="133"/>
      <c r="J3454" s="436"/>
      <c r="K3454" s="133"/>
      <c r="L3454" s="376"/>
      <c r="M3454" s="133"/>
      <c r="N3454" s="376"/>
      <c r="O3454" s="376"/>
      <c r="P3454" s="133"/>
      <c r="Q3454" s="376"/>
      <c r="R3454" s="133"/>
      <c r="S3454" s="499"/>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91"/>
    </row>
    <row r="3455" spans="6:69">
      <c r="F3455" s="376"/>
      <c r="G3455" s="133"/>
      <c r="H3455" s="376"/>
      <c r="I3455" s="133"/>
      <c r="J3455" s="436"/>
      <c r="K3455" s="133"/>
      <c r="L3455" s="376"/>
      <c r="M3455" s="133"/>
      <c r="N3455" s="376"/>
      <c r="O3455" s="376"/>
      <c r="P3455" s="133"/>
      <c r="Q3455" s="376"/>
      <c r="R3455" s="133"/>
      <c r="S3455" s="499"/>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91"/>
    </row>
    <row r="3456" spans="6:69">
      <c r="F3456" s="376"/>
      <c r="G3456" s="133"/>
      <c r="H3456" s="376"/>
      <c r="I3456" s="133"/>
      <c r="J3456" s="436"/>
      <c r="K3456" s="133"/>
      <c r="L3456" s="376"/>
      <c r="M3456" s="133"/>
      <c r="N3456" s="376"/>
      <c r="O3456" s="376"/>
      <c r="P3456" s="133"/>
      <c r="Q3456" s="376"/>
      <c r="R3456" s="133"/>
      <c r="S3456" s="499"/>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91"/>
    </row>
    <row r="3457" spans="6:69">
      <c r="F3457" s="376"/>
      <c r="G3457" s="133"/>
      <c r="H3457" s="376"/>
      <c r="I3457" s="133"/>
      <c r="J3457" s="436"/>
      <c r="K3457" s="133"/>
      <c r="L3457" s="376"/>
      <c r="M3457" s="133"/>
      <c r="N3457" s="376"/>
      <c r="O3457" s="376"/>
      <c r="P3457" s="133"/>
      <c r="Q3457" s="376"/>
      <c r="R3457" s="133"/>
      <c r="S3457" s="499"/>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91"/>
    </row>
    <row r="3458" spans="6:69">
      <c r="F3458" s="376"/>
      <c r="G3458" s="133"/>
      <c r="H3458" s="376"/>
      <c r="I3458" s="133"/>
      <c r="J3458" s="436"/>
      <c r="K3458" s="133"/>
      <c r="L3458" s="376"/>
      <c r="M3458" s="133"/>
      <c r="N3458" s="376"/>
      <c r="O3458" s="376"/>
      <c r="P3458" s="133"/>
      <c r="Q3458" s="376"/>
      <c r="R3458" s="133"/>
      <c r="S3458" s="499"/>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91"/>
    </row>
    <row r="3459" spans="6:69">
      <c r="F3459" s="376"/>
      <c r="G3459" s="133"/>
      <c r="H3459" s="376"/>
      <c r="I3459" s="133"/>
      <c r="J3459" s="436"/>
      <c r="K3459" s="133"/>
      <c r="L3459" s="376"/>
      <c r="M3459" s="133"/>
      <c r="N3459" s="376"/>
      <c r="O3459" s="376"/>
      <c r="P3459" s="133"/>
      <c r="Q3459" s="376"/>
      <c r="R3459" s="133"/>
      <c r="S3459" s="499"/>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91"/>
    </row>
    <row r="3460" spans="6:69">
      <c r="F3460" s="376"/>
      <c r="G3460" s="133"/>
      <c r="H3460" s="376"/>
      <c r="I3460" s="133"/>
      <c r="J3460" s="436"/>
      <c r="K3460" s="133"/>
      <c r="L3460" s="376"/>
      <c r="M3460" s="133"/>
      <c r="N3460" s="376"/>
      <c r="O3460" s="376"/>
      <c r="P3460" s="133"/>
      <c r="Q3460" s="376"/>
      <c r="R3460" s="133"/>
      <c r="S3460" s="499"/>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91"/>
    </row>
    <row r="3461" spans="6:69">
      <c r="F3461" s="376"/>
      <c r="G3461" s="133"/>
      <c r="H3461" s="376"/>
      <c r="I3461" s="133"/>
      <c r="J3461" s="436"/>
      <c r="K3461" s="133"/>
      <c r="L3461" s="376"/>
      <c r="M3461" s="133"/>
      <c r="N3461" s="376"/>
      <c r="O3461" s="376"/>
      <c r="P3461" s="133"/>
      <c r="Q3461" s="376"/>
      <c r="R3461" s="133"/>
      <c r="S3461" s="499"/>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91"/>
    </row>
    <row r="3462" spans="6:69">
      <c r="F3462" s="376"/>
      <c r="G3462" s="133"/>
      <c r="H3462" s="376"/>
      <c r="I3462" s="133"/>
      <c r="J3462" s="436"/>
      <c r="K3462" s="133"/>
      <c r="L3462" s="376"/>
      <c r="M3462" s="133"/>
      <c r="N3462" s="376"/>
      <c r="O3462" s="376"/>
      <c r="P3462" s="133"/>
      <c r="Q3462" s="376"/>
      <c r="R3462" s="133"/>
      <c r="S3462" s="499"/>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91"/>
    </row>
    <row r="3463" spans="6:69">
      <c r="F3463" s="376"/>
      <c r="G3463" s="133"/>
      <c r="H3463" s="376"/>
      <c r="I3463" s="133"/>
      <c r="J3463" s="436"/>
      <c r="K3463" s="133"/>
      <c r="L3463" s="376"/>
      <c r="M3463" s="133"/>
      <c r="N3463" s="376"/>
      <c r="O3463" s="376"/>
      <c r="P3463" s="133"/>
      <c r="Q3463" s="376"/>
      <c r="R3463" s="133"/>
      <c r="S3463" s="499"/>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91"/>
    </row>
    <row r="3464" spans="6:69">
      <c r="F3464" s="376"/>
      <c r="G3464" s="133"/>
      <c r="H3464" s="376"/>
      <c r="I3464" s="133"/>
      <c r="J3464" s="436"/>
      <c r="K3464" s="133"/>
      <c r="L3464" s="376"/>
      <c r="M3464" s="133"/>
      <c r="N3464" s="376"/>
      <c r="O3464" s="376"/>
      <c r="P3464" s="133"/>
      <c r="Q3464" s="376"/>
      <c r="R3464" s="133"/>
      <c r="S3464" s="499"/>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91"/>
    </row>
    <row r="3465" spans="6:69">
      <c r="F3465" s="376"/>
      <c r="G3465" s="133"/>
      <c r="H3465" s="376"/>
      <c r="I3465" s="133"/>
      <c r="J3465" s="436"/>
      <c r="K3465" s="133"/>
      <c r="L3465" s="376"/>
      <c r="M3465" s="133"/>
      <c r="N3465" s="376"/>
      <c r="O3465" s="376"/>
      <c r="P3465" s="133"/>
      <c r="Q3465" s="376"/>
      <c r="R3465" s="133"/>
      <c r="S3465" s="499"/>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91"/>
    </row>
    <row r="3466" spans="6:69">
      <c r="F3466" s="376"/>
      <c r="G3466" s="133"/>
      <c r="H3466" s="376"/>
      <c r="I3466" s="133"/>
      <c r="J3466" s="436"/>
      <c r="K3466" s="133"/>
      <c r="L3466" s="376"/>
      <c r="M3466" s="133"/>
      <c r="N3466" s="376"/>
      <c r="O3466" s="376"/>
      <c r="P3466" s="133"/>
      <c r="Q3466" s="376"/>
      <c r="R3466" s="133"/>
      <c r="S3466" s="499"/>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91"/>
    </row>
    <row r="3467" spans="6:69">
      <c r="F3467" s="376"/>
      <c r="G3467" s="133"/>
      <c r="H3467" s="376"/>
      <c r="I3467" s="133"/>
      <c r="J3467" s="436"/>
      <c r="K3467" s="133"/>
      <c r="L3467" s="376"/>
      <c r="M3467" s="133"/>
      <c r="N3467" s="376"/>
      <c r="O3467" s="376"/>
      <c r="P3467" s="133"/>
      <c r="Q3467" s="376"/>
      <c r="R3467" s="133"/>
      <c r="S3467" s="499"/>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91"/>
    </row>
    <row r="3468" spans="6:69">
      <c r="F3468" s="376"/>
      <c r="G3468" s="133"/>
      <c r="H3468" s="376"/>
      <c r="I3468" s="133"/>
      <c r="J3468" s="436"/>
      <c r="K3468" s="133"/>
      <c r="L3468" s="376"/>
      <c r="M3468" s="133"/>
      <c r="N3468" s="376"/>
      <c r="O3468" s="376"/>
      <c r="P3468" s="133"/>
      <c r="Q3468" s="376"/>
      <c r="R3468" s="133"/>
      <c r="S3468" s="499"/>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91"/>
    </row>
    <row r="3469" spans="6:69">
      <c r="F3469" s="376"/>
      <c r="G3469" s="133"/>
      <c r="H3469" s="376"/>
      <c r="I3469" s="133"/>
      <c r="J3469" s="436"/>
      <c r="K3469" s="133"/>
      <c r="L3469" s="376"/>
      <c r="M3469" s="133"/>
      <c r="N3469" s="376"/>
      <c r="O3469" s="376"/>
      <c r="P3469" s="133"/>
      <c r="Q3469" s="376"/>
      <c r="R3469" s="133"/>
      <c r="S3469" s="499"/>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91"/>
    </row>
    <row r="3470" spans="6:69">
      <c r="F3470" s="376"/>
      <c r="G3470" s="133"/>
      <c r="H3470" s="376"/>
      <c r="I3470" s="133"/>
      <c r="J3470" s="436"/>
      <c r="K3470" s="133"/>
      <c r="L3470" s="376"/>
      <c r="M3470" s="133"/>
      <c r="N3470" s="376"/>
      <c r="O3470" s="376"/>
      <c r="P3470" s="133"/>
      <c r="Q3470" s="376"/>
      <c r="R3470" s="133"/>
      <c r="S3470" s="499"/>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91"/>
    </row>
    <row r="3471" spans="6:69">
      <c r="F3471" s="376"/>
      <c r="G3471" s="133"/>
      <c r="H3471" s="376"/>
      <c r="I3471" s="133"/>
      <c r="J3471" s="436"/>
      <c r="K3471" s="133"/>
      <c r="L3471" s="376"/>
      <c r="M3471" s="133"/>
      <c r="N3471" s="376"/>
      <c r="O3471" s="376"/>
      <c r="P3471" s="133"/>
      <c r="Q3471" s="376"/>
      <c r="R3471" s="133"/>
      <c r="S3471" s="499"/>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91"/>
    </row>
    <row r="3472" spans="6:69">
      <c r="F3472" s="376"/>
      <c r="G3472" s="133"/>
      <c r="H3472" s="376"/>
      <c r="I3472" s="133"/>
      <c r="J3472" s="436"/>
      <c r="K3472" s="133"/>
      <c r="L3472" s="376"/>
      <c r="M3472" s="133"/>
      <c r="N3472" s="376"/>
      <c r="O3472" s="376"/>
      <c r="P3472" s="133"/>
      <c r="Q3472" s="376"/>
      <c r="R3472" s="133"/>
      <c r="S3472" s="499"/>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91"/>
    </row>
    <row r="3473" spans="6:69">
      <c r="F3473" s="376"/>
      <c r="G3473" s="133"/>
      <c r="H3473" s="376"/>
      <c r="I3473" s="133"/>
      <c r="J3473" s="436"/>
      <c r="K3473" s="133"/>
      <c r="L3473" s="376"/>
      <c r="M3473" s="133"/>
      <c r="N3473" s="376"/>
      <c r="O3473" s="376"/>
      <c r="P3473" s="133"/>
      <c r="Q3473" s="376"/>
      <c r="R3473" s="133"/>
      <c r="S3473" s="499"/>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91"/>
    </row>
    <row r="3474" spans="6:69">
      <c r="F3474" s="376"/>
      <c r="G3474" s="133"/>
      <c r="H3474" s="376"/>
      <c r="I3474" s="133"/>
      <c r="J3474" s="436"/>
      <c r="K3474" s="133"/>
      <c r="L3474" s="376"/>
      <c r="M3474" s="133"/>
      <c r="N3474" s="376"/>
      <c r="O3474" s="376"/>
      <c r="P3474" s="133"/>
      <c r="Q3474" s="376"/>
      <c r="R3474" s="133"/>
      <c r="S3474" s="499"/>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91"/>
    </row>
    <row r="3475" spans="6:69">
      <c r="F3475" s="376"/>
      <c r="G3475" s="133"/>
      <c r="H3475" s="376"/>
      <c r="I3475" s="133"/>
      <c r="J3475" s="436"/>
      <c r="K3475" s="133"/>
      <c r="L3475" s="376"/>
      <c r="M3475" s="133"/>
      <c r="N3475" s="376"/>
      <c r="O3475" s="376"/>
      <c r="P3475" s="133"/>
      <c r="Q3475" s="376"/>
      <c r="R3475" s="133"/>
      <c r="S3475" s="499"/>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91"/>
    </row>
    <row r="3476" spans="6:69">
      <c r="F3476" s="376"/>
      <c r="G3476" s="133"/>
      <c r="H3476" s="376"/>
      <c r="I3476" s="133"/>
      <c r="J3476" s="436"/>
      <c r="K3476" s="133"/>
      <c r="L3476" s="376"/>
      <c r="M3476" s="133"/>
      <c r="N3476" s="376"/>
      <c r="O3476" s="376"/>
      <c r="P3476" s="133"/>
      <c r="Q3476" s="376"/>
      <c r="R3476" s="133"/>
      <c r="S3476" s="499"/>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91"/>
    </row>
    <row r="3477" spans="6:69">
      <c r="F3477" s="376"/>
      <c r="G3477" s="133"/>
      <c r="H3477" s="376"/>
      <c r="I3477" s="133"/>
      <c r="J3477" s="436"/>
      <c r="K3477" s="133"/>
      <c r="L3477" s="376"/>
      <c r="M3477" s="133"/>
      <c r="N3477" s="376"/>
      <c r="O3477" s="376"/>
      <c r="P3477" s="133"/>
      <c r="Q3477" s="376"/>
      <c r="R3477" s="133"/>
      <c r="S3477" s="499"/>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91"/>
    </row>
    <row r="3478" spans="6:69">
      <c r="F3478" s="376"/>
      <c r="G3478" s="133"/>
      <c r="H3478" s="376"/>
      <c r="I3478" s="133"/>
      <c r="J3478" s="436"/>
      <c r="K3478" s="133"/>
      <c r="L3478" s="376"/>
      <c r="M3478" s="133"/>
      <c r="N3478" s="376"/>
      <c r="O3478" s="376"/>
      <c r="P3478" s="133"/>
      <c r="Q3478" s="376"/>
      <c r="R3478" s="133"/>
      <c r="S3478" s="499"/>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91"/>
    </row>
    <row r="3479" spans="6:69">
      <c r="F3479" s="376"/>
      <c r="G3479" s="133"/>
      <c r="H3479" s="376"/>
      <c r="I3479" s="133"/>
      <c r="J3479" s="436"/>
      <c r="K3479" s="133"/>
      <c r="L3479" s="376"/>
      <c r="M3479" s="133"/>
      <c r="N3479" s="376"/>
      <c r="O3479" s="376"/>
      <c r="P3479" s="133"/>
      <c r="Q3479" s="376"/>
      <c r="R3479" s="133"/>
      <c r="S3479" s="499"/>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91"/>
    </row>
    <row r="3480" spans="6:69">
      <c r="F3480" s="376"/>
      <c r="G3480" s="133"/>
      <c r="H3480" s="376"/>
      <c r="I3480" s="133"/>
      <c r="J3480" s="436"/>
      <c r="K3480" s="133"/>
      <c r="L3480" s="376"/>
      <c r="M3480" s="133"/>
      <c r="N3480" s="376"/>
      <c r="O3480" s="376"/>
      <c r="P3480" s="133"/>
      <c r="Q3480" s="376"/>
      <c r="R3480" s="133"/>
      <c r="S3480" s="499"/>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91"/>
    </row>
    <row r="3481" spans="6:69">
      <c r="F3481" s="376"/>
      <c r="G3481" s="133"/>
      <c r="H3481" s="376"/>
      <c r="I3481" s="133"/>
      <c r="J3481" s="436"/>
      <c r="K3481" s="133"/>
      <c r="L3481" s="376"/>
      <c r="M3481" s="133"/>
      <c r="N3481" s="376"/>
      <c r="O3481" s="376"/>
      <c r="P3481" s="133"/>
      <c r="Q3481" s="376"/>
      <c r="R3481" s="133"/>
      <c r="S3481" s="499"/>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91"/>
    </row>
    <row r="3482" spans="6:69">
      <c r="F3482" s="376"/>
      <c r="G3482" s="133"/>
      <c r="H3482" s="376"/>
      <c r="I3482" s="133"/>
      <c r="J3482" s="436"/>
      <c r="K3482" s="133"/>
      <c r="L3482" s="376"/>
      <c r="M3482" s="133"/>
      <c r="N3482" s="376"/>
      <c r="O3482" s="376"/>
      <c r="P3482" s="133"/>
      <c r="Q3482" s="376"/>
      <c r="R3482" s="133"/>
      <c r="S3482" s="499"/>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91"/>
    </row>
    <row r="3483" spans="6:69">
      <c r="F3483" s="376"/>
      <c r="G3483" s="133"/>
      <c r="H3483" s="376"/>
      <c r="I3483" s="133"/>
      <c r="J3483" s="436"/>
      <c r="K3483" s="133"/>
      <c r="L3483" s="376"/>
      <c r="M3483" s="133"/>
      <c r="N3483" s="376"/>
      <c r="O3483" s="376"/>
      <c r="P3483" s="133"/>
      <c r="Q3483" s="376"/>
      <c r="R3483" s="133"/>
      <c r="S3483" s="499"/>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91"/>
    </row>
    <row r="3484" spans="6:69">
      <c r="F3484" s="376"/>
      <c r="G3484" s="133"/>
      <c r="H3484" s="376"/>
      <c r="I3484" s="133"/>
      <c r="J3484" s="436"/>
      <c r="K3484" s="133"/>
      <c r="L3484" s="376"/>
      <c r="M3484" s="133"/>
      <c r="N3484" s="376"/>
      <c r="O3484" s="376"/>
      <c r="P3484" s="133"/>
      <c r="Q3484" s="376"/>
      <c r="R3484" s="133"/>
      <c r="S3484" s="499"/>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91"/>
    </row>
    <row r="3485" spans="6:69">
      <c r="F3485" s="376"/>
      <c r="G3485" s="133"/>
      <c r="H3485" s="376"/>
      <c r="I3485" s="133"/>
      <c r="J3485" s="436"/>
      <c r="K3485" s="133"/>
      <c r="L3485" s="376"/>
      <c r="M3485" s="133"/>
      <c r="N3485" s="376"/>
      <c r="O3485" s="376"/>
      <c r="P3485" s="133"/>
      <c r="Q3485" s="376"/>
      <c r="R3485" s="133"/>
      <c r="S3485" s="499"/>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91"/>
    </row>
    <row r="3486" spans="6:69">
      <c r="F3486" s="376"/>
      <c r="G3486" s="133"/>
      <c r="H3486" s="376"/>
      <c r="I3486" s="133"/>
      <c r="J3486" s="436"/>
      <c r="K3486" s="133"/>
      <c r="L3486" s="376"/>
      <c r="M3486" s="133"/>
      <c r="N3486" s="376"/>
      <c r="O3486" s="376"/>
      <c r="P3486" s="133"/>
      <c r="Q3486" s="376"/>
      <c r="R3486" s="133"/>
      <c r="S3486" s="499"/>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91"/>
    </row>
    <row r="3487" spans="6:69">
      <c r="F3487" s="376"/>
      <c r="G3487" s="133"/>
      <c r="H3487" s="376"/>
      <c r="I3487" s="133"/>
      <c r="J3487" s="436"/>
      <c r="K3487" s="133"/>
      <c r="L3487" s="376"/>
      <c r="M3487" s="133"/>
      <c r="N3487" s="376"/>
      <c r="O3487" s="376"/>
      <c r="P3487" s="133"/>
      <c r="Q3487" s="376"/>
      <c r="R3487" s="133"/>
      <c r="S3487" s="499"/>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91"/>
    </row>
    <row r="3488" spans="6:69">
      <c r="F3488" s="376"/>
      <c r="G3488" s="133"/>
      <c r="H3488" s="376"/>
      <c r="I3488" s="133"/>
      <c r="J3488" s="436"/>
      <c r="K3488" s="133"/>
      <c r="L3488" s="376"/>
      <c r="M3488" s="133"/>
      <c r="N3488" s="376"/>
      <c r="O3488" s="376"/>
      <c r="P3488" s="133"/>
      <c r="Q3488" s="376"/>
      <c r="R3488" s="133"/>
      <c r="S3488" s="499"/>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91"/>
    </row>
    <row r="3489" spans="6:69">
      <c r="F3489" s="376"/>
      <c r="G3489" s="133"/>
      <c r="H3489" s="376"/>
      <c r="I3489" s="133"/>
      <c r="J3489" s="436"/>
      <c r="K3489" s="133"/>
      <c r="L3489" s="376"/>
      <c r="M3489" s="133"/>
      <c r="N3489" s="376"/>
      <c r="O3489" s="376"/>
      <c r="P3489" s="133"/>
      <c r="Q3489" s="376"/>
      <c r="R3489" s="133"/>
      <c r="S3489" s="499"/>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91"/>
    </row>
    <row r="3490" spans="6:69">
      <c r="F3490" s="376"/>
      <c r="G3490" s="133"/>
      <c r="H3490" s="376"/>
      <c r="I3490" s="133"/>
      <c r="J3490" s="436"/>
      <c r="K3490" s="133"/>
      <c r="L3490" s="376"/>
      <c r="M3490" s="133"/>
      <c r="N3490" s="376"/>
      <c r="O3490" s="376"/>
      <c r="P3490" s="133"/>
      <c r="Q3490" s="376"/>
      <c r="R3490" s="133"/>
      <c r="S3490" s="499"/>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91"/>
    </row>
    <row r="3491" spans="6:69">
      <c r="F3491" s="376"/>
      <c r="G3491" s="133"/>
      <c r="H3491" s="376"/>
      <c r="I3491" s="133"/>
      <c r="J3491" s="436"/>
      <c r="K3491" s="133"/>
      <c r="L3491" s="376"/>
      <c r="M3491" s="133"/>
      <c r="N3491" s="376"/>
      <c r="O3491" s="376"/>
      <c r="P3491" s="133"/>
      <c r="Q3491" s="376"/>
      <c r="R3491" s="133"/>
      <c r="S3491" s="499"/>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91"/>
    </row>
    <row r="3492" spans="6:69">
      <c r="F3492" s="376"/>
      <c r="G3492" s="133"/>
      <c r="H3492" s="376"/>
      <c r="I3492" s="133"/>
      <c r="J3492" s="436"/>
      <c r="K3492" s="133"/>
      <c r="L3492" s="376"/>
      <c r="M3492" s="133"/>
      <c r="N3492" s="376"/>
      <c r="O3492" s="376"/>
      <c r="P3492" s="133"/>
      <c r="Q3492" s="376"/>
      <c r="R3492" s="133"/>
      <c r="S3492" s="499"/>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91"/>
    </row>
    <row r="3493" spans="6:69">
      <c r="F3493" s="376"/>
      <c r="G3493" s="133"/>
      <c r="H3493" s="376"/>
      <c r="I3493" s="133"/>
      <c r="J3493" s="436"/>
      <c r="K3493" s="133"/>
      <c r="L3493" s="376"/>
      <c r="M3493" s="133"/>
      <c r="N3493" s="376"/>
      <c r="O3493" s="376"/>
      <c r="P3493" s="133"/>
      <c r="Q3493" s="376"/>
      <c r="R3493" s="133"/>
      <c r="S3493" s="499"/>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91"/>
    </row>
    <row r="3494" spans="6:69">
      <c r="F3494" s="376"/>
      <c r="G3494" s="133"/>
      <c r="H3494" s="376"/>
      <c r="I3494" s="133"/>
      <c r="J3494" s="436"/>
      <c r="K3494" s="133"/>
      <c r="L3494" s="376"/>
      <c r="M3494" s="133"/>
      <c r="N3494" s="376"/>
      <c r="O3494" s="376"/>
      <c r="P3494" s="133"/>
      <c r="Q3494" s="376"/>
      <c r="R3494" s="133"/>
      <c r="S3494" s="499"/>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91"/>
    </row>
    <row r="3495" spans="6:69">
      <c r="F3495" s="376"/>
      <c r="G3495" s="133"/>
      <c r="H3495" s="376"/>
      <c r="I3495" s="133"/>
      <c r="J3495" s="436"/>
      <c r="K3495" s="133"/>
      <c r="L3495" s="376"/>
      <c r="M3495" s="133"/>
      <c r="N3495" s="376"/>
      <c r="O3495" s="376"/>
      <c r="P3495" s="133"/>
      <c r="Q3495" s="376"/>
      <c r="R3495" s="133"/>
      <c r="S3495" s="499"/>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91"/>
    </row>
    <row r="3496" spans="6:69">
      <c r="F3496" s="376"/>
      <c r="G3496" s="133"/>
      <c r="H3496" s="376"/>
      <c r="I3496" s="133"/>
      <c r="J3496" s="436"/>
      <c r="K3496" s="133"/>
      <c r="L3496" s="376"/>
      <c r="M3496" s="133"/>
      <c r="N3496" s="376"/>
      <c r="O3496" s="376"/>
      <c r="P3496" s="133"/>
      <c r="Q3496" s="376"/>
      <c r="R3496" s="133"/>
      <c r="S3496" s="499"/>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91"/>
    </row>
    <row r="3497" spans="6:69">
      <c r="F3497" s="376"/>
      <c r="G3497" s="133"/>
      <c r="H3497" s="376"/>
      <c r="I3497" s="133"/>
      <c r="J3497" s="436"/>
      <c r="K3497" s="133"/>
      <c r="L3497" s="376"/>
      <c r="M3497" s="133"/>
      <c r="N3497" s="376"/>
      <c r="O3497" s="376"/>
      <c r="P3497" s="133"/>
      <c r="Q3497" s="376"/>
      <c r="R3497" s="133"/>
      <c r="S3497" s="499"/>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91"/>
    </row>
    <row r="3498" spans="6:69">
      <c r="F3498" s="376"/>
      <c r="G3498" s="133"/>
      <c r="H3498" s="376"/>
      <c r="I3498" s="133"/>
      <c r="J3498" s="436"/>
      <c r="K3498" s="133"/>
      <c r="L3498" s="376"/>
      <c r="M3498" s="133"/>
      <c r="N3498" s="376"/>
      <c r="O3498" s="376"/>
      <c r="P3498" s="133"/>
      <c r="Q3498" s="376"/>
      <c r="R3498" s="133"/>
      <c r="S3498" s="499"/>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91"/>
    </row>
    <row r="3499" spans="6:69">
      <c r="F3499" s="376"/>
      <c r="G3499" s="133"/>
      <c r="H3499" s="376"/>
      <c r="I3499" s="133"/>
      <c r="J3499" s="436"/>
      <c r="K3499" s="133"/>
      <c r="L3499" s="376"/>
      <c r="M3499" s="133"/>
      <c r="N3499" s="376"/>
      <c r="O3499" s="376"/>
      <c r="P3499" s="133"/>
      <c r="Q3499" s="376"/>
      <c r="R3499" s="133"/>
      <c r="S3499" s="499"/>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91"/>
    </row>
    <row r="3500" spans="6:69">
      <c r="F3500" s="376"/>
      <c r="G3500" s="133"/>
      <c r="H3500" s="376"/>
      <c r="I3500" s="133"/>
      <c r="J3500" s="436"/>
      <c r="K3500" s="133"/>
      <c r="L3500" s="376"/>
      <c r="M3500" s="133"/>
      <c r="N3500" s="376"/>
      <c r="O3500" s="376"/>
      <c r="P3500" s="133"/>
      <c r="Q3500" s="376"/>
      <c r="R3500" s="133"/>
      <c r="S3500" s="499"/>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91"/>
    </row>
    <row r="3501" spans="6:69">
      <c r="F3501" s="376"/>
      <c r="G3501" s="133"/>
      <c r="H3501" s="376"/>
      <c r="I3501" s="133"/>
      <c r="J3501" s="436"/>
      <c r="K3501" s="133"/>
      <c r="L3501" s="376"/>
      <c r="M3501" s="133"/>
      <c r="N3501" s="376"/>
      <c r="O3501" s="376"/>
      <c r="P3501" s="133"/>
      <c r="Q3501" s="376"/>
      <c r="R3501" s="133"/>
      <c r="S3501" s="499"/>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91"/>
    </row>
    <row r="3502" spans="6:69">
      <c r="F3502" s="376"/>
      <c r="G3502" s="133"/>
      <c r="H3502" s="376"/>
      <c r="I3502" s="133"/>
      <c r="J3502" s="436"/>
      <c r="K3502" s="133"/>
      <c r="L3502" s="376"/>
      <c r="M3502" s="133"/>
      <c r="N3502" s="376"/>
      <c r="O3502" s="376"/>
      <c r="P3502" s="133"/>
      <c r="Q3502" s="376"/>
      <c r="R3502" s="133"/>
      <c r="S3502" s="499"/>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91"/>
    </row>
    <row r="3503" spans="6:69">
      <c r="F3503" s="376"/>
      <c r="G3503" s="133"/>
      <c r="H3503" s="376"/>
      <c r="I3503" s="133"/>
      <c r="J3503" s="436"/>
      <c r="K3503" s="133"/>
      <c r="L3503" s="376"/>
      <c r="M3503" s="133"/>
      <c r="N3503" s="376"/>
      <c r="O3503" s="376"/>
      <c r="P3503" s="133"/>
      <c r="Q3503" s="376"/>
      <c r="R3503" s="133"/>
      <c r="S3503" s="499"/>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91"/>
    </row>
    <row r="3504" spans="6:69">
      <c r="F3504" s="376"/>
      <c r="G3504" s="133"/>
      <c r="H3504" s="376"/>
      <c r="I3504" s="133"/>
      <c r="J3504" s="436"/>
      <c r="K3504" s="133"/>
      <c r="L3504" s="376"/>
      <c r="M3504" s="133"/>
      <c r="N3504" s="376"/>
      <c r="O3504" s="376"/>
      <c r="P3504" s="133"/>
      <c r="Q3504" s="376"/>
      <c r="R3504" s="133"/>
      <c r="S3504" s="499"/>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91"/>
    </row>
    <row r="3505" spans="6:69">
      <c r="F3505" s="376"/>
      <c r="G3505" s="133"/>
      <c r="H3505" s="376"/>
      <c r="I3505" s="133"/>
      <c r="J3505" s="436"/>
      <c r="K3505" s="133"/>
      <c r="L3505" s="376"/>
      <c r="M3505" s="133"/>
      <c r="N3505" s="376"/>
      <c r="O3505" s="376"/>
      <c r="P3505" s="133"/>
      <c r="Q3505" s="376"/>
      <c r="R3505" s="133"/>
      <c r="S3505" s="499"/>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91"/>
    </row>
    <row r="3506" spans="6:69">
      <c r="F3506" s="376"/>
      <c r="G3506" s="133"/>
      <c r="H3506" s="376"/>
      <c r="I3506" s="133"/>
      <c r="J3506" s="436"/>
      <c r="K3506" s="133"/>
      <c r="L3506" s="376"/>
      <c r="M3506" s="133"/>
      <c r="N3506" s="376"/>
      <c r="O3506" s="376"/>
      <c r="P3506" s="133"/>
      <c r="Q3506" s="376"/>
      <c r="R3506" s="133"/>
      <c r="S3506" s="499"/>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91"/>
    </row>
    <row r="3507" spans="6:69">
      <c r="F3507" s="376"/>
      <c r="G3507" s="133"/>
      <c r="H3507" s="376"/>
      <c r="I3507" s="133"/>
      <c r="J3507" s="436"/>
      <c r="K3507" s="133"/>
      <c r="L3507" s="376"/>
      <c r="M3507" s="133"/>
      <c r="N3507" s="376"/>
      <c r="O3507" s="376"/>
      <c r="P3507" s="133"/>
      <c r="Q3507" s="376"/>
      <c r="R3507" s="133"/>
      <c r="S3507" s="499"/>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91"/>
    </row>
    <row r="3508" spans="6:69">
      <c r="F3508" s="376"/>
      <c r="G3508" s="133"/>
      <c r="H3508" s="376"/>
      <c r="I3508" s="133"/>
      <c r="J3508" s="436"/>
      <c r="K3508" s="133"/>
      <c r="L3508" s="376"/>
      <c r="M3508" s="133"/>
      <c r="N3508" s="376"/>
      <c r="O3508" s="376"/>
      <c r="P3508" s="133"/>
      <c r="Q3508" s="376"/>
      <c r="R3508" s="133"/>
      <c r="S3508" s="499"/>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91"/>
    </row>
    <row r="3509" spans="6:69">
      <c r="F3509" s="376"/>
      <c r="G3509" s="133"/>
      <c r="H3509" s="376"/>
      <c r="I3509" s="133"/>
      <c r="J3509" s="436"/>
      <c r="K3509" s="133"/>
      <c r="L3509" s="376"/>
      <c r="M3509" s="133"/>
      <c r="N3509" s="376"/>
      <c r="O3509" s="376"/>
      <c r="P3509" s="133"/>
      <c r="Q3509" s="376"/>
      <c r="R3509" s="133"/>
      <c r="S3509" s="499"/>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91"/>
    </row>
    <row r="3510" spans="6:69">
      <c r="F3510" s="376"/>
      <c r="G3510" s="133"/>
      <c r="H3510" s="376"/>
      <c r="I3510" s="133"/>
      <c r="J3510" s="436"/>
      <c r="K3510" s="133"/>
      <c r="L3510" s="376"/>
      <c r="M3510" s="133"/>
      <c r="N3510" s="376"/>
      <c r="O3510" s="376"/>
      <c r="P3510" s="133"/>
      <c r="Q3510" s="376"/>
      <c r="R3510" s="133"/>
      <c r="S3510" s="499"/>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91"/>
    </row>
    <row r="3511" spans="6:69">
      <c r="F3511" s="376"/>
      <c r="G3511" s="133"/>
      <c r="H3511" s="376"/>
      <c r="I3511" s="133"/>
      <c r="J3511" s="436"/>
      <c r="K3511" s="133"/>
      <c r="L3511" s="376"/>
      <c r="M3511" s="133"/>
      <c r="N3511" s="376"/>
      <c r="O3511" s="376"/>
      <c r="P3511" s="133"/>
      <c r="Q3511" s="376"/>
      <c r="R3511" s="133"/>
      <c r="S3511" s="499"/>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91"/>
    </row>
    <row r="3512" spans="6:69">
      <c r="F3512" s="376"/>
      <c r="G3512" s="133"/>
      <c r="H3512" s="376"/>
      <c r="I3512" s="133"/>
      <c r="J3512" s="436"/>
      <c r="K3512" s="133"/>
      <c r="L3512" s="376"/>
      <c r="M3512" s="133"/>
      <c r="N3512" s="376"/>
      <c r="O3512" s="376"/>
      <c r="P3512" s="133"/>
      <c r="Q3512" s="376"/>
      <c r="R3512" s="133"/>
      <c r="S3512" s="499"/>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91"/>
    </row>
    <row r="3513" spans="6:69">
      <c r="F3513" s="376"/>
      <c r="G3513" s="133"/>
      <c r="H3513" s="376"/>
      <c r="I3513" s="133"/>
      <c r="J3513" s="436"/>
      <c r="K3513" s="133"/>
      <c r="L3513" s="376"/>
      <c r="M3513" s="133"/>
      <c r="N3513" s="376"/>
      <c r="O3513" s="376"/>
      <c r="P3513" s="133"/>
      <c r="Q3513" s="376"/>
      <c r="R3513" s="133"/>
      <c r="S3513" s="499"/>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91"/>
    </row>
    <row r="3514" spans="6:69">
      <c r="F3514" s="376"/>
      <c r="G3514" s="133"/>
      <c r="H3514" s="376"/>
      <c r="I3514" s="133"/>
      <c r="J3514" s="436"/>
      <c r="K3514" s="133"/>
      <c r="L3514" s="376"/>
      <c r="M3514" s="133"/>
      <c r="N3514" s="376"/>
      <c r="O3514" s="376"/>
      <c r="P3514" s="133"/>
      <c r="Q3514" s="376"/>
      <c r="R3514" s="133"/>
      <c r="S3514" s="499"/>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91"/>
    </row>
    <row r="3515" spans="6:69">
      <c r="F3515" s="376"/>
      <c r="G3515" s="133"/>
      <c r="H3515" s="376"/>
      <c r="I3515" s="133"/>
      <c r="J3515" s="436"/>
      <c r="K3515" s="133"/>
      <c r="L3515" s="376"/>
      <c r="M3515" s="133"/>
      <c r="N3515" s="376"/>
      <c r="O3515" s="376"/>
      <c r="P3515" s="133"/>
      <c r="Q3515" s="376"/>
      <c r="R3515" s="133"/>
      <c r="S3515" s="499"/>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91"/>
    </row>
    <row r="3516" spans="6:69">
      <c r="F3516" s="376"/>
      <c r="G3516" s="133"/>
      <c r="H3516" s="376"/>
      <c r="I3516" s="133"/>
      <c r="J3516" s="436"/>
      <c r="K3516" s="133"/>
      <c r="L3516" s="376"/>
      <c r="M3516" s="133"/>
      <c r="N3516" s="376"/>
      <c r="O3516" s="376"/>
      <c r="P3516" s="133"/>
      <c r="Q3516" s="376"/>
      <c r="R3516" s="133"/>
      <c r="S3516" s="499"/>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91"/>
    </row>
    <row r="3517" spans="6:69">
      <c r="F3517" s="376"/>
      <c r="G3517" s="133"/>
      <c r="H3517" s="376"/>
      <c r="I3517" s="133"/>
      <c r="J3517" s="436"/>
      <c r="K3517" s="133"/>
      <c r="L3517" s="376"/>
      <c r="M3517" s="133"/>
      <c r="N3517" s="376"/>
      <c r="O3517" s="376"/>
      <c r="P3517" s="133"/>
      <c r="Q3517" s="376"/>
      <c r="R3517" s="133"/>
      <c r="S3517" s="499"/>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91"/>
    </row>
    <row r="3518" spans="6:69">
      <c r="F3518" s="376"/>
      <c r="G3518" s="133"/>
      <c r="H3518" s="376"/>
      <c r="I3518" s="133"/>
      <c r="J3518" s="436"/>
      <c r="K3518" s="133"/>
      <c r="L3518" s="376"/>
      <c r="M3518" s="133"/>
      <c r="N3518" s="376"/>
      <c r="O3518" s="376"/>
      <c r="P3518" s="133"/>
      <c r="Q3518" s="376"/>
      <c r="R3518" s="133"/>
      <c r="S3518" s="499"/>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91"/>
    </row>
    <row r="3519" spans="6:69">
      <c r="F3519" s="376"/>
      <c r="G3519" s="133"/>
      <c r="H3519" s="376"/>
      <c r="I3519" s="133"/>
      <c r="J3519" s="436"/>
      <c r="K3519" s="133"/>
      <c r="L3519" s="376"/>
      <c r="M3519" s="133"/>
      <c r="N3519" s="376"/>
      <c r="O3519" s="376"/>
      <c r="P3519" s="133"/>
      <c r="Q3519" s="376"/>
      <c r="R3519" s="133"/>
      <c r="S3519" s="499"/>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91"/>
    </row>
    <row r="3520" spans="6:69">
      <c r="F3520" s="376"/>
      <c r="G3520" s="133"/>
      <c r="H3520" s="376"/>
      <c r="I3520" s="133"/>
      <c r="J3520" s="436"/>
      <c r="K3520" s="133"/>
      <c r="L3520" s="376"/>
      <c r="M3520" s="133"/>
      <c r="N3520" s="376"/>
      <c r="O3520" s="376"/>
      <c r="P3520" s="133"/>
      <c r="Q3520" s="376"/>
      <c r="R3520" s="133"/>
      <c r="S3520" s="499"/>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91"/>
    </row>
    <row r="3521" spans="6:69">
      <c r="F3521" s="376"/>
      <c r="G3521" s="133"/>
      <c r="H3521" s="376"/>
      <c r="I3521" s="133"/>
      <c r="J3521" s="436"/>
      <c r="K3521" s="133"/>
      <c r="L3521" s="376"/>
      <c r="M3521" s="133"/>
      <c r="N3521" s="376"/>
      <c r="O3521" s="376"/>
      <c r="P3521" s="133"/>
      <c r="Q3521" s="376"/>
      <c r="R3521" s="133"/>
      <c r="S3521" s="499"/>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91"/>
    </row>
    <row r="3522" spans="6:69">
      <c r="F3522" s="376"/>
      <c r="G3522" s="133"/>
      <c r="H3522" s="376"/>
      <c r="I3522" s="133"/>
      <c r="J3522" s="436"/>
      <c r="K3522" s="133"/>
      <c r="L3522" s="376"/>
      <c r="M3522" s="133"/>
      <c r="N3522" s="376"/>
      <c r="O3522" s="376"/>
      <c r="P3522" s="133"/>
      <c r="Q3522" s="376"/>
      <c r="R3522" s="133"/>
      <c r="S3522" s="499"/>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91"/>
    </row>
    <row r="3523" spans="6:69">
      <c r="F3523" s="376"/>
      <c r="G3523" s="133"/>
      <c r="H3523" s="376"/>
      <c r="I3523" s="133"/>
      <c r="J3523" s="436"/>
      <c r="K3523" s="133"/>
      <c r="L3523" s="376"/>
      <c r="M3523" s="133"/>
      <c r="N3523" s="376"/>
      <c r="O3523" s="376"/>
      <c r="P3523" s="133"/>
      <c r="Q3523" s="376"/>
      <c r="R3523" s="133"/>
      <c r="S3523" s="499"/>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91"/>
    </row>
    <row r="3524" spans="6:69">
      <c r="F3524" s="376"/>
      <c r="G3524" s="133"/>
      <c r="H3524" s="376"/>
      <c r="I3524" s="133"/>
      <c r="J3524" s="436"/>
      <c r="K3524" s="133"/>
      <c r="L3524" s="376"/>
      <c r="M3524" s="133"/>
      <c r="N3524" s="376"/>
      <c r="O3524" s="376"/>
      <c r="P3524" s="133"/>
      <c r="Q3524" s="376"/>
      <c r="R3524" s="133"/>
      <c r="S3524" s="499"/>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91"/>
    </row>
    <row r="3525" spans="6:69">
      <c r="F3525" s="376"/>
      <c r="G3525" s="133"/>
      <c r="H3525" s="376"/>
      <c r="I3525" s="133"/>
      <c r="J3525" s="436"/>
      <c r="K3525" s="133"/>
      <c r="L3525" s="376"/>
      <c r="M3525" s="133"/>
      <c r="N3525" s="376"/>
      <c r="O3525" s="376"/>
      <c r="P3525" s="133"/>
      <c r="Q3525" s="376"/>
      <c r="R3525" s="133"/>
      <c r="S3525" s="499"/>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91"/>
    </row>
    <row r="3526" spans="6:69">
      <c r="F3526" s="376"/>
      <c r="G3526" s="133"/>
      <c r="H3526" s="376"/>
      <c r="I3526" s="133"/>
      <c r="J3526" s="436"/>
      <c r="K3526" s="133"/>
      <c r="L3526" s="376"/>
      <c r="M3526" s="133"/>
      <c r="N3526" s="376"/>
      <c r="O3526" s="376"/>
      <c r="P3526" s="133"/>
      <c r="Q3526" s="376"/>
      <c r="R3526" s="133"/>
      <c r="S3526" s="499"/>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91"/>
    </row>
    <row r="3527" spans="6:69">
      <c r="F3527" s="376"/>
      <c r="G3527" s="133"/>
      <c r="H3527" s="376"/>
      <c r="I3527" s="133"/>
      <c r="J3527" s="436"/>
      <c r="K3527" s="133"/>
      <c r="L3527" s="376"/>
      <c r="M3527" s="133"/>
      <c r="N3527" s="376"/>
      <c r="O3527" s="376"/>
      <c r="P3527" s="133"/>
      <c r="Q3527" s="376"/>
      <c r="R3527" s="133"/>
      <c r="S3527" s="499"/>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91"/>
    </row>
    <row r="3528" spans="6:69">
      <c r="F3528" s="376"/>
      <c r="G3528" s="133"/>
      <c r="H3528" s="376"/>
      <c r="I3528" s="133"/>
      <c r="J3528" s="436"/>
      <c r="K3528" s="133"/>
      <c r="L3528" s="376"/>
      <c r="M3528" s="133"/>
      <c r="N3528" s="376"/>
      <c r="O3528" s="376"/>
      <c r="P3528" s="133"/>
      <c r="Q3528" s="376"/>
      <c r="R3528" s="133"/>
      <c r="S3528" s="499"/>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91"/>
    </row>
    <row r="3529" spans="6:69">
      <c r="F3529" s="376"/>
      <c r="G3529" s="133"/>
      <c r="H3529" s="376"/>
      <c r="I3529" s="133"/>
      <c r="J3529" s="436"/>
      <c r="K3529" s="133"/>
      <c r="L3529" s="376"/>
      <c r="M3529" s="133"/>
      <c r="N3529" s="376"/>
      <c r="O3529" s="376"/>
      <c r="P3529" s="133"/>
      <c r="Q3529" s="376"/>
      <c r="R3529" s="133"/>
      <c r="S3529" s="499"/>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91"/>
    </row>
    <row r="3530" spans="6:69">
      <c r="F3530" s="376"/>
      <c r="G3530" s="133"/>
      <c r="H3530" s="376"/>
      <c r="I3530" s="133"/>
      <c r="J3530" s="436"/>
      <c r="K3530" s="133"/>
      <c r="L3530" s="376"/>
      <c r="M3530" s="133"/>
      <c r="N3530" s="376"/>
      <c r="O3530" s="376"/>
      <c r="P3530" s="133"/>
      <c r="Q3530" s="376"/>
      <c r="R3530" s="133"/>
      <c r="S3530" s="499"/>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91"/>
    </row>
    <row r="3531" spans="6:69">
      <c r="F3531" s="376"/>
      <c r="G3531" s="133"/>
      <c r="H3531" s="376"/>
      <c r="I3531" s="133"/>
      <c r="J3531" s="436"/>
      <c r="K3531" s="133"/>
      <c r="L3531" s="376"/>
      <c r="M3531" s="133"/>
      <c r="N3531" s="376"/>
      <c r="O3531" s="376"/>
      <c r="P3531" s="133"/>
      <c r="Q3531" s="376"/>
      <c r="R3531" s="133"/>
      <c r="S3531" s="499"/>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91"/>
    </row>
    <row r="3532" spans="6:69">
      <c r="F3532" s="376"/>
      <c r="G3532" s="133"/>
      <c r="H3532" s="376"/>
      <c r="I3532" s="133"/>
      <c r="J3532" s="436"/>
      <c r="K3532" s="133"/>
      <c r="L3532" s="376"/>
      <c r="M3532" s="133"/>
      <c r="N3532" s="376"/>
      <c r="O3532" s="376"/>
      <c r="P3532" s="133"/>
      <c r="Q3532" s="376"/>
      <c r="R3532" s="133"/>
      <c r="S3532" s="499"/>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91"/>
    </row>
    <row r="3533" spans="6:69">
      <c r="F3533" s="376"/>
      <c r="G3533" s="133"/>
      <c r="H3533" s="376"/>
      <c r="I3533" s="133"/>
      <c r="J3533" s="436"/>
      <c r="K3533" s="133"/>
      <c r="L3533" s="376"/>
      <c r="M3533" s="133"/>
      <c r="N3533" s="376"/>
      <c r="O3533" s="376"/>
      <c r="P3533" s="133"/>
      <c r="Q3533" s="376"/>
      <c r="R3533" s="133"/>
      <c r="S3533" s="499"/>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91"/>
    </row>
    <row r="3534" spans="6:69">
      <c r="F3534" s="376"/>
      <c r="G3534" s="133"/>
      <c r="H3534" s="376"/>
      <c r="I3534" s="133"/>
      <c r="J3534" s="436"/>
      <c r="K3534" s="133"/>
      <c r="L3534" s="376"/>
      <c r="M3534" s="133"/>
      <c r="N3534" s="376"/>
      <c r="O3534" s="376"/>
      <c r="P3534" s="133"/>
      <c r="Q3534" s="376"/>
      <c r="R3534" s="133"/>
      <c r="S3534" s="499"/>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91"/>
    </row>
    <row r="3535" spans="6:69">
      <c r="F3535" s="376"/>
      <c r="G3535" s="133"/>
      <c r="H3535" s="376"/>
      <c r="I3535" s="133"/>
      <c r="J3535" s="436"/>
      <c r="K3535" s="133"/>
      <c r="L3535" s="376"/>
      <c r="M3535" s="133"/>
      <c r="N3535" s="376"/>
      <c r="O3535" s="376"/>
      <c r="P3535" s="133"/>
      <c r="Q3535" s="376"/>
      <c r="R3535" s="133"/>
      <c r="S3535" s="499"/>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91"/>
    </row>
    <row r="3536" spans="6:69">
      <c r="F3536" s="376"/>
      <c r="G3536" s="133"/>
      <c r="H3536" s="376"/>
      <c r="I3536" s="133"/>
      <c r="J3536" s="436"/>
      <c r="K3536" s="133"/>
      <c r="L3536" s="376"/>
      <c r="M3536" s="133"/>
      <c r="N3536" s="376"/>
      <c r="O3536" s="376"/>
      <c r="P3536" s="133"/>
      <c r="Q3536" s="376"/>
      <c r="R3536" s="133"/>
      <c r="S3536" s="499"/>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91"/>
    </row>
    <row r="3537" spans="6:69">
      <c r="F3537" s="376"/>
      <c r="G3537" s="133"/>
      <c r="H3537" s="376"/>
      <c r="I3537" s="133"/>
      <c r="J3537" s="436"/>
      <c r="K3537" s="133"/>
      <c r="L3537" s="376"/>
      <c r="M3537" s="133"/>
      <c r="N3537" s="376"/>
      <c r="O3537" s="376"/>
      <c r="P3537" s="133"/>
      <c r="Q3537" s="376"/>
      <c r="R3537" s="133"/>
      <c r="S3537" s="499"/>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91"/>
    </row>
    <row r="3538" spans="6:69">
      <c r="F3538" s="376"/>
      <c r="G3538" s="133"/>
      <c r="H3538" s="376"/>
      <c r="I3538" s="133"/>
      <c r="J3538" s="436"/>
      <c r="K3538" s="133"/>
      <c r="L3538" s="376"/>
      <c r="M3538" s="133"/>
      <c r="N3538" s="376"/>
      <c r="O3538" s="376"/>
      <c r="P3538" s="133"/>
      <c r="Q3538" s="376"/>
      <c r="R3538" s="133"/>
      <c r="S3538" s="499"/>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91"/>
    </row>
    <row r="3539" spans="6:69">
      <c r="F3539" s="376"/>
      <c r="G3539" s="133"/>
      <c r="H3539" s="376"/>
      <c r="I3539" s="133"/>
      <c r="J3539" s="436"/>
      <c r="K3539" s="133"/>
      <c r="L3539" s="376"/>
      <c r="M3539" s="133"/>
      <c r="N3539" s="376"/>
      <c r="O3539" s="376"/>
      <c r="P3539" s="133"/>
      <c r="Q3539" s="376"/>
      <c r="R3539" s="133"/>
      <c r="S3539" s="499"/>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91"/>
    </row>
    <row r="3540" spans="6:69">
      <c r="F3540" s="376"/>
      <c r="G3540" s="133"/>
      <c r="H3540" s="376"/>
      <c r="I3540" s="133"/>
      <c r="J3540" s="436"/>
      <c r="K3540" s="133"/>
      <c r="L3540" s="376"/>
      <c r="M3540" s="133"/>
      <c r="N3540" s="376"/>
      <c r="O3540" s="376"/>
      <c r="P3540" s="133"/>
      <c r="Q3540" s="376"/>
      <c r="R3540" s="133"/>
      <c r="S3540" s="499"/>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91"/>
    </row>
    <row r="3541" spans="6:69">
      <c r="F3541" s="376"/>
      <c r="G3541" s="133"/>
      <c r="H3541" s="376"/>
      <c r="I3541" s="133"/>
      <c r="J3541" s="436"/>
      <c r="K3541" s="133"/>
      <c r="L3541" s="376"/>
      <c r="M3541" s="133"/>
      <c r="N3541" s="376"/>
      <c r="O3541" s="376"/>
      <c r="P3541" s="133"/>
      <c r="Q3541" s="376"/>
      <c r="R3541" s="133"/>
      <c r="S3541" s="499"/>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91"/>
    </row>
    <row r="3542" spans="6:69">
      <c r="F3542" s="376"/>
      <c r="G3542" s="133"/>
      <c r="H3542" s="376"/>
      <c r="I3542" s="133"/>
      <c r="J3542" s="436"/>
      <c r="K3542" s="133"/>
      <c r="L3542" s="376"/>
      <c r="M3542" s="133"/>
      <c r="N3542" s="376"/>
      <c r="O3542" s="376"/>
      <c r="P3542" s="133"/>
      <c r="Q3542" s="376"/>
      <c r="R3542" s="133"/>
      <c r="S3542" s="499"/>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91"/>
    </row>
    <row r="3543" spans="6:69">
      <c r="F3543" s="376"/>
      <c r="G3543" s="133"/>
      <c r="H3543" s="376"/>
      <c r="I3543" s="133"/>
      <c r="J3543" s="436"/>
      <c r="K3543" s="133"/>
      <c r="L3543" s="376"/>
      <c r="M3543" s="133"/>
      <c r="N3543" s="376"/>
      <c r="O3543" s="376"/>
      <c r="P3543" s="133"/>
      <c r="Q3543" s="376"/>
      <c r="R3543" s="133"/>
      <c r="S3543" s="499"/>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91"/>
    </row>
    <row r="3544" spans="6:69">
      <c r="F3544" s="376"/>
      <c r="G3544" s="133"/>
      <c r="H3544" s="376"/>
      <c r="I3544" s="133"/>
      <c r="J3544" s="436"/>
      <c r="K3544" s="133"/>
      <c r="L3544" s="376"/>
      <c r="M3544" s="133"/>
      <c r="N3544" s="376"/>
      <c r="O3544" s="376"/>
      <c r="P3544" s="133"/>
      <c r="Q3544" s="376"/>
      <c r="R3544" s="133"/>
      <c r="S3544" s="499"/>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91"/>
    </row>
    <row r="3545" spans="6:69">
      <c r="F3545" s="376"/>
      <c r="G3545" s="133"/>
      <c r="H3545" s="376"/>
      <c r="I3545" s="133"/>
      <c r="J3545" s="436"/>
      <c r="K3545" s="133"/>
      <c r="L3545" s="376"/>
      <c r="M3545" s="133"/>
      <c r="N3545" s="376"/>
      <c r="O3545" s="376"/>
      <c r="P3545" s="133"/>
      <c r="Q3545" s="376"/>
      <c r="R3545" s="133"/>
      <c r="S3545" s="499"/>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91"/>
    </row>
    <row r="3546" spans="6:69">
      <c r="F3546" s="376"/>
      <c r="G3546" s="133"/>
      <c r="H3546" s="376"/>
      <c r="I3546" s="133"/>
      <c r="J3546" s="436"/>
      <c r="K3546" s="133"/>
      <c r="L3546" s="376"/>
      <c r="M3546" s="133"/>
      <c r="N3546" s="376"/>
      <c r="O3546" s="376"/>
      <c r="P3546" s="133"/>
      <c r="Q3546" s="376"/>
      <c r="R3546" s="133"/>
      <c r="S3546" s="499"/>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91"/>
    </row>
    <row r="3547" spans="6:69">
      <c r="F3547" s="376"/>
      <c r="G3547" s="133"/>
      <c r="H3547" s="376"/>
      <c r="I3547" s="133"/>
      <c r="J3547" s="436"/>
      <c r="K3547" s="133"/>
      <c r="L3547" s="376"/>
      <c r="M3547" s="133"/>
      <c r="N3547" s="376"/>
      <c r="O3547" s="376"/>
      <c r="P3547" s="133"/>
      <c r="Q3547" s="376"/>
      <c r="R3547" s="133"/>
      <c r="S3547" s="499"/>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91"/>
    </row>
    <row r="3548" spans="6:69">
      <c r="F3548" s="376"/>
      <c r="G3548" s="133"/>
      <c r="H3548" s="376"/>
      <c r="I3548" s="133"/>
      <c r="J3548" s="436"/>
      <c r="K3548" s="133"/>
      <c r="L3548" s="376"/>
      <c r="M3548" s="133"/>
      <c r="N3548" s="376"/>
      <c r="O3548" s="376"/>
      <c r="P3548" s="133"/>
      <c r="Q3548" s="376"/>
      <c r="R3548" s="133"/>
      <c r="S3548" s="499"/>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91"/>
    </row>
    <row r="3549" spans="6:69">
      <c r="F3549" s="376"/>
      <c r="G3549" s="133"/>
      <c r="H3549" s="376"/>
      <c r="I3549" s="133"/>
      <c r="J3549" s="436"/>
      <c r="K3549" s="133"/>
      <c r="L3549" s="376"/>
      <c r="M3549" s="133"/>
      <c r="N3549" s="376"/>
      <c r="O3549" s="376"/>
      <c r="P3549" s="133"/>
      <c r="Q3549" s="376"/>
      <c r="R3549" s="133"/>
      <c r="S3549" s="499"/>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91"/>
    </row>
    <row r="3550" spans="6:69">
      <c r="F3550" s="376"/>
      <c r="G3550" s="133"/>
      <c r="H3550" s="376"/>
      <c r="I3550" s="133"/>
      <c r="J3550" s="436"/>
      <c r="K3550" s="133"/>
      <c r="L3550" s="376"/>
      <c r="M3550" s="133"/>
      <c r="N3550" s="376"/>
      <c r="O3550" s="376"/>
      <c r="P3550" s="133"/>
      <c r="Q3550" s="376"/>
      <c r="R3550" s="133"/>
      <c r="S3550" s="499"/>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91"/>
    </row>
    <row r="3551" spans="6:69">
      <c r="F3551" s="376"/>
      <c r="G3551" s="133"/>
      <c r="H3551" s="376"/>
      <c r="I3551" s="133"/>
      <c r="J3551" s="436"/>
      <c r="K3551" s="133"/>
      <c r="L3551" s="376"/>
      <c r="M3551" s="133"/>
      <c r="N3551" s="376"/>
      <c r="O3551" s="376"/>
      <c r="P3551" s="133"/>
      <c r="Q3551" s="376"/>
      <c r="R3551" s="133"/>
      <c r="S3551" s="499"/>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91"/>
    </row>
    <row r="3552" spans="6:69">
      <c r="F3552" s="376"/>
      <c r="G3552" s="133"/>
      <c r="H3552" s="376"/>
      <c r="I3552" s="133"/>
      <c r="J3552" s="436"/>
      <c r="K3552" s="133"/>
      <c r="L3552" s="376"/>
      <c r="M3552" s="133"/>
      <c r="N3552" s="376"/>
      <c r="O3552" s="376"/>
      <c r="P3552" s="133"/>
      <c r="Q3552" s="376"/>
      <c r="R3552" s="133"/>
      <c r="S3552" s="499"/>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91"/>
    </row>
    <row r="3553" spans="6:69">
      <c r="F3553" s="376"/>
      <c r="G3553" s="133"/>
      <c r="H3553" s="376"/>
      <c r="I3553" s="133"/>
      <c r="J3553" s="436"/>
      <c r="K3553" s="133"/>
      <c r="L3553" s="376"/>
      <c r="M3553" s="133"/>
      <c r="N3553" s="376"/>
      <c r="O3553" s="376"/>
      <c r="P3553" s="133"/>
      <c r="Q3553" s="376"/>
      <c r="R3553" s="133"/>
      <c r="S3553" s="499"/>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91"/>
    </row>
    <row r="3554" spans="6:69">
      <c r="F3554" s="376"/>
      <c r="G3554" s="133"/>
      <c r="H3554" s="376"/>
      <c r="I3554" s="133"/>
      <c r="J3554" s="436"/>
      <c r="K3554" s="133"/>
      <c r="L3554" s="376"/>
      <c r="M3554" s="133"/>
      <c r="N3554" s="376"/>
      <c r="O3554" s="376"/>
      <c r="P3554" s="133"/>
      <c r="Q3554" s="376"/>
      <c r="R3554" s="133"/>
      <c r="S3554" s="499"/>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91"/>
    </row>
    <row r="3555" spans="6:69">
      <c r="F3555" s="376"/>
      <c r="G3555" s="133"/>
      <c r="H3555" s="376"/>
      <c r="I3555" s="133"/>
      <c r="J3555" s="436"/>
      <c r="K3555" s="133"/>
      <c r="L3555" s="376"/>
      <c r="M3555" s="133"/>
      <c r="N3555" s="376"/>
      <c r="O3555" s="376"/>
      <c r="P3555" s="133"/>
      <c r="Q3555" s="376"/>
      <c r="R3555" s="133"/>
      <c r="S3555" s="499"/>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91"/>
    </row>
    <row r="3556" spans="6:69">
      <c r="F3556" s="376"/>
      <c r="G3556" s="133"/>
      <c r="H3556" s="376"/>
      <c r="I3556" s="133"/>
      <c r="J3556" s="436"/>
      <c r="K3556" s="133"/>
      <c r="L3556" s="376"/>
      <c r="M3556" s="133"/>
      <c r="N3556" s="376"/>
      <c r="O3556" s="376"/>
      <c r="P3556" s="133"/>
      <c r="Q3556" s="376"/>
      <c r="R3556" s="133"/>
      <c r="S3556" s="499"/>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91"/>
    </row>
    <row r="3557" spans="6:69">
      <c r="F3557" s="376"/>
      <c r="G3557" s="133"/>
      <c r="H3557" s="376"/>
      <c r="I3557" s="133"/>
      <c r="J3557" s="436"/>
      <c r="K3557" s="133"/>
      <c r="L3557" s="376"/>
      <c r="M3557" s="133"/>
      <c r="N3557" s="376"/>
      <c r="O3557" s="376"/>
      <c r="P3557" s="133"/>
      <c r="Q3557" s="376"/>
      <c r="R3557" s="133"/>
      <c r="S3557" s="499"/>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91"/>
    </row>
    <row r="3558" spans="6:69">
      <c r="F3558" s="376"/>
      <c r="G3558" s="133"/>
      <c r="H3558" s="376"/>
      <c r="I3558" s="133"/>
      <c r="J3558" s="436"/>
      <c r="K3558" s="133"/>
      <c r="L3558" s="376"/>
      <c r="M3558" s="133"/>
      <c r="N3558" s="376"/>
      <c r="O3558" s="376"/>
      <c r="P3558" s="133"/>
      <c r="Q3558" s="376"/>
      <c r="R3558" s="133"/>
      <c r="S3558" s="499"/>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91"/>
    </row>
    <row r="3559" spans="6:69">
      <c r="F3559" s="376"/>
      <c r="G3559" s="133"/>
      <c r="H3559" s="376"/>
      <c r="I3559" s="133"/>
      <c r="J3559" s="436"/>
      <c r="K3559" s="133"/>
      <c r="L3559" s="376"/>
      <c r="M3559" s="133"/>
      <c r="N3559" s="376"/>
      <c r="O3559" s="376"/>
      <c r="P3559" s="133"/>
      <c r="Q3559" s="376"/>
      <c r="R3559" s="133"/>
      <c r="S3559" s="499"/>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91"/>
    </row>
    <row r="3560" spans="6:69">
      <c r="F3560" s="376"/>
      <c r="G3560" s="133"/>
      <c r="H3560" s="376"/>
      <c r="I3560" s="133"/>
      <c r="J3560" s="436"/>
      <c r="K3560" s="133"/>
      <c r="L3560" s="376"/>
      <c r="M3560" s="133"/>
      <c r="N3560" s="376"/>
      <c r="O3560" s="376"/>
      <c r="P3560" s="133"/>
      <c r="Q3560" s="376"/>
      <c r="R3560" s="133"/>
      <c r="S3560" s="499"/>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91"/>
    </row>
    <row r="3561" spans="6:69">
      <c r="F3561" s="376"/>
      <c r="G3561" s="133"/>
      <c r="H3561" s="376"/>
      <c r="I3561" s="133"/>
      <c r="J3561" s="436"/>
      <c r="K3561" s="133"/>
      <c r="L3561" s="376"/>
      <c r="M3561" s="133"/>
      <c r="N3561" s="376"/>
      <c r="O3561" s="376"/>
      <c r="P3561" s="133"/>
      <c r="Q3561" s="376"/>
      <c r="R3561" s="133"/>
      <c r="S3561" s="499"/>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91"/>
    </row>
    <row r="3562" spans="6:69">
      <c r="F3562" s="376"/>
      <c r="G3562" s="133"/>
      <c r="H3562" s="376"/>
      <c r="I3562" s="133"/>
      <c r="J3562" s="436"/>
      <c r="K3562" s="133"/>
      <c r="L3562" s="376"/>
      <c r="M3562" s="133"/>
      <c r="N3562" s="376"/>
      <c r="O3562" s="376"/>
      <c r="P3562" s="133"/>
      <c r="Q3562" s="376"/>
      <c r="R3562" s="133"/>
      <c r="S3562" s="499"/>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91"/>
    </row>
    <row r="3563" spans="6:69">
      <c r="F3563" s="376"/>
      <c r="G3563" s="133"/>
      <c r="H3563" s="376"/>
      <c r="I3563" s="133"/>
      <c r="J3563" s="436"/>
      <c r="K3563" s="133"/>
      <c r="L3563" s="376"/>
      <c r="M3563" s="133"/>
      <c r="N3563" s="376"/>
      <c r="O3563" s="376"/>
      <c r="P3563" s="133"/>
      <c r="Q3563" s="376"/>
      <c r="R3563" s="133"/>
      <c r="S3563" s="499"/>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91"/>
    </row>
    <row r="3564" spans="6:69">
      <c r="F3564" s="376"/>
      <c r="G3564" s="133"/>
      <c r="H3564" s="376"/>
      <c r="I3564" s="133"/>
      <c r="J3564" s="436"/>
      <c r="K3564" s="133"/>
      <c r="L3564" s="376"/>
      <c r="M3564" s="133"/>
      <c r="N3564" s="376"/>
      <c r="O3564" s="376"/>
      <c r="P3564" s="133"/>
      <c r="Q3564" s="376"/>
      <c r="R3564" s="133"/>
      <c r="S3564" s="499"/>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91"/>
    </row>
    <row r="3565" spans="6:69">
      <c r="F3565" s="376"/>
      <c r="G3565" s="133"/>
      <c r="H3565" s="376"/>
      <c r="I3565" s="133"/>
      <c r="J3565" s="436"/>
      <c r="K3565" s="133"/>
      <c r="L3565" s="376"/>
      <c r="M3565" s="133"/>
      <c r="N3565" s="376"/>
      <c r="O3565" s="376"/>
      <c r="P3565" s="133"/>
      <c r="Q3565" s="376"/>
      <c r="R3565" s="133"/>
      <c r="S3565" s="499"/>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91"/>
    </row>
    <row r="3566" spans="6:69">
      <c r="F3566" s="376"/>
      <c r="G3566" s="133"/>
      <c r="H3566" s="376"/>
      <c r="I3566" s="133"/>
      <c r="J3566" s="436"/>
      <c r="K3566" s="133"/>
      <c r="L3566" s="376"/>
      <c r="M3566" s="133"/>
      <c r="N3566" s="376"/>
      <c r="O3566" s="376"/>
      <c r="P3566" s="133"/>
      <c r="Q3566" s="376"/>
      <c r="R3566" s="133"/>
      <c r="S3566" s="499"/>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91"/>
    </row>
    <row r="3567" spans="6:69">
      <c r="F3567" s="376"/>
      <c r="G3567" s="133"/>
      <c r="H3567" s="376"/>
      <c r="I3567" s="133"/>
      <c r="J3567" s="436"/>
      <c r="K3567" s="133"/>
      <c r="L3567" s="376"/>
      <c r="M3567" s="133"/>
      <c r="N3567" s="376"/>
      <c r="O3567" s="376"/>
      <c r="P3567" s="133"/>
      <c r="Q3567" s="376"/>
      <c r="R3567" s="133"/>
      <c r="S3567" s="499"/>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91"/>
    </row>
    <row r="3568" spans="6:69">
      <c r="F3568" s="376"/>
      <c r="G3568" s="133"/>
      <c r="H3568" s="376"/>
      <c r="I3568" s="133"/>
      <c r="J3568" s="436"/>
      <c r="K3568" s="133"/>
      <c r="L3568" s="376"/>
      <c r="M3568" s="133"/>
      <c r="N3568" s="376"/>
      <c r="O3568" s="376"/>
      <c r="P3568" s="133"/>
      <c r="Q3568" s="376"/>
      <c r="R3568" s="133"/>
      <c r="S3568" s="499"/>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91"/>
    </row>
    <row r="3569" spans="6:69">
      <c r="F3569" s="376"/>
      <c r="G3569" s="133"/>
      <c r="H3569" s="376"/>
      <c r="I3569" s="133"/>
      <c r="J3569" s="436"/>
      <c r="K3569" s="133"/>
      <c r="L3569" s="376"/>
      <c r="M3569" s="133"/>
      <c r="N3569" s="376"/>
      <c r="O3569" s="376"/>
      <c r="P3569" s="133"/>
      <c r="Q3569" s="376"/>
      <c r="R3569" s="133"/>
      <c r="S3569" s="499"/>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91"/>
    </row>
    <row r="3570" spans="6:69">
      <c r="F3570" s="376"/>
      <c r="G3570" s="133"/>
      <c r="H3570" s="376"/>
      <c r="I3570" s="133"/>
      <c r="J3570" s="436"/>
      <c r="K3570" s="133"/>
      <c r="L3570" s="376"/>
      <c r="M3570" s="133"/>
      <c r="N3570" s="376"/>
      <c r="O3570" s="376"/>
      <c r="P3570" s="133"/>
      <c r="Q3570" s="376"/>
      <c r="R3570" s="133"/>
      <c r="S3570" s="499"/>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91"/>
    </row>
    <row r="3571" spans="6:69">
      <c r="F3571" s="376"/>
      <c r="G3571" s="133"/>
      <c r="H3571" s="376"/>
      <c r="I3571" s="133"/>
      <c r="J3571" s="436"/>
      <c r="K3571" s="133"/>
      <c r="L3571" s="376"/>
      <c r="M3571" s="133"/>
      <c r="N3571" s="376"/>
      <c r="O3571" s="376"/>
      <c r="P3571" s="133"/>
      <c r="Q3571" s="376"/>
      <c r="R3571" s="133"/>
      <c r="S3571" s="499"/>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91"/>
    </row>
    <row r="3572" spans="6:69">
      <c r="F3572" s="376"/>
      <c r="G3572" s="133"/>
      <c r="H3572" s="376"/>
      <c r="I3572" s="133"/>
      <c r="J3572" s="436"/>
      <c r="K3572" s="133"/>
      <c r="L3572" s="376"/>
      <c r="M3572" s="133"/>
      <c r="N3572" s="376"/>
      <c r="O3572" s="376"/>
      <c r="P3572" s="133"/>
      <c r="Q3572" s="376"/>
      <c r="R3572" s="133"/>
      <c r="S3572" s="499"/>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91"/>
    </row>
    <row r="3573" spans="6:69">
      <c r="F3573" s="376"/>
      <c r="G3573" s="133"/>
      <c r="H3573" s="376"/>
      <c r="I3573" s="133"/>
      <c r="J3573" s="436"/>
      <c r="K3573" s="133"/>
      <c r="L3573" s="376"/>
      <c r="M3573" s="133"/>
      <c r="N3573" s="376"/>
      <c r="O3573" s="376"/>
      <c r="P3573" s="133"/>
      <c r="Q3573" s="376"/>
      <c r="R3573" s="133"/>
      <c r="S3573" s="499"/>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91"/>
    </row>
    <row r="3574" spans="6:69">
      <c r="F3574" s="376"/>
      <c r="G3574" s="133"/>
      <c r="H3574" s="376"/>
      <c r="I3574" s="133"/>
      <c r="J3574" s="436"/>
      <c r="K3574" s="133"/>
      <c r="L3574" s="376"/>
      <c r="M3574" s="133"/>
      <c r="N3574" s="376"/>
      <c r="O3574" s="376"/>
      <c r="P3574" s="133"/>
      <c r="Q3574" s="376"/>
      <c r="R3574" s="133"/>
      <c r="S3574" s="499"/>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91"/>
    </row>
    <row r="3575" spans="6:69">
      <c r="F3575" s="376"/>
      <c r="G3575" s="133"/>
      <c r="H3575" s="376"/>
      <c r="I3575" s="133"/>
      <c r="J3575" s="436"/>
      <c r="K3575" s="133"/>
      <c r="L3575" s="376"/>
      <c r="M3575" s="133"/>
      <c r="N3575" s="376"/>
      <c r="O3575" s="376"/>
      <c r="P3575" s="133"/>
      <c r="Q3575" s="376"/>
      <c r="R3575" s="133"/>
      <c r="S3575" s="499"/>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91"/>
    </row>
    <row r="3576" spans="6:69">
      <c r="F3576" s="376"/>
      <c r="G3576" s="133"/>
      <c r="H3576" s="376"/>
      <c r="I3576" s="133"/>
      <c r="J3576" s="436"/>
      <c r="K3576" s="133"/>
      <c r="L3576" s="376"/>
      <c r="M3576" s="133"/>
      <c r="N3576" s="376"/>
      <c r="O3576" s="376"/>
      <c r="P3576" s="133"/>
      <c r="Q3576" s="376"/>
      <c r="R3576" s="133"/>
      <c r="S3576" s="499"/>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91"/>
    </row>
    <row r="3577" spans="6:69">
      <c r="F3577" s="376"/>
      <c r="G3577" s="133"/>
      <c r="H3577" s="376"/>
      <c r="I3577" s="133"/>
      <c r="J3577" s="436"/>
      <c r="K3577" s="133"/>
      <c r="L3577" s="376"/>
      <c r="M3577" s="133"/>
      <c r="N3577" s="376"/>
      <c r="O3577" s="376"/>
      <c r="P3577" s="133"/>
      <c r="Q3577" s="376"/>
      <c r="R3577" s="133"/>
      <c r="S3577" s="499"/>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91"/>
    </row>
    <row r="3578" spans="6:69">
      <c r="F3578" s="376"/>
      <c r="G3578" s="133"/>
      <c r="H3578" s="376"/>
      <c r="I3578" s="133"/>
      <c r="J3578" s="436"/>
      <c r="K3578" s="133"/>
      <c r="L3578" s="376"/>
      <c r="M3578" s="133"/>
      <c r="N3578" s="376"/>
      <c r="O3578" s="376"/>
      <c r="P3578" s="133"/>
      <c r="Q3578" s="376"/>
      <c r="R3578" s="133"/>
      <c r="S3578" s="499"/>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91"/>
    </row>
    <row r="3579" spans="6:69">
      <c r="F3579" s="376"/>
      <c r="G3579" s="133"/>
      <c r="H3579" s="376"/>
      <c r="I3579" s="133"/>
      <c r="J3579" s="436"/>
      <c r="K3579" s="133"/>
      <c r="L3579" s="376"/>
      <c r="M3579" s="133"/>
      <c r="N3579" s="376"/>
      <c r="O3579" s="376"/>
      <c r="P3579" s="133"/>
      <c r="Q3579" s="376"/>
      <c r="R3579" s="133"/>
      <c r="S3579" s="499"/>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91"/>
    </row>
    <row r="3580" spans="6:69">
      <c r="F3580" s="376"/>
      <c r="G3580" s="133"/>
      <c r="H3580" s="376"/>
      <c r="I3580" s="133"/>
      <c r="J3580" s="436"/>
      <c r="K3580" s="133"/>
      <c r="L3580" s="376"/>
      <c r="M3580" s="133"/>
      <c r="N3580" s="376"/>
      <c r="O3580" s="376"/>
      <c r="P3580" s="133"/>
      <c r="Q3580" s="376"/>
      <c r="R3580" s="133"/>
      <c r="S3580" s="499"/>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91"/>
    </row>
    <row r="3581" spans="6:69">
      <c r="F3581" s="376"/>
      <c r="G3581" s="133"/>
      <c r="H3581" s="376"/>
      <c r="I3581" s="133"/>
      <c r="J3581" s="436"/>
      <c r="K3581" s="133"/>
      <c r="L3581" s="376"/>
      <c r="M3581" s="133"/>
      <c r="N3581" s="376"/>
      <c r="O3581" s="376"/>
      <c r="P3581" s="133"/>
      <c r="Q3581" s="376"/>
      <c r="R3581" s="133"/>
      <c r="S3581" s="499"/>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91"/>
    </row>
    <row r="3582" spans="6:69">
      <c r="F3582" s="376"/>
      <c r="G3582" s="133"/>
      <c r="H3582" s="376"/>
      <c r="I3582" s="133"/>
      <c r="J3582" s="436"/>
      <c r="K3582" s="133"/>
      <c r="L3582" s="376"/>
      <c r="M3582" s="133"/>
      <c r="N3582" s="376"/>
      <c r="O3582" s="376"/>
      <c r="P3582" s="133"/>
      <c r="Q3582" s="376"/>
      <c r="R3582" s="133"/>
      <c r="S3582" s="499"/>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91"/>
    </row>
    <row r="3583" spans="6:69">
      <c r="F3583" s="376"/>
      <c r="G3583" s="133"/>
      <c r="H3583" s="376"/>
      <c r="I3583" s="133"/>
      <c r="J3583" s="436"/>
      <c r="K3583" s="133"/>
      <c r="L3583" s="376"/>
      <c r="M3583" s="133"/>
      <c r="N3583" s="376"/>
      <c r="O3583" s="376"/>
      <c r="P3583" s="133"/>
      <c r="Q3583" s="376"/>
      <c r="R3583" s="133"/>
      <c r="S3583" s="499"/>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91"/>
    </row>
    <row r="3584" spans="6:69">
      <c r="F3584" s="376"/>
      <c r="G3584" s="133"/>
      <c r="H3584" s="376"/>
      <c r="I3584" s="133"/>
      <c r="J3584" s="436"/>
      <c r="K3584" s="133"/>
      <c r="L3584" s="376"/>
      <c r="M3584" s="133"/>
      <c r="N3584" s="376"/>
      <c r="O3584" s="376"/>
      <c r="P3584" s="133"/>
      <c r="Q3584" s="376"/>
      <c r="R3584" s="133"/>
      <c r="S3584" s="499"/>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91"/>
    </row>
    <row r="3585" spans="6:69">
      <c r="F3585" s="376"/>
      <c r="G3585" s="133"/>
      <c r="H3585" s="376"/>
      <c r="I3585" s="133"/>
      <c r="J3585" s="436"/>
      <c r="K3585" s="133"/>
      <c r="L3585" s="376"/>
      <c r="M3585" s="133"/>
      <c r="N3585" s="376"/>
      <c r="O3585" s="376"/>
      <c r="P3585" s="133"/>
      <c r="Q3585" s="376"/>
      <c r="R3585" s="133"/>
      <c r="S3585" s="499"/>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91"/>
    </row>
    <row r="3586" spans="6:69">
      <c r="F3586" s="376"/>
      <c r="G3586" s="133"/>
      <c r="H3586" s="376"/>
      <c r="I3586" s="133"/>
      <c r="J3586" s="436"/>
      <c r="K3586" s="133"/>
      <c r="L3586" s="376"/>
      <c r="M3586" s="133"/>
      <c r="N3586" s="376"/>
      <c r="O3586" s="376"/>
      <c r="P3586" s="133"/>
      <c r="Q3586" s="376"/>
      <c r="R3586" s="133"/>
      <c r="S3586" s="499"/>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91"/>
    </row>
    <row r="3587" spans="6:69">
      <c r="F3587" s="376"/>
      <c r="G3587" s="133"/>
      <c r="H3587" s="376"/>
      <c r="I3587" s="133"/>
      <c r="J3587" s="436"/>
      <c r="K3587" s="133"/>
      <c r="L3587" s="376"/>
      <c r="M3587" s="133"/>
      <c r="N3587" s="376"/>
      <c r="O3587" s="376"/>
      <c r="P3587" s="133"/>
      <c r="Q3587" s="376"/>
      <c r="R3587" s="133"/>
      <c r="S3587" s="499"/>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91"/>
    </row>
    <row r="3588" spans="6:69">
      <c r="F3588" s="376"/>
      <c r="G3588" s="133"/>
      <c r="H3588" s="376"/>
      <c r="I3588" s="133"/>
      <c r="J3588" s="436"/>
      <c r="K3588" s="133"/>
      <c r="L3588" s="376"/>
      <c r="M3588" s="133"/>
      <c r="N3588" s="376"/>
      <c r="O3588" s="376"/>
      <c r="P3588" s="133"/>
      <c r="Q3588" s="376"/>
      <c r="R3588" s="133"/>
      <c r="S3588" s="499"/>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91"/>
    </row>
    <row r="3589" spans="6:69">
      <c r="F3589" s="376"/>
      <c r="G3589" s="133"/>
      <c r="H3589" s="376"/>
      <c r="I3589" s="133"/>
      <c r="J3589" s="436"/>
      <c r="K3589" s="133"/>
      <c r="L3589" s="376"/>
      <c r="M3589" s="133"/>
      <c r="N3589" s="376"/>
      <c r="O3589" s="376"/>
      <c r="P3589" s="133"/>
      <c r="Q3589" s="376"/>
      <c r="R3589" s="133"/>
      <c r="S3589" s="499"/>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91"/>
    </row>
    <row r="3590" spans="6:69">
      <c r="F3590" s="376"/>
      <c r="G3590" s="133"/>
      <c r="H3590" s="376"/>
      <c r="I3590" s="133"/>
      <c r="J3590" s="436"/>
      <c r="K3590" s="133"/>
      <c r="L3590" s="376"/>
      <c r="M3590" s="133"/>
      <c r="N3590" s="376"/>
      <c r="O3590" s="376"/>
      <c r="P3590" s="133"/>
      <c r="Q3590" s="376"/>
      <c r="R3590" s="133"/>
      <c r="S3590" s="499"/>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91"/>
    </row>
    <row r="3591" spans="6:69">
      <c r="F3591" s="376"/>
      <c r="G3591" s="133"/>
      <c r="H3591" s="376"/>
      <c r="I3591" s="133"/>
      <c r="J3591" s="436"/>
      <c r="K3591" s="133"/>
      <c r="L3591" s="376"/>
      <c r="M3591" s="133"/>
      <c r="N3591" s="376"/>
      <c r="O3591" s="376"/>
      <c r="P3591" s="133"/>
      <c r="Q3591" s="376"/>
      <c r="R3591" s="133"/>
      <c r="S3591" s="499"/>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91"/>
    </row>
    <row r="3592" spans="6:69">
      <c r="F3592" s="376"/>
      <c r="G3592" s="133"/>
      <c r="H3592" s="376"/>
      <c r="I3592" s="133"/>
      <c r="J3592" s="436"/>
      <c r="K3592" s="133"/>
      <c r="L3592" s="376"/>
      <c r="M3592" s="133"/>
      <c r="N3592" s="376"/>
      <c r="O3592" s="376"/>
      <c r="P3592" s="133"/>
      <c r="Q3592" s="376"/>
      <c r="R3592" s="133"/>
      <c r="S3592" s="499"/>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91"/>
    </row>
    <row r="3593" spans="6:69">
      <c r="F3593" s="376"/>
      <c r="G3593" s="133"/>
      <c r="H3593" s="376"/>
      <c r="I3593" s="133"/>
      <c r="J3593" s="436"/>
      <c r="K3593" s="133"/>
      <c r="L3593" s="376"/>
      <c r="M3593" s="133"/>
      <c r="N3593" s="376"/>
      <c r="O3593" s="376"/>
      <c r="P3593" s="133"/>
      <c r="Q3593" s="376"/>
      <c r="R3593" s="133"/>
      <c r="S3593" s="499"/>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91"/>
    </row>
    <row r="3594" spans="6:69">
      <c r="F3594" s="376"/>
      <c r="G3594" s="133"/>
      <c r="H3594" s="376"/>
      <c r="I3594" s="133"/>
      <c r="J3594" s="436"/>
      <c r="K3594" s="133"/>
      <c r="L3594" s="376"/>
      <c r="M3594" s="133"/>
      <c r="N3594" s="376"/>
      <c r="O3594" s="376"/>
      <c r="P3594" s="133"/>
      <c r="Q3594" s="376"/>
      <c r="R3594" s="133"/>
      <c r="S3594" s="499"/>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91"/>
    </row>
    <row r="3595" spans="6:69">
      <c r="F3595" s="376"/>
      <c r="G3595" s="133"/>
      <c r="H3595" s="376"/>
      <c r="I3595" s="133"/>
      <c r="J3595" s="436"/>
      <c r="K3595" s="133"/>
      <c r="L3595" s="376"/>
      <c r="M3595" s="133"/>
      <c r="N3595" s="376"/>
      <c r="O3595" s="376"/>
      <c r="P3595" s="133"/>
      <c r="Q3595" s="376"/>
      <c r="R3595" s="133"/>
      <c r="S3595" s="499"/>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91"/>
    </row>
    <row r="3596" spans="6:69">
      <c r="F3596" s="376"/>
      <c r="G3596" s="133"/>
      <c r="H3596" s="376"/>
      <c r="I3596" s="133"/>
      <c r="J3596" s="436"/>
      <c r="K3596" s="133"/>
      <c r="L3596" s="376"/>
      <c r="M3596" s="133"/>
      <c r="N3596" s="376"/>
      <c r="O3596" s="376"/>
      <c r="P3596" s="133"/>
      <c r="Q3596" s="376"/>
      <c r="R3596" s="133"/>
      <c r="S3596" s="499"/>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91"/>
    </row>
    <row r="3597" spans="6:69">
      <c r="F3597" s="376"/>
      <c r="G3597" s="133"/>
      <c r="H3597" s="376"/>
      <c r="I3597" s="133"/>
      <c r="J3597" s="436"/>
      <c r="K3597" s="133"/>
      <c r="L3597" s="376"/>
      <c r="M3597" s="133"/>
      <c r="N3597" s="376"/>
      <c r="O3597" s="376"/>
      <c r="P3597" s="133"/>
      <c r="Q3597" s="376"/>
      <c r="R3597" s="133"/>
      <c r="S3597" s="499"/>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91"/>
    </row>
    <row r="3598" spans="6:69">
      <c r="F3598" s="376"/>
      <c r="G3598" s="133"/>
      <c r="H3598" s="376"/>
      <c r="I3598" s="133"/>
      <c r="J3598" s="436"/>
      <c r="K3598" s="133"/>
      <c r="L3598" s="376"/>
      <c r="M3598" s="133"/>
      <c r="N3598" s="376"/>
      <c r="O3598" s="376"/>
      <c r="P3598" s="133"/>
      <c r="Q3598" s="376"/>
      <c r="R3598" s="133"/>
      <c r="S3598" s="499"/>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91"/>
    </row>
    <row r="3599" spans="6:69">
      <c r="F3599" s="376"/>
      <c r="G3599" s="133"/>
      <c r="H3599" s="376"/>
      <c r="I3599" s="133"/>
      <c r="J3599" s="436"/>
      <c r="K3599" s="133"/>
      <c r="L3599" s="376"/>
      <c r="M3599" s="133"/>
      <c r="N3599" s="376"/>
      <c r="O3599" s="376"/>
      <c r="P3599" s="133"/>
      <c r="Q3599" s="376"/>
      <c r="R3599" s="133"/>
      <c r="S3599" s="499"/>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91"/>
    </row>
    <row r="3600" spans="6:69">
      <c r="F3600" s="376"/>
      <c r="G3600" s="133"/>
      <c r="H3600" s="376"/>
      <c r="I3600" s="133"/>
      <c r="J3600" s="436"/>
      <c r="K3600" s="133"/>
      <c r="L3600" s="376"/>
      <c r="M3600" s="133"/>
      <c r="N3600" s="376"/>
      <c r="O3600" s="376"/>
      <c r="P3600" s="133"/>
      <c r="Q3600" s="376"/>
      <c r="R3600" s="133"/>
      <c r="S3600" s="499"/>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91"/>
    </row>
    <row r="3601" spans="6:69">
      <c r="F3601" s="376"/>
      <c r="G3601" s="133"/>
      <c r="H3601" s="376"/>
      <c r="I3601" s="133"/>
      <c r="J3601" s="436"/>
      <c r="K3601" s="133"/>
      <c r="L3601" s="376"/>
      <c r="M3601" s="133"/>
      <c r="N3601" s="376"/>
      <c r="O3601" s="376"/>
      <c r="P3601" s="133"/>
      <c r="Q3601" s="376"/>
      <c r="R3601" s="133"/>
      <c r="S3601" s="499"/>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91"/>
    </row>
    <row r="3602" spans="6:69">
      <c r="F3602" s="376"/>
      <c r="G3602" s="133"/>
      <c r="H3602" s="376"/>
      <c r="I3602" s="133"/>
      <c r="J3602" s="436"/>
      <c r="K3602" s="133"/>
      <c r="L3602" s="376"/>
      <c r="M3602" s="133"/>
      <c r="N3602" s="376"/>
      <c r="O3602" s="376"/>
      <c r="P3602" s="133"/>
      <c r="Q3602" s="376"/>
      <c r="R3602" s="133"/>
      <c r="S3602" s="499"/>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91"/>
    </row>
    <row r="3603" spans="6:69">
      <c r="F3603" s="376"/>
      <c r="G3603" s="133"/>
      <c r="H3603" s="376"/>
      <c r="I3603" s="133"/>
      <c r="J3603" s="436"/>
      <c r="K3603" s="133"/>
      <c r="L3603" s="376"/>
      <c r="M3603" s="133"/>
      <c r="N3603" s="376"/>
      <c r="O3603" s="376"/>
      <c r="P3603" s="133"/>
      <c r="Q3603" s="376"/>
      <c r="R3603" s="133"/>
      <c r="S3603" s="499"/>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91"/>
    </row>
    <row r="3604" spans="6:69">
      <c r="F3604" s="376"/>
      <c r="G3604" s="133"/>
      <c r="H3604" s="376"/>
      <c r="I3604" s="133"/>
      <c r="J3604" s="436"/>
      <c r="K3604" s="133"/>
      <c r="L3604" s="376"/>
      <c r="M3604" s="133"/>
      <c r="N3604" s="376"/>
      <c r="O3604" s="376"/>
      <c r="P3604" s="133"/>
      <c r="Q3604" s="376"/>
      <c r="R3604" s="133"/>
      <c r="S3604" s="499"/>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91"/>
    </row>
    <row r="3605" spans="6:69">
      <c r="F3605" s="376"/>
      <c r="G3605" s="133"/>
      <c r="H3605" s="376"/>
      <c r="I3605" s="133"/>
      <c r="J3605" s="436"/>
      <c r="K3605" s="133"/>
      <c r="L3605" s="376"/>
      <c r="M3605" s="133"/>
      <c r="N3605" s="376"/>
      <c r="O3605" s="376"/>
      <c r="P3605" s="133"/>
      <c r="Q3605" s="376"/>
      <c r="R3605" s="133"/>
      <c r="S3605" s="499"/>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91"/>
    </row>
    <row r="3606" spans="6:69">
      <c r="F3606" s="376"/>
      <c r="G3606" s="133"/>
      <c r="H3606" s="376"/>
      <c r="I3606" s="133"/>
      <c r="J3606" s="436"/>
      <c r="K3606" s="133"/>
      <c r="L3606" s="376"/>
      <c r="M3606" s="133"/>
      <c r="N3606" s="376"/>
      <c r="O3606" s="376"/>
      <c r="P3606" s="133"/>
      <c r="Q3606" s="376"/>
      <c r="R3606" s="133"/>
      <c r="S3606" s="499"/>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91"/>
    </row>
    <row r="3607" spans="6:69">
      <c r="F3607" s="376"/>
      <c r="G3607" s="133"/>
      <c r="H3607" s="376"/>
      <c r="I3607" s="133"/>
      <c r="J3607" s="436"/>
      <c r="K3607" s="133"/>
      <c r="L3607" s="376"/>
      <c r="M3607" s="133"/>
      <c r="N3607" s="376"/>
      <c r="O3607" s="376"/>
      <c r="P3607" s="133"/>
      <c r="Q3607" s="376"/>
      <c r="R3607" s="133"/>
      <c r="S3607" s="499"/>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91"/>
    </row>
    <row r="3608" spans="6:69">
      <c r="F3608" s="376"/>
      <c r="G3608" s="133"/>
      <c r="H3608" s="376"/>
      <c r="I3608" s="133"/>
      <c r="J3608" s="436"/>
      <c r="K3608" s="133"/>
      <c r="L3608" s="376"/>
      <c r="M3608" s="133"/>
      <c r="N3608" s="376"/>
      <c r="O3608" s="376"/>
      <c r="P3608" s="133"/>
      <c r="Q3608" s="376"/>
      <c r="R3608" s="133"/>
      <c r="S3608" s="499"/>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91"/>
    </row>
    <row r="3609" spans="6:69">
      <c r="F3609" s="376"/>
      <c r="G3609" s="133"/>
      <c r="H3609" s="376"/>
      <c r="I3609" s="133"/>
      <c r="J3609" s="436"/>
      <c r="K3609" s="133"/>
      <c r="L3609" s="376"/>
      <c r="M3609" s="133"/>
      <c r="N3609" s="376"/>
      <c r="O3609" s="376"/>
      <c r="P3609" s="133"/>
      <c r="Q3609" s="376"/>
      <c r="R3609" s="133"/>
      <c r="S3609" s="499"/>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91"/>
    </row>
    <row r="3610" spans="6:69">
      <c r="F3610" s="376"/>
      <c r="G3610" s="133"/>
      <c r="H3610" s="376"/>
      <c r="I3610" s="133"/>
      <c r="J3610" s="436"/>
      <c r="K3610" s="133"/>
      <c r="L3610" s="376"/>
      <c r="M3610" s="133"/>
      <c r="N3610" s="376"/>
      <c r="O3610" s="376"/>
      <c r="P3610" s="133"/>
      <c r="Q3610" s="376"/>
      <c r="R3610" s="133"/>
      <c r="S3610" s="499"/>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91"/>
    </row>
    <row r="3611" spans="6:69">
      <c r="F3611" s="376"/>
      <c r="G3611" s="133"/>
      <c r="H3611" s="376"/>
      <c r="I3611" s="133"/>
      <c r="J3611" s="436"/>
      <c r="K3611" s="133"/>
      <c r="L3611" s="376"/>
      <c r="M3611" s="133"/>
      <c r="N3611" s="376"/>
      <c r="O3611" s="376"/>
      <c r="P3611" s="133"/>
      <c r="Q3611" s="376"/>
      <c r="R3611" s="133"/>
      <c r="S3611" s="499"/>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91"/>
    </row>
    <row r="3612" spans="6:69">
      <c r="F3612" s="376"/>
      <c r="G3612" s="133"/>
      <c r="H3612" s="376"/>
      <c r="I3612" s="133"/>
      <c r="J3612" s="436"/>
      <c r="K3612" s="133"/>
      <c r="L3612" s="376"/>
      <c r="M3612" s="133"/>
      <c r="N3612" s="376"/>
      <c r="O3612" s="376"/>
      <c r="P3612" s="133"/>
      <c r="Q3612" s="376"/>
      <c r="R3612" s="133"/>
      <c r="S3612" s="499"/>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91"/>
    </row>
    <row r="3613" spans="6:69">
      <c r="F3613" s="376"/>
      <c r="G3613" s="133"/>
      <c r="H3613" s="376"/>
      <c r="I3613" s="133"/>
      <c r="J3613" s="436"/>
      <c r="K3613" s="133"/>
      <c r="L3613" s="376"/>
      <c r="M3613" s="133"/>
      <c r="N3613" s="376"/>
      <c r="O3613" s="376"/>
      <c r="P3613" s="133"/>
      <c r="Q3613" s="376"/>
      <c r="R3613" s="133"/>
      <c r="S3613" s="499"/>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91"/>
    </row>
    <row r="3614" spans="6:69">
      <c r="F3614" s="376"/>
      <c r="G3614" s="133"/>
      <c r="H3614" s="376"/>
      <c r="I3614" s="133"/>
      <c r="J3614" s="436"/>
      <c r="K3614" s="133"/>
      <c r="L3614" s="376"/>
      <c r="M3614" s="133"/>
      <c r="N3614" s="376"/>
      <c r="O3614" s="376"/>
      <c r="P3614" s="133"/>
      <c r="Q3614" s="376"/>
      <c r="R3614" s="133"/>
      <c r="S3614" s="499"/>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91"/>
    </row>
    <row r="3615" spans="6:69">
      <c r="F3615" s="376"/>
      <c r="G3615" s="133"/>
      <c r="H3615" s="376"/>
      <c r="I3615" s="133"/>
      <c r="J3615" s="436"/>
      <c r="K3615" s="133"/>
      <c r="L3615" s="376"/>
      <c r="M3615" s="133"/>
      <c r="N3615" s="376"/>
      <c r="O3615" s="376"/>
      <c r="P3615" s="133"/>
      <c r="Q3615" s="376"/>
      <c r="R3615" s="133"/>
      <c r="S3615" s="499"/>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91"/>
    </row>
    <row r="3616" spans="6:69">
      <c r="F3616" s="376"/>
      <c r="G3616" s="133"/>
      <c r="H3616" s="376"/>
      <c r="I3616" s="133"/>
      <c r="J3616" s="436"/>
      <c r="K3616" s="133"/>
      <c r="L3616" s="376"/>
      <c r="M3616" s="133"/>
      <c r="N3616" s="376"/>
      <c r="O3616" s="376"/>
      <c r="P3616" s="133"/>
      <c r="Q3616" s="376"/>
      <c r="R3616" s="133"/>
      <c r="S3616" s="499"/>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91"/>
    </row>
    <row r="3617" spans="6:69">
      <c r="F3617" s="376"/>
      <c r="G3617" s="133"/>
      <c r="H3617" s="376"/>
      <c r="I3617" s="133"/>
      <c r="J3617" s="436"/>
      <c r="K3617" s="133"/>
      <c r="L3617" s="376"/>
      <c r="M3617" s="133"/>
      <c r="N3617" s="376"/>
      <c r="O3617" s="376"/>
      <c r="P3617" s="133"/>
      <c r="Q3617" s="376"/>
      <c r="R3617" s="133"/>
      <c r="S3617" s="499"/>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91"/>
    </row>
    <row r="3618" spans="6:69">
      <c r="F3618" s="376"/>
      <c r="G3618" s="133"/>
      <c r="H3618" s="376"/>
      <c r="I3618" s="133"/>
      <c r="J3618" s="436"/>
      <c r="K3618" s="133"/>
      <c r="L3618" s="376"/>
      <c r="M3618" s="133"/>
      <c r="N3618" s="376"/>
      <c r="O3618" s="376"/>
      <c r="P3618" s="133"/>
      <c r="Q3618" s="376"/>
      <c r="R3618" s="133"/>
      <c r="S3618" s="499"/>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91"/>
    </row>
    <row r="3619" spans="6:69">
      <c r="F3619" s="376"/>
      <c r="G3619" s="133"/>
      <c r="H3619" s="376"/>
      <c r="I3619" s="133"/>
      <c r="J3619" s="436"/>
      <c r="K3619" s="133"/>
      <c r="L3619" s="376"/>
      <c r="M3619" s="133"/>
      <c r="N3619" s="376"/>
      <c r="O3619" s="376"/>
      <c r="P3619" s="133"/>
      <c r="Q3619" s="376"/>
      <c r="R3619" s="133"/>
      <c r="S3619" s="499"/>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91"/>
    </row>
    <row r="3620" spans="6:69">
      <c r="F3620" s="376"/>
      <c r="G3620" s="133"/>
      <c r="H3620" s="376"/>
      <c r="I3620" s="133"/>
      <c r="J3620" s="436"/>
      <c r="K3620" s="133"/>
      <c r="L3620" s="376"/>
      <c r="M3620" s="133"/>
      <c r="N3620" s="376"/>
      <c r="O3620" s="376"/>
      <c r="P3620" s="133"/>
      <c r="Q3620" s="376"/>
      <c r="R3620" s="133"/>
      <c r="S3620" s="499"/>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91"/>
    </row>
    <row r="3621" spans="6:69">
      <c r="F3621" s="376"/>
      <c r="G3621" s="133"/>
      <c r="H3621" s="376"/>
      <c r="I3621" s="133"/>
      <c r="J3621" s="436"/>
      <c r="K3621" s="133"/>
      <c r="L3621" s="376"/>
      <c r="M3621" s="133"/>
      <c r="N3621" s="376"/>
      <c r="O3621" s="376"/>
      <c r="P3621" s="133"/>
      <c r="Q3621" s="376"/>
      <c r="R3621" s="133"/>
      <c r="S3621" s="499"/>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91"/>
    </row>
    <row r="3622" spans="6:69">
      <c r="F3622" s="376"/>
      <c r="G3622" s="133"/>
      <c r="H3622" s="376"/>
      <c r="I3622" s="133"/>
      <c r="J3622" s="436"/>
      <c r="K3622" s="133"/>
      <c r="L3622" s="376"/>
      <c r="M3622" s="133"/>
      <c r="N3622" s="376"/>
      <c r="O3622" s="376"/>
      <c r="P3622" s="133"/>
      <c r="Q3622" s="376"/>
      <c r="R3622" s="133"/>
      <c r="S3622" s="499"/>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91"/>
    </row>
    <row r="3623" spans="6:69">
      <c r="F3623" s="376"/>
      <c r="G3623" s="133"/>
      <c r="H3623" s="376"/>
      <c r="I3623" s="133"/>
      <c r="J3623" s="436"/>
      <c r="K3623" s="133"/>
      <c r="L3623" s="376"/>
      <c r="M3623" s="133"/>
      <c r="N3623" s="376"/>
      <c r="O3623" s="376"/>
      <c r="P3623" s="133"/>
      <c r="Q3623" s="376"/>
      <c r="R3623" s="133"/>
      <c r="S3623" s="499"/>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91"/>
    </row>
    <row r="3624" spans="6:69">
      <c r="F3624" s="376"/>
      <c r="G3624" s="133"/>
      <c r="H3624" s="376"/>
      <c r="I3624" s="133"/>
      <c r="J3624" s="436"/>
      <c r="K3624" s="133"/>
      <c r="L3624" s="376"/>
      <c r="M3624" s="133"/>
      <c r="N3624" s="376"/>
      <c r="O3624" s="376"/>
      <c r="P3624" s="133"/>
      <c r="Q3624" s="376"/>
      <c r="R3624" s="133"/>
      <c r="S3624" s="499"/>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91"/>
    </row>
    <row r="3625" spans="6:69">
      <c r="F3625" s="376"/>
      <c r="G3625" s="133"/>
      <c r="H3625" s="376"/>
      <c r="I3625" s="133"/>
      <c r="J3625" s="436"/>
      <c r="K3625" s="133"/>
      <c r="L3625" s="376"/>
      <c r="M3625" s="133"/>
      <c r="N3625" s="376"/>
      <c r="O3625" s="376"/>
      <c r="P3625" s="133"/>
      <c r="Q3625" s="376"/>
      <c r="R3625" s="133"/>
      <c r="S3625" s="499"/>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91"/>
    </row>
    <row r="3626" spans="6:69">
      <c r="F3626" s="376"/>
      <c r="G3626" s="133"/>
      <c r="H3626" s="376"/>
      <c r="I3626" s="133"/>
      <c r="J3626" s="436"/>
      <c r="K3626" s="133"/>
      <c r="L3626" s="376"/>
      <c r="M3626" s="133"/>
      <c r="N3626" s="376"/>
      <c r="O3626" s="376"/>
      <c r="P3626" s="133"/>
      <c r="Q3626" s="376"/>
      <c r="R3626" s="133"/>
      <c r="S3626" s="499"/>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91"/>
    </row>
    <row r="3627" spans="6:69">
      <c r="F3627" s="376"/>
      <c r="G3627" s="133"/>
      <c r="H3627" s="376"/>
      <c r="I3627" s="133"/>
      <c r="J3627" s="436"/>
      <c r="K3627" s="133"/>
      <c r="L3627" s="376"/>
      <c r="M3627" s="133"/>
      <c r="N3627" s="376"/>
      <c r="O3627" s="376"/>
      <c r="P3627" s="133"/>
      <c r="Q3627" s="376"/>
      <c r="R3627" s="133"/>
      <c r="S3627" s="499"/>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91"/>
    </row>
    <row r="3628" spans="6:69">
      <c r="F3628" s="376"/>
      <c r="G3628" s="133"/>
      <c r="H3628" s="376"/>
      <c r="I3628" s="133"/>
      <c r="J3628" s="436"/>
      <c r="K3628" s="133"/>
      <c r="L3628" s="376"/>
      <c r="M3628" s="133"/>
      <c r="N3628" s="376"/>
      <c r="O3628" s="376"/>
      <c r="P3628" s="133"/>
      <c r="Q3628" s="376"/>
      <c r="R3628" s="133"/>
      <c r="S3628" s="499"/>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91"/>
    </row>
    <row r="3629" spans="6:69">
      <c r="F3629" s="376"/>
      <c r="G3629" s="133"/>
      <c r="H3629" s="376"/>
      <c r="I3629" s="133"/>
      <c r="J3629" s="436"/>
      <c r="K3629" s="133"/>
      <c r="L3629" s="376"/>
      <c r="M3629" s="133"/>
      <c r="N3629" s="376"/>
      <c r="O3629" s="376"/>
      <c r="P3629" s="133"/>
      <c r="Q3629" s="376"/>
      <c r="R3629" s="133"/>
      <c r="S3629" s="499"/>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91"/>
    </row>
    <row r="3630" spans="6:69">
      <c r="F3630" s="376"/>
      <c r="G3630" s="133"/>
      <c r="H3630" s="376"/>
      <c r="I3630" s="133"/>
      <c r="J3630" s="436"/>
      <c r="K3630" s="133"/>
      <c r="L3630" s="376"/>
      <c r="M3630" s="133"/>
      <c r="N3630" s="376"/>
      <c r="O3630" s="376"/>
      <c r="P3630" s="133"/>
      <c r="Q3630" s="376"/>
      <c r="R3630" s="133"/>
      <c r="S3630" s="499"/>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91"/>
    </row>
    <row r="3631" spans="6:69">
      <c r="F3631" s="376"/>
      <c r="G3631" s="133"/>
      <c r="H3631" s="376"/>
      <c r="I3631" s="133"/>
      <c r="J3631" s="436"/>
      <c r="K3631" s="133"/>
      <c r="L3631" s="376"/>
      <c r="M3631" s="133"/>
      <c r="N3631" s="376"/>
      <c r="O3631" s="376"/>
      <c r="P3631" s="133"/>
      <c r="Q3631" s="376"/>
      <c r="R3631" s="133"/>
      <c r="S3631" s="499"/>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91"/>
    </row>
    <row r="3632" spans="6:69">
      <c r="F3632" s="376"/>
      <c r="G3632" s="133"/>
      <c r="H3632" s="376"/>
      <c r="I3632" s="133"/>
      <c r="J3632" s="436"/>
      <c r="K3632" s="133"/>
      <c r="L3632" s="376"/>
      <c r="M3632" s="133"/>
      <c r="N3632" s="376"/>
      <c r="O3632" s="376"/>
      <c r="P3632" s="133"/>
      <c r="Q3632" s="376"/>
      <c r="R3632" s="133"/>
      <c r="S3632" s="499"/>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91"/>
    </row>
    <row r="3633" spans="6:69">
      <c r="F3633" s="376"/>
      <c r="G3633" s="133"/>
      <c r="H3633" s="376"/>
      <c r="I3633" s="133"/>
      <c r="J3633" s="436"/>
      <c r="K3633" s="133"/>
      <c r="L3633" s="376"/>
      <c r="M3633" s="133"/>
      <c r="N3633" s="376"/>
      <c r="O3633" s="376"/>
      <c r="P3633" s="133"/>
      <c r="Q3633" s="376"/>
      <c r="R3633" s="133"/>
      <c r="S3633" s="499"/>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91"/>
    </row>
    <row r="3634" spans="6:69">
      <c r="F3634" s="376"/>
      <c r="G3634" s="133"/>
      <c r="H3634" s="376"/>
      <c r="I3634" s="133"/>
      <c r="J3634" s="436"/>
      <c r="K3634" s="133"/>
      <c r="L3634" s="376"/>
      <c r="M3634" s="133"/>
      <c r="N3634" s="376"/>
      <c r="O3634" s="376"/>
      <c r="P3634" s="133"/>
      <c r="Q3634" s="376"/>
      <c r="R3634" s="133"/>
      <c r="S3634" s="499"/>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91"/>
    </row>
    <row r="3635" spans="6:69">
      <c r="F3635" s="376"/>
      <c r="G3635" s="133"/>
      <c r="H3635" s="376"/>
      <c r="I3635" s="133"/>
      <c r="J3635" s="436"/>
      <c r="K3635" s="133"/>
      <c r="L3635" s="376"/>
      <c r="M3635" s="133"/>
      <c r="N3635" s="376"/>
      <c r="O3635" s="376"/>
      <c r="P3635" s="133"/>
      <c r="Q3635" s="376"/>
      <c r="R3635" s="133"/>
      <c r="S3635" s="499"/>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91"/>
    </row>
    <row r="3636" spans="6:69">
      <c r="F3636" s="376"/>
      <c r="G3636" s="133"/>
      <c r="H3636" s="376"/>
      <c r="I3636" s="133"/>
      <c r="J3636" s="436"/>
      <c r="K3636" s="133"/>
      <c r="L3636" s="376"/>
      <c r="M3636" s="133"/>
      <c r="N3636" s="376"/>
      <c r="O3636" s="376"/>
      <c r="P3636" s="133"/>
      <c r="Q3636" s="376"/>
      <c r="R3636" s="133"/>
      <c r="S3636" s="499"/>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91"/>
    </row>
    <row r="3637" spans="6:69">
      <c r="F3637" s="376"/>
      <c r="G3637" s="133"/>
      <c r="H3637" s="376"/>
      <c r="I3637" s="133"/>
      <c r="J3637" s="436"/>
      <c r="K3637" s="133"/>
      <c r="L3637" s="376"/>
      <c r="M3637" s="133"/>
      <c r="N3637" s="376"/>
      <c r="O3637" s="376"/>
      <c r="P3637" s="133"/>
      <c r="Q3637" s="376"/>
      <c r="R3637" s="133"/>
      <c r="S3637" s="499"/>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91"/>
    </row>
    <row r="3638" spans="6:69">
      <c r="F3638" s="376"/>
      <c r="G3638" s="133"/>
      <c r="H3638" s="376"/>
      <c r="I3638" s="133"/>
      <c r="J3638" s="436"/>
      <c r="K3638" s="133"/>
      <c r="L3638" s="376"/>
      <c r="M3638" s="133"/>
      <c r="N3638" s="376"/>
      <c r="O3638" s="376"/>
      <c r="P3638" s="133"/>
      <c r="Q3638" s="376"/>
      <c r="R3638" s="133"/>
      <c r="S3638" s="499"/>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91"/>
    </row>
    <row r="3639" spans="6:69">
      <c r="F3639" s="376"/>
      <c r="G3639" s="133"/>
      <c r="H3639" s="376"/>
      <c r="I3639" s="133"/>
      <c r="J3639" s="436"/>
      <c r="K3639" s="133"/>
      <c r="L3639" s="376"/>
      <c r="M3639" s="133"/>
      <c r="N3639" s="376"/>
      <c r="O3639" s="376"/>
      <c r="P3639" s="133"/>
      <c r="Q3639" s="376"/>
      <c r="R3639" s="133"/>
      <c r="S3639" s="499"/>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91"/>
    </row>
    <row r="3640" spans="6:69">
      <c r="F3640" s="376"/>
      <c r="G3640" s="133"/>
      <c r="H3640" s="376"/>
      <c r="I3640" s="133"/>
      <c r="J3640" s="436"/>
      <c r="K3640" s="133"/>
      <c r="L3640" s="376"/>
      <c r="M3640" s="133"/>
      <c r="N3640" s="376"/>
      <c r="O3640" s="376"/>
      <c r="P3640" s="133"/>
      <c r="Q3640" s="376"/>
      <c r="R3640" s="133"/>
      <c r="S3640" s="499"/>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91"/>
    </row>
    <row r="3641" spans="6:69">
      <c r="F3641" s="376"/>
      <c r="G3641" s="133"/>
      <c r="H3641" s="376"/>
      <c r="I3641" s="133"/>
      <c r="J3641" s="436"/>
      <c r="K3641" s="133"/>
      <c r="L3641" s="376"/>
      <c r="M3641" s="133"/>
      <c r="N3641" s="376"/>
      <c r="O3641" s="376"/>
      <c r="P3641" s="133"/>
      <c r="Q3641" s="376"/>
      <c r="R3641" s="133"/>
      <c r="S3641" s="499"/>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91"/>
    </row>
    <row r="3642" spans="6:69">
      <c r="F3642" s="376"/>
      <c r="G3642" s="133"/>
      <c r="H3642" s="376"/>
      <c r="I3642" s="133"/>
      <c r="J3642" s="436"/>
      <c r="K3642" s="133"/>
      <c r="L3642" s="376"/>
      <c r="M3642" s="133"/>
      <c r="N3642" s="376"/>
      <c r="O3642" s="376"/>
      <c r="P3642" s="133"/>
      <c r="Q3642" s="376"/>
      <c r="R3642" s="133"/>
      <c r="S3642" s="499"/>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91"/>
    </row>
    <row r="3643" spans="6:69">
      <c r="F3643" s="376"/>
      <c r="G3643" s="133"/>
      <c r="H3643" s="376"/>
      <c r="I3643" s="133"/>
      <c r="J3643" s="436"/>
      <c r="K3643" s="133"/>
      <c r="L3643" s="376"/>
      <c r="M3643" s="133"/>
      <c r="N3643" s="376"/>
      <c r="O3643" s="376"/>
      <c r="P3643" s="133"/>
      <c r="Q3643" s="376"/>
      <c r="R3643" s="133"/>
      <c r="S3643" s="499"/>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91"/>
    </row>
    <row r="3644" spans="6:69">
      <c r="F3644" s="376"/>
      <c r="G3644" s="133"/>
      <c r="H3644" s="376"/>
      <c r="I3644" s="133"/>
      <c r="J3644" s="436"/>
      <c r="K3644" s="133"/>
      <c r="L3644" s="376"/>
      <c r="M3644" s="133"/>
      <c r="N3644" s="376"/>
      <c r="O3644" s="376"/>
      <c r="P3644" s="133"/>
      <c r="Q3644" s="376"/>
      <c r="R3644" s="133"/>
      <c r="S3644" s="499"/>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91"/>
    </row>
    <row r="3645" spans="6:69">
      <c r="F3645" s="376"/>
      <c r="G3645" s="133"/>
      <c r="H3645" s="376"/>
      <c r="I3645" s="133"/>
      <c r="J3645" s="436"/>
      <c r="K3645" s="133"/>
      <c r="L3645" s="376"/>
      <c r="M3645" s="133"/>
      <c r="N3645" s="376"/>
      <c r="O3645" s="376"/>
      <c r="P3645" s="133"/>
      <c r="Q3645" s="376"/>
      <c r="R3645" s="133"/>
      <c r="S3645" s="499"/>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91"/>
    </row>
    <row r="3646" spans="6:69">
      <c r="F3646" s="376"/>
      <c r="G3646" s="133"/>
      <c r="H3646" s="376"/>
      <c r="I3646" s="133"/>
      <c r="J3646" s="436"/>
      <c r="K3646" s="133"/>
      <c r="L3646" s="376"/>
      <c r="M3646" s="133"/>
      <c r="N3646" s="376"/>
      <c r="O3646" s="376"/>
      <c r="P3646" s="133"/>
      <c r="Q3646" s="376"/>
      <c r="R3646" s="133"/>
      <c r="S3646" s="499"/>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91"/>
    </row>
    <row r="3647" spans="6:69">
      <c r="F3647" s="376"/>
      <c r="G3647" s="133"/>
      <c r="H3647" s="376"/>
      <c r="I3647" s="133"/>
      <c r="J3647" s="436"/>
      <c r="K3647" s="133"/>
      <c r="L3647" s="376"/>
      <c r="M3647" s="133"/>
      <c r="N3647" s="376"/>
      <c r="O3647" s="376"/>
      <c r="P3647" s="133"/>
      <c r="Q3647" s="376"/>
      <c r="R3647" s="133"/>
      <c r="S3647" s="499"/>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91"/>
    </row>
    <row r="3648" spans="6:69">
      <c r="F3648" s="376"/>
      <c r="G3648" s="133"/>
      <c r="H3648" s="376"/>
      <c r="I3648" s="133"/>
      <c r="J3648" s="436"/>
      <c r="K3648" s="133"/>
      <c r="L3648" s="376"/>
      <c r="M3648" s="133"/>
      <c r="N3648" s="376"/>
      <c r="O3648" s="376"/>
      <c r="P3648" s="133"/>
      <c r="Q3648" s="376"/>
      <c r="R3648" s="133"/>
      <c r="S3648" s="499"/>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91"/>
    </row>
    <row r="3649" spans="6:69">
      <c r="F3649" s="376"/>
      <c r="G3649" s="133"/>
      <c r="H3649" s="376"/>
      <c r="I3649" s="133"/>
      <c r="J3649" s="436"/>
      <c r="K3649" s="133"/>
      <c r="L3649" s="376"/>
      <c r="M3649" s="133"/>
      <c r="N3649" s="376"/>
      <c r="O3649" s="376"/>
      <c r="P3649" s="133"/>
      <c r="Q3649" s="376"/>
      <c r="R3649" s="133"/>
      <c r="S3649" s="499"/>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91"/>
    </row>
    <row r="3650" spans="6:69">
      <c r="F3650" s="376"/>
      <c r="G3650" s="133"/>
      <c r="H3650" s="376"/>
      <c r="I3650" s="133"/>
      <c r="J3650" s="436"/>
      <c r="K3650" s="133"/>
      <c r="L3650" s="376"/>
      <c r="M3650" s="133"/>
      <c r="N3650" s="376"/>
      <c r="O3650" s="376"/>
      <c r="P3650" s="133"/>
      <c r="Q3650" s="376"/>
      <c r="R3650" s="133"/>
      <c r="S3650" s="499"/>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91"/>
    </row>
    <row r="3651" spans="6:69">
      <c r="F3651" s="376"/>
      <c r="G3651" s="133"/>
      <c r="H3651" s="376"/>
      <c r="I3651" s="133"/>
      <c r="J3651" s="436"/>
      <c r="K3651" s="133"/>
      <c r="L3651" s="376"/>
      <c r="M3651" s="133"/>
      <c r="N3651" s="376"/>
      <c r="O3651" s="376"/>
      <c r="P3651" s="133"/>
      <c r="Q3651" s="376"/>
      <c r="R3651" s="133"/>
      <c r="S3651" s="499"/>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91"/>
    </row>
    <row r="3652" spans="6:69">
      <c r="F3652" s="376"/>
      <c r="G3652" s="133"/>
      <c r="H3652" s="376"/>
      <c r="I3652" s="133"/>
      <c r="J3652" s="436"/>
      <c r="K3652" s="133"/>
      <c r="L3652" s="376"/>
      <c r="M3652" s="133"/>
      <c r="N3652" s="376"/>
      <c r="O3652" s="376"/>
      <c r="P3652" s="133"/>
      <c r="Q3652" s="376"/>
      <c r="R3652" s="133"/>
      <c r="S3652" s="499"/>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91"/>
    </row>
    <row r="3653" spans="6:69">
      <c r="F3653" s="376"/>
      <c r="G3653" s="133"/>
      <c r="H3653" s="376"/>
      <c r="I3653" s="133"/>
      <c r="J3653" s="436"/>
      <c r="K3653" s="133"/>
      <c r="L3653" s="376"/>
      <c r="M3653" s="133"/>
      <c r="N3653" s="376"/>
      <c r="O3653" s="376"/>
      <c r="P3653" s="133"/>
      <c r="Q3653" s="376"/>
      <c r="R3653" s="133"/>
      <c r="S3653" s="499"/>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91"/>
    </row>
    <row r="3654" spans="6:69">
      <c r="F3654" s="376"/>
      <c r="G3654" s="133"/>
      <c r="H3654" s="376"/>
      <c r="I3654" s="133"/>
      <c r="J3654" s="436"/>
      <c r="K3654" s="133"/>
      <c r="L3654" s="376"/>
      <c r="M3654" s="133"/>
      <c r="N3654" s="376"/>
      <c r="O3654" s="376"/>
      <c r="P3654" s="133"/>
      <c r="Q3654" s="376"/>
      <c r="R3654" s="133"/>
      <c r="S3654" s="499"/>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91"/>
    </row>
    <row r="3655" spans="6:69">
      <c r="F3655" s="376"/>
      <c r="G3655" s="133"/>
      <c r="H3655" s="376"/>
      <c r="I3655" s="133"/>
      <c r="J3655" s="436"/>
      <c r="K3655" s="133"/>
      <c r="L3655" s="376"/>
      <c r="M3655" s="133"/>
      <c r="N3655" s="376"/>
      <c r="O3655" s="376"/>
      <c r="P3655" s="133"/>
      <c r="Q3655" s="376"/>
      <c r="R3655" s="133"/>
      <c r="S3655" s="499"/>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91"/>
    </row>
    <row r="3656" spans="6:69">
      <c r="F3656" s="376"/>
      <c r="G3656" s="133"/>
      <c r="H3656" s="376"/>
      <c r="I3656" s="133"/>
      <c r="J3656" s="436"/>
      <c r="K3656" s="133"/>
      <c r="L3656" s="376"/>
      <c r="M3656" s="133"/>
      <c r="N3656" s="376"/>
      <c r="O3656" s="376"/>
      <c r="P3656" s="133"/>
      <c r="Q3656" s="376"/>
      <c r="R3656" s="133"/>
      <c r="S3656" s="499"/>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91"/>
    </row>
    <row r="3657" spans="6:69">
      <c r="F3657" s="376"/>
      <c r="G3657" s="133"/>
      <c r="H3657" s="376"/>
      <c r="I3657" s="133"/>
      <c r="J3657" s="436"/>
      <c r="K3657" s="133"/>
      <c r="L3657" s="376"/>
      <c r="M3657" s="133"/>
      <c r="N3657" s="376"/>
      <c r="O3657" s="376"/>
      <c r="P3657" s="133"/>
      <c r="Q3657" s="376"/>
      <c r="R3657" s="133"/>
      <c r="S3657" s="499"/>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91"/>
    </row>
    <row r="3658" spans="6:69">
      <c r="F3658" s="376"/>
      <c r="G3658" s="133"/>
      <c r="H3658" s="376"/>
      <c r="I3658" s="133"/>
      <c r="J3658" s="436"/>
      <c r="K3658" s="133"/>
      <c r="L3658" s="376"/>
      <c r="M3658" s="133"/>
      <c r="N3658" s="376"/>
      <c r="O3658" s="376"/>
      <c r="P3658" s="133"/>
      <c r="Q3658" s="376"/>
      <c r="R3658" s="133"/>
      <c r="S3658" s="499"/>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91"/>
    </row>
    <row r="3659" spans="6:69">
      <c r="F3659" s="376"/>
      <c r="G3659" s="133"/>
      <c r="H3659" s="376"/>
      <c r="I3659" s="133"/>
      <c r="J3659" s="436"/>
      <c r="K3659" s="133"/>
      <c r="L3659" s="376"/>
      <c r="M3659" s="133"/>
      <c r="N3659" s="376"/>
      <c r="O3659" s="376"/>
      <c r="P3659" s="133"/>
      <c r="Q3659" s="376"/>
      <c r="R3659" s="133"/>
      <c r="S3659" s="499"/>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91"/>
    </row>
    <row r="3660" spans="6:69">
      <c r="F3660" s="376"/>
      <c r="G3660" s="133"/>
      <c r="H3660" s="376"/>
      <c r="I3660" s="133"/>
      <c r="J3660" s="436"/>
      <c r="K3660" s="133"/>
      <c r="L3660" s="376"/>
      <c r="M3660" s="133"/>
      <c r="N3660" s="376"/>
      <c r="O3660" s="376"/>
      <c r="P3660" s="133"/>
      <c r="Q3660" s="376"/>
      <c r="R3660" s="133"/>
      <c r="S3660" s="499"/>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91"/>
    </row>
    <row r="3661" spans="6:69">
      <c r="F3661" s="376"/>
      <c r="G3661" s="133"/>
      <c r="H3661" s="376"/>
      <c r="I3661" s="133"/>
      <c r="J3661" s="436"/>
      <c r="K3661" s="133"/>
      <c r="L3661" s="376"/>
      <c r="M3661" s="133"/>
      <c r="N3661" s="376"/>
      <c r="O3661" s="376"/>
      <c r="P3661" s="133"/>
      <c r="Q3661" s="376"/>
      <c r="R3661" s="133"/>
      <c r="S3661" s="499"/>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91"/>
    </row>
    <row r="3662" spans="6:69">
      <c r="F3662" s="376"/>
      <c r="G3662" s="133"/>
      <c r="H3662" s="376"/>
      <c r="I3662" s="133"/>
      <c r="J3662" s="436"/>
      <c r="K3662" s="133"/>
      <c r="L3662" s="376"/>
      <c r="M3662" s="133"/>
      <c r="N3662" s="376"/>
      <c r="O3662" s="376"/>
      <c r="P3662" s="133"/>
      <c r="Q3662" s="376"/>
      <c r="R3662" s="133"/>
      <c r="S3662" s="499"/>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91"/>
    </row>
    <row r="3663" spans="6:69">
      <c r="F3663" s="376"/>
      <c r="G3663" s="133"/>
      <c r="H3663" s="376"/>
      <c r="I3663" s="133"/>
      <c r="J3663" s="436"/>
      <c r="K3663" s="133"/>
      <c r="L3663" s="376"/>
      <c r="M3663" s="133"/>
      <c r="N3663" s="376"/>
      <c r="O3663" s="376"/>
      <c r="P3663" s="133"/>
      <c r="Q3663" s="376"/>
      <c r="R3663" s="133"/>
      <c r="S3663" s="499"/>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91"/>
    </row>
    <row r="3664" spans="6:69">
      <c r="F3664" s="376"/>
      <c r="G3664" s="133"/>
      <c r="H3664" s="376"/>
      <c r="I3664" s="133"/>
      <c r="J3664" s="436"/>
      <c r="K3664" s="133"/>
      <c r="L3664" s="376"/>
      <c r="M3664" s="133"/>
      <c r="N3664" s="376"/>
      <c r="O3664" s="376"/>
      <c r="P3664" s="133"/>
      <c r="Q3664" s="376"/>
      <c r="R3664" s="133"/>
      <c r="S3664" s="499"/>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91"/>
    </row>
    <row r="3665" spans="6:69">
      <c r="F3665" s="376"/>
      <c r="G3665" s="133"/>
      <c r="H3665" s="376"/>
      <c r="I3665" s="133"/>
      <c r="J3665" s="436"/>
      <c r="K3665" s="133"/>
      <c r="L3665" s="376"/>
      <c r="M3665" s="133"/>
      <c r="N3665" s="376"/>
      <c r="O3665" s="376"/>
      <c r="P3665" s="133"/>
      <c r="Q3665" s="376"/>
      <c r="R3665" s="133"/>
      <c r="S3665" s="499"/>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91"/>
    </row>
    <row r="3666" spans="6:69">
      <c r="F3666" s="376"/>
      <c r="G3666" s="133"/>
      <c r="H3666" s="376"/>
      <c r="I3666" s="133"/>
      <c r="J3666" s="436"/>
      <c r="K3666" s="133"/>
      <c r="L3666" s="376"/>
      <c r="M3666" s="133"/>
      <c r="N3666" s="376"/>
      <c r="O3666" s="376"/>
      <c r="P3666" s="133"/>
      <c r="Q3666" s="376"/>
      <c r="R3666" s="133"/>
      <c r="S3666" s="499"/>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91"/>
    </row>
    <row r="3667" spans="6:69">
      <c r="F3667" s="376"/>
      <c r="G3667" s="133"/>
      <c r="H3667" s="376"/>
      <c r="I3667" s="133"/>
      <c r="J3667" s="436"/>
      <c r="K3667" s="133"/>
      <c r="L3667" s="376"/>
      <c r="M3667" s="133"/>
      <c r="N3667" s="376"/>
      <c r="O3667" s="376"/>
      <c r="P3667" s="133"/>
      <c r="Q3667" s="376"/>
      <c r="R3667" s="133"/>
      <c r="S3667" s="499"/>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91"/>
    </row>
    <row r="3668" spans="6:69">
      <c r="F3668" s="376"/>
      <c r="G3668" s="133"/>
      <c r="H3668" s="376"/>
      <c r="I3668" s="133"/>
      <c r="J3668" s="436"/>
      <c r="K3668" s="133"/>
      <c r="L3668" s="376"/>
      <c r="M3668" s="133"/>
      <c r="N3668" s="376"/>
      <c r="O3668" s="376"/>
      <c r="P3668" s="133"/>
      <c r="Q3668" s="376"/>
      <c r="R3668" s="133"/>
      <c r="S3668" s="499"/>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91"/>
    </row>
    <row r="3669" spans="6:69">
      <c r="F3669" s="376"/>
      <c r="G3669" s="133"/>
      <c r="H3669" s="376"/>
      <c r="I3669" s="133"/>
      <c r="J3669" s="436"/>
      <c r="K3669" s="133"/>
      <c r="L3669" s="376"/>
      <c r="M3669" s="133"/>
      <c r="N3669" s="376"/>
      <c r="O3669" s="376"/>
      <c r="P3669" s="133"/>
      <c r="Q3669" s="376"/>
      <c r="R3669" s="133"/>
      <c r="S3669" s="499"/>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91"/>
    </row>
    <row r="3670" spans="6:69">
      <c r="F3670" s="376"/>
      <c r="G3670" s="133"/>
      <c r="H3670" s="376"/>
      <c r="I3670" s="133"/>
      <c r="J3670" s="436"/>
      <c r="K3670" s="133"/>
      <c r="L3670" s="376"/>
      <c r="M3670" s="133"/>
      <c r="N3670" s="376"/>
      <c r="O3670" s="376"/>
      <c r="P3670" s="133"/>
      <c r="Q3670" s="376"/>
      <c r="R3670" s="133"/>
      <c r="S3670" s="499"/>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91"/>
    </row>
    <row r="3671" spans="6:69">
      <c r="F3671" s="376"/>
      <c r="G3671" s="133"/>
      <c r="H3671" s="376"/>
      <c r="I3671" s="133"/>
      <c r="J3671" s="436"/>
      <c r="K3671" s="133"/>
      <c r="L3671" s="376"/>
      <c r="M3671" s="133"/>
      <c r="N3671" s="376"/>
      <c r="O3671" s="376"/>
      <c r="P3671" s="133"/>
      <c r="Q3671" s="376"/>
      <c r="R3671" s="133"/>
      <c r="S3671" s="499"/>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91"/>
    </row>
    <row r="3672" spans="6:69">
      <c r="F3672" s="376"/>
      <c r="G3672" s="133"/>
      <c r="H3672" s="376"/>
      <c r="I3672" s="133"/>
      <c r="J3672" s="436"/>
      <c r="K3672" s="133"/>
      <c r="L3672" s="376"/>
      <c r="M3672" s="133"/>
      <c r="N3672" s="376"/>
      <c r="O3672" s="376"/>
      <c r="P3672" s="133"/>
      <c r="Q3672" s="376"/>
      <c r="R3672" s="133"/>
      <c r="S3672" s="499"/>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91"/>
    </row>
    <row r="3673" spans="6:69">
      <c r="F3673" s="376"/>
      <c r="G3673" s="133"/>
      <c r="H3673" s="376"/>
      <c r="I3673" s="133"/>
      <c r="J3673" s="436"/>
      <c r="K3673" s="133"/>
      <c r="L3673" s="376"/>
      <c r="M3673" s="133"/>
      <c r="N3673" s="376"/>
      <c r="O3673" s="376"/>
      <c r="P3673" s="133"/>
      <c r="Q3673" s="376"/>
      <c r="R3673" s="133"/>
      <c r="S3673" s="499"/>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91"/>
    </row>
    <row r="3674" spans="6:69">
      <c r="F3674" s="376"/>
      <c r="G3674" s="133"/>
      <c r="H3674" s="376"/>
      <c r="I3674" s="133"/>
      <c r="J3674" s="436"/>
      <c r="K3674" s="133"/>
      <c r="L3674" s="376"/>
      <c r="M3674" s="133"/>
      <c r="N3674" s="376"/>
      <c r="O3674" s="376"/>
      <c r="P3674" s="133"/>
      <c r="Q3674" s="376"/>
      <c r="R3674" s="133"/>
      <c r="S3674" s="499"/>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91"/>
    </row>
    <row r="3675" spans="6:69">
      <c r="F3675" s="376"/>
      <c r="G3675" s="133"/>
      <c r="H3675" s="376"/>
      <c r="I3675" s="133"/>
      <c r="J3675" s="436"/>
      <c r="K3675" s="133"/>
      <c r="L3675" s="376"/>
      <c r="M3675" s="133"/>
      <c r="N3675" s="376"/>
      <c r="O3675" s="376"/>
      <c r="P3675" s="133"/>
      <c r="Q3675" s="376"/>
      <c r="R3675" s="133"/>
      <c r="S3675" s="499"/>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91"/>
    </row>
    <row r="3676" spans="6:69">
      <c r="F3676" s="376"/>
      <c r="G3676" s="133"/>
      <c r="H3676" s="376"/>
      <c r="I3676" s="133"/>
      <c r="J3676" s="436"/>
      <c r="K3676" s="133"/>
      <c r="L3676" s="376"/>
      <c r="M3676" s="133"/>
      <c r="N3676" s="376"/>
      <c r="O3676" s="376"/>
      <c r="P3676" s="133"/>
      <c r="Q3676" s="376"/>
      <c r="R3676" s="133"/>
      <c r="S3676" s="499"/>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91"/>
    </row>
    <row r="3677" spans="6:69">
      <c r="F3677" s="376"/>
      <c r="G3677" s="133"/>
      <c r="H3677" s="376"/>
      <c r="I3677" s="133"/>
      <c r="J3677" s="436"/>
      <c r="K3677" s="133"/>
      <c r="L3677" s="376"/>
      <c r="M3677" s="133"/>
      <c r="N3677" s="376"/>
      <c r="O3677" s="376"/>
      <c r="P3677" s="133"/>
      <c r="Q3677" s="376"/>
      <c r="R3677" s="133"/>
      <c r="S3677" s="499"/>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91"/>
    </row>
    <row r="3678" spans="6:69">
      <c r="F3678" s="376"/>
      <c r="G3678" s="133"/>
      <c r="H3678" s="376"/>
      <c r="I3678" s="133"/>
      <c r="J3678" s="436"/>
      <c r="K3678" s="133"/>
      <c r="L3678" s="376"/>
      <c r="M3678" s="133"/>
      <c r="N3678" s="376"/>
      <c r="O3678" s="376"/>
      <c r="P3678" s="133"/>
      <c r="Q3678" s="376"/>
      <c r="R3678" s="133"/>
      <c r="S3678" s="499"/>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91"/>
    </row>
    <row r="3679" spans="6:69">
      <c r="F3679" s="376"/>
      <c r="G3679" s="133"/>
      <c r="H3679" s="376"/>
      <c r="I3679" s="133"/>
      <c r="J3679" s="436"/>
      <c r="K3679" s="133"/>
      <c r="L3679" s="376"/>
      <c r="M3679" s="133"/>
      <c r="N3679" s="376"/>
      <c r="O3679" s="376"/>
      <c r="P3679" s="133"/>
      <c r="Q3679" s="376"/>
      <c r="R3679" s="133"/>
      <c r="S3679" s="499"/>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91"/>
    </row>
    <row r="3680" spans="6:69">
      <c r="F3680" s="376"/>
      <c r="G3680" s="133"/>
      <c r="H3680" s="376"/>
      <c r="I3680" s="133"/>
      <c r="J3680" s="436"/>
      <c r="K3680" s="133"/>
      <c r="L3680" s="376"/>
      <c r="M3680" s="133"/>
      <c r="N3680" s="376"/>
      <c r="O3680" s="376"/>
      <c r="P3680" s="133"/>
      <c r="Q3680" s="376"/>
      <c r="R3680" s="133"/>
      <c r="S3680" s="499"/>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91"/>
    </row>
    <row r="3681" spans="6:69">
      <c r="F3681" s="376"/>
      <c r="G3681" s="133"/>
      <c r="H3681" s="376"/>
      <c r="I3681" s="133"/>
      <c r="J3681" s="436"/>
      <c r="K3681" s="133"/>
      <c r="L3681" s="376"/>
      <c r="M3681" s="133"/>
      <c r="N3681" s="376"/>
      <c r="O3681" s="376"/>
      <c r="P3681" s="133"/>
      <c r="Q3681" s="376"/>
      <c r="R3681" s="133"/>
      <c r="S3681" s="499"/>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91"/>
    </row>
    <row r="3682" spans="6:69">
      <c r="F3682" s="376"/>
      <c r="G3682" s="133"/>
      <c r="H3682" s="376"/>
      <c r="I3682" s="133"/>
      <c r="J3682" s="436"/>
      <c r="K3682" s="133"/>
      <c r="L3682" s="376"/>
      <c r="M3682" s="133"/>
      <c r="N3682" s="376"/>
      <c r="O3682" s="376"/>
      <c r="P3682" s="133"/>
      <c r="Q3682" s="376"/>
      <c r="R3682" s="133"/>
      <c r="S3682" s="499"/>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91"/>
    </row>
    <row r="3683" spans="6:69">
      <c r="F3683" s="376"/>
      <c r="G3683" s="133"/>
      <c r="H3683" s="376"/>
      <c r="I3683" s="133"/>
      <c r="J3683" s="436"/>
      <c r="K3683" s="133"/>
      <c r="L3683" s="376"/>
      <c r="M3683" s="133"/>
      <c r="N3683" s="376"/>
      <c r="O3683" s="376"/>
      <c r="P3683" s="133"/>
      <c r="Q3683" s="376"/>
      <c r="R3683" s="133"/>
      <c r="S3683" s="499"/>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91"/>
    </row>
    <row r="3684" spans="6:69">
      <c r="F3684" s="376"/>
      <c r="G3684" s="133"/>
      <c r="H3684" s="376"/>
      <c r="I3684" s="133"/>
      <c r="J3684" s="436"/>
      <c r="K3684" s="133"/>
      <c r="L3684" s="376"/>
      <c r="M3684" s="133"/>
      <c r="N3684" s="376"/>
      <c r="O3684" s="376"/>
      <c r="P3684" s="133"/>
      <c r="Q3684" s="376"/>
      <c r="R3684" s="133"/>
      <c r="S3684" s="499"/>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91"/>
    </row>
    <row r="3685" spans="6:69">
      <c r="F3685" s="376"/>
      <c r="G3685" s="133"/>
      <c r="H3685" s="376"/>
      <c r="I3685" s="133"/>
      <c r="J3685" s="436"/>
      <c r="K3685" s="133"/>
      <c r="L3685" s="376"/>
      <c r="M3685" s="133"/>
      <c r="N3685" s="376"/>
      <c r="O3685" s="376"/>
      <c r="P3685" s="133"/>
      <c r="Q3685" s="376"/>
      <c r="R3685" s="133"/>
      <c r="S3685" s="499"/>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91"/>
    </row>
    <row r="3686" spans="6:69">
      <c r="F3686" s="376"/>
      <c r="G3686" s="133"/>
      <c r="H3686" s="376"/>
      <c r="I3686" s="133"/>
      <c r="J3686" s="436"/>
      <c r="K3686" s="133"/>
      <c r="L3686" s="376"/>
      <c r="M3686" s="133"/>
      <c r="N3686" s="376"/>
      <c r="O3686" s="376"/>
      <c r="P3686" s="133"/>
      <c r="Q3686" s="376"/>
      <c r="R3686" s="133"/>
      <c r="S3686" s="499"/>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91"/>
    </row>
    <row r="3687" spans="6:69">
      <c r="F3687" s="376"/>
      <c r="G3687" s="133"/>
      <c r="H3687" s="376"/>
      <c r="I3687" s="133"/>
      <c r="J3687" s="436"/>
      <c r="K3687" s="133"/>
      <c r="L3687" s="376"/>
      <c r="M3687" s="133"/>
      <c r="N3687" s="376"/>
      <c r="O3687" s="376"/>
      <c r="P3687" s="133"/>
      <c r="Q3687" s="376"/>
      <c r="R3687" s="133"/>
      <c r="S3687" s="499"/>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91"/>
    </row>
    <row r="3688" spans="6:69">
      <c r="F3688" s="376"/>
      <c r="G3688" s="133"/>
      <c r="H3688" s="376"/>
      <c r="I3688" s="133"/>
      <c r="J3688" s="436"/>
      <c r="K3688" s="133"/>
      <c r="L3688" s="376"/>
      <c r="M3688" s="133"/>
      <c r="N3688" s="376"/>
      <c r="O3688" s="376"/>
      <c r="P3688" s="133"/>
      <c r="Q3688" s="376"/>
      <c r="R3688" s="133"/>
      <c r="S3688" s="499"/>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91"/>
    </row>
    <row r="3689" spans="6:69">
      <c r="F3689" s="376"/>
      <c r="G3689" s="133"/>
      <c r="H3689" s="376"/>
      <c r="I3689" s="133"/>
      <c r="J3689" s="436"/>
      <c r="K3689" s="133"/>
      <c r="L3689" s="376"/>
      <c r="M3689" s="133"/>
      <c r="N3689" s="376"/>
      <c r="O3689" s="376"/>
      <c r="P3689" s="133"/>
      <c r="Q3689" s="376"/>
      <c r="R3689" s="133"/>
      <c r="S3689" s="499"/>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91"/>
    </row>
    <row r="3690" spans="6:69">
      <c r="F3690" s="376"/>
      <c r="G3690" s="133"/>
      <c r="H3690" s="376"/>
      <c r="I3690" s="133"/>
      <c r="J3690" s="436"/>
      <c r="K3690" s="133"/>
      <c r="L3690" s="376"/>
      <c r="M3690" s="133"/>
      <c r="N3690" s="376"/>
      <c r="O3690" s="376"/>
      <c r="P3690" s="133"/>
      <c r="Q3690" s="376"/>
      <c r="R3690" s="133"/>
      <c r="S3690" s="499"/>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91"/>
    </row>
    <row r="3691" spans="6:69">
      <c r="F3691" s="376"/>
      <c r="G3691" s="133"/>
      <c r="H3691" s="376"/>
      <c r="I3691" s="133"/>
      <c r="J3691" s="436"/>
      <c r="K3691" s="133"/>
      <c r="L3691" s="376"/>
      <c r="M3691" s="133"/>
      <c r="N3691" s="376"/>
      <c r="O3691" s="376"/>
      <c r="P3691" s="133"/>
      <c r="Q3691" s="376"/>
      <c r="R3691" s="133"/>
      <c r="S3691" s="499"/>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91"/>
    </row>
    <row r="3692" spans="6:69">
      <c r="F3692" s="376"/>
      <c r="G3692" s="133"/>
      <c r="H3692" s="376"/>
      <c r="I3692" s="133"/>
      <c r="J3692" s="436"/>
      <c r="K3692" s="133"/>
      <c r="L3692" s="376"/>
      <c r="M3692" s="133"/>
      <c r="N3692" s="376"/>
      <c r="O3692" s="376"/>
      <c r="P3692" s="133"/>
      <c r="Q3692" s="376"/>
      <c r="R3692" s="133"/>
      <c r="S3692" s="499"/>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91"/>
    </row>
    <row r="3693" spans="6:69">
      <c r="F3693" s="376"/>
      <c r="G3693" s="133"/>
      <c r="H3693" s="376"/>
      <c r="I3693" s="133"/>
      <c r="J3693" s="436"/>
      <c r="K3693" s="133"/>
      <c r="L3693" s="376"/>
      <c r="M3693" s="133"/>
      <c r="N3693" s="376"/>
      <c r="O3693" s="376"/>
      <c r="P3693" s="133"/>
      <c r="Q3693" s="376"/>
      <c r="R3693" s="133"/>
      <c r="S3693" s="499"/>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91"/>
    </row>
    <row r="3694" spans="6:69">
      <c r="F3694" s="376"/>
      <c r="G3694" s="133"/>
      <c r="H3694" s="376"/>
      <c r="I3694" s="133"/>
      <c r="J3694" s="436"/>
      <c r="K3694" s="133"/>
      <c r="L3694" s="376"/>
      <c r="M3694" s="133"/>
      <c r="N3694" s="376"/>
      <c r="O3694" s="376"/>
      <c r="P3694" s="133"/>
      <c r="Q3694" s="376"/>
      <c r="R3694" s="133"/>
      <c r="S3694" s="499"/>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91"/>
    </row>
    <row r="3695" spans="6:69">
      <c r="F3695" s="376"/>
      <c r="G3695" s="133"/>
      <c r="H3695" s="376"/>
      <c r="I3695" s="133"/>
      <c r="J3695" s="436"/>
      <c r="K3695" s="133"/>
      <c r="L3695" s="376"/>
      <c r="M3695" s="133"/>
      <c r="N3695" s="376"/>
      <c r="O3695" s="376"/>
      <c r="P3695" s="133"/>
      <c r="Q3695" s="376"/>
      <c r="R3695" s="133"/>
      <c r="S3695" s="499"/>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91"/>
    </row>
    <row r="3696" spans="6:69">
      <c r="F3696" s="376"/>
      <c r="G3696" s="133"/>
      <c r="H3696" s="376"/>
      <c r="I3696" s="133"/>
      <c r="J3696" s="436"/>
      <c r="K3696" s="133"/>
      <c r="L3696" s="376"/>
      <c r="M3696" s="133"/>
      <c r="N3696" s="376"/>
      <c r="O3696" s="376"/>
      <c r="P3696" s="133"/>
      <c r="Q3696" s="376"/>
      <c r="R3696" s="133"/>
      <c r="S3696" s="499"/>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91"/>
    </row>
    <row r="3697" spans="6:69">
      <c r="F3697" s="376"/>
      <c r="G3697" s="133"/>
      <c r="H3697" s="376"/>
      <c r="I3697" s="133"/>
      <c r="J3697" s="436"/>
      <c r="K3697" s="133"/>
      <c r="L3697" s="376"/>
      <c r="M3697" s="133"/>
      <c r="N3697" s="376"/>
      <c r="O3697" s="376"/>
      <c r="P3697" s="133"/>
      <c r="Q3697" s="376"/>
      <c r="R3697" s="133"/>
      <c r="S3697" s="499"/>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91"/>
    </row>
    <row r="3698" spans="6:69">
      <c r="F3698" s="376"/>
      <c r="G3698" s="133"/>
      <c r="H3698" s="376"/>
      <c r="I3698" s="133"/>
      <c r="J3698" s="436"/>
      <c r="K3698" s="133"/>
      <c r="L3698" s="376"/>
      <c r="M3698" s="133"/>
      <c r="N3698" s="376"/>
      <c r="O3698" s="376"/>
      <c r="P3698" s="133"/>
      <c r="Q3698" s="376"/>
      <c r="R3698" s="133"/>
      <c r="S3698" s="499"/>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91"/>
    </row>
    <row r="3699" spans="6:69">
      <c r="F3699" s="376"/>
      <c r="G3699" s="133"/>
      <c r="H3699" s="376"/>
      <c r="I3699" s="133"/>
      <c r="J3699" s="436"/>
      <c r="K3699" s="133"/>
      <c r="L3699" s="376"/>
      <c r="M3699" s="133"/>
      <c r="N3699" s="376"/>
      <c r="O3699" s="376"/>
      <c r="P3699" s="133"/>
      <c r="Q3699" s="376"/>
      <c r="R3699" s="133"/>
      <c r="S3699" s="499"/>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91"/>
    </row>
    <row r="3700" spans="6:69">
      <c r="F3700" s="376"/>
      <c r="G3700" s="133"/>
      <c r="H3700" s="376"/>
      <c r="I3700" s="133"/>
      <c r="J3700" s="436"/>
      <c r="K3700" s="133"/>
      <c r="L3700" s="376"/>
      <c r="M3700" s="133"/>
      <c r="N3700" s="376"/>
      <c r="O3700" s="376"/>
      <c r="P3700" s="133"/>
      <c r="Q3700" s="376"/>
      <c r="R3700" s="133"/>
      <c r="S3700" s="499"/>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91"/>
    </row>
    <row r="3701" spans="6:69">
      <c r="F3701" s="376"/>
      <c r="G3701" s="133"/>
      <c r="H3701" s="376"/>
      <c r="I3701" s="133"/>
      <c r="J3701" s="436"/>
      <c r="K3701" s="133"/>
      <c r="L3701" s="376"/>
      <c r="M3701" s="133"/>
      <c r="N3701" s="376"/>
      <c r="O3701" s="376"/>
      <c r="P3701" s="133"/>
      <c r="Q3701" s="376"/>
      <c r="R3701" s="133"/>
      <c r="S3701" s="499"/>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91"/>
    </row>
    <row r="3702" spans="6:69">
      <c r="F3702" s="376"/>
      <c r="G3702" s="133"/>
      <c r="H3702" s="376"/>
      <c r="I3702" s="133"/>
      <c r="J3702" s="436"/>
      <c r="K3702" s="133"/>
      <c r="L3702" s="376"/>
      <c r="M3702" s="133"/>
      <c r="N3702" s="376"/>
      <c r="O3702" s="376"/>
      <c r="P3702" s="133"/>
      <c r="Q3702" s="376"/>
      <c r="R3702" s="133"/>
      <c r="S3702" s="499"/>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91"/>
    </row>
    <row r="3703" spans="6:69">
      <c r="F3703" s="376"/>
      <c r="G3703" s="133"/>
      <c r="H3703" s="376"/>
      <c r="I3703" s="133"/>
      <c r="J3703" s="436"/>
      <c r="K3703" s="133"/>
      <c r="L3703" s="376"/>
      <c r="M3703" s="133"/>
      <c r="N3703" s="376"/>
      <c r="O3703" s="376"/>
      <c r="P3703" s="133"/>
      <c r="Q3703" s="376"/>
      <c r="R3703" s="133"/>
      <c r="S3703" s="499"/>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91"/>
    </row>
    <row r="3704" spans="6:69">
      <c r="F3704" s="376"/>
      <c r="G3704" s="133"/>
      <c r="H3704" s="376"/>
      <c r="I3704" s="133"/>
      <c r="J3704" s="436"/>
      <c r="K3704" s="133"/>
      <c r="L3704" s="376"/>
      <c r="M3704" s="133"/>
      <c r="N3704" s="376"/>
      <c r="O3704" s="376"/>
      <c r="P3704" s="133"/>
      <c r="Q3704" s="376"/>
      <c r="R3704" s="133"/>
      <c r="S3704" s="499"/>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91"/>
    </row>
    <row r="3705" spans="6:69">
      <c r="F3705" s="376"/>
      <c r="G3705" s="133"/>
      <c r="H3705" s="376"/>
      <c r="I3705" s="133"/>
      <c r="J3705" s="436"/>
      <c r="K3705" s="133"/>
      <c r="L3705" s="376"/>
      <c r="M3705" s="133"/>
      <c r="N3705" s="376"/>
      <c r="O3705" s="376"/>
      <c r="P3705" s="133"/>
      <c r="Q3705" s="376"/>
      <c r="R3705" s="133"/>
      <c r="S3705" s="499"/>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91"/>
    </row>
    <row r="3706" spans="6:69">
      <c r="F3706" s="376"/>
      <c r="G3706" s="133"/>
      <c r="H3706" s="376"/>
      <c r="I3706" s="133"/>
      <c r="J3706" s="436"/>
      <c r="K3706" s="133"/>
      <c r="L3706" s="376"/>
      <c r="M3706" s="133"/>
      <c r="N3706" s="376"/>
      <c r="O3706" s="376"/>
      <c r="P3706" s="133"/>
      <c r="Q3706" s="376"/>
      <c r="R3706" s="133"/>
      <c r="S3706" s="499"/>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91"/>
    </row>
    <row r="3707" spans="6:69">
      <c r="F3707" s="376"/>
      <c r="G3707" s="133"/>
      <c r="H3707" s="376"/>
      <c r="I3707" s="133"/>
      <c r="J3707" s="436"/>
      <c r="K3707" s="133"/>
      <c r="L3707" s="376"/>
      <c r="M3707" s="133"/>
      <c r="N3707" s="376"/>
      <c r="O3707" s="376"/>
      <c r="P3707" s="133"/>
      <c r="Q3707" s="376"/>
      <c r="R3707" s="133"/>
      <c r="S3707" s="499"/>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91"/>
    </row>
    <row r="3708" spans="6:69">
      <c r="F3708" s="376"/>
      <c r="G3708" s="133"/>
      <c r="H3708" s="376"/>
      <c r="I3708" s="133"/>
      <c r="J3708" s="436"/>
      <c r="K3708" s="133"/>
      <c r="L3708" s="376"/>
      <c r="M3708" s="133"/>
      <c r="N3708" s="376"/>
      <c r="O3708" s="376"/>
      <c r="P3708" s="133"/>
      <c r="Q3708" s="376"/>
      <c r="R3708" s="133"/>
      <c r="S3708" s="499"/>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91"/>
    </row>
    <row r="3709" spans="6:69">
      <c r="F3709" s="376"/>
      <c r="G3709" s="133"/>
      <c r="H3709" s="376"/>
      <c r="I3709" s="133"/>
      <c r="J3709" s="436"/>
      <c r="K3709" s="133"/>
      <c r="L3709" s="376"/>
      <c r="M3709" s="133"/>
      <c r="N3709" s="376"/>
      <c r="O3709" s="376"/>
      <c r="P3709" s="133"/>
      <c r="Q3709" s="376"/>
      <c r="R3709" s="133"/>
      <c r="S3709" s="499"/>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91"/>
    </row>
    <row r="3710" spans="6:69">
      <c r="F3710" s="376"/>
      <c r="G3710" s="133"/>
      <c r="H3710" s="376"/>
      <c r="I3710" s="133"/>
      <c r="J3710" s="436"/>
      <c r="K3710" s="133"/>
      <c r="L3710" s="376"/>
      <c r="M3710" s="133"/>
      <c r="N3710" s="376"/>
      <c r="O3710" s="376"/>
      <c r="P3710" s="133"/>
      <c r="Q3710" s="376"/>
      <c r="R3710" s="133"/>
      <c r="S3710" s="499"/>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91"/>
    </row>
    <row r="3711" spans="6:69">
      <c r="F3711" s="376"/>
      <c r="G3711" s="133"/>
      <c r="H3711" s="376"/>
      <c r="I3711" s="133"/>
      <c r="J3711" s="436"/>
      <c r="K3711" s="133"/>
      <c r="L3711" s="376"/>
      <c r="M3711" s="133"/>
      <c r="N3711" s="376"/>
      <c r="O3711" s="376"/>
      <c r="P3711" s="133"/>
      <c r="Q3711" s="376"/>
      <c r="R3711" s="133"/>
      <c r="S3711" s="499"/>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91"/>
    </row>
    <row r="3712" spans="6:69">
      <c r="F3712" s="376"/>
      <c r="G3712" s="133"/>
      <c r="H3712" s="376"/>
      <c r="I3712" s="133"/>
      <c r="J3712" s="436"/>
      <c r="K3712" s="133"/>
      <c r="L3712" s="376"/>
      <c r="M3712" s="133"/>
      <c r="N3712" s="376"/>
      <c r="O3712" s="376"/>
      <c r="P3712" s="133"/>
      <c r="Q3712" s="376"/>
      <c r="R3712" s="133"/>
      <c r="S3712" s="499"/>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91"/>
    </row>
    <row r="3713" spans="6:69">
      <c r="F3713" s="376"/>
      <c r="G3713" s="133"/>
      <c r="H3713" s="376"/>
      <c r="I3713" s="133"/>
      <c r="J3713" s="436"/>
      <c r="K3713" s="133"/>
      <c r="L3713" s="376"/>
      <c r="M3713" s="133"/>
      <c r="N3713" s="376"/>
      <c r="O3713" s="376"/>
      <c r="P3713" s="133"/>
      <c r="Q3713" s="376"/>
      <c r="R3713" s="133"/>
      <c r="S3713" s="499"/>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91"/>
    </row>
    <row r="3714" spans="6:69">
      <c r="F3714" s="376"/>
      <c r="G3714" s="133"/>
      <c r="H3714" s="376"/>
      <c r="I3714" s="133"/>
      <c r="J3714" s="436"/>
      <c r="K3714" s="133"/>
      <c r="L3714" s="376"/>
      <c r="M3714" s="133"/>
      <c r="N3714" s="376"/>
      <c r="O3714" s="376"/>
      <c r="P3714" s="133"/>
      <c r="Q3714" s="376"/>
      <c r="R3714" s="133"/>
      <c r="S3714" s="499"/>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91"/>
    </row>
    <row r="3715" spans="6:69">
      <c r="F3715" s="376"/>
      <c r="G3715" s="133"/>
      <c r="H3715" s="376"/>
      <c r="I3715" s="133"/>
      <c r="J3715" s="436"/>
      <c r="K3715" s="133"/>
      <c r="L3715" s="376"/>
      <c r="M3715" s="133"/>
      <c r="N3715" s="376"/>
      <c r="O3715" s="376"/>
      <c r="P3715" s="133"/>
      <c r="Q3715" s="376"/>
      <c r="R3715" s="133"/>
      <c r="S3715" s="499"/>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91"/>
    </row>
    <row r="3716" spans="6:69">
      <c r="F3716" s="376"/>
      <c r="G3716" s="133"/>
      <c r="H3716" s="376"/>
      <c r="I3716" s="133"/>
      <c r="J3716" s="436"/>
      <c r="K3716" s="133"/>
      <c r="L3716" s="376"/>
      <c r="M3716" s="133"/>
      <c r="N3716" s="376"/>
      <c r="O3716" s="376"/>
      <c r="P3716" s="133"/>
      <c r="Q3716" s="376"/>
      <c r="R3716" s="133"/>
      <c r="S3716" s="499"/>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91"/>
    </row>
    <row r="3717" spans="6:69">
      <c r="F3717" s="376"/>
      <c r="G3717" s="133"/>
      <c r="H3717" s="376"/>
      <c r="I3717" s="133"/>
      <c r="J3717" s="436"/>
      <c r="K3717" s="133"/>
      <c r="L3717" s="376"/>
      <c r="M3717" s="133"/>
      <c r="N3717" s="376"/>
      <c r="O3717" s="376"/>
      <c r="P3717" s="133"/>
      <c r="Q3717" s="376"/>
      <c r="R3717" s="133"/>
      <c r="S3717" s="499"/>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91"/>
    </row>
    <row r="3718" spans="6:69">
      <c r="F3718" s="376"/>
      <c r="G3718" s="133"/>
      <c r="H3718" s="376"/>
      <c r="I3718" s="133"/>
      <c r="J3718" s="436"/>
      <c r="K3718" s="133"/>
      <c r="L3718" s="376"/>
      <c r="M3718" s="133"/>
      <c r="N3718" s="376"/>
      <c r="O3718" s="376"/>
      <c r="P3718" s="133"/>
      <c r="Q3718" s="376"/>
      <c r="R3718" s="133"/>
      <c r="S3718" s="499"/>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91"/>
    </row>
    <row r="3719" spans="6:69">
      <c r="F3719" s="376"/>
      <c r="G3719" s="133"/>
      <c r="H3719" s="376"/>
      <c r="I3719" s="133"/>
      <c r="J3719" s="436"/>
      <c r="K3719" s="133"/>
      <c r="L3719" s="376"/>
      <c r="M3719" s="133"/>
      <c r="N3719" s="376"/>
      <c r="O3719" s="376"/>
      <c r="P3719" s="133"/>
      <c r="Q3719" s="376"/>
      <c r="R3719" s="133"/>
      <c r="S3719" s="499"/>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91"/>
    </row>
    <row r="3720" spans="6:69">
      <c r="F3720" s="376"/>
      <c r="G3720" s="133"/>
      <c r="H3720" s="376"/>
      <c r="I3720" s="133"/>
      <c r="J3720" s="436"/>
      <c r="K3720" s="133"/>
      <c r="L3720" s="376"/>
      <c r="M3720" s="133"/>
      <c r="N3720" s="376"/>
      <c r="O3720" s="376"/>
      <c r="P3720" s="133"/>
      <c r="Q3720" s="376"/>
      <c r="R3720" s="133"/>
      <c r="S3720" s="499"/>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91"/>
    </row>
    <row r="3721" spans="6:69">
      <c r="F3721" s="376"/>
      <c r="G3721" s="133"/>
      <c r="H3721" s="376"/>
      <c r="I3721" s="133"/>
      <c r="J3721" s="436"/>
      <c r="K3721" s="133"/>
      <c r="L3721" s="376"/>
      <c r="M3721" s="133"/>
      <c r="N3721" s="376"/>
      <c r="O3721" s="376"/>
      <c r="P3721" s="133"/>
      <c r="Q3721" s="376"/>
      <c r="R3721" s="133"/>
      <c r="S3721" s="499"/>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91"/>
    </row>
    <row r="3722" spans="6:69">
      <c r="F3722" s="376"/>
      <c r="G3722" s="133"/>
      <c r="H3722" s="376"/>
      <c r="I3722" s="133"/>
      <c r="J3722" s="436"/>
      <c r="K3722" s="133"/>
      <c r="L3722" s="376"/>
      <c r="M3722" s="133"/>
      <c r="N3722" s="376"/>
      <c r="O3722" s="376"/>
      <c r="P3722" s="133"/>
      <c r="Q3722" s="376"/>
      <c r="R3722" s="133"/>
      <c r="S3722" s="499"/>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91"/>
    </row>
    <row r="3723" spans="6:69">
      <c r="F3723" s="376"/>
      <c r="G3723" s="133"/>
      <c r="H3723" s="376"/>
      <c r="I3723" s="133"/>
      <c r="J3723" s="436"/>
      <c r="K3723" s="133"/>
      <c r="L3723" s="376"/>
      <c r="M3723" s="133"/>
      <c r="N3723" s="376"/>
      <c r="O3723" s="376"/>
      <c r="P3723" s="133"/>
      <c r="Q3723" s="376"/>
      <c r="R3723" s="133"/>
      <c r="S3723" s="499"/>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91"/>
    </row>
    <row r="3724" spans="6:69">
      <c r="F3724" s="376"/>
      <c r="G3724" s="133"/>
      <c r="H3724" s="376"/>
      <c r="I3724" s="133"/>
      <c r="J3724" s="436"/>
      <c r="K3724" s="133"/>
      <c r="L3724" s="376"/>
      <c r="M3724" s="133"/>
      <c r="N3724" s="376"/>
      <c r="O3724" s="376"/>
      <c r="P3724" s="133"/>
      <c r="Q3724" s="376"/>
      <c r="R3724" s="133"/>
      <c r="S3724" s="499"/>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91"/>
    </row>
    <row r="3725" spans="6:69">
      <c r="F3725" s="376"/>
      <c r="G3725" s="133"/>
      <c r="H3725" s="376"/>
      <c r="I3725" s="133"/>
      <c r="J3725" s="436"/>
      <c r="K3725" s="133"/>
      <c r="L3725" s="376"/>
      <c r="M3725" s="133"/>
      <c r="N3725" s="376"/>
      <c r="O3725" s="376"/>
      <c r="P3725" s="133"/>
      <c r="Q3725" s="376"/>
      <c r="R3725" s="133"/>
      <c r="S3725" s="499"/>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91"/>
    </row>
    <row r="3726" spans="6:69">
      <c r="F3726" s="376"/>
      <c r="G3726" s="133"/>
      <c r="H3726" s="376"/>
      <c r="I3726" s="133"/>
      <c r="J3726" s="436"/>
      <c r="K3726" s="133"/>
      <c r="L3726" s="376"/>
      <c r="M3726" s="133"/>
      <c r="N3726" s="376"/>
      <c r="O3726" s="376"/>
      <c r="P3726" s="133"/>
      <c r="Q3726" s="376"/>
      <c r="R3726" s="133"/>
      <c r="S3726" s="499"/>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91"/>
    </row>
    <row r="3727" spans="6:69">
      <c r="F3727" s="376"/>
      <c r="G3727" s="133"/>
      <c r="H3727" s="376"/>
      <c r="I3727" s="133"/>
      <c r="J3727" s="436"/>
      <c r="K3727" s="133"/>
      <c r="L3727" s="376"/>
      <c r="M3727" s="133"/>
      <c r="N3727" s="376"/>
      <c r="O3727" s="376"/>
      <c r="P3727" s="133"/>
      <c r="Q3727" s="376"/>
      <c r="R3727" s="133"/>
      <c r="S3727" s="499"/>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91"/>
    </row>
    <row r="3728" spans="6:69">
      <c r="F3728" s="376"/>
      <c r="G3728" s="133"/>
      <c r="H3728" s="376"/>
      <c r="I3728" s="133"/>
      <c r="J3728" s="436"/>
      <c r="K3728" s="133"/>
      <c r="L3728" s="376"/>
      <c r="M3728" s="133"/>
      <c r="N3728" s="376"/>
      <c r="O3728" s="376"/>
      <c r="P3728" s="133"/>
      <c r="Q3728" s="376"/>
      <c r="R3728" s="133"/>
      <c r="S3728" s="499"/>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91"/>
    </row>
    <row r="3729" spans="6:69">
      <c r="F3729" s="376"/>
      <c r="G3729" s="133"/>
      <c r="H3729" s="376"/>
      <c r="I3729" s="133"/>
      <c r="J3729" s="436"/>
      <c r="K3729" s="133"/>
      <c r="L3729" s="376"/>
      <c r="M3729" s="133"/>
      <c r="N3729" s="376"/>
      <c r="O3729" s="376"/>
      <c r="P3729" s="133"/>
      <c r="Q3729" s="376"/>
      <c r="R3729" s="133"/>
      <c r="S3729" s="499"/>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91"/>
    </row>
    <row r="3730" spans="6:69">
      <c r="F3730" s="376"/>
      <c r="G3730" s="133"/>
      <c r="H3730" s="376"/>
      <c r="I3730" s="133"/>
      <c r="J3730" s="436"/>
      <c r="K3730" s="133"/>
      <c r="L3730" s="376"/>
      <c r="M3730" s="133"/>
      <c r="N3730" s="376"/>
      <c r="O3730" s="376"/>
      <c r="P3730" s="133"/>
      <c r="Q3730" s="376"/>
      <c r="R3730" s="133"/>
      <c r="S3730" s="499"/>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91"/>
    </row>
    <row r="3731" spans="6:69">
      <c r="F3731" s="376"/>
      <c r="G3731" s="133"/>
      <c r="H3731" s="376"/>
      <c r="I3731" s="133"/>
      <c r="J3731" s="436"/>
      <c r="K3731" s="133"/>
      <c r="L3731" s="376"/>
      <c r="M3731" s="133"/>
      <c r="N3731" s="376"/>
      <c r="O3731" s="376"/>
      <c r="P3731" s="133"/>
      <c r="Q3731" s="376"/>
      <c r="R3731" s="133"/>
      <c r="S3731" s="499"/>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91"/>
    </row>
    <row r="3732" spans="6:69">
      <c r="F3732" s="376"/>
      <c r="G3732" s="133"/>
      <c r="H3732" s="376"/>
      <c r="I3732" s="133"/>
      <c r="J3732" s="436"/>
      <c r="K3732" s="133"/>
      <c r="L3732" s="376"/>
      <c r="M3732" s="133"/>
      <c r="N3732" s="376"/>
      <c r="O3732" s="376"/>
      <c r="P3732" s="133"/>
      <c r="Q3732" s="376"/>
      <c r="R3732" s="133"/>
      <c r="S3732" s="499"/>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91"/>
    </row>
    <row r="3733" spans="6:69">
      <c r="F3733" s="376"/>
      <c r="G3733" s="133"/>
      <c r="H3733" s="376"/>
      <c r="I3733" s="133"/>
      <c r="J3733" s="436"/>
      <c r="K3733" s="133"/>
      <c r="L3733" s="376"/>
      <c r="M3733" s="133"/>
      <c r="N3733" s="376"/>
      <c r="O3733" s="376"/>
      <c r="P3733" s="133"/>
      <c r="Q3733" s="376"/>
      <c r="R3733" s="133"/>
      <c r="S3733" s="499"/>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91"/>
    </row>
    <row r="3734" spans="6:69">
      <c r="F3734" s="376"/>
      <c r="G3734" s="133"/>
      <c r="H3734" s="376"/>
      <c r="I3734" s="133"/>
      <c r="J3734" s="436"/>
      <c r="K3734" s="133"/>
      <c r="L3734" s="376"/>
      <c r="M3734" s="133"/>
      <c r="N3734" s="376"/>
      <c r="O3734" s="376"/>
      <c r="P3734" s="133"/>
      <c r="Q3734" s="376"/>
      <c r="R3734" s="133"/>
      <c r="S3734" s="499"/>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91"/>
    </row>
    <row r="3735" spans="6:69">
      <c r="F3735" s="376"/>
      <c r="G3735" s="133"/>
      <c r="H3735" s="376"/>
      <c r="I3735" s="133"/>
      <c r="J3735" s="436"/>
      <c r="K3735" s="133"/>
      <c r="L3735" s="376"/>
      <c r="M3735" s="133"/>
      <c r="N3735" s="376"/>
      <c r="O3735" s="376"/>
      <c r="P3735" s="133"/>
      <c r="Q3735" s="376"/>
      <c r="R3735" s="133"/>
      <c r="S3735" s="499"/>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91"/>
    </row>
    <row r="3736" spans="6:69">
      <c r="F3736" s="376"/>
      <c r="G3736" s="133"/>
      <c r="H3736" s="376"/>
      <c r="I3736" s="133"/>
      <c r="J3736" s="436"/>
      <c r="K3736" s="133"/>
      <c r="L3736" s="376"/>
      <c r="M3736" s="133"/>
      <c r="N3736" s="376"/>
      <c r="O3736" s="376"/>
      <c r="P3736" s="133"/>
      <c r="Q3736" s="376"/>
      <c r="R3736" s="133"/>
      <c r="S3736" s="499"/>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91"/>
    </row>
    <row r="3737" spans="6:69">
      <c r="F3737" s="376"/>
      <c r="G3737" s="133"/>
      <c r="H3737" s="376"/>
      <c r="I3737" s="133"/>
      <c r="J3737" s="436"/>
      <c r="K3737" s="133"/>
      <c r="L3737" s="376"/>
      <c r="M3737" s="133"/>
      <c r="N3737" s="376"/>
      <c r="O3737" s="376"/>
      <c r="P3737" s="133"/>
      <c r="Q3737" s="376"/>
      <c r="R3737" s="133"/>
      <c r="S3737" s="499"/>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91"/>
    </row>
    <row r="3738" spans="6:69">
      <c r="F3738" s="376"/>
      <c r="G3738" s="133"/>
      <c r="H3738" s="376"/>
      <c r="I3738" s="133"/>
      <c r="J3738" s="436"/>
      <c r="K3738" s="133"/>
      <c r="L3738" s="376"/>
      <c r="M3738" s="133"/>
      <c r="N3738" s="376"/>
      <c r="O3738" s="376"/>
      <c r="P3738" s="133"/>
      <c r="Q3738" s="376"/>
      <c r="R3738" s="133"/>
      <c r="S3738" s="499"/>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91"/>
    </row>
    <row r="3739" spans="6:69">
      <c r="F3739" s="376"/>
      <c r="G3739" s="133"/>
      <c r="H3739" s="376"/>
      <c r="I3739" s="133"/>
      <c r="J3739" s="436"/>
      <c r="K3739" s="133"/>
      <c r="L3739" s="376"/>
      <c r="M3739" s="133"/>
      <c r="N3739" s="376"/>
      <c r="O3739" s="376"/>
      <c r="P3739" s="133"/>
      <c r="Q3739" s="376"/>
      <c r="R3739" s="133"/>
      <c r="S3739" s="499"/>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91"/>
    </row>
    <row r="3740" spans="6:69">
      <c r="F3740" s="376"/>
      <c r="G3740" s="133"/>
      <c r="H3740" s="376"/>
      <c r="I3740" s="133"/>
      <c r="J3740" s="436"/>
      <c r="K3740" s="133"/>
      <c r="L3740" s="376"/>
      <c r="M3740" s="133"/>
      <c r="N3740" s="376"/>
      <c r="O3740" s="376"/>
      <c r="P3740" s="133"/>
      <c r="Q3740" s="376"/>
      <c r="R3740" s="133"/>
      <c r="S3740" s="499"/>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91"/>
    </row>
    <row r="3741" spans="6:69">
      <c r="F3741" s="376"/>
      <c r="G3741" s="133"/>
      <c r="H3741" s="376"/>
      <c r="I3741" s="133"/>
      <c r="J3741" s="436"/>
      <c r="K3741" s="133"/>
      <c r="L3741" s="376"/>
      <c r="M3741" s="133"/>
      <c r="N3741" s="376"/>
      <c r="O3741" s="376"/>
      <c r="P3741" s="133"/>
      <c r="Q3741" s="376"/>
      <c r="R3741" s="133"/>
      <c r="S3741" s="499"/>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91"/>
    </row>
    <row r="3742" spans="6:69">
      <c r="F3742" s="376"/>
      <c r="G3742" s="133"/>
      <c r="H3742" s="376"/>
      <c r="I3742" s="133"/>
      <c r="J3742" s="436"/>
      <c r="K3742" s="133"/>
      <c r="L3742" s="376"/>
      <c r="M3742" s="133"/>
      <c r="N3742" s="376"/>
      <c r="O3742" s="376"/>
      <c r="P3742" s="133"/>
      <c r="Q3742" s="376"/>
      <c r="R3742" s="133"/>
      <c r="S3742" s="499"/>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91"/>
    </row>
    <row r="3743" spans="6:69">
      <c r="F3743" s="376"/>
      <c r="G3743" s="133"/>
      <c r="H3743" s="376"/>
      <c r="I3743" s="133"/>
      <c r="J3743" s="436"/>
      <c r="K3743" s="133"/>
      <c r="L3743" s="376"/>
      <c r="M3743" s="133"/>
      <c r="N3743" s="376"/>
      <c r="O3743" s="376"/>
      <c r="P3743" s="133"/>
      <c r="Q3743" s="376"/>
      <c r="R3743" s="133"/>
      <c r="S3743" s="499"/>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91"/>
    </row>
    <row r="3744" spans="6:69">
      <c r="F3744" s="376"/>
      <c r="G3744" s="133"/>
      <c r="H3744" s="376"/>
      <c r="I3744" s="133"/>
      <c r="J3744" s="436"/>
      <c r="K3744" s="133"/>
      <c r="L3744" s="376"/>
      <c r="M3744" s="133"/>
      <c r="N3744" s="376"/>
      <c r="O3744" s="376"/>
      <c r="P3744" s="133"/>
      <c r="Q3744" s="376"/>
      <c r="R3744" s="133"/>
      <c r="S3744" s="499"/>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91"/>
    </row>
    <row r="3745" spans="6:69">
      <c r="F3745" s="376"/>
      <c r="G3745" s="133"/>
      <c r="H3745" s="376"/>
      <c r="I3745" s="133"/>
      <c r="J3745" s="436"/>
      <c r="K3745" s="133"/>
      <c r="L3745" s="376"/>
      <c r="M3745" s="133"/>
      <c r="N3745" s="376"/>
      <c r="O3745" s="376"/>
      <c r="P3745" s="133"/>
      <c r="Q3745" s="376"/>
      <c r="R3745" s="133"/>
      <c r="S3745" s="499"/>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91"/>
    </row>
    <row r="3746" spans="6:69">
      <c r="F3746" s="376"/>
      <c r="G3746" s="133"/>
      <c r="H3746" s="376"/>
      <c r="I3746" s="133"/>
      <c r="J3746" s="436"/>
      <c r="K3746" s="133"/>
      <c r="L3746" s="376"/>
      <c r="M3746" s="133"/>
      <c r="N3746" s="376"/>
      <c r="O3746" s="376"/>
      <c r="P3746" s="133"/>
      <c r="Q3746" s="376"/>
      <c r="R3746" s="133"/>
      <c r="S3746" s="499"/>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91"/>
    </row>
    <row r="3747" spans="6:69">
      <c r="F3747" s="376"/>
      <c r="G3747" s="133"/>
      <c r="H3747" s="376"/>
      <c r="I3747" s="133"/>
      <c r="J3747" s="436"/>
      <c r="K3747" s="133"/>
      <c r="L3747" s="376"/>
      <c r="M3747" s="133"/>
      <c r="N3747" s="376"/>
      <c r="O3747" s="376"/>
      <c r="P3747" s="133"/>
      <c r="Q3747" s="376"/>
      <c r="R3747" s="133"/>
      <c r="S3747" s="499"/>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91"/>
    </row>
    <row r="3748" spans="6:69">
      <c r="F3748" s="376"/>
      <c r="G3748" s="133"/>
      <c r="H3748" s="376"/>
      <c r="I3748" s="133"/>
      <c r="J3748" s="436"/>
      <c r="K3748" s="133"/>
      <c r="L3748" s="376"/>
      <c r="M3748" s="133"/>
      <c r="N3748" s="376"/>
      <c r="O3748" s="376"/>
      <c r="P3748" s="133"/>
      <c r="Q3748" s="376"/>
      <c r="R3748" s="133"/>
      <c r="S3748" s="499"/>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91"/>
    </row>
    <row r="3749" spans="6:69">
      <c r="F3749" s="376"/>
      <c r="G3749" s="133"/>
      <c r="H3749" s="376"/>
      <c r="I3749" s="133"/>
      <c r="J3749" s="436"/>
      <c r="K3749" s="133"/>
      <c r="L3749" s="376"/>
      <c r="M3749" s="133"/>
      <c r="N3749" s="376"/>
      <c r="O3749" s="376"/>
      <c r="P3749" s="133"/>
      <c r="Q3749" s="376"/>
      <c r="R3749" s="133"/>
      <c r="S3749" s="499"/>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91"/>
    </row>
    <row r="3750" spans="6:69">
      <c r="F3750" s="376"/>
      <c r="G3750" s="133"/>
      <c r="H3750" s="376"/>
      <c r="I3750" s="133"/>
      <c r="J3750" s="436"/>
      <c r="K3750" s="133"/>
      <c r="L3750" s="376"/>
      <c r="M3750" s="133"/>
      <c r="N3750" s="376"/>
      <c r="O3750" s="376"/>
      <c r="P3750" s="133"/>
      <c r="Q3750" s="376"/>
      <c r="R3750" s="133"/>
      <c r="S3750" s="499"/>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91"/>
    </row>
    <row r="3751" spans="6:69">
      <c r="F3751" s="376"/>
      <c r="G3751" s="133"/>
      <c r="H3751" s="376"/>
      <c r="I3751" s="133"/>
      <c r="J3751" s="436"/>
      <c r="K3751" s="133"/>
      <c r="L3751" s="376"/>
      <c r="M3751" s="133"/>
      <c r="N3751" s="376"/>
      <c r="O3751" s="376"/>
      <c r="P3751" s="133"/>
      <c r="Q3751" s="376"/>
      <c r="R3751" s="133"/>
      <c r="S3751" s="499"/>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91"/>
    </row>
    <row r="3752" spans="6:69">
      <c r="F3752" s="376"/>
      <c r="G3752" s="133"/>
      <c r="H3752" s="376"/>
      <c r="I3752" s="133"/>
      <c r="J3752" s="436"/>
      <c r="K3752" s="133"/>
      <c r="L3752" s="376"/>
      <c r="M3752" s="133"/>
      <c r="N3752" s="376"/>
      <c r="O3752" s="376"/>
      <c r="P3752" s="133"/>
      <c r="Q3752" s="376"/>
      <c r="R3752" s="133"/>
      <c r="S3752" s="499"/>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91"/>
    </row>
    <row r="3753" spans="6:69">
      <c r="F3753" s="376"/>
      <c r="G3753" s="133"/>
      <c r="H3753" s="376"/>
      <c r="I3753" s="133"/>
      <c r="J3753" s="436"/>
      <c r="K3753" s="133"/>
      <c r="L3753" s="376"/>
      <c r="M3753" s="133"/>
      <c r="N3753" s="376"/>
      <c r="O3753" s="376"/>
      <c r="P3753" s="133"/>
      <c r="Q3753" s="376"/>
      <c r="R3753" s="133"/>
      <c r="S3753" s="499"/>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91"/>
    </row>
    <row r="3754" spans="6:69">
      <c r="F3754" s="376"/>
      <c r="G3754" s="133"/>
      <c r="H3754" s="376"/>
      <c r="I3754" s="133"/>
      <c r="J3754" s="436"/>
      <c r="K3754" s="133"/>
      <c r="L3754" s="376"/>
      <c r="M3754" s="133"/>
      <c r="N3754" s="376"/>
      <c r="O3754" s="376"/>
      <c r="P3754" s="133"/>
      <c r="Q3754" s="376"/>
      <c r="R3754" s="133"/>
      <c r="S3754" s="499"/>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91"/>
    </row>
    <row r="3755" spans="6:69">
      <c r="F3755" s="376"/>
      <c r="G3755" s="133"/>
      <c r="H3755" s="376"/>
      <c r="I3755" s="133"/>
      <c r="J3755" s="436"/>
      <c r="K3755" s="133"/>
      <c r="L3755" s="376"/>
      <c r="M3755" s="133"/>
      <c r="N3755" s="376"/>
      <c r="O3755" s="376"/>
      <c r="P3755" s="133"/>
      <c r="Q3755" s="376"/>
      <c r="R3755" s="133"/>
      <c r="S3755" s="499"/>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91"/>
    </row>
    <row r="3756" spans="6:69">
      <c r="F3756" s="376"/>
      <c r="G3756" s="133"/>
      <c r="H3756" s="376"/>
      <c r="I3756" s="133"/>
      <c r="J3756" s="436"/>
      <c r="K3756" s="133"/>
      <c r="L3756" s="376"/>
      <c r="M3756" s="133"/>
      <c r="N3756" s="376"/>
      <c r="O3756" s="376"/>
      <c r="P3756" s="133"/>
      <c r="Q3756" s="376"/>
      <c r="R3756" s="133"/>
      <c r="S3756" s="499"/>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91"/>
    </row>
    <row r="3757" spans="6:69">
      <c r="F3757" s="376"/>
      <c r="G3757" s="133"/>
      <c r="H3757" s="376"/>
      <c r="I3757" s="133"/>
      <c r="J3757" s="436"/>
      <c r="K3757" s="133"/>
      <c r="L3757" s="376"/>
      <c r="M3757" s="133"/>
      <c r="N3757" s="376"/>
      <c r="O3757" s="376"/>
      <c r="P3757" s="133"/>
      <c r="Q3757" s="376"/>
      <c r="R3757" s="133"/>
      <c r="S3757" s="499"/>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91"/>
    </row>
    <row r="3758" spans="6:69">
      <c r="F3758" s="376"/>
      <c r="G3758" s="133"/>
      <c r="H3758" s="376"/>
      <c r="I3758" s="133"/>
      <c r="J3758" s="436"/>
      <c r="K3758" s="133"/>
      <c r="L3758" s="376"/>
      <c r="M3758" s="133"/>
      <c r="N3758" s="376"/>
      <c r="O3758" s="376"/>
      <c r="P3758" s="133"/>
      <c r="Q3758" s="376"/>
      <c r="R3758" s="133"/>
      <c r="S3758" s="499"/>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91"/>
    </row>
    <row r="3759" spans="6:69">
      <c r="F3759" s="376"/>
      <c r="G3759" s="133"/>
      <c r="H3759" s="376"/>
      <c r="I3759" s="133"/>
      <c r="J3759" s="436"/>
      <c r="K3759" s="133"/>
      <c r="L3759" s="376"/>
      <c r="M3759" s="133"/>
      <c r="N3759" s="376"/>
      <c r="O3759" s="376"/>
      <c r="P3759" s="133"/>
      <c r="Q3759" s="376"/>
      <c r="R3759" s="133"/>
      <c r="S3759" s="499"/>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91"/>
    </row>
    <row r="3760" spans="6:69">
      <c r="F3760" s="376"/>
      <c r="G3760" s="133"/>
      <c r="H3760" s="376"/>
      <c r="I3760" s="133"/>
      <c r="J3760" s="436"/>
      <c r="K3760" s="133"/>
      <c r="L3760" s="376"/>
      <c r="M3760" s="133"/>
      <c r="N3760" s="376"/>
      <c r="O3760" s="376"/>
      <c r="P3760" s="133"/>
      <c r="Q3760" s="376"/>
      <c r="R3760" s="133"/>
      <c r="S3760" s="499"/>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91"/>
    </row>
    <row r="3761" spans="6:69">
      <c r="F3761" s="376"/>
      <c r="G3761" s="133"/>
      <c r="H3761" s="376"/>
      <c r="I3761" s="133"/>
      <c r="J3761" s="436"/>
      <c r="K3761" s="133"/>
      <c r="L3761" s="376"/>
      <c r="M3761" s="133"/>
      <c r="N3761" s="376"/>
      <c r="O3761" s="376"/>
      <c r="P3761" s="133"/>
      <c r="Q3761" s="376"/>
      <c r="R3761" s="133"/>
      <c r="S3761" s="499"/>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91"/>
    </row>
    <row r="3762" spans="6:69">
      <c r="F3762" s="376"/>
      <c r="G3762" s="133"/>
      <c r="H3762" s="376"/>
      <c r="I3762" s="133"/>
      <c r="J3762" s="436"/>
      <c r="K3762" s="133"/>
      <c r="L3762" s="376"/>
      <c r="M3762" s="133"/>
      <c r="N3762" s="376"/>
      <c r="O3762" s="376"/>
      <c r="P3762" s="133"/>
      <c r="Q3762" s="376"/>
      <c r="R3762" s="133"/>
      <c r="S3762" s="499"/>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91"/>
    </row>
    <row r="3763" spans="6:69">
      <c r="F3763" s="376"/>
      <c r="G3763" s="133"/>
      <c r="H3763" s="376"/>
      <c r="I3763" s="133"/>
      <c r="J3763" s="436"/>
      <c r="K3763" s="133"/>
      <c r="L3763" s="376"/>
      <c r="M3763" s="133"/>
      <c r="N3763" s="376"/>
      <c r="O3763" s="376"/>
      <c r="P3763" s="133"/>
      <c r="Q3763" s="376"/>
      <c r="R3763" s="133"/>
      <c r="S3763" s="499"/>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91"/>
    </row>
    <row r="3764" spans="6:69">
      <c r="F3764" s="376"/>
      <c r="G3764" s="133"/>
      <c r="H3764" s="376"/>
      <c r="I3764" s="133"/>
      <c r="J3764" s="436"/>
      <c r="K3764" s="133"/>
      <c r="L3764" s="376"/>
      <c r="M3764" s="133"/>
      <c r="N3764" s="376"/>
      <c r="O3764" s="376"/>
      <c r="P3764" s="133"/>
      <c r="Q3764" s="376"/>
      <c r="R3764" s="133"/>
      <c r="S3764" s="499"/>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91"/>
    </row>
    <row r="3765" spans="6:69">
      <c r="F3765" s="376"/>
      <c r="G3765" s="133"/>
      <c r="H3765" s="376"/>
      <c r="I3765" s="133"/>
      <c r="J3765" s="436"/>
      <c r="K3765" s="133"/>
      <c r="L3765" s="376"/>
      <c r="M3765" s="133"/>
      <c r="N3765" s="376"/>
      <c r="O3765" s="376"/>
      <c r="P3765" s="133"/>
      <c r="Q3765" s="376"/>
      <c r="R3765" s="133"/>
      <c r="S3765" s="499"/>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91"/>
    </row>
    <row r="3766" spans="6:69">
      <c r="F3766" s="376"/>
      <c r="G3766" s="133"/>
      <c r="H3766" s="376"/>
      <c r="I3766" s="133"/>
      <c r="J3766" s="436"/>
      <c r="K3766" s="133"/>
      <c r="L3766" s="376"/>
      <c r="M3766" s="133"/>
      <c r="N3766" s="376"/>
      <c r="O3766" s="376"/>
      <c r="P3766" s="133"/>
      <c r="Q3766" s="376"/>
      <c r="R3766" s="133"/>
      <c r="S3766" s="499"/>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91"/>
    </row>
    <row r="3767" spans="6:69">
      <c r="F3767" s="376"/>
      <c r="G3767" s="133"/>
      <c r="H3767" s="376"/>
      <c r="I3767" s="133"/>
      <c r="J3767" s="436"/>
      <c r="K3767" s="133"/>
      <c r="L3767" s="376"/>
      <c r="M3767" s="133"/>
      <c r="N3767" s="376"/>
      <c r="O3767" s="376"/>
      <c r="P3767" s="133"/>
      <c r="Q3767" s="376"/>
      <c r="R3767" s="133"/>
      <c r="S3767" s="499"/>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91"/>
    </row>
    <row r="3768" spans="6:69">
      <c r="F3768" s="376"/>
      <c r="G3768" s="133"/>
      <c r="H3768" s="376"/>
      <c r="I3768" s="133"/>
      <c r="J3768" s="436"/>
      <c r="K3768" s="133"/>
      <c r="L3768" s="376"/>
      <c r="M3768" s="133"/>
      <c r="N3768" s="376"/>
      <c r="O3768" s="376"/>
      <c r="P3768" s="133"/>
      <c r="Q3768" s="376"/>
      <c r="R3768" s="133"/>
      <c r="S3768" s="499"/>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91"/>
    </row>
    <row r="3769" spans="6:69">
      <c r="F3769" s="376"/>
      <c r="G3769" s="133"/>
      <c r="H3769" s="376"/>
      <c r="I3769" s="133"/>
      <c r="J3769" s="436"/>
      <c r="K3769" s="133"/>
      <c r="L3769" s="376"/>
      <c r="M3769" s="133"/>
      <c r="N3769" s="376"/>
      <c r="O3769" s="376"/>
      <c r="P3769" s="133"/>
      <c r="Q3769" s="376"/>
      <c r="R3769" s="133"/>
      <c r="S3769" s="499"/>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91"/>
    </row>
    <row r="3770" spans="6:69">
      <c r="F3770" s="376"/>
      <c r="G3770" s="133"/>
      <c r="H3770" s="376"/>
      <c r="I3770" s="133"/>
      <c r="J3770" s="436"/>
      <c r="K3770" s="133"/>
      <c r="L3770" s="376"/>
      <c r="M3770" s="133"/>
      <c r="N3770" s="376"/>
      <c r="O3770" s="376"/>
      <c r="P3770" s="133"/>
      <c r="Q3770" s="376"/>
      <c r="R3770" s="133"/>
      <c r="S3770" s="499"/>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91"/>
    </row>
    <row r="3771" spans="6:69">
      <c r="F3771" s="376"/>
      <c r="G3771" s="133"/>
      <c r="H3771" s="376"/>
      <c r="I3771" s="133"/>
      <c r="J3771" s="436"/>
      <c r="K3771" s="133"/>
      <c r="L3771" s="376"/>
      <c r="M3771" s="133"/>
      <c r="N3771" s="376"/>
      <c r="O3771" s="376"/>
      <c r="P3771" s="133"/>
      <c r="Q3771" s="376"/>
      <c r="R3771" s="133"/>
      <c r="S3771" s="499"/>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91"/>
    </row>
    <row r="3772" spans="6:69">
      <c r="F3772" s="376"/>
      <c r="G3772" s="133"/>
      <c r="H3772" s="376"/>
      <c r="I3772" s="133"/>
      <c r="J3772" s="436"/>
      <c r="K3772" s="133"/>
      <c r="L3772" s="376"/>
      <c r="M3772" s="133"/>
      <c r="N3772" s="376"/>
      <c r="O3772" s="376"/>
      <c r="P3772" s="133"/>
      <c r="Q3772" s="376"/>
      <c r="R3772" s="133"/>
      <c r="S3772" s="499"/>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91"/>
    </row>
    <row r="3773" spans="6:69">
      <c r="F3773" s="376"/>
      <c r="G3773" s="133"/>
      <c r="H3773" s="376"/>
      <c r="I3773" s="133"/>
      <c r="J3773" s="436"/>
      <c r="K3773" s="133"/>
      <c r="L3773" s="376"/>
      <c r="M3773" s="133"/>
      <c r="N3773" s="376"/>
      <c r="O3773" s="376"/>
      <c r="P3773" s="133"/>
      <c r="Q3773" s="376"/>
      <c r="R3773" s="133"/>
      <c r="S3773" s="499"/>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91"/>
    </row>
    <row r="3774" spans="6:69">
      <c r="F3774" s="376"/>
      <c r="G3774" s="133"/>
      <c r="H3774" s="376"/>
      <c r="I3774" s="133"/>
      <c r="J3774" s="436"/>
      <c r="K3774" s="133"/>
      <c r="L3774" s="376"/>
      <c r="M3774" s="133"/>
      <c r="N3774" s="376"/>
      <c r="O3774" s="376"/>
      <c r="P3774" s="133"/>
      <c r="Q3774" s="376"/>
      <c r="R3774" s="133"/>
      <c r="S3774" s="499"/>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91"/>
    </row>
    <row r="3775" spans="6:69">
      <c r="F3775" s="376"/>
      <c r="G3775" s="133"/>
      <c r="H3775" s="376"/>
      <c r="I3775" s="133"/>
      <c r="J3775" s="436"/>
      <c r="K3775" s="133"/>
      <c r="L3775" s="376"/>
      <c r="M3775" s="133"/>
      <c r="N3775" s="376"/>
      <c r="O3775" s="376"/>
      <c r="P3775" s="133"/>
      <c r="Q3775" s="376"/>
      <c r="R3775" s="133"/>
      <c r="S3775" s="499"/>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91"/>
    </row>
    <row r="3776" spans="6:69">
      <c r="F3776" s="376"/>
      <c r="G3776" s="133"/>
      <c r="H3776" s="376"/>
      <c r="I3776" s="133"/>
      <c r="J3776" s="436"/>
      <c r="K3776" s="133"/>
      <c r="L3776" s="376"/>
      <c r="M3776" s="133"/>
      <c r="N3776" s="376"/>
      <c r="O3776" s="376"/>
      <c r="P3776" s="133"/>
      <c r="Q3776" s="376"/>
      <c r="R3776" s="133"/>
      <c r="S3776" s="499"/>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91"/>
    </row>
    <row r="3777" spans="6:69">
      <c r="F3777" s="376"/>
      <c r="G3777" s="133"/>
      <c r="H3777" s="376"/>
      <c r="I3777" s="133"/>
      <c r="J3777" s="436"/>
      <c r="K3777" s="133"/>
      <c r="L3777" s="376"/>
      <c r="M3777" s="133"/>
      <c r="N3777" s="376"/>
      <c r="O3777" s="376"/>
      <c r="P3777" s="133"/>
      <c r="Q3777" s="376"/>
      <c r="R3777" s="133"/>
      <c r="S3777" s="499"/>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91"/>
    </row>
    <row r="3778" spans="6:69">
      <c r="F3778" s="376"/>
      <c r="G3778" s="133"/>
      <c r="H3778" s="376"/>
      <c r="I3778" s="133"/>
      <c r="J3778" s="436"/>
      <c r="K3778" s="133"/>
      <c r="L3778" s="376"/>
      <c r="M3778" s="133"/>
      <c r="N3778" s="376"/>
      <c r="O3778" s="376"/>
      <c r="P3778" s="133"/>
      <c r="Q3778" s="376"/>
      <c r="R3778" s="133"/>
      <c r="S3778" s="499"/>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91"/>
    </row>
    <row r="3779" spans="6:69">
      <c r="F3779" s="376"/>
      <c r="G3779" s="133"/>
      <c r="H3779" s="376"/>
      <c r="I3779" s="133"/>
      <c r="J3779" s="436"/>
      <c r="K3779" s="133"/>
      <c r="L3779" s="376"/>
      <c r="M3779" s="133"/>
      <c r="N3779" s="376"/>
      <c r="O3779" s="376"/>
      <c r="P3779" s="133"/>
      <c r="Q3779" s="376"/>
      <c r="R3779" s="133"/>
      <c r="S3779" s="499"/>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91"/>
    </row>
    <row r="3780" spans="6:69">
      <c r="F3780" s="376"/>
      <c r="G3780" s="133"/>
      <c r="H3780" s="376"/>
      <c r="I3780" s="133"/>
      <c r="J3780" s="436"/>
      <c r="K3780" s="133"/>
      <c r="L3780" s="376"/>
      <c r="M3780" s="133"/>
      <c r="N3780" s="376"/>
      <c r="O3780" s="376"/>
      <c r="P3780" s="133"/>
      <c r="Q3780" s="376"/>
      <c r="R3780" s="133"/>
      <c r="S3780" s="499"/>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91"/>
    </row>
    <row r="3781" spans="6:69">
      <c r="F3781" s="376"/>
      <c r="G3781" s="133"/>
      <c r="H3781" s="376"/>
      <c r="I3781" s="133"/>
      <c r="J3781" s="436"/>
      <c r="K3781" s="133"/>
      <c r="L3781" s="376"/>
      <c r="M3781" s="133"/>
      <c r="N3781" s="376"/>
      <c r="O3781" s="376"/>
      <c r="P3781" s="133"/>
      <c r="Q3781" s="376"/>
      <c r="R3781" s="133"/>
      <c r="S3781" s="499"/>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91"/>
    </row>
    <row r="3782" spans="6:69">
      <c r="F3782" s="376"/>
      <c r="G3782" s="133"/>
      <c r="H3782" s="376"/>
      <c r="I3782" s="133"/>
      <c r="J3782" s="436"/>
      <c r="K3782" s="133"/>
      <c r="L3782" s="376"/>
      <c r="M3782" s="133"/>
      <c r="N3782" s="376"/>
      <c r="O3782" s="376"/>
      <c r="P3782" s="133"/>
      <c r="Q3782" s="376"/>
      <c r="R3782" s="133"/>
      <c r="S3782" s="499"/>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91"/>
    </row>
    <row r="3783" spans="6:69">
      <c r="F3783" s="376"/>
      <c r="G3783" s="133"/>
      <c r="H3783" s="376"/>
      <c r="I3783" s="133"/>
      <c r="J3783" s="436"/>
      <c r="K3783" s="133"/>
      <c r="L3783" s="376"/>
      <c r="M3783" s="133"/>
      <c r="N3783" s="376"/>
      <c r="O3783" s="376"/>
      <c r="P3783" s="133"/>
      <c r="Q3783" s="376"/>
      <c r="R3783" s="133"/>
      <c r="S3783" s="499"/>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91"/>
    </row>
    <row r="3784" spans="6:69">
      <c r="F3784" s="376"/>
      <c r="G3784" s="133"/>
      <c r="H3784" s="376"/>
      <c r="I3784" s="133"/>
      <c r="J3784" s="436"/>
      <c r="K3784" s="133"/>
      <c r="L3784" s="376"/>
      <c r="M3784" s="133"/>
      <c r="N3784" s="376"/>
      <c r="O3784" s="376"/>
      <c r="P3784" s="133"/>
      <c r="Q3784" s="376"/>
      <c r="R3784" s="133"/>
      <c r="S3784" s="499"/>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91"/>
    </row>
    <row r="3785" spans="6:69">
      <c r="F3785" s="376"/>
      <c r="G3785" s="133"/>
      <c r="H3785" s="376"/>
      <c r="I3785" s="133"/>
      <c r="J3785" s="436"/>
      <c r="K3785" s="133"/>
      <c r="L3785" s="376"/>
      <c r="M3785" s="133"/>
      <c r="N3785" s="376"/>
      <c r="O3785" s="376"/>
      <c r="P3785" s="133"/>
      <c r="Q3785" s="376"/>
      <c r="R3785" s="133"/>
      <c r="S3785" s="499"/>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91"/>
    </row>
    <row r="3786" spans="6:69">
      <c r="F3786" s="376"/>
      <c r="G3786" s="133"/>
      <c r="H3786" s="376"/>
      <c r="I3786" s="133"/>
      <c r="J3786" s="436"/>
      <c r="K3786" s="133"/>
      <c r="L3786" s="376"/>
      <c r="M3786" s="133"/>
      <c r="N3786" s="376"/>
      <c r="O3786" s="376"/>
      <c r="P3786" s="133"/>
      <c r="Q3786" s="376"/>
      <c r="R3786" s="133"/>
      <c r="S3786" s="499"/>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91"/>
    </row>
    <row r="3787" spans="6:69">
      <c r="F3787" s="376"/>
      <c r="G3787" s="133"/>
      <c r="H3787" s="376"/>
      <c r="I3787" s="133"/>
      <c r="J3787" s="436"/>
      <c r="K3787" s="133"/>
      <c r="L3787" s="376"/>
      <c r="M3787" s="133"/>
      <c r="N3787" s="376"/>
      <c r="O3787" s="376"/>
      <c r="P3787" s="133"/>
      <c r="Q3787" s="376"/>
      <c r="R3787" s="133"/>
      <c r="S3787" s="499"/>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91"/>
    </row>
    <row r="3788" spans="6:69">
      <c r="F3788" s="376"/>
      <c r="G3788" s="133"/>
      <c r="H3788" s="376"/>
      <c r="I3788" s="133"/>
      <c r="J3788" s="436"/>
      <c r="K3788" s="133"/>
      <c r="L3788" s="376"/>
      <c r="M3788" s="133"/>
      <c r="N3788" s="376"/>
      <c r="O3788" s="376"/>
      <c r="P3788" s="133"/>
      <c r="Q3788" s="376"/>
      <c r="R3788" s="133"/>
      <c r="S3788" s="499"/>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91"/>
    </row>
    <row r="3789" spans="6:69">
      <c r="F3789" s="376"/>
      <c r="G3789" s="133"/>
      <c r="H3789" s="376"/>
      <c r="I3789" s="133"/>
      <c r="J3789" s="436"/>
      <c r="K3789" s="133"/>
      <c r="L3789" s="376"/>
      <c r="M3789" s="133"/>
      <c r="N3789" s="376"/>
      <c r="O3789" s="376"/>
      <c r="P3789" s="133"/>
      <c r="Q3789" s="376"/>
      <c r="R3789" s="133"/>
      <c r="S3789" s="499"/>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91"/>
    </row>
    <row r="3790" spans="6:69">
      <c r="F3790" s="376"/>
      <c r="G3790" s="133"/>
      <c r="H3790" s="376"/>
      <c r="I3790" s="133"/>
      <c r="J3790" s="436"/>
      <c r="K3790" s="133"/>
      <c r="L3790" s="376"/>
      <c r="M3790" s="133"/>
      <c r="N3790" s="376"/>
      <c r="O3790" s="376"/>
      <c r="P3790" s="133"/>
      <c r="Q3790" s="376"/>
      <c r="R3790" s="133"/>
      <c r="S3790" s="499"/>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91"/>
    </row>
    <row r="3791" spans="6:69">
      <c r="F3791" s="376"/>
      <c r="G3791" s="133"/>
      <c r="H3791" s="376"/>
      <c r="I3791" s="133"/>
      <c r="J3791" s="436"/>
      <c r="K3791" s="133"/>
      <c r="L3791" s="376"/>
      <c r="M3791" s="133"/>
      <c r="N3791" s="376"/>
      <c r="O3791" s="376"/>
      <c r="P3791" s="133"/>
      <c r="Q3791" s="376"/>
      <c r="R3791" s="133"/>
      <c r="S3791" s="499"/>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91"/>
    </row>
    <row r="3792" spans="6:69">
      <c r="F3792" s="376"/>
      <c r="G3792" s="133"/>
      <c r="H3792" s="376"/>
      <c r="I3792" s="133"/>
      <c r="J3792" s="436"/>
      <c r="K3792" s="133"/>
      <c r="L3792" s="376"/>
      <c r="M3792" s="133"/>
      <c r="N3792" s="376"/>
      <c r="O3792" s="376"/>
      <c r="P3792" s="133"/>
      <c r="Q3792" s="376"/>
      <c r="R3792" s="133"/>
      <c r="S3792" s="499"/>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91"/>
    </row>
    <row r="3793" spans="6:69">
      <c r="F3793" s="376"/>
      <c r="G3793" s="133"/>
      <c r="H3793" s="376"/>
      <c r="I3793" s="133"/>
      <c r="J3793" s="436"/>
      <c r="K3793" s="133"/>
      <c r="L3793" s="376"/>
      <c r="M3793" s="133"/>
      <c r="N3793" s="376"/>
      <c r="O3793" s="376"/>
      <c r="P3793" s="133"/>
      <c r="Q3793" s="376"/>
      <c r="R3793" s="133"/>
      <c r="S3793" s="499"/>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91"/>
    </row>
    <row r="3794" spans="6:69">
      <c r="F3794" s="376"/>
      <c r="G3794" s="133"/>
      <c r="H3794" s="376"/>
      <c r="I3794" s="133"/>
      <c r="J3794" s="436"/>
      <c r="K3794" s="133"/>
      <c r="L3794" s="376"/>
      <c r="M3794" s="133"/>
      <c r="N3794" s="376"/>
      <c r="O3794" s="376"/>
      <c r="P3794" s="133"/>
      <c r="Q3794" s="376"/>
      <c r="R3794" s="133"/>
      <c r="S3794" s="499"/>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91"/>
    </row>
    <row r="3795" spans="6:69">
      <c r="F3795" s="376"/>
      <c r="G3795" s="133"/>
      <c r="H3795" s="376"/>
      <c r="I3795" s="133"/>
      <c r="J3795" s="436"/>
      <c r="K3795" s="133"/>
      <c r="L3795" s="376"/>
      <c r="M3795" s="133"/>
      <c r="N3795" s="376"/>
      <c r="O3795" s="376"/>
      <c r="P3795" s="133"/>
      <c r="Q3795" s="376"/>
      <c r="R3795" s="133"/>
      <c r="S3795" s="499"/>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91"/>
    </row>
    <row r="3796" spans="6:69">
      <c r="F3796" s="376"/>
      <c r="G3796" s="133"/>
      <c r="H3796" s="376"/>
      <c r="I3796" s="133"/>
      <c r="J3796" s="436"/>
      <c r="K3796" s="133"/>
      <c r="L3796" s="376"/>
      <c r="M3796" s="133"/>
      <c r="N3796" s="376"/>
      <c r="O3796" s="376"/>
      <c r="P3796" s="133"/>
      <c r="Q3796" s="376"/>
      <c r="R3796" s="133"/>
      <c r="S3796" s="499"/>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91"/>
    </row>
    <row r="3797" spans="6:69">
      <c r="F3797" s="376"/>
      <c r="G3797" s="133"/>
      <c r="H3797" s="376"/>
      <c r="I3797" s="133"/>
      <c r="J3797" s="436"/>
      <c r="K3797" s="133"/>
      <c r="L3797" s="376"/>
      <c r="M3797" s="133"/>
      <c r="N3797" s="376"/>
      <c r="O3797" s="376"/>
      <c r="P3797" s="133"/>
      <c r="Q3797" s="376"/>
      <c r="R3797" s="133"/>
      <c r="S3797" s="499"/>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91"/>
    </row>
    <row r="3798" spans="6:69">
      <c r="F3798" s="376"/>
      <c r="G3798" s="133"/>
      <c r="H3798" s="376"/>
      <c r="I3798" s="133"/>
      <c r="J3798" s="436"/>
      <c r="K3798" s="133"/>
      <c r="L3798" s="376"/>
      <c r="M3798" s="133"/>
      <c r="N3798" s="376"/>
      <c r="O3798" s="376"/>
      <c r="P3798" s="133"/>
      <c r="Q3798" s="376"/>
      <c r="R3798" s="133"/>
      <c r="S3798" s="499"/>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91"/>
    </row>
    <row r="3799" spans="6:69">
      <c r="F3799" s="376"/>
      <c r="G3799" s="133"/>
      <c r="H3799" s="376"/>
      <c r="I3799" s="133"/>
      <c r="J3799" s="436"/>
      <c r="K3799" s="133"/>
      <c r="L3799" s="376"/>
      <c r="M3799" s="133"/>
      <c r="N3799" s="376"/>
      <c r="O3799" s="376"/>
      <c r="P3799" s="133"/>
      <c r="Q3799" s="376"/>
      <c r="R3799" s="133"/>
      <c r="S3799" s="499"/>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91"/>
    </row>
    <row r="3800" spans="6:69">
      <c r="F3800" s="376"/>
      <c r="G3800" s="133"/>
      <c r="H3800" s="376"/>
      <c r="I3800" s="133"/>
      <c r="J3800" s="436"/>
      <c r="K3800" s="133"/>
      <c r="L3800" s="376"/>
      <c r="M3800" s="133"/>
      <c r="N3800" s="376"/>
      <c r="O3800" s="376"/>
      <c r="P3800" s="133"/>
      <c r="Q3800" s="376"/>
      <c r="R3800" s="133"/>
      <c r="S3800" s="499"/>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91"/>
    </row>
    <row r="3801" spans="6:69">
      <c r="F3801" s="376"/>
      <c r="G3801" s="133"/>
      <c r="H3801" s="376"/>
      <c r="I3801" s="133"/>
      <c r="J3801" s="436"/>
      <c r="K3801" s="133"/>
      <c r="L3801" s="376"/>
      <c r="M3801" s="133"/>
      <c r="N3801" s="376"/>
      <c r="O3801" s="376"/>
      <c r="P3801" s="133"/>
      <c r="Q3801" s="376"/>
      <c r="R3801" s="133"/>
      <c r="S3801" s="499"/>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91"/>
    </row>
    <row r="3802" spans="6:69">
      <c r="F3802" s="376"/>
      <c r="G3802" s="133"/>
      <c r="H3802" s="376"/>
      <c r="I3802" s="133"/>
      <c r="J3802" s="436"/>
      <c r="K3802" s="133"/>
      <c r="L3802" s="376"/>
      <c r="M3802" s="133"/>
      <c r="N3802" s="376"/>
      <c r="O3802" s="376"/>
      <c r="P3802" s="133"/>
      <c r="Q3802" s="376"/>
      <c r="R3802" s="133"/>
      <c r="S3802" s="499"/>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91"/>
    </row>
    <row r="3803" spans="6:69">
      <c r="F3803" s="376"/>
      <c r="G3803" s="133"/>
      <c r="H3803" s="376"/>
      <c r="I3803" s="133"/>
      <c r="J3803" s="436"/>
      <c r="K3803" s="133"/>
      <c r="L3803" s="376"/>
      <c r="M3803" s="133"/>
      <c r="N3803" s="376"/>
      <c r="O3803" s="376"/>
      <c r="P3803" s="133"/>
      <c r="Q3803" s="376"/>
      <c r="R3803" s="133"/>
      <c r="S3803" s="499"/>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91"/>
    </row>
    <row r="3804" spans="6:69">
      <c r="F3804" s="376"/>
      <c r="G3804" s="133"/>
      <c r="H3804" s="376"/>
      <c r="I3804" s="133"/>
      <c r="J3804" s="436"/>
      <c r="K3804" s="133"/>
      <c r="L3804" s="376"/>
      <c r="M3804" s="133"/>
      <c r="N3804" s="376"/>
      <c r="O3804" s="376"/>
      <c r="P3804" s="133"/>
      <c r="Q3804" s="376"/>
      <c r="R3804" s="133"/>
      <c r="S3804" s="499"/>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91"/>
    </row>
    <row r="3805" spans="6:69">
      <c r="F3805" s="376"/>
      <c r="G3805" s="133"/>
      <c r="H3805" s="376"/>
      <c r="I3805" s="133"/>
      <c r="J3805" s="436"/>
      <c r="K3805" s="133"/>
      <c r="L3805" s="376"/>
      <c r="M3805" s="133"/>
      <c r="N3805" s="376"/>
      <c r="O3805" s="376"/>
      <c r="P3805" s="133"/>
      <c r="Q3805" s="376"/>
      <c r="R3805" s="133"/>
      <c r="S3805" s="499"/>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91"/>
    </row>
    <row r="3806" spans="6:69">
      <c r="F3806" s="376"/>
      <c r="G3806" s="133"/>
      <c r="H3806" s="376"/>
      <c r="I3806" s="133"/>
      <c r="J3806" s="436"/>
      <c r="K3806" s="133"/>
      <c r="L3806" s="376"/>
      <c r="M3806" s="133"/>
      <c r="N3806" s="376"/>
      <c r="O3806" s="376"/>
      <c r="P3806" s="133"/>
      <c r="Q3806" s="376"/>
      <c r="R3806" s="133"/>
      <c r="S3806" s="499"/>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91"/>
    </row>
    <row r="3807" spans="6:69">
      <c r="F3807" s="376"/>
      <c r="G3807" s="133"/>
      <c r="H3807" s="376"/>
      <c r="I3807" s="133"/>
      <c r="J3807" s="436"/>
      <c r="K3807" s="133"/>
      <c r="L3807" s="376"/>
      <c r="M3807" s="133"/>
      <c r="N3807" s="376"/>
      <c r="O3807" s="376"/>
      <c r="P3807" s="133"/>
      <c r="Q3807" s="376"/>
      <c r="R3807" s="133"/>
      <c r="S3807" s="499"/>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91"/>
    </row>
    <row r="3808" spans="6:69">
      <c r="F3808" s="376"/>
      <c r="G3808" s="133"/>
      <c r="H3808" s="376"/>
      <c r="I3808" s="133"/>
      <c r="J3808" s="436"/>
      <c r="K3808" s="133"/>
      <c r="L3808" s="376"/>
      <c r="M3808" s="133"/>
      <c r="N3808" s="376"/>
      <c r="O3808" s="376"/>
      <c r="P3808" s="133"/>
      <c r="Q3808" s="376"/>
      <c r="R3808" s="133"/>
      <c r="S3808" s="499"/>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91"/>
    </row>
    <row r="3809" spans="6:69">
      <c r="F3809" s="376"/>
      <c r="G3809" s="133"/>
      <c r="H3809" s="376"/>
      <c r="I3809" s="133"/>
      <c r="J3809" s="436"/>
      <c r="K3809" s="133"/>
      <c r="L3809" s="376"/>
      <c r="M3809" s="133"/>
      <c r="N3809" s="376"/>
      <c r="O3809" s="376"/>
      <c r="P3809" s="133"/>
      <c r="Q3809" s="376"/>
      <c r="R3809" s="133"/>
      <c r="S3809" s="499"/>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91"/>
    </row>
    <row r="3810" spans="6:69">
      <c r="F3810" s="376"/>
      <c r="G3810" s="133"/>
      <c r="H3810" s="376"/>
      <c r="I3810" s="133"/>
      <c r="J3810" s="436"/>
      <c r="K3810" s="133"/>
      <c r="L3810" s="376"/>
      <c r="M3810" s="133"/>
      <c r="N3810" s="376"/>
      <c r="O3810" s="376"/>
      <c r="P3810" s="133"/>
      <c r="Q3810" s="376"/>
      <c r="R3810" s="133"/>
      <c r="S3810" s="499"/>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91"/>
    </row>
    <row r="3811" spans="6:69">
      <c r="F3811" s="376"/>
      <c r="G3811" s="133"/>
      <c r="H3811" s="376"/>
      <c r="I3811" s="133"/>
      <c r="J3811" s="436"/>
      <c r="K3811" s="133"/>
      <c r="L3811" s="376"/>
      <c r="M3811" s="133"/>
      <c r="N3811" s="376"/>
      <c r="O3811" s="376"/>
      <c r="P3811" s="133"/>
      <c r="Q3811" s="376"/>
      <c r="R3811" s="133"/>
      <c r="S3811" s="499"/>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91"/>
    </row>
    <row r="3812" spans="6:69">
      <c r="F3812" s="376"/>
      <c r="G3812" s="133"/>
      <c r="H3812" s="376"/>
      <c r="I3812" s="133"/>
      <c r="J3812" s="436"/>
      <c r="K3812" s="133"/>
      <c r="L3812" s="376"/>
      <c r="M3812" s="133"/>
      <c r="N3812" s="376"/>
      <c r="O3812" s="376"/>
      <c r="P3812" s="133"/>
      <c r="Q3812" s="376"/>
      <c r="R3812" s="133"/>
      <c r="S3812" s="499"/>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91"/>
    </row>
    <row r="3813" spans="6:69">
      <c r="F3813" s="376"/>
      <c r="G3813" s="133"/>
      <c r="H3813" s="376"/>
      <c r="I3813" s="133"/>
      <c r="J3813" s="436"/>
      <c r="K3813" s="133"/>
      <c r="L3813" s="376"/>
      <c r="M3813" s="133"/>
      <c r="N3813" s="376"/>
      <c r="O3813" s="376"/>
      <c r="P3813" s="133"/>
      <c r="Q3813" s="376"/>
      <c r="R3813" s="133"/>
      <c r="S3813" s="499"/>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91"/>
    </row>
    <row r="3814" spans="6:69">
      <c r="F3814" s="376"/>
      <c r="G3814" s="133"/>
      <c r="H3814" s="376"/>
      <c r="I3814" s="133"/>
      <c r="J3814" s="436"/>
      <c r="K3814" s="133"/>
      <c r="L3814" s="376"/>
      <c r="M3814" s="133"/>
      <c r="N3814" s="376"/>
      <c r="O3814" s="376"/>
      <c r="P3814" s="133"/>
      <c r="Q3814" s="376"/>
      <c r="R3814" s="133"/>
      <c r="S3814" s="499"/>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91"/>
    </row>
    <row r="3815" spans="6:69">
      <c r="F3815" s="376"/>
      <c r="G3815" s="133"/>
      <c r="H3815" s="376"/>
      <c r="I3815" s="133"/>
      <c r="J3815" s="436"/>
      <c r="K3815" s="133"/>
      <c r="L3815" s="376"/>
      <c r="M3815" s="133"/>
      <c r="N3815" s="376"/>
      <c r="O3815" s="376"/>
      <c r="P3815" s="133"/>
      <c r="Q3815" s="376"/>
      <c r="R3815" s="133"/>
      <c r="S3815" s="499"/>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91"/>
    </row>
    <row r="3816" spans="6:69">
      <c r="F3816" s="376"/>
      <c r="G3816" s="133"/>
      <c r="H3816" s="376"/>
      <c r="I3816" s="133"/>
      <c r="J3816" s="436"/>
      <c r="K3816" s="133"/>
      <c r="L3816" s="376"/>
      <c r="M3816" s="133"/>
      <c r="N3816" s="376"/>
      <c r="O3816" s="376"/>
      <c r="P3816" s="133"/>
      <c r="Q3816" s="376"/>
      <c r="R3816" s="133"/>
      <c r="S3816" s="499"/>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91"/>
    </row>
    <row r="3817" spans="6:69">
      <c r="F3817" s="376"/>
      <c r="G3817" s="133"/>
      <c r="H3817" s="376"/>
      <c r="I3817" s="133"/>
      <c r="J3817" s="436"/>
      <c r="K3817" s="133"/>
      <c r="L3817" s="376"/>
      <c r="M3817" s="133"/>
      <c r="N3817" s="376"/>
      <c r="O3817" s="376"/>
      <c r="P3817" s="133"/>
      <c r="Q3817" s="376"/>
      <c r="R3817" s="133"/>
      <c r="S3817" s="499"/>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91"/>
    </row>
    <row r="3818" spans="6:69">
      <c r="F3818" s="376"/>
      <c r="G3818" s="133"/>
      <c r="H3818" s="376"/>
      <c r="I3818" s="133"/>
      <c r="J3818" s="436"/>
      <c r="K3818" s="133"/>
      <c r="L3818" s="376"/>
      <c r="M3818" s="133"/>
      <c r="N3818" s="376"/>
      <c r="O3818" s="376"/>
      <c r="P3818" s="133"/>
      <c r="Q3818" s="376"/>
      <c r="R3818" s="133"/>
      <c r="S3818" s="499"/>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91"/>
    </row>
    <row r="3819" spans="6:69">
      <c r="F3819" s="376"/>
      <c r="G3819" s="133"/>
      <c r="H3819" s="376"/>
      <c r="I3819" s="133"/>
      <c r="J3819" s="436"/>
      <c r="K3819" s="133"/>
      <c r="L3819" s="376"/>
      <c r="M3819" s="133"/>
      <c r="N3819" s="376"/>
      <c r="O3819" s="376"/>
      <c r="P3819" s="133"/>
      <c r="Q3819" s="376"/>
      <c r="R3819" s="133"/>
      <c r="S3819" s="499"/>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91"/>
    </row>
    <row r="3820" spans="6:69">
      <c r="F3820" s="376"/>
      <c r="G3820" s="133"/>
      <c r="H3820" s="376"/>
      <c r="I3820" s="133"/>
      <c r="J3820" s="436"/>
      <c r="K3820" s="133"/>
      <c r="L3820" s="376"/>
      <c r="M3820" s="133"/>
      <c r="N3820" s="376"/>
      <c r="O3820" s="376"/>
      <c r="P3820" s="133"/>
      <c r="Q3820" s="376"/>
      <c r="R3820" s="133"/>
      <c r="S3820" s="499"/>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91"/>
    </row>
    <row r="3821" spans="6:69">
      <c r="F3821" s="376"/>
      <c r="G3821" s="133"/>
      <c r="H3821" s="376"/>
      <c r="I3821" s="133"/>
      <c r="J3821" s="436"/>
      <c r="K3821" s="133"/>
      <c r="L3821" s="376"/>
      <c r="M3821" s="133"/>
      <c r="N3821" s="376"/>
      <c r="O3821" s="376"/>
      <c r="P3821" s="133"/>
      <c r="Q3821" s="376"/>
      <c r="R3821" s="133"/>
      <c r="S3821" s="499"/>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91"/>
    </row>
    <row r="3822" spans="6:69">
      <c r="F3822" s="376"/>
      <c r="G3822" s="133"/>
      <c r="H3822" s="376"/>
      <c r="I3822" s="133"/>
      <c r="J3822" s="436"/>
      <c r="K3822" s="133"/>
      <c r="L3822" s="376"/>
      <c r="M3822" s="133"/>
      <c r="N3822" s="376"/>
      <c r="O3822" s="376"/>
      <c r="P3822" s="133"/>
      <c r="Q3822" s="376"/>
      <c r="R3822" s="133"/>
      <c r="S3822" s="499"/>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91"/>
    </row>
    <row r="3823" spans="6:69">
      <c r="F3823" s="376"/>
      <c r="G3823" s="133"/>
      <c r="H3823" s="376"/>
      <c r="I3823" s="133"/>
      <c r="J3823" s="436"/>
      <c r="K3823" s="133"/>
      <c r="L3823" s="376"/>
      <c r="M3823" s="133"/>
      <c r="N3823" s="376"/>
      <c r="O3823" s="376"/>
      <c r="P3823" s="133"/>
      <c r="Q3823" s="376"/>
      <c r="R3823" s="133"/>
      <c r="S3823" s="499"/>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91"/>
    </row>
    <row r="3824" spans="6:69">
      <c r="F3824" s="376"/>
      <c r="G3824" s="133"/>
      <c r="H3824" s="376"/>
      <c r="I3824" s="133"/>
      <c r="J3824" s="436"/>
      <c r="K3824" s="133"/>
      <c r="L3824" s="376"/>
      <c r="M3824" s="133"/>
      <c r="N3824" s="376"/>
      <c r="O3824" s="376"/>
      <c r="P3824" s="133"/>
      <c r="Q3824" s="376"/>
      <c r="R3824" s="133"/>
      <c r="S3824" s="499"/>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91"/>
    </row>
    <row r="3825" spans="6:69">
      <c r="F3825" s="376"/>
      <c r="G3825" s="133"/>
      <c r="H3825" s="376"/>
      <c r="I3825" s="133"/>
      <c r="J3825" s="436"/>
      <c r="K3825" s="133"/>
      <c r="L3825" s="376"/>
      <c r="M3825" s="133"/>
      <c r="N3825" s="376"/>
      <c r="O3825" s="376"/>
      <c r="P3825" s="133"/>
      <c r="Q3825" s="376"/>
      <c r="R3825" s="133"/>
      <c r="S3825" s="499"/>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91"/>
    </row>
    <row r="3826" spans="6:69">
      <c r="F3826" s="376"/>
      <c r="G3826" s="133"/>
      <c r="H3826" s="376"/>
      <c r="I3826" s="133"/>
      <c r="J3826" s="436"/>
      <c r="K3826" s="133"/>
      <c r="L3826" s="376"/>
      <c r="M3826" s="133"/>
      <c r="N3826" s="376"/>
      <c r="O3826" s="376"/>
      <c r="P3826" s="133"/>
      <c r="Q3826" s="376"/>
      <c r="R3826" s="133"/>
      <c r="S3826" s="499"/>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91"/>
    </row>
    <row r="3827" spans="6:69">
      <c r="F3827" s="376"/>
      <c r="G3827" s="133"/>
      <c r="H3827" s="376"/>
      <c r="I3827" s="133"/>
      <c r="J3827" s="436"/>
      <c r="K3827" s="133"/>
      <c r="L3827" s="376"/>
      <c r="M3827" s="133"/>
      <c r="N3827" s="376"/>
      <c r="O3827" s="376"/>
      <c r="P3827" s="133"/>
      <c r="Q3827" s="376"/>
      <c r="R3827" s="133"/>
      <c r="S3827" s="499"/>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91"/>
    </row>
    <row r="3828" spans="6:69">
      <c r="F3828" s="376"/>
      <c r="G3828" s="133"/>
      <c r="H3828" s="376"/>
      <c r="I3828" s="133"/>
      <c r="J3828" s="436"/>
      <c r="K3828" s="133"/>
      <c r="L3828" s="376"/>
      <c r="M3828" s="133"/>
      <c r="N3828" s="376"/>
      <c r="O3828" s="376"/>
      <c r="P3828" s="133"/>
      <c r="Q3828" s="376"/>
      <c r="R3828" s="133"/>
      <c r="S3828" s="499"/>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91"/>
    </row>
    <row r="3829" spans="6:69">
      <c r="F3829" s="376"/>
      <c r="G3829" s="133"/>
      <c r="H3829" s="376"/>
      <c r="I3829" s="133"/>
      <c r="J3829" s="436"/>
      <c r="K3829" s="133"/>
      <c r="L3829" s="376"/>
      <c r="M3829" s="133"/>
      <c r="N3829" s="376"/>
      <c r="O3829" s="376"/>
      <c r="P3829" s="133"/>
      <c r="Q3829" s="376"/>
      <c r="R3829" s="133"/>
      <c r="S3829" s="499"/>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91"/>
    </row>
    <row r="3830" spans="6:69">
      <c r="F3830" s="376"/>
      <c r="G3830" s="133"/>
      <c r="H3830" s="376"/>
      <c r="I3830" s="133"/>
      <c r="J3830" s="436"/>
      <c r="K3830" s="133"/>
      <c r="L3830" s="376"/>
      <c r="M3830" s="133"/>
      <c r="N3830" s="376"/>
      <c r="O3830" s="376"/>
      <c r="P3830" s="133"/>
      <c r="Q3830" s="376"/>
      <c r="R3830" s="133"/>
      <c r="S3830" s="499"/>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91"/>
    </row>
    <row r="3831" spans="6:69">
      <c r="F3831" s="376"/>
      <c r="G3831" s="133"/>
      <c r="H3831" s="376"/>
      <c r="I3831" s="133"/>
      <c r="J3831" s="436"/>
      <c r="K3831" s="133"/>
      <c r="L3831" s="376"/>
      <c r="M3831" s="133"/>
      <c r="N3831" s="376"/>
      <c r="O3831" s="376"/>
      <c r="P3831" s="133"/>
      <c r="Q3831" s="376"/>
      <c r="R3831" s="133"/>
      <c r="S3831" s="499"/>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91"/>
    </row>
    <row r="3832" spans="6:69">
      <c r="F3832" s="376"/>
      <c r="G3832" s="133"/>
      <c r="H3832" s="376"/>
      <c r="I3832" s="133"/>
      <c r="J3832" s="436"/>
      <c r="K3832" s="133"/>
      <c r="L3832" s="376"/>
      <c r="M3832" s="133"/>
      <c r="N3832" s="376"/>
      <c r="O3832" s="376"/>
      <c r="P3832" s="133"/>
      <c r="Q3832" s="376"/>
      <c r="R3832" s="133"/>
      <c r="S3832" s="499"/>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91"/>
    </row>
    <row r="3833" spans="6:69">
      <c r="F3833" s="376"/>
      <c r="G3833" s="133"/>
      <c r="H3833" s="376"/>
      <c r="I3833" s="133"/>
      <c r="J3833" s="436"/>
      <c r="K3833" s="133"/>
      <c r="L3833" s="376"/>
      <c r="M3833" s="133"/>
      <c r="N3833" s="376"/>
      <c r="O3833" s="376"/>
      <c r="P3833" s="133"/>
      <c r="Q3833" s="376"/>
      <c r="R3833" s="133"/>
      <c r="S3833" s="499"/>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91"/>
    </row>
    <row r="3834" spans="6:69">
      <c r="F3834" s="376"/>
      <c r="G3834" s="133"/>
      <c r="H3834" s="376"/>
      <c r="I3834" s="133"/>
      <c r="J3834" s="436"/>
      <c r="K3834" s="133"/>
      <c r="L3834" s="376"/>
      <c r="M3834" s="133"/>
      <c r="N3834" s="376"/>
      <c r="O3834" s="376"/>
      <c r="P3834" s="133"/>
      <c r="Q3834" s="376"/>
      <c r="R3834" s="133"/>
      <c r="S3834" s="499"/>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91"/>
    </row>
    <row r="3835" spans="6:69">
      <c r="F3835" s="376"/>
      <c r="G3835" s="133"/>
      <c r="H3835" s="376"/>
      <c r="I3835" s="133"/>
      <c r="J3835" s="436"/>
      <c r="K3835" s="133"/>
      <c r="L3835" s="376"/>
      <c r="M3835" s="133"/>
      <c r="N3835" s="376"/>
      <c r="O3835" s="376"/>
      <c r="P3835" s="133"/>
      <c r="Q3835" s="376"/>
      <c r="R3835" s="133"/>
      <c r="S3835" s="499"/>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91"/>
    </row>
    <row r="3836" spans="6:69">
      <c r="F3836" s="376"/>
      <c r="G3836" s="133"/>
      <c r="H3836" s="376"/>
      <c r="I3836" s="133"/>
      <c r="J3836" s="436"/>
      <c r="K3836" s="133"/>
      <c r="L3836" s="376"/>
      <c r="M3836" s="133"/>
      <c r="N3836" s="376"/>
      <c r="O3836" s="376"/>
      <c r="P3836" s="133"/>
      <c r="Q3836" s="376"/>
      <c r="R3836" s="133"/>
      <c r="S3836" s="499"/>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91"/>
    </row>
    <row r="3837" spans="6:69">
      <c r="F3837" s="376"/>
      <c r="G3837" s="133"/>
      <c r="H3837" s="376"/>
      <c r="I3837" s="133"/>
      <c r="J3837" s="436"/>
      <c r="K3837" s="133"/>
      <c r="L3837" s="376"/>
      <c r="M3837" s="133"/>
      <c r="N3837" s="376"/>
      <c r="O3837" s="376"/>
      <c r="P3837" s="133"/>
      <c r="Q3837" s="376"/>
      <c r="R3837" s="133"/>
      <c r="S3837" s="499"/>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91"/>
    </row>
    <row r="3838" spans="6:69">
      <c r="F3838" s="376"/>
      <c r="G3838" s="133"/>
      <c r="H3838" s="376"/>
      <c r="I3838" s="133"/>
      <c r="J3838" s="436"/>
      <c r="K3838" s="133"/>
      <c r="L3838" s="376"/>
      <c r="M3838" s="133"/>
      <c r="N3838" s="376"/>
      <c r="O3838" s="376"/>
      <c r="P3838" s="133"/>
      <c r="Q3838" s="376"/>
      <c r="R3838" s="133"/>
      <c r="S3838" s="499"/>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91"/>
    </row>
    <row r="3839" spans="6:69">
      <c r="F3839" s="376"/>
      <c r="G3839" s="133"/>
      <c r="H3839" s="376"/>
      <c r="I3839" s="133"/>
      <c r="J3839" s="436"/>
      <c r="K3839" s="133"/>
      <c r="L3839" s="376"/>
      <c r="M3839" s="133"/>
      <c r="N3839" s="376"/>
      <c r="O3839" s="376"/>
      <c r="P3839" s="133"/>
      <c r="Q3839" s="376"/>
      <c r="R3839" s="133"/>
      <c r="S3839" s="499"/>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91"/>
    </row>
    <row r="3840" spans="6:69">
      <c r="F3840" s="376"/>
      <c r="G3840" s="133"/>
      <c r="H3840" s="376"/>
      <c r="I3840" s="133"/>
      <c r="J3840" s="436"/>
      <c r="K3840" s="133"/>
      <c r="L3840" s="376"/>
      <c r="M3840" s="133"/>
      <c r="N3840" s="376"/>
      <c r="O3840" s="376"/>
      <c r="P3840" s="133"/>
      <c r="Q3840" s="376"/>
      <c r="R3840" s="133"/>
      <c r="S3840" s="499"/>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91"/>
    </row>
    <row r="3841" spans="6:69">
      <c r="F3841" s="376"/>
      <c r="G3841" s="133"/>
      <c r="H3841" s="376"/>
      <c r="I3841" s="133"/>
      <c r="J3841" s="436"/>
      <c r="K3841" s="133"/>
      <c r="L3841" s="376"/>
      <c r="M3841" s="133"/>
      <c r="N3841" s="376"/>
      <c r="O3841" s="376"/>
      <c r="P3841" s="133"/>
      <c r="Q3841" s="376"/>
      <c r="R3841" s="133"/>
      <c r="S3841" s="499"/>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91"/>
    </row>
    <row r="3842" spans="6:69">
      <c r="F3842" s="376"/>
      <c r="G3842" s="133"/>
      <c r="H3842" s="376"/>
      <c r="I3842" s="133"/>
      <c r="J3842" s="436"/>
      <c r="K3842" s="133"/>
      <c r="L3842" s="376"/>
      <c r="M3842" s="133"/>
      <c r="N3842" s="376"/>
      <c r="O3842" s="376"/>
      <c r="P3842" s="133"/>
      <c r="Q3842" s="376"/>
      <c r="R3842" s="133"/>
      <c r="S3842" s="499"/>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91"/>
    </row>
    <row r="3843" spans="6:69">
      <c r="F3843" s="376"/>
      <c r="G3843" s="133"/>
      <c r="H3843" s="376"/>
      <c r="I3843" s="133"/>
      <c r="J3843" s="436"/>
      <c r="K3843" s="133"/>
      <c r="L3843" s="376"/>
      <c r="M3843" s="133"/>
      <c r="N3843" s="376"/>
      <c r="O3843" s="376"/>
      <c r="P3843" s="133"/>
      <c r="Q3843" s="376"/>
      <c r="R3843" s="133"/>
      <c r="S3843" s="499"/>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91"/>
    </row>
    <row r="3844" spans="6:69">
      <c r="F3844" s="376"/>
      <c r="G3844" s="133"/>
      <c r="H3844" s="376"/>
      <c r="I3844" s="133"/>
      <c r="J3844" s="436"/>
      <c r="K3844" s="133"/>
      <c r="L3844" s="376"/>
      <c r="M3844" s="133"/>
      <c r="N3844" s="376"/>
      <c r="O3844" s="376"/>
      <c r="P3844" s="133"/>
      <c r="Q3844" s="376"/>
      <c r="R3844" s="133"/>
      <c r="S3844" s="499"/>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91"/>
    </row>
    <row r="3845" spans="6:69">
      <c r="F3845" s="376"/>
      <c r="G3845" s="133"/>
      <c r="H3845" s="376"/>
      <c r="I3845" s="133"/>
      <c r="J3845" s="436"/>
      <c r="K3845" s="133"/>
      <c r="L3845" s="376"/>
      <c r="M3845" s="133"/>
      <c r="N3845" s="376"/>
      <c r="O3845" s="376"/>
      <c r="P3845" s="133"/>
      <c r="Q3845" s="376"/>
      <c r="R3845" s="133"/>
      <c r="S3845" s="499"/>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91"/>
    </row>
    <row r="3846" spans="6:69">
      <c r="F3846" s="376"/>
      <c r="G3846" s="133"/>
      <c r="H3846" s="376"/>
      <c r="I3846" s="133"/>
      <c r="J3846" s="436"/>
      <c r="K3846" s="133"/>
      <c r="L3846" s="376"/>
      <c r="M3846" s="133"/>
      <c r="N3846" s="376"/>
      <c r="O3846" s="376"/>
      <c r="P3846" s="133"/>
      <c r="Q3846" s="376"/>
      <c r="R3846" s="133"/>
      <c r="S3846" s="499"/>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91"/>
    </row>
    <row r="3847" spans="6:69">
      <c r="F3847" s="376"/>
      <c r="G3847" s="133"/>
      <c r="H3847" s="376"/>
      <c r="I3847" s="133"/>
      <c r="J3847" s="436"/>
      <c r="K3847" s="133"/>
      <c r="L3847" s="376"/>
      <c r="M3847" s="133"/>
      <c r="N3847" s="376"/>
      <c r="O3847" s="376"/>
      <c r="P3847" s="133"/>
      <c r="Q3847" s="376"/>
      <c r="R3847" s="133"/>
      <c r="S3847" s="499"/>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91"/>
    </row>
    <row r="3848" spans="6:69">
      <c r="F3848" s="376"/>
      <c r="G3848" s="133"/>
      <c r="H3848" s="376"/>
      <c r="I3848" s="133"/>
      <c r="J3848" s="436"/>
      <c r="K3848" s="133"/>
      <c r="L3848" s="376"/>
      <c r="M3848" s="133"/>
      <c r="N3848" s="376"/>
      <c r="O3848" s="376"/>
      <c r="P3848" s="133"/>
      <c r="Q3848" s="376"/>
      <c r="R3848" s="133"/>
      <c r="S3848" s="499"/>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91"/>
    </row>
    <row r="3849" spans="6:69">
      <c r="F3849" s="376"/>
      <c r="G3849" s="133"/>
      <c r="H3849" s="376"/>
      <c r="I3849" s="133"/>
      <c r="J3849" s="436"/>
      <c r="K3849" s="133"/>
      <c r="L3849" s="376"/>
      <c r="M3849" s="133"/>
      <c r="N3849" s="376"/>
      <c r="O3849" s="376"/>
      <c r="P3849" s="133"/>
      <c r="Q3849" s="376"/>
      <c r="R3849" s="133"/>
      <c r="S3849" s="499"/>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91"/>
    </row>
    <row r="3850" spans="6:69">
      <c r="F3850" s="376"/>
      <c r="G3850" s="133"/>
      <c r="H3850" s="376"/>
      <c r="I3850" s="133"/>
      <c r="J3850" s="436"/>
      <c r="K3850" s="133"/>
      <c r="L3850" s="376"/>
      <c r="M3850" s="133"/>
      <c r="N3850" s="376"/>
      <c r="O3850" s="376"/>
      <c r="P3850" s="133"/>
      <c r="Q3850" s="376"/>
      <c r="R3850" s="133"/>
      <c r="S3850" s="499"/>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91"/>
    </row>
    <row r="3851" spans="6:69">
      <c r="F3851" s="376"/>
      <c r="G3851" s="133"/>
      <c r="H3851" s="376"/>
      <c r="I3851" s="133"/>
      <c r="J3851" s="436"/>
      <c r="K3851" s="133"/>
      <c r="L3851" s="376"/>
      <c r="M3851" s="133"/>
      <c r="N3851" s="376"/>
      <c r="O3851" s="376"/>
      <c r="P3851" s="133"/>
      <c r="Q3851" s="376"/>
      <c r="R3851" s="133"/>
      <c r="S3851" s="499"/>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91"/>
    </row>
    <row r="3852" spans="6:69">
      <c r="F3852" s="376"/>
      <c r="G3852" s="133"/>
      <c r="H3852" s="376"/>
      <c r="I3852" s="133"/>
      <c r="J3852" s="436"/>
      <c r="K3852" s="133"/>
      <c r="L3852" s="376"/>
      <c r="M3852" s="133"/>
      <c r="N3852" s="376"/>
      <c r="O3852" s="376"/>
      <c r="P3852" s="133"/>
      <c r="Q3852" s="376"/>
      <c r="R3852" s="133"/>
      <c r="S3852" s="499"/>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91"/>
    </row>
    <row r="3853" spans="6:69">
      <c r="F3853" s="376"/>
      <c r="G3853" s="133"/>
      <c r="H3853" s="376"/>
      <c r="I3853" s="133"/>
      <c r="J3853" s="436"/>
      <c r="K3853" s="133"/>
      <c r="L3853" s="376"/>
      <c r="M3853" s="133"/>
      <c r="N3853" s="376"/>
      <c r="O3853" s="376"/>
      <c r="P3853" s="133"/>
      <c r="Q3853" s="376"/>
      <c r="R3853" s="133"/>
      <c r="S3853" s="499"/>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91"/>
    </row>
    <row r="3854" spans="6:69">
      <c r="F3854" s="376"/>
      <c r="G3854" s="133"/>
      <c r="H3854" s="376"/>
      <c r="I3854" s="133"/>
      <c r="J3854" s="436"/>
      <c r="K3854" s="133"/>
      <c r="L3854" s="376"/>
      <c r="M3854" s="133"/>
      <c r="N3854" s="376"/>
      <c r="O3854" s="376"/>
      <c r="P3854" s="133"/>
      <c r="Q3854" s="376"/>
      <c r="R3854" s="133"/>
      <c r="S3854" s="499"/>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91"/>
    </row>
    <row r="3855" spans="6:69">
      <c r="F3855" s="376"/>
      <c r="G3855" s="133"/>
      <c r="H3855" s="376"/>
      <c r="I3855" s="133"/>
      <c r="J3855" s="436"/>
      <c r="K3855" s="133"/>
      <c r="L3855" s="376"/>
      <c r="M3855" s="133"/>
      <c r="N3855" s="376"/>
      <c r="O3855" s="376"/>
      <c r="P3855" s="133"/>
      <c r="Q3855" s="376"/>
      <c r="R3855" s="133"/>
      <c r="S3855" s="499"/>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91"/>
    </row>
    <row r="3856" spans="6:69">
      <c r="F3856" s="376"/>
      <c r="G3856" s="133"/>
      <c r="H3856" s="376"/>
      <c r="I3856" s="133"/>
      <c r="J3856" s="436"/>
      <c r="K3856" s="133"/>
      <c r="L3856" s="376"/>
      <c r="M3856" s="133"/>
      <c r="N3856" s="376"/>
      <c r="O3856" s="376"/>
      <c r="P3856" s="133"/>
      <c r="Q3856" s="376"/>
      <c r="R3856" s="133"/>
      <c r="S3856" s="499"/>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91"/>
    </row>
    <row r="3857" spans="6:69">
      <c r="F3857" s="376"/>
      <c r="G3857" s="133"/>
      <c r="H3857" s="376"/>
      <c r="I3857" s="133"/>
      <c r="J3857" s="436"/>
      <c r="K3857" s="133"/>
      <c r="L3857" s="376"/>
      <c r="M3857" s="133"/>
      <c r="N3857" s="376"/>
      <c r="O3857" s="376"/>
      <c r="P3857" s="133"/>
      <c r="Q3857" s="376"/>
      <c r="R3857" s="133"/>
      <c r="S3857" s="499"/>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91"/>
    </row>
    <row r="3858" spans="6:69">
      <c r="F3858" s="376"/>
      <c r="G3858" s="133"/>
      <c r="H3858" s="376"/>
      <c r="I3858" s="133"/>
      <c r="J3858" s="436"/>
      <c r="K3858" s="133"/>
      <c r="L3858" s="376"/>
      <c r="M3858" s="133"/>
      <c r="N3858" s="376"/>
      <c r="O3858" s="376"/>
      <c r="P3858" s="133"/>
      <c r="Q3858" s="376"/>
      <c r="R3858" s="133"/>
      <c r="S3858" s="499"/>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91"/>
    </row>
    <row r="3859" spans="6:69">
      <c r="F3859" s="376"/>
      <c r="G3859" s="133"/>
      <c r="H3859" s="376"/>
      <c r="I3859" s="133"/>
      <c r="J3859" s="436"/>
      <c r="K3859" s="133"/>
      <c r="L3859" s="376"/>
      <c r="M3859" s="133"/>
      <c r="N3859" s="376"/>
      <c r="O3859" s="376"/>
      <c r="P3859" s="133"/>
      <c r="Q3859" s="376"/>
      <c r="R3859" s="133"/>
      <c r="S3859" s="499"/>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91"/>
    </row>
    <row r="3860" spans="6:69">
      <c r="F3860" s="376"/>
      <c r="G3860" s="133"/>
      <c r="H3860" s="376"/>
      <c r="I3860" s="133"/>
      <c r="J3860" s="436"/>
      <c r="K3860" s="133"/>
      <c r="L3860" s="376"/>
      <c r="M3860" s="133"/>
      <c r="N3860" s="376"/>
      <c r="O3860" s="376"/>
      <c r="P3860" s="133"/>
      <c r="Q3860" s="376"/>
      <c r="R3860" s="133"/>
      <c r="S3860" s="499"/>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91"/>
    </row>
    <row r="3861" spans="6:69">
      <c r="F3861" s="376"/>
      <c r="G3861" s="133"/>
      <c r="H3861" s="376"/>
      <c r="I3861" s="133"/>
      <c r="J3861" s="436"/>
      <c r="K3861" s="133"/>
      <c r="L3861" s="376"/>
      <c r="M3861" s="133"/>
      <c r="N3861" s="376"/>
      <c r="O3861" s="376"/>
      <c r="P3861" s="133"/>
      <c r="Q3861" s="376"/>
      <c r="R3861" s="133"/>
      <c r="S3861" s="499"/>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91"/>
    </row>
    <row r="3862" spans="6:69">
      <c r="F3862" s="376"/>
      <c r="G3862" s="133"/>
      <c r="H3862" s="376"/>
      <c r="I3862" s="133"/>
      <c r="J3862" s="436"/>
      <c r="K3862" s="133"/>
      <c r="L3862" s="376"/>
      <c r="M3862" s="133"/>
      <c r="N3862" s="376"/>
      <c r="O3862" s="376"/>
      <c r="P3862" s="133"/>
      <c r="Q3862" s="376"/>
      <c r="R3862" s="133"/>
      <c r="S3862" s="499"/>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91"/>
    </row>
    <row r="3863" spans="6:69">
      <c r="F3863" s="376"/>
      <c r="G3863" s="133"/>
      <c r="H3863" s="376"/>
      <c r="I3863" s="133"/>
      <c r="J3863" s="436"/>
      <c r="K3863" s="133"/>
      <c r="L3863" s="376"/>
      <c r="M3863" s="133"/>
      <c r="N3863" s="376"/>
      <c r="O3863" s="376"/>
      <c r="P3863" s="133"/>
      <c r="Q3863" s="376"/>
      <c r="R3863" s="133"/>
      <c r="S3863" s="499"/>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91"/>
    </row>
    <row r="3864" spans="6:69">
      <c r="F3864" s="376"/>
      <c r="G3864" s="133"/>
      <c r="H3864" s="376"/>
      <c r="I3864" s="133"/>
      <c r="J3864" s="436"/>
      <c r="K3864" s="133"/>
      <c r="L3864" s="376"/>
      <c r="M3864" s="133"/>
      <c r="N3864" s="376"/>
      <c r="O3864" s="376"/>
      <c r="P3864" s="133"/>
      <c r="Q3864" s="376"/>
      <c r="R3864" s="133"/>
      <c r="S3864" s="499"/>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91"/>
    </row>
    <row r="3865" spans="6:69">
      <c r="F3865" s="376"/>
      <c r="G3865" s="133"/>
      <c r="H3865" s="376"/>
      <c r="I3865" s="133"/>
      <c r="J3865" s="436"/>
      <c r="K3865" s="133"/>
      <c r="L3865" s="376"/>
      <c r="M3865" s="133"/>
      <c r="N3865" s="376"/>
      <c r="O3865" s="376"/>
      <c r="P3865" s="133"/>
      <c r="Q3865" s="376"/>
      <c r="R3865" s="133"/>
      <c r="S3865" s="499"/>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91"/>
    </row>
    <row r="3866" spans="6:69">
      <c r="F3866" s="376"/>
      <c r="G3866" s="133"/>
      <c r="H3866" s="376"/>
      <c r="I3866" s="133"/>
      <c r="J3866" s="436"/>
      <c r="K3866" s="133"/>
      <c r="L3866" s="376"/>
      <c r="M3866" s="133"/>
      <c r="N3866" s="376"/>
      <c r="O3866" s="376"/>
      <c r="P3866" s="133"/>
      <c r="Q3866" s="376"/>
      <c r="R3866" s="133"/>
      <c r="S3866" s="499"/>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91"/>
    </row>
    <row r="3867" spans="6:69">
      <c r="F3867" s="376"/>
      <c r="G3867" s="133"/>
      <c r="H3867" s="376"/>
      <c r="I3867" s="133"/>
      <c r="J3867" s="436"/>
      <c r="K3867" s="133"/>
      <c r="L3867" s="376"/>
      <c r="M3867" s="133"/>
      <c r="N3867" s="376"/>
      <c r="O3867" s="376"/>
      <c r="P3867" s="133"/>
      <c r="Q3867" s="376"/>
      <c r="R3867" s="133"/>
      <c r="S3867" s="499"/>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91"/>
    </row>
    <row r="3868" spans="6:69">
      <c r="F3868" s="376"/>
      <c r="G3868" s="133"/>
      <c r="H3868" s="376"/>
      <c r="I3868" s="133"/>
      <c r="J3868" s="436"/>
      <c r="K3868" s="133"/>
      <c r="L3868" s="376"/>
      <c r="M3868" s="133"/>
      <c r="N3868" s="376"/>
      <c r="O3868" s="376"/>
      <c r="P3868" s="133"/>
      <c r="Q3868" s="376"/>
      <c r="R3868" s="133"/>
      <c r="S3868" s="499"/>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91"/>
    </row>
    <row r="3869" spans="6:69">
      <c r="F3869" s="376"/>
      <c r="G3869" s="133"/>
      <c r="H3869" s="376"/>
      <c r="I3869" s="133"/>
      <c r="J3869" s="436"/>
      <c r="K3869" s="133"/>
      <c r="L3869" s="376"/>
      <c r="M3869" s="133"/>
      <c r="N3869" s="376"/>
      <c r="O3869" s="376"/>
      <c r="P3869" s="133"/>
      <c r="Q3869" s="376"/>
      <c r="R3869" s="133"/>
      <c r="S3869" s="499"/>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91"/>
    </row>
    <row r="3870" spans="6:69">
      <c r="F3870" s="376"/>
      <c r="G3870" s="133"/>
      <c r="H3870" s="376"/>
      <c r="I3870" s="133"/>
      <c r="J3870" s="436"/>
      <c r="K3870" s="133"/>
      <c r="L3870" s="376"/>
      <c r="M3870" s="133"/>
      <c r="N3870" s="376"/>
      <c r="O3870" s="376"/>
      <c r="P3870" s="133"/>
      <c r="Q3870" s="376"/>
      <c r="R3870" s="133"/>
      <c r="S3870" s="499"/>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91"/>
    </row>
    <row r="3871" spans="6:69">
      <c r="F3871" s="376"/>
      <c r="G3871" s="133"/>
      <c r="H3871" s="376"/>
      <c r="I3871" s="133"/>
      <c r="J3871" s="436"/>
      <c r="K3871" s="133"/>
      <c r="L3871" s="376"/>
      <c r="M3871" s="133"/>
      <c r="N3871" s="376"/>
      <c r="O3871" s="376"/>
      <c r="P3871" s="133"/>
      <c r="Q3871" s="376"/>
      <c r="R3871" s="133"/>
      <c r="S3871" s="499"/>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91"/>
    </row>
    <row r="3872" spans="6:69">
      <c r="F3872" s="376"/>
      <c r="G3872" s="133"/>
      <c r="H3872" s="376"/>
      <c r="I3872" s="133"/>
      <c r="J3872" s="436"/>
      <c r="K3872" s="133"/>
      <c r="L3872" s="376"/>
      <c r="M3872" s="133"/>
      <c r="N3872" s="376"/>
      <c r="O3872" s="376"/>
      <c r="P3872" s="133"/>
      <c r="Q3872" s="376"/>
      <c r="R3872" s="133"/>
      <c r="S3872" s="499"/>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91"/>
    </row>
    <row r="3873" spans="6:69">
      <c r="F3873" s="376"/>
      <c r="G3873" s="133"/>
      <c r="H3873" s="376"/>
      <c r="I3873" s="133"/>
      <c r="J3873" s="436"/>
      <c r="K3873" s="133"/>
      <c r="L3873" s="376"/>
      <c r="M3873" s="133"/>
      <c r="N3873" s="376"/>
      <c r="O3873" s="376"/>
      <c r="P3873" s="133"/>
      <c r="Q3873" s="376"/>
      <c r="R3873" s="133"/>
      <c r="S3873" s="499"/>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91"/>
    </row>
    <row r="3874" spans="6:69">
      <c r="F3874" s="376"/>
      <c r="G3874" s="133"/>
      <c r="H3874" s="376"/>
      <c r="I3874" s="133"/>
      <c r="J3874" s="436"/>
      <c r="K3874" s="133"/>
      <c r="L3874" s="376"/>
      <c r="M3874" s="133"/>
      <c r="N3874" s="376"/>
      <c r="O3874" s="376"/>
      <c r="P3874" s="133"/>
      <c r="Q3874" s="376"/>
      <c r="R3874" s="133"/>
      <c r="S3874" s="499"/>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91"/>
    </row>
    <row r="3875" spans="6:69">
      <c r="F3875" s="376"/>
      <c r="G3875" s="133"/>
      <c r="H3875" s="376"/>
      <c r="I3875" s="133"/>
      <c r="J3875" s="436"/>
      <c r="K3875" s="133"/>
      <c r="L3875" s="376"/>
      <c r="M3875" s="133"/>
      <c r="N3875" s="376"/>
      <c r="O3875" s="376"/>
      <c r="P3875" s="133"/>
      <c r="Q3875" s="376"/>
      <c r="R3875" s="133"/>
      <c r="S3875" s="499"/>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91"/>
    </row>
    <row r="3876" spans="6:69">
      <c r="F3876" s="376"/>
      <c r="G3876" s="133"/>
      <c r="H3876" s="376"/>
      <c r="I3876" s="133"/>
      <c r="J3876" s="436"/>
      <c r="K3876" s="133"/>
      <c r="L3876" s="376"/>
      <c r="M3876" s="133"/>
      <c r="N3876" s="376"/>
      <c r="O3876" s="376"/>
      <c r="P3876" s="133"/>
      <c r="Q3876" s="376"/>
      <c r="R3876" s="133"/>
      <c r="S3876" s="499"/>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91"/>
    </row>
    <row r="3877" spans="6:69">
      <c r="F3877" s="376"/>
      <c r="G3877" s="133"/>
      <c r="H3877" s="376"/>
      <c r="I3877" s="133"/>
      <c r="J3877" s="436"/>
      <c r="K3877" s="133"/>
      <c r="L3877" s="376"/>
      <c r="M3877" s="133"/>
      <c r="N3877" s="376"/>
      <c r="O3877" s="376"/>
      <c r="P3877" s="133"/>
      <c r="Q3877" s="376"/>
      <c r="R3877" s="133"/>
      <c r="S3877" s="499"/>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91"/>
    </row>
    <row r="3878" spans="6:69">
      <c r="F3878" s="376"/>
      <c r="G3878" s="133"/>
      <c r="H3878" s="376"/>
      <c r="I3878" s="133"/>
      <c r="J3878" s="436"/>
      <c r="K3878" s="133"/>
      <c r="L3878" s="376"/>
      <c r="M3878" s="133"/>
      <c r="N3878" s="376"/>
      <c r="O3878" s="376"/>
      <c r="P3878" s="133"/>
      <c r="Q3878" s="376"/>
      <c r="R3878" s="133"/>
      <c r="S3878" s="499"/>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91"/>
    </row>
    <row r="3879" spans="6:69">
      <c r="F3879" s="376"/>
      <c r="G3879" s="133"/>
      <c r="H3879" s="376"/>
      <c r="I3879" s="133"/>
      <c r="J3879" s="436"/>
      <c r="K3879" s="133"/>
      <c r="L3879" s="376"/>
      <c r="M3879" s="133"/>
      <c r="N3879" s="376"/>
      <c r="O3879" s="376"/>
      <c r="P3879" s="133"/>
      <c r="Q3879" s="376"/>
      <c r="R3879" s="133"/>
      <c r="S3879" s="499"/>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91"/>
    </row>
    <row r="3880" spans="6:69">
      <c r="F3880" s="376"/>
      <c r="G3880" s="133"/>
      <c r="H3880" s="376"/>
      <c r="I3880" s="133"/>
      <c r="J3880" s="436"/>
      <c r="K3880" s="133"/>
      <c r="L3880" s="376"/>
      <c r="M3880" s="133"/>
      <c r="N3880" s="376"/>
      <c r="O3880" s="376"/>
      <c r="P3880" s="133"/>
      <c r="Q3880" s="376"/>
      <c r="R3880" s="133"/>
      <c r="S3880" s="499"/>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91"/>
    </row>
    <row r="3881" spans="6:69">
      <c r="F3881" s="376"/>
      <c r="G3881" s="133"/>
      <c r="H3881" s="376"/>
      <c r="I3881" s="133"/>
      <c r="J3881" s="436"/>
      <c r="K3881" s="133"/>
      <c r="L3881" s="376"/>
      <c r="M3881" s="133"/>
      <c r="N3881" s="376"/>
      <c r="O3881" s="376"/>
      <c r="P3881" s="133"/>
      <c r="Q3881" s="376"/>
      <c r="R3881" s="133"/>
      <c r="S3881" s="499"/>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91"/>
    </row>
    <row r="3882" spans="6:69">
      <c r="F3882" s="376"/>
      <c r="G3882" s="133"/>
      <c r="H3882" s="376"/>
      <c r="I3882" s="133"/>
      <c r="J3882" s="436"/>
      <c r="K3882" s="133"/>
      <c r="L3882" s="376"/>
      <c r="M3882" s="133"/>
      <c r="N3882" s="376"/>
      <c r="O3882" s="376"/>
      <c r="P3882" s="133"/>
      <c r="Q3882" s="376"/>
      <c r="R3882" s="133"/>
      <c r="S3882" s="499"/>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91"/>
    </row>
    <row r="3883" spans="6:69">
      <c r="F3883" s="376"/>
      <c r="G3883" s="133"/>
      <c r="H3883" s="376"/>
      <c r="I3883" s="133"/>
      <c r="J3883" s="436"/>
      <c r="K3883" s="133"/>
      <c r="L3883" s="376"/>
      <c r="M3883" s="133"/>
      <c r="N3883" s="376"/>
      <c r="O3883" s="376"/>
      <c r="P3883" s="133"/>
      <c r="Q3883" s="376"/>
      <c r="R3883" s="133"/>
      <c r="S3883" s="499"/>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91"/>
    </row>
    <row r="3884" spans="6:69">
      <c r="F3884" s="376"/>
      <c r="G3884" s="133"/>
      <c r="H3884" s="376"/>
      <c r="I3884" s="133"/>
      <c r="J3884" s="436"/>
      <c r="K3884" s="133"/>
      <c r="L3884" s="376"/>
      <c r="M3884" s="133"/>
      <c r="N3884" s="376"/>
      <c r="O3884" s="376"/>
      <c r="P3884" s="133"/>
      <c r="Q3884" s="376"/>
      <c r="R3884" s="133"/>
      <c r="S3884" s="499"/>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91"/>
    </row>
    <row r="3885" spans="6:69">
      <c r="F3885" s="376"/>
      <c r="G3885" s="133"/>
      <c r="H3885" s="376"/>
      <c r="I3885" s="133"/>
      <c r="J3885" s="436"/>
      <c r="K3885" s="133"/>
      <c r="L3885" s="376"/>
      <c r="M3885" s="133"/>
      <c r="N3885" s="376"/>
      <c r="O3885" s="376"/>
      <c r="P3885" s="133"/>
      <c r="Q3885" s="376"/>
      <c r="R3885" s="133"/>
      <c r="S3885" s="499"/>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91"/>
    </row>
    <row r="3886" spans="6:69">
      <c r="F3886" s="376"/>
      <c r="G3886" s="133"/>
      <c r="H3886" s="376"/>
      <c r="I3886" s="133"/>
      <c r="J3886" s="436"/>
      <c r="K3886" s="133"/>
      <c r="L3886" s="376"/>
      <c r="M3886" s="133"/>
      <c r="N3886" s="376"/>
      <c r="O3886" s="376"/>
      <c r="P3886" s="133"/>
      <c r="Q3886" s="376"/>
      <c r="R3886" s="133"/>
      <c r="S3886" s="499"/>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91"/>
    </row>
    <row r="3887" spans="6:69">
      <c r="F3887" s="376"/>
      <c r="G3887" s="133"/>
      <c r="H3887" s="376"/>
      <c r="I3887" s="133"/>
      <c r="J3887" s="436"/>
      <c r="K3887" s="133"/>
      <c r="L3887" s="376"/>
      <c r="M3887" s="133"/>
      <c r="N3887" s="376"/>
      <c r="O3887" s="376"/>
      <c r="P3887" s="133"/>
      <c r="Q3887" s="376"/>
      <c r="R3887" s="133"/>
      <c r="S3887" s="499"/>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91"/>
    </row>
    <row r="3888" spans="6:69">
      <c r="F3888" s="376"/>
      <c r="G3888" s="133"/>
      <c r="H3888" s="376"/>
      <c r="I3888" s="133"/>
      <c r="J3888" s="436"/>
      <c r="K3888" s="133"/>
      <c r="L3888" s="376"/>
      <c r="M3888" s="133"/>
      <c r="N3888" s="376"/>
      <c r="O3888" s="376"/>
      <c r="P3888" s="133"/>
      <c r="Q3888" s="376"/>
      <c r="R3888" s="133"/>
      <c r="S3888" s="499"/>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91"/>
    </row>
    <row r="3889" spans="6:69">
      <c r="F3889" s="376"/>
      <c r="G3889" s="133"/>
      <c r="H3889" s="376"/>
      <c r="I3889" s="133"/>
      <c r="J3889" s="436"/>
      <c r="K3889" s="133"/>
      <c r="L3889" s="376"/>
      <c r="M3889" s="133"/>
      <c r="N3889" s="376"/>
      <c r="O3889" s="376"/>
      <c r="P3889" s="133"/>
      <c r="Q3889" s="376"/>
      <c r="R3889" s="133"/>
      <c r="S3889" s="499"/>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91"/>
    </row>
    <row r="3890" spans="6:69">
      <c r="F3890" s="376"/>
      <c r="G3890" s="133"/>
      <c r="H3890" s="376"/>
      <c r="I3890" s="133"/>
      <c r="J3890" s="436"/>
      <c r="K3890" s="133"/>
      <c r="L3890" s="376"/>
      <c r="M3890" s="133"/>
      <c r="N3890" s="376"/>
      <c r="O3890" s="376"/>
      <c r="P3890" s="133"/>
      <c r="Q3890" s="376"/>
      <c r="R3890" s="133"/>
      <c r="S3890" s="499"/>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91"/>
    </row>
    <row r="3891" spans="6:69">
      <c r="F3891" s="376"/>
      <c r="G3891" s="133"/>
      <c r="H3891" s="376"/>
      <c r="I3891" s="133"/>
      <c r="J3891" s="436"/>
      <c r="K3891" s="133"/>
      <c r="L3891" s="376"/>
      <c r="M3891" s="133"/>
      <c r="N3891" s="376"/>
      <c r="O3891" s="376"/>
      <c r="P3891" s="133"/>
      <c r="Q3891" s="376"/>
      <c r="R3891" s="133"/>
      <c r="S3891" s="499"/>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91"/>
    </row>
    <row r="3892" spans="6:69">
      <c r="F3892" s="376"/>
      <c r="G3892" s="133"/>
      <c r="H3892" s="376"/>
      <c r="I3892" s="133"/>
      <c r="J3892" s="436"/>
      <c r="K3892" s="133"/>
      <c r="L3892" s="376"/>
      <c r="M3892" s="133"/>
      <c r="N3892" s="376"/>
      <c r="O3892" s="376"/>
      <c r="P3892" s="133"/>
      <c r="Q3892" s="376"/>
      <c r="R3892" s="133"/>
      <c r="S3892" s="499"/>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91"/>
    </row>
    <row r="3893" spans="6:69">
      <c r="F3893" s="376"/>
      <c r="G3893" s="133"/>
      <c r="H3893" s="376"/>
      <c r="I3893" s="133"/>
      <c r="J3893" s="436"/>
      <c r="K3893" s="133"/>
      <c r="L3893" s="376"/>
      <c r="M3893" s="133"/>
      <c r="N3893" s="376"/>
      <c r="O3893" s="376"/>
      <c r="P3893" s="133"/>
      <c r="Q3893" s="376"/>
      <c r="R3893" s="133"/>
      <c r="S3893" s="499"/>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91"/>
    </row>
    <row r="3894" spans="6:69">
      <c r="F3894" s="376"/>
      <c r="G3894" s="133"/>
      <c r="H3894" s="376"/>
      <c r="I3894" s="133"/>
      <c r="J3894" s="436"/>
      <c r="K3894" s="133"/>
      <c r="L3894" s="376"/>
      <c r="M3894" s="133"/>
      <c r="N3894" s="376"/>
      <c r="O3894" s="376"/>
      <c r="P3894" s="133"/>
      <c r="Q3894" s="376"/>
      <c r="R3894" s="133"/>
      <c r="S3894" s="499"/>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91"/>
    </row>
    <row r="3895" spans="6:69">
      <c r="F3895" s="376"/>
      <c r="G3895" s="133"/>
      <c r="H3895" s="376"/>
      <c r="I3895" s="133"/>
      <c r="J3895" s="436"/>
      <c r="K3895" s="133"/>
      <c r="L3895" s="376"/>
      <c r="M3895" s="133"/>
      <c r="N3895" s="376"/>
      <c r="O3895" s="376"/>
      <c r="P3895" s="133"/>
      <c r="Q3895" s="376"/>
      <c r="R3895" s="133"/>
      <c r="S3895" s="499"/>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91"/>
    </row>
    <row r="3896" spans="6:69">
      <c r="F3896" s="376"/>
      <c r="G3896" s="133"/>
      <c r="H3896" s="376"/>
      <c r="I3896" s="133"/>
      <c r="J3896" s="436"/>
      <c r="K3896" s="133"/>
      <c r="L3896" s="376"/>
      <c r="M3896" s="133"/>
      <c r="N3896" s="376"/>
      <c r="O3896" s="376"/>
      <c r="P3896" s="133"/>
      <c r="Q3896" s="376"/>
      <c r="R3896" s="133"/>
      <c r="S3896" s="499"/>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91"/>
    </row>
    <row r="3897" spans="6:69">
      <c r="F3897" s="376"/>
      <c r="G3897" s="133"/>
      <c r="H3897" s="376"/>
      <c r="I3897" s="133"/>
      <c r="J3897" s="436"/>
      <c r="K3897" s="133"/>
      <c r="L3897" s="376"/>
      <c r="M3897" s="133"/>
      <c r="N3897" s="376"/>
      <c r="O3897" s="376"/>
      <c r="P3897" s="133"/>
      <c r="Q3897" s="376"/>
      <c r="R3897" s="133"/>
      <c r="S3897" s="499"/>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91"/>
    </row>
    <row r="3898" spans="6:69">
      <c r="F3898" s="376"/>
      <c r="G3898" s="133"/>
      <c r="H3898" s="376"/>
      <c r="I3898" s="133"/>
      <c r="J3898" s="436"/>
      <c r="K3898" s="133"/>
      <c r="L3898" s="376"/>
      <c r="M3898" s="133"/>
      <c r="N3898" s="376"/>
      <c r="O3898" s="376"/>
      <c r="P3898" s="133"/>
      <c r="Q3898" s="376"/>
      <c r="R3898" s="133"/>
      <c r="S3898" s="499"/>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91"/>
    </row>
    <row r="3899" spans="6:69">
      <c r="F3899" s="376"/>
      <c r="G3899" s="133"/>
      <c r="H3899" s="376"/>
      <c r="I3899" s="133"/>
      <c r="J3899" s="436"/>
      <c r="K3899" s="133"/>
      <c r="L3899" s="376"/>
      <c r="M3899" s="133"/>
      <c r="N3899" s="376"/>
      <c r="O3899" s="376"/>
      <c r="P3899" s="133"/>
      <c r="Q3899" s="376"/>
      <c r="R3899" s="133"/>
      <c r="S3899" s="499"/>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91"/>
    </row>
    <row r="3900" spans="6:69">
      <c r="F3900" s="376"/>
      <c r="G3900" s="133"/>
      <c r="H3900" s="376"/>
      <c r="I3900" s="133"/>
      <c r="J3900" s="436"/>
      <c r="K3900" s="133"/>
      <c r="L3900" s="376"/>
      <c r="M3900" s="133"/>
      <c r="N3900" s="376"/>
      <c r="O3900" s="376"/>
      <c r="P3900" s="133"/>
      <c r="Q3900" s="376"/>
      <c r="R3900" s="133"/>
      <c r="S3900" s="499"/>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91"/>
    </row>
    <row r="3901" spans="6:69">
      <c r="F3901" s="376"/>
      <c r="G3901" s="133"/>
      <c r="H3901" s="376"/>
      <c r="I3901" s="133"/>
      <c r="J3901" s="436"/>
      <c r="K3901" s="133"/>
      <c r="L3901" s="376"/>
      <c r="M3901" s="133"/>
      <c r="N3901" s="376"/>
      <c r="O3901" s="376"/>
      <c r="P3901" s="133"/>
      <c r="Q3901" s="376"/>
      <c r="R3901" s="133"/>
      <c r="S3901" s="499"/>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91"/>
    </row>
    <row r="3902" spans="6:69">
      <c r="F3902" s="376"/>
      <c r="G3902" s="133"/>
      <c r="H3902" s="376"/>
      <c r="I3902" s="133"/>
      <c r="J3902" s="436"/>
      <c r="K3902" s="133"/>
      <c r="L3902" s="376"/>
      <c r="M3902" s="133"/>
      <c r="N3902" s="376"/>
      <c r="O3902" s="376"/>
      <c r="P3902" s="133"/>
      <c r="Q3902" s="376"/>
      <c r="R3902" s="133"/>
      <c r="S3902" s="499"/>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91"/>
    </row>
    <row r="3903" spans="6:69">
      <c r="F3903" s="376"/>
      <c r="G3903" s="133"/>
      <c r="H3903" s="376"/>
      <c r="I3903" s="133"/>
      <c r="J3903" s="436"/>
      <c r="K3903" s="133"/>
      <c r="L3903" s="376"/>
      <c r="M3903" s="133"/>
      <c r="N3903" s="376"/>
      <c r="O3903" s="376"/>
      <c r="P3903" s="133"/>
      <c r="Q3903" s="376"/>
      <c r="R3903" s="133"/>
      <c r="S3903" s="499"/>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91"/>
    </row>
    <row r="3904" spans="6:69">
      <c r="F3904" s="376"/>
      <c r="G3904" s="133"/>
      <c r="H3904" s="376"/>
      <c r="I3904" s="133"/>
      <c r="J3904" s="436"/>
      <c r="K3904" s="133"/>
      <c r="L3904" s="376"/>
      <c r="M3904" s="133"/>
      <c r="N3904" s="376"/>
      <c r="O3904" s="376"/>
      <c r="P3904" s="133"/>
      <c r="Q3904" s="376"/>
      <c r="R3904" s="133"/>
      <c r="S3904" s="499"/>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91"/>
    </row>
    <row r="3905" spans="6:69">
      <c r="F3905" s="376"/>
      <c r="G3905" s="133"/>
      <c r="H3905" s="376"/>
      <c r="I3905" s="133"/>
      <c r="J3905" s="436"/>
      <c r="K3905" s="133"/>
      <c r="L3905" s="376"/>
      <c r="M3905" s="133"/>
      <c r="N3905" s="376"/>
      <c r="O3905" s="376"/>
      <c r="P3905" s="133"/>
      <c r="Q3905" s="376"/>
      <c r="R3905" s="133"/>
      <c r="S3905" s="499"/>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91"/>
    </row>
    <row r="3906" spans="6:69">
      <c r="F3906" s="376"/>
      <c r="G3906" s="133"/>
      <c r="H3906" s="376"/>
      <c r="I3906" s="133"/>
      <c r="J3906" s="436"/>
      <c r="K3906" s="133"/>
      <c r="L3906" s="376"/>
      <c r="M3906" s="133"/>
      <c r="N3906" s="376"/>
      <c r="O3906" s="376"/>
      <c r="P3906" s="133"/>
      <c r="Q3906" s="376"/>
      <c r="R3906" s="133"/>
      <c r="S3906" s="499"/>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91"/>
    </row>
    <row r="3907" spans="6:69">
      <c r="F3907" s="376"/>
      <c r="G3907" s="133"/>
      <c r="H3907" s="376"/>
      <c r="I3907" s="133"/>
      <c r="J3907" s="436"/>
      <c r="K3907" s="133"/>
      <c r="L3907" s="376"/>
      <c r="M3907" s="133"/>
      <c r="N3907" s="376"/>
      <c r="O3907" s="376"/>
      <c r="P3907" s="133"/>
      <c r="Q3907" s="376"/>
      <c r="R3907" s="133"/>
      <c r="S3907" s="499"/>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91"/>
    </row>
    <row r="3908" spans="6:69">
      <c r="F3908" s="376"/>
      <c r="G3908" s="133"/>
      <c r="H3908" s="376"/>
      <c r="I3908" s="133"/>
      <c r="J3908" s="436"/>
      <c r="K3908" s="133"/>
      <c r="L3908" s="376"/>
      <c r="M3908" s="133"/>
      <c r="N3908" s="376"/>
      <c r="O3908" s="376"/>
      <c r="P3908" s="133"/>
      <c r="Q3908" s="376"/>
      <c r="R3908" s="133"/>
      <c r="S3908" s="499"/>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91"/>
    </row>
    <row r="3909" spans="6:69">
      <c r="F3909" s="376"/>
      <c r="G3909" s="133"/>
      <c r="H3909" s="376"/>
      <c r="I3909" s="133"/>
      <c r="J3909" s="436"/>
      <c r="K3909" s="133"/>
      <c r="L3909" s="376"/>
      <c r="M3909" s="133"/>
      <c r="N3909" s="376"/>
      <c r="O3909" s="376"/>
      <c r="P3909" s="133"/>
      <c r="Q3909" s="376"/>
      <c r="R3909" s="133"/>
      <c r="S3909" s="499"/>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91"/>
    </row>
    <row r="3910" spans="6:69">
      <c r="F3910" s="376"/>
      <c r="G3910" s="133"/>
      <c r="H3910" s="376"/>
      <c r="I3910" s="133"/>
      <c r="J3910" s="436"/>
      <c r="K3910" s="133"/>
      <c r="L3910" s="376"/>
      <c r="M3910" s="133"/>
      <c r="N3910" s="376"/>
      <c r="O3910" s="376"/>
      <c r="P3910" s="133"/>
      <c r="Q3910" s="376"/>
      <c r="R3910" s="133"/>
      <c r="S3910" s="499"/>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91"/>
    </row>
    <row r="3911" spans="6:69">
      <c r="F3911" s="376"/>
      <c r="G3911" s="133"/>
      <c r="H3911" s="376"/>
      <c r="I3911" s="133"/>
      <c r="J3911" s="436"/>
      <c r="K3911" s="133"/>
      <c r="L3911" s="376"/>
      <c r="M3911" s="133"/>
      <c r="N3911" s="376"/>
      <c r="O3911" s="376"/>
      <c r="P3911" s="133"/>
      <c r="Q3911" s="376"/>
      <c r="R3911" s="133"/>
      <c r="S3911" s="499"/>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91"/>
    </row>
    <row r="3912" spans="6:69">
      <c r="F3912" s="376"/>
      <c r="G3912" s="133"/>
      <c r="H3912" s="376"/>
      <c r="I3912" s="133"/>
      <c r="J3912" s="436"/>
      <c r="K3912" s="133"/>
      <c r="L3912" s="376"/>
      <c r="M3912" s="133"/>
      <c r="N3912" s="376"/>
      <c r="O3912" s="376"/>
      <c r="P3912" s="133"/>
      <c r="Q3912" s="376"/>
      <c r="R3912" s="133"/>
      <c r="S3912" s="499"/>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91"/>
    </row>
    <row r="3913" spans="6:69">
      <c r="F3913" s="376"/>
      <c r="G3913" s="133"/>
      <c r="H3913" s="376"/>
      <c r="I3913" s="133"/>
      <c r="J3913" s="436"/>
      <c r="K3913" s="133"/>
      <c r="L3913" s="376"/>
      <c r="M3913" s="133"/>
      <c r="N3913" s="376"/>
      <c r="O3913" s="376"/>
      <c r="P3913" s="133"/>
      <c r="Q3913" s="376"/>
      <c r="R3913" s="133"/>
      <c r="S3913" s="499"/>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91"/>
    </row>
    <row r="3914" spans="6:69">
      <c r="F3914" s="376"/>
      <c r="G3914" s="133"/>
      <c r="H3914" s="376"/>
      <c r="I3914" s="133"/>
      <c r="J3914" s="436"/>
      <c r="K3914" s="133"/>
      <c r="L3914" s="376"/>
      <c r="M3914" s="133"/>
      <c r="N3914" s="376"/>
      <c r="O3914" s="376"/>
      <c r="P3914" s="133"/>
      <c r="Q3914" s="376"/>
      <c r="R3914" s="133"/>
      <c r="S3914" s="499"/>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91"/>
    </row>
    <row r="3915" spans="6:69">
      <c r="F3915" s="376"/>
      <c r="G3915" s="133"/>
      <c r="H3915" s="376"/>
      <c r="I3915" s="133"/>
      <c r="J3915" s="436"/>
      <c r="K3915" s="133"/>
      <c r="L3915" s="376"/>
      <c r="M3915" s="133"/>
      <c r="N3915" s="376"/>
      <c r="O3915" s="376"/>
      <c r="P3915" s="133"/>
      <c r="Q3915" s="376"/>
      <c r="R3915" s="133"/>
      <c r="S3915" s="499"/>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91"/>
    </row>
    <row r="3916" spans="6:69">
      <c r="F3916" s="376"/>
      <c r="G3916" s="133"/>
      <c r="H3916" s="376"/>
      <c r="I3916" s="133"/>
      <c r="J3916" s="436"/>
      <c r="K3916" s="133"/>
      <c r="L3916" s="376"/>
      <c r="M3916" s="133"/>
      <c r="N3916" s="376"/>
      <c r="O3916" s="376"/>
      <c r="P3916" s="133"/>
      <c r="Q3916" s="376"/>
      <c r="R3916" s="133"/>
      <c r="S3916" s="499"/>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91"/>
    </row>
    <row r="3917" spans="6:69">
      <c r="F3917" s="376"/>
      <c r="G3917" s="133"/>
      <c r="H3917" s="376"/>
      <c r="I3917" s="133"/>
      <c r="J3917" s="436"/>
      <c r="K3917" s="133"/>
      <c r="L3917" s="376"/>
      <c r="M3917" s="133"/>
      <c r="N3917" s="376"/>
      <c r="O3917" s="376"/>
      <c r="P3917" s="133"/>
      <c r="Q3917" s="376"/>
      <c r="R3917" s="133"/>
      <c r="S3917" s="499"/>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91"/>
    </row>
    <row r="3918" spans="6:69">
      <c r="F3918" s="376"/>
      <c r="G3918" s="133"/>
      <c r="H3918" s="376"/>
      <c r="I3918" s="133"/>
      <c r="J3918" s="436"/>
      <c r="K3918" s="133"/>
      <c r="L3918" s="376"/>
      <c r="M3918" s="133"/>
      <c r="N3918" s="376"/>
      <c r="O3918" s="376"/>
      <c r="P3918" s="133"/>
      <c r="Q3918" s="376"/>
      <c r="R3918" s="133"/>
      <c r="S3918" s="499"/>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91"/>
    </row>
    <row r="3919" spans="6:69">
      <c r="F3919" s="376"/>
      <c r="G3919" s="133"/>
      <c r="H3919" s="376"/>
      <c r="I3919" s="133"/>
      <c r="J3919" s="436"/>
      <c r="K3919" s="133"/>
      <c r="L3919" s="376"/>
      <c r="M3919" s="133"/>
      <c r="N3919" s="376"/>
      <c r="O3919" s="376"/>
      <c r="P3919" s="133"/>
      <c r="Q3919" s="376"/>
      <c r="R3919" s="133"/>
      <c r="S3919" s="499"/>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91"/>
    </row>
    <row r="3920" spans="6:69">
      <c r="F3920" s="376"/>
      <c r="G3920" s="133"/>
      <c r="H3920" s="376"/>
      <c r="I3920" s="133"/>
      <c r="J3920" s="436"/>
      <c r="K3920" s="133"/>
      <c r="L3920" s="376"/>
      <c r="M3920" s="133"/>
      <c r="N3920" s="376"/>
      <c r="O3920" s="376"/>
      <c r="P3920" s="133"/>
      <c r="Q3920" s="376"/>
      <c r="R3920" s="133"/>
      <c r="S3920" s="499"/>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91"/>
    </row>
    <row r="3921" spans="6:69">
      <c r="F3921" s="376"/>
      <c r="G3921" s="133"/>
      <c r="H3921" s="376"/>
      <c r="I3921" s="133"/>
      <c r="J3921" s="436"/>
      <c r="K3921" s="133"/>
      <c r="L3921" s="376"/>
      <c r="M3921" s="133"/>
      <c r="N3921" s="376"/>
      <c r="O3921" s="376"/>
      <c r="P3921" s="133"/>
      <c r="Q3921" s="376"/>
      <c r="R3921" s="133"/>
      <c r="S3921" s="499"/>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91"/>
    </row>
    <row r="3922" spans="6:69">
      <c r="F3922" s="376"/>
      <c r="G3922" s="133"/>
      <c r="H3922" s="376"/>
      <c r="I3922" s="133"/>
      <c r="J3922" s="436"/>
      <c r="K3922" s="133"/>
      <c r="L3922" s="376"/>
      <c r="M3922" s="133"/>
      <c r="N3922" s="376"/>
      <c r="O3922" s="376"/>
      <c r="P3922" s="133"/>
      <c r="Q3922" s="376"/>
      <c r="R3922" s="133"/>
      <c r="S3922" s="499"/>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91"/>
    </row>
    <row r="3923" spans="6:69">
      <c r="F3923" s="376"/>
      <c r="G3923" s="133"/>
      <c r="H3923" s="376"/>
      <c r="I3923" s="133"/>
      <c r="J3923" s="436"/>
      <c r="K3923" s="133"/>
      <c r="L3923" s="376"/>
      <c r="M3923" s="133"/>
      <c r="N3923" s="376"/>
      <c r="O3923" s="376"/>
      <c r="P3923" s="133"/>
      <c r="Q3923" s="376"/>
      <c r="R3923" s="133"/>
      <c r="S3923" s="499"/>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91"/>
    </row>
    <row r="3924" spans="6:69">
      <c r="F3924" s="376"/>
      <c r="G3924" s="133"/>
      <c r="H3924" s="376"/>
      <c r="I3924" s="133"/>
      <c r="J3924" s="436"/>
      <c r="K3924" s="133"/>
      <c r="L3924" s="376"/>
      <c r="M3924" s="133"/>
      <c r="N3924" s="376"/>
      <c r="O3924" s="376"/>
      <c r="P3924" s="133"/>
      <c r="Q3924" s="376"/>
      <c r="R3924" s="133"/>
      <c r="S3924" s="499"/>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91"/>
    </row>
    <row r="3925" spans="6:69">
      <c r="F3925" s="376"/>
      <c r="G3925" s="133"/>
      <c r="H3925" s="376"/>
      <c r="I3925" s="133"/>
      <c r="J3925" s="436"/>
      <c r="K3925" s="133"/>
      <c r="L3925" s="376"/>
      <c r="M3925" s="133"/>
      <c r="N3925" s="376"/>
      <c r="O3925" s="376"/>
      <c r="P3925" s="133"/>
      <c r="Q3925" s="376"/>
      <c r="R3925" s="133"/>
      <c r="S3925" s="499"/>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91"/>
    </row>
    <row r="3926" spans="6:69">
      <c r="F3926" s="376"/>
      <c r="G3926" s="133"/>
      <c r="H3926" s="376"/>
      <c r="I3926" s="133"/>
      <c r="J3926" s="436"/>
      <c r="K3926" s="133"/>
      <c r="L3926" s="376"/>
      <c r="M3926" s="133"/>
      <c r="N3926" s="376"/>
      <c r="O3926" s="376"/>
      <c r="P3926" s="133"/>
      <c r="Q3926" s="376"/>
      <c r="R3926" s="133"/>
      <c r="S3926" s="499"/>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91"/>
    </row>
    <row r="3927" spans="6:69">
      <c r="F3927" s="376"/>
      <c r="G3927" s="133"/>
      <c r="H3927" s="376"/>
      <c r="I3927" s="133"/>
      <c r="J3927" s="436"/>
      <c r="K3927" s="133"/>
      <c r="L3927" s="376"/>
      <c r="M3927" s="133"/>
      <c r="N3927" s="376"/>
      <c r="O3927" s="376"/>
      <c r="P3927" s="133"/>
      <c r="Q3927" s="376"/>
      <c r="R3927" s="133"/>
      <c r="S3927" s="499"/>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91"/>
    </row>
    <row r="3928" spans="6:69">
      <c r="F3928" s="376"/>
      <c r="G3928" s="133"/>
      <c r="H3928" s="376"/>
      <c r="I3928" s="133"/>
      <c r="J3928" s="436"/>
      <c r="K3928" s="133"/>
      <c r="L3928" s="376"/>
      <c r="M3928" s="133"/>
      <c r="N3928" s="376"/>
      <c r="O3928" s="376"/>
      <c r="P3928" s="133"/>
      <c r="Q3928" s="376"/>
      <c r="R3928" s="133"/>
      <c r="S3928" s="499"/>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91"/>
    </row>
    <row r="3929" spans="6:69">
      <c r="F3929" s="376"/>
      <c r="G3929" s="133"/>
      <c r="H3929" s="376"/>
      <c r="I3929" s="133"/>
      <c r="J3929" s="436"/>
      <c r="K3929" s="133"/>
      <c r="L3929" s="376"/>
      <c r="M3929" s="133"/>
      <c r="N3929" s="376"/>
      <c r="O3929" s="376"/>
      <c r="P3929" s="133"/>
      <c r="Q3929" s="376"/>
      <c r="R3929" s="133"/>
      <c r="S3929" s="499"/>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91"/>
    </row>
    <row r="3930" spans="6:69">
      <c r="F3930" s="376"/>
      <c r="G3930" s="133"/>
      <c r="H3930" s="376"/>
      <c r="I3930" s="133"/>
      <c r="J3930" s="436"/>
      <c r="K3930" s="133"/>
      <c r="L3930" s="376"/>
      <c r="M3930" s="133"/>
      <c r="N3930" s="376"/>
      <c r="O3930" s="376"/>
      <c r="P3930" s="133"/>
      <c r="Q3930" s="376"/>
      <c r="R3930" s="133"/>
      <c r="S3930" s="499"/>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91"/>
    </row>
    <row r="3931" spans="6:69">
      <c r="F3931" s="376"/>
      <c r="G3931" s="133"/>
      <c r="H3931" s="376"/>
      <c r="I3931" s="133"/>
      <c r="J3931" s="436"/>
      <c r="K3931" s="133"/>
      <c r="L3931" s="376"/>
      <c r="M3931" s="133"/>
      <c r="N3931" s="376"/>
      <c r="O3931" s="376"/>
      <c r="P3931" s="133"/>
      <c r="Q3931" s="376"/>
      <c r="R3931" s="133"/>
      <c r="S3931" s="499"/>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91"/>
    </row>
    <row r="3932" spans="6:69">
      <c r="F3932" s="376"/>
      <c r="G3932" s="133"/>
      <c r="H3932" s="376"/>
      <c r="I3932" s="133"/>
      <c r="J3932" s="436"/>
      <c r="K3932" s="133"/>
      <c r="L3932" s="376"/>
      <c r="M3932" s="133"/>
      <c r="N3932" s="376"/>
      <c r="O3932" s="376"/>
      <c r="P3932" s="133"/>
      <c r="Q3932" s="376"/>
      <c r="R3932" s="133"/>
      <c r="S3932" s="499"/>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91"/>
    </row>
    <row r="3933" spans="6:69">
      <c r="F3933" s="376"/>
      <c r="G3933" s="133"/>
      <c r="H3933" s="376"/>
      <c r="I3933" s="133"/>
      <c r="J3933" s="436"/>
      <c r="K3933" s="133"/>
      <c r="L3933" s="376"/>
      <c r="M3933" s="133"/>
      <c r="N3933" s="376"/>
      <c r="O3933" s="376"/>
      <c r="P3933" s="133"/>
      <c r="Q3933" s="376"/>
      <c r="R3933" s="133"/>
      <c r="S3933" s="499"/>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91"/>
    </row>
    <row r="3934" spans="6:69">
      <c r="F3934" s="376"/>
      <c r="G3934" s="133"/>
      <c r="H3934" s="376"/>
      <c r="I3934" s="133"/>
      <c r="J3934" s="436"/>
      <c r="K3934" s="133"/>
      <c r="L3934" s="376"/>
      <c r="M3934" s="133"/>
      <c r="N3934" s="376"/>
      <c r="O3934" s="376"/>
      <c r="P3934" s="133"/>
      <c r="Q3934" s="376"/>
      <c r="R3934" s="133"/>
      <c r="S3934" s="499"/>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91"/>
    </row>
    <row r="3935" spans="6:69">
      <c r="F3935" s="376"/>
      <c r="G3935" s="133"/>
      <c r="H3935" s="376"/>
      <c r="I3935" s="133"/>
      <c r="J3935" s="436"/>
      <c r="K3935" s="133"/>
      <c r="L3935" s="376"/>
      <c r="M3935" s="133"/>
      <c r="N3935" s="376"/>
      <c r="O3935" s="376"/>
      <c r="P3935" s="133"/>
      <c r="Q3935" s="376"/>
      <c r="R3935" s="133"/>
      <c r="S3935" s="499"/>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91"/>
    </row>
    <row r="3936" spans="6:69">
      <c r="F3936" s="376"/>
      <c r="G3936" s="133"/>
      <c r="H3936" s="376"/>
      <c r="I3936" s="133"/>
      <c r="J3936" s="436"/>
      <c r="K3936" s="133"/>
      <c r="L3936" s="376"/>
      <c r="M3936" s="133"/>
      <c r="N3936" s="376"/>
      <c r="O3936" s="376"/>
      <c r="P3936" s="133"/>
      <c r="Q3936" s="376"/>
      <c r="R3936" s="133"/>
      <c r="S3936" s="499"/>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91"/>
    </row>
    <row r="3937" spans="6:69">
      <c r="F3937" s="376"/>
      <c r="G3937" s="133"/>
      <c r="H3937" s="376"/>
      <c r="I3937" s="133"/>
      <c r="J3937" s="436"/>
      <c r="K3937" s="133"/>
      <c r="L3937" s="376"/>
      <c r="M3937" s="133"/>
      <c r="N3937" s="376"/>
      <c r="O3937" s="376"/>
      <c r="P3937" s="133"/>
      <c r="Q3937" s="376"/>
      <c r="R3937" s="133"/>
      <c r="S3937" s="499"/>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91"/>
    </row>
    <row r="3938" spans="6:69">
      <c r="F3938" s="376"/>
      <c r="G3938" s="133"/>
      <c r="H3938" s="376"/>
      <c r="I3938" s="133"/>
      <c r="J3938" s="436"/>
      <c r="K3938" s="133"/>
      <c r="L3938" s="376"/>
      <c r="M3938" s="133"/>
      <c r="N3938" s="376"/>
      <c r="O3938" s="376"/>
      <c r="P3938" s="133"/>
      <c r="Q3938" s="376"/>
      <c r="R3938" s="133"/>
      <c r="S3938" s="499"/>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91"/>
    </row>
    <row r="3939" spans="6:69">
      <c r="F3939" s="376"/>
      <c r="G3939" s="133"/>
      <c r="H3939" s="376"/>
      <c r="I3939" s="133"/>
      <c r="J3939" s="436"/>
      <c r="K3939" s="133"/>
      <c r="L3939" s="376"/>
      <c r="M3939" s="133"/>
      <c r="N3939" s="376"/>
      <c r="O3939" s="376"/>
      <c r="P3939" s="133"/>
      <c r="Q3939" s="376"/>
      <c r="R3939" s="133"/>
      <c r="S3939" s="499"/>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91"/>
    </row>
    <row r="3940" spans="6:69">
      <c r="F3940" s="376"/>
      <c r="G3940" s="133"/>
      <c r="H3940" s="376"/>
      <c r="I3940" s="133"/>
      <c r="J3940" s="436"/>
      <c r="K3940" s="133"/>
      <c r="L3940" s="376"/>
      <c r="M3940" s="133"/>
      <c r="N3940" s="376"/>
      <c r="O3940" s="376"/>
      <c r="P3940" s="133"/>
      <c r="Q3940" s="376"/>
      <c r="R3940" s="133"/>
      <c r="S3940" s="499"/>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91"/>
    </row>
    <row r="3941" spans="6:69">
      <c r="F3941" s="376"/>
      <c r="G3941" s="133"/>
      <c r="H3941" s="376"/>
      <c r="I3941" s="133"/>
      <c r="J3941" s="436"/>
      <c r="K3941" s="133"/>
      <c r="L3941" s="376"/>
      <c r="M3941" s="133"/>
      <c r="N3941" s="376"/>
      <c r="O3941" s="376"/>
      <c r="P3941" s="133"/>
      <c r="Q3941" s="376"/>
      <c r="R3941" s="133"/>
      <c r="S3941" s="499"/>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91"/>
    </row>
    <row r="3942" spans="6:69">
      <c r="F3942" s="376"/>
      <c r="G3942" s="133"/>
      <c r="H3942" s="376"/>
      <c r="I3942" s="133"/>
      <c r="J3942" s="436"/>
      <c r="K3942" s="133"/>
      <c r="L3942" s="376"/>
      <c r="M3942" s="133"/>
      <c r="N3942" s="376"/>
      <c r="O3942" s="376"/>
      <c r="P3942" s="133"/>
      <c r="Q3942" s="376"/>
      <c r="R3942" s="133"/>
      <c r="S3942" s="499"/>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91"/>
    </row>
    <row r="3943" spans="6:69">
      <c r="F3943" s="376"/>
      <c r="G3943" s="133"/>
      <c r="H3943" s="376"/>
      <c r="I3943" s="133"/>
      <c r="J3943" s="436"/>
      <c r="K3943" s="133"/>
      <c r="L3943" s="376"/>
      <c r="M3943" s="133"/>
      <c r="N3943" s="376"/>
      <c r="O3943" s="376"/>
      <c r="P3943" s="133"/>
      <c r="Q3943" s="376"/>
      <c r="R3943" s="133"/>
      <c r="S3943" s="499"/>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91"/>
    </row>
    <row r="3944" spans="6:69">
      <c r="F3944" s="376"/>
      <c r="G3944" s="133"/>
      <c r="H3944" s="376"/>
      <c r="I3944" s="133"/>
      <c r="J3944" s="436"/>
      <c r="K3944" s="133"/>
      <c r="L3944" s="376"/>
      <c r="M3944" s="133"/>
      <c r="N3944" s="376"/>
      <c r="O3944" s="376"/>
      <c r="P3944" s="133"/>
      <c r="Q3944" s="376"/>
      <c r="R3944" s="133"/>
      <c r="S3944" s="499"/>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91"/>
    </row>
    <row r="3945" spans="6:69">
      <c r="F3945" s="376"/>
      <c r="G3945" s="133"/>
      <c r="H3945" s="376"/>
      <c r="I3945" s="133"/>
      <c r="J3945" s="436"/>
      <c r="K3945" s="133"/>
      <c r="L3945" s="376"/>
      <c r="M3945" s="133"/>
      <c r="N3945" s="376"/>
      <c r="O3945" s="376"/>
      <c r="P3945" s="133"/>
      <c r="Q3945" s="376"/>
      <c r="R3945" s="133"/>
      <c r="S3945" s="499"/>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91"/>
    </row>
    <row r="3946" spans="6:69">
      <c r="F3946" s="376"/>
      <c r="G3946" s="133"/>
      <c r="H3946" s="376"/>
      <c r="I3946" s="133"/>
      <c r="J3946" s="436"/>
      <c r="K3946" s="133"/>
      <c r="L3946" s="376"/>
      <c r="M3946" s="133"/>
      <c r="N3946" s="376"/>
      <c r="O3946" s="376"/>
      <c r="P3946" s="133"/>
      <c r="Q3946" s="376"/>
      <c r="R3946" s="133"/>
      <c r="S3946" s="499"/>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91"/>
    </row>
    <row r="3947" spans="6:69">
      <c r="F3947" s="376"/>
      <c r="G3947" s="133"/>
      <c r="H3947" s="376"/>
      <c r="I3947" s="133"/>
      <c r="J3947" s="436"/>
      <c r="K3947" s="133"/>
      <c r="L3947" s="376"/>
      <c r="M3947" s="133"/>
      <c r="N3947" s="376"/>
      <c r="O3947" s="376"/>
      <c r="P3947" s="133"/>
      <c r="Q3947" s="376"/>
      <c r="R3947" s="133"/>
      <c r="S3947" s="499"/>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91"/>
    </row>
  </sheetData>
  <conditionalFormatting sqref="AL1:AL14 AL16:AL1048576">
    <cfRule type="expression" dxfId="213" priority="141">
      <formula>AND(ISNUMBER(AL1),OR(ROUND(AL1,2)&lt;0.7,ROUND(AL1,2)&gt;1))</formula>
    </cfRule>
  </conditionalFormatting>
  <conditionalFormatting sqref="AM1:AM1048576">
    <cfRule type="expression" dxfId="212" priority="4">
      <formula>AND(ROW($AM15)&gt;14, AM15&lt;&gt;100%)</formula>
    </cfRule>
    <cfRule type="expression" dxfId="211" priority="140">
      <formula>AND(ISNUMBER(AM1),ROUND(AM1,2)&lt;&gt;1)</formula>
    </cfRule>
  </conditionalFormatting>
  <conditionalFormatting sqref="AO1:AQ2 AP3:AQ3 AO4:AQ1048576">
    <cfRule type="expression" dxfId="210" priority="129">
      <formula>AND(ISNUMBER(AO1),OR(ROUND(AO1,2)&lt;0.95,ROUND(AO1,2)&gt;1))</formula>
    </cfRule>
  </conditionalFormatting>
  <conditionalFormatting sqref="AT1:AT2 AT4:AT1048576">
    <cfRule type="expression" dxfId="209" priority="109">
      <formula>AND(ISNUMBER(AT1),ROUND(AT1,2)&gt;1)</formula>
    </cfRule>
  </conditionalFormatting>
  <conditionalFormatting sqref="AT1:AT2 AT4:AT1048576">
    <cfRule type="expression" dxfId="208" priority="774">
      <formula>AND(ISNUMBER($AT1),$AT1&lt;&gt;0)</formula>
    </cfRule>
  </conditionalFormatting>
  <conditionalFormatting sqref="AX3:AZ3">
    <cfRule type="expression" dxfId="207" priority="100">
      <formula>AND(ISNUMBER(AX3),OR(ROUND(AX3,2)&lt;0.7,ROUND(AX3,2)&gt;1))</formula>
    </cfRule>
  </conditionalFormatting>
  <conditionalFormatting sqref="AO3">
    <cfRule type="expression" dxfId="206" priority="98">
      <formula>$AV3&lt;0</formula>
    </cfRule>
  </conditionalFormatting>
  <conditionalFormatting sqref="AU3">
    <cfRule type="expression" dxfId="205" priority="97">
      <formula>$AV3&lt;0</formula>
    </cfRule>
  </conditionalFormatting>
  <conditionalFormatting sqref="AT3">
    <cfRule type="expression" dxfId="204" priority="96">
      <formula>AND(ISNUMBER(AT3),OR(ROUND(AT3,2)&lt;0.7,ROUND(AT3,2)&gt;1))</formula>
    </cfRule>
  </conditionalFormatting>
  <conditionalFormatting sqref="F1:R1048576 X1:X1048576">
    <cfRule type="expression" dxfId="203" priority="33">
      <formula>LEFT($B1,4)="_Mil"</formula>
    </cfRule>
  </conditionalFormatting>
  <conditionalFormatting sqref="G1:G1048576 I1:I1048576 K1:K1048576 P1:P1048576">
    <cfRule type="expression" dxfId="202" priority="27">
      <formula>AND(ISNUMBER(G1),ISNUMBER(F1),G1&lt;20)</formula>
    </cfRule>
    <cfRule type="expression" dxfId="201" priority="36">
      <formula>AND(ISNUMBER(G1),G1&gt;=40)</formula>
    </cfRule>
    <cfRule type="expression" dxfId="200" priority="47">
      <formula>AND(ISNUMBER(G1),G1&gt;=20,G1&lt;40)</formula>
    </cfRule>
  </conditionalFormatting>
  <conditionalFormatting sqref="U1:U1048576">
    <cfRule type="cellIs" dxfId="199" priority="26" operator="lessThan">
      <formula>0</formula>
    </cfRule>
  </conditionalFormatting>
  <conditionalFormatting sqref="V1:V1048576">
    <cfRule type="containsText" dxfId="198" priority="25" operator="containsText" text="SUBNAT not reported">
      <formula>NOT(ISERROR(SEARCH("SUBNAT not reported",V1)))</formula>
    </cfRule>
  </conditionalFormatting>
  <conditionalFormatting sqref="AB1:AB1048576 BG1:BG1048576 BN1:BN1048576">
    <cfRule type="expression" dxfId="197" priority="23">
      <formula>AND(ROW(AB1)&gt;14,$B1&lt;&gt;"",NOT($C1="&lt;01"))</formula>
    </cfRule>
  </conditionalFormatting>
  <conditionalFormatting sqref="AY1:AZ1048576 BB1:BB1048576 BE1:BE1048576 AE1:AE1048576 BI1:BI1048576 BL1:BL1048576 BO1:BO1048576">
    <cfRule type="expression" dxfId="196" priority="22">
      <formula>AND($C1="&lt;01",ROW(AE1)&gt;14,$B1&lt;&gt;"")</formula>
    </cfRule>
  </conditionalFormatting>
  <conditionalFormatting sqref="BC1:BD1048576 BJ1:BK1048576">
    <cfRule type="expression" dxfId="195" priority="21">
      <formula>AND(ROW(BC1)&gt;14,$B1&lt;&gt;"",OR($C1="&lt;01",$C1="01-04",$C1="05-09"))</formula>
    </cfRule>
  </conditionalFormatting>
  <conditionalFormatting sqref="BM1:BM1048576 BF1:BF1048576">
    <cfRule type="expression" dxfId="194" priority="18">
      <formula>AND(ROW(AY1)&gt;14,$B1&lt;&gt;"",$D1&lt;&gt;"Male")</formula>
    </cfRule>
    <cfRule type="expression" dxfId="193" priority="20">
      <formula>AND(ROW(AV1)&gt;14,$B1&lt;&gt;"",OR($C1="&lt;01",$C1="01-04",$C1="05-09",$C1="10-14"))</formula>
    </cfRule>
  </conditionalFormatting>
  <conditionalFormatting sqref="BC1:BD1048576 BJ1:BK1048576">
    <cfRule type="expression" dxfId="192" priority="19">
      <formula>AND(ROW(AU1)&gt;14,$B1&lt;&gt;"",$D1&lt;&gt;"Female")</formula>
    </cfRule>
  </conditionalFormatting>
  <conditionalFormatting sqref="BH1:BH1048576">
    <cfRule type="expression" dxfId="191" priority="826">
      <formula>AND(ROW($BH1)&gt;14,$B1&lt;&gt;"",$C1="&lt;01",SUM($BH1)&lt;&gt;0)</formula>
    </cfRule>
    <cfRule type="expression" dxfId="190" priority="827">
      <formula>AND(ROW($BH1)&gt;14,$B1&lt;&gt;"",$C1="&lt;01",SUM($BH1)&lt;&gt;0)</formula>
    </cfRule>
  </conditionalFormatting>
  <conditionalFormatting sqref="BA1:BO1048576">
    <cfRule type="expression" dxfId="189" priority="1029">
      <formula>AND(ROW(AE1)&gt;14,$B1&lt;&gt;"",OR(SUM($BH1)&lt;0,SUM($BO1)&lt;0))</formula>
    </cfRule>
  </conditionalFormatting>
  <conditionalFormatting sqref="F1:F1048576 J1:J1048576 O1:O1048576 H1:H1048576">
    <cfRule type="expression" dxfId="188" priority="29">
      <formula>AND(ISNUMBER(G1),ISNUMBER(F1),G1&gt;=40)</formula>
    </cfRule>
    <cfRule type="expression" dxfId="187" priority="30">
      <formula>AND(ISNUMBER(G1),ISNUMBER(F1),G1&gt;=20,G1&lt;40)</formula>
    </cfRule>
    <cfRule type="expression" dxfId="186" priority="31">
      <formula>AND(ISNUMBER(G1),ISNUMBER(F1),G1&lt;20)</formula>
    </cfRule>
  </conditionalFormatting>
  <conditionalFormatting sqref="W1:W1048576">
    <cfRule type="expression" dxfId="185" priority="9">
      <formula>AND(ROW(W1)&gt;14, W1&lt;&gt;100%)</formula>
    </cfRule>
  </conditionalFormatting>
  <conditionalFormatting sqref="AE1:AE1048576">
    <cfRule type="expression" dxfId="184" priority="8">
      <formula>AND(ROW(AE1)&gt;14, ISNUMBER(AE1&lt;&gt;100%))</formula>
    </cfRule>
  </conditionalFormatting>
  <conditionalFormatting sqref="AG1:AG1048576">
    <cfRule type="expression" dxfId="183" priority="7">
      <formula>AND(ROW(AG1)&gt;14, AG1&lt;&gt;98%)</formula>
    </cfRule>
  </conditionalFormatting>
  <conditionalFormatting sqref="AH1:AH1048576">
    <cfRule type="expression" dxfId="182" priority="6">
      <formula>AND(ROW($AH1)&gt;14, AH1&lt;&gt;98%)</formula>
    </cfRule>
  </conditionalFormatting>
  <conditionalFormatting sqref="AL15">
    <cfRule type="expression" dxfId="181" priority="5">
      <formula>AND(ROW($AL15)&gt;14, AL15&lt;&gt;70%)</formula>
    </cfRule>
  </conditionalFormatting>
  <conditionalFormatting sqref="AP1:AP1048576">
    <cfRule type="expression" dxfId="180" priority="3">
      <formula>AND(ROW($AQ15)&gt;14, AQ15&lt;&gt;95%)</formula>
    </cfRule>
  </conditionalFormatting>
  <conditionalFormatting sqref="AQ1:AQ1048576">
    <cfRule type="expression" dxfId="179" priority="2">
      <formula>AND(ROW($AQ15)&gt;14, AQ15&lt;&gt;95%)</formula>
    </cfRule>
  </conditionalFormatting>
  <conditionalFormatting sqref="AX1:AX1048576">
    <cfRule type="expression" dxfId="178" priority="1">
      <formula>AND(ROW($AX15)&gt;14, AX15&lt;&gt;95%)</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 workbookViewId="1"/>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471</v>
      </c>
      <c r="G3" s="219" t="s">
        <v>472</v>
      </c>
      <c r="H3" s="137" t="s">
        <v>473</v>
      </c>
      <c r="I3" s="138" t="s">
        <v>474</v>
      </c>
      <c r="J3" s="227" t="s">
        <v>1</v>
      </c>
      <c r="K3" s="210" t="s">
        <v>125</v>
      </c>
      <c r="L3" s="130" t="s">
        <v>475</v>
      </c>
      <c r="M3" s="218" t="s">
        <v>477</v>
      </c>
      <c r="N3" s="219" t="s">
        <v>476</v>
      </c>
      <c r="O3" s="469" t="s">
        <v>983</v>
      </c>
      <c r="P3" s="138" t="s">
        <v>88</v>
      </c>
      <c r="Q3" s="138" t="s">
        <v>89</v>
      </c>
      <c r="R3" s="218" t="s">
        <v>478</v>
      </c>
      <c r="S3" s="219" t="s">
        <v>479</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497</v>
      </c>
      <c r="F14" s="209" t="s">
        <v>506</v>
      </c>
      <c r="G14" s="209" t="s">
        <v>507</v>
      </c>
      <c r="H14" s="209" t="s">
        <v>508</v>
      </c>
      <c r="I14" s="209" t="s">
        <v>509</v>
      </c>
      <c r="J14" s="209" t="s">
        <v>510</v>
      </c>
      <c r="K14" s="209" t="s">
        <v>511</v>
      </c>
      <c r="L14" s="209" t="s">
        <v>512</v>
      </c>
      <c r="M14" s="209" t="s">
        <v>407</v>
      </c>
      <c r="N14" s="209" t="s">
        <v>406</v>
      </c>
      <c r="O14" s="470" t="s">
        <v>487</v>
      </c>
      <c r="P14" s="209" t="s">
        <v>513</v>
      </c>
      <c r="Q14" s="209" t="s">
        <v>514</v>
      </c>
      <c r="R14" s="209" t="s">
        <v>515</v>
      </c>
      <c r="S14" s="209" t="s">
        <v>516</v>
      </c>
      <c r="T14" s="209" t="s">
        <v>517</v>
      </c>
      <c r="U14" s="209" t="s">
        <v>518</v>
      </c>
      <c r="V14" s="209" t="s">
        <v>519</v>
      </c>
      <c r="W14" s="209" t="s">
        <v>520</v>
      </c>
      <c r="X14" s="209" t="s">
        <v>521</v>
      </c>
      <c r="Y14" s="209" t="s">
        <v>522</v>
      </c>
      <c r="Z14" s="209" t="s">
        <v>523</v>
      </c>
      <c r="AA14" s="209" t="s">
        <v>524</v>
      </c>
      <c r="AB14" s="209" t="s">
        <v>525</v>
      </c>
      <c r="AC14" s="209" t="s">
        <v>526</v>
      </c>
      <c r="AD14" s="209" t="s">
        <v>527</v>
      </c>
      <c r="AE14" s="209" t="s">
        <v>528</v>
      </c>
      <c r="AF14" s="209" t="s">
        <v>529</v>
      </c>
      <c r="AG14" s="209" t="s">
        <v>530</v>
      </c>
      <c r="AH14" s="209" t="s">
        <v>531</v>
      </c>
    </row>
    <row r="15" spans="1:34">
      <c r="A15" s="96" t="s">
        <v>748</v>
      </c>
      <c r="B15" s="96" t="s">
        <v>43</v>
      </c>
      <c r="C15" s="96" t="s">
        <v>109</v>
      </c>
      <c r="D15" s="96" t="s">
        <v>751</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748</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748</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748</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748</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748</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748</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748</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748</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748</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748</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748</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748</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748</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748</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748</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748</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748</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748</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748</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748</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748</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748</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748</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749</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749</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749</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749</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749</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749</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749</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749</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749</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749</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749</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749</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749</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749</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749</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749</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749</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749</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749</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749</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749</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749</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749</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749</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750</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750</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750</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750</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750</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750</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750</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750</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750</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750</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750</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750</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750</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750</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750</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750</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750</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750</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750</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750</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750</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750</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750</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750</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77" priority="15">
      <formula>$AC1&lt;0</formula>
    </cfRule>
  </conditionalFormatting>
  <conditionalFormatting sqref="L1:L13 L15:L1048576">
    <cfRule type="expression" dxfId="176" priority="14">
      <formula>AND(ISNUMBER($L1),$L1&gt;100%)</formula>
    </cfRule>
  </conditionalFormatting>
  <conditionalFormatting sqref="X1:Y13 X15:Y1048576">
    <cfRule type="expression" dxfId="175" priority="13">
      <formula>OR($C1="Male",$B1="&lt;01",$B1="01-04",$B1="05-09")</formula>
    </cfRule>
  </conditionalFormatting>
  <conditionalFormatting sqref="Z1:Z13 Z15:Z1048576">
    <cfRule type="expression" dxfId="174" priority="12">
      <formula>OR($B1="01-04",$B1="05-09",$B1="10-14",$B1="15-19",$B1="20-24",$B1="25-29",$B1="30-34",$B1="35-39",$B1="40-44",$B1="45-49",$B1="50+")</formula>
    </cfRule>
  </conditionalFormatting>
  <conditionalFormatting sqref="AA1:AA13 AA15:AA1048576">
    <cfRule type="expression" dxfId="173" priority="11">
      <formula>OR($C1="Female",$B1="&lt;01",$B1="01-04",$B1="05-09",$B1="10-14")</formula>
    </cfRule>
  </conditionalFormatting>
  <conditionalFormatting sqref="AD1:AD13 AD15:AD1048576">
    <cfRule type="expression" dxfId="172" priority="10">
      <formula>AND(ISNUMBER(AD1),OR(ROUND(AD1,2)&lt;0.7,ROUND(AD1,2)&gt;1))</formula>
    </cfRule>
  </conditionalFormatting>
  <conditionalFormatting sqref="AE1:AE13 AE15:AE1048576">
    <cfRule type="expression" dxfId="171" priority="9">
      <formula>AND(ISNUMBER(AE1),ROUND(AE1,2)&lt;&gt;1)</formula>
    </cfRule>
  </conditionalFormatting>
  <conditionalFormatting sqref="P1:Q13 P15:Q1048576">
    <cfRule type="expression" dxfId="170" priority="8">
      <formula>AND(ISNUMBER(P1),OR(ROUND(P1,2)&lt;0.98,ROUND(P1,2)&gt;1))</formula>
    </cfRule>
  </conditionalFormatting>
  <conditionalFormatting sqref="AG1:AG13 AG15:AG1048576">
    <cfRule type="expression" dxfId="169" priority="7">
      <formula>AND(ISNUMBER(AG1),OR(ROUND(AG1,2)&lt;0.95,ROUND(AG1,2)&gt;1))</formula>
    </cfRule>
  </conditionalFormatting>
  <conditionalFormatting sqref="T1:T13 T15:T1048576">
    <cfRule type="expression" dxfId="168" priority="6">
      <formula>AND(ISNUMBER(T1),ROUND(T1,2)&gt;1)</formula>
    </cfRule>
  </conditionalFormatting>
  <conditionalFormatting sqref="T1:T13 T15:T1048576">
    <cfRule type="expression" dxfId="167" priority="16">
      <formula>AND(ISNUMBER($T1),$T1&lt;&gt;0)</formula>
    </cfRule>
  </conditionalFormatting>
  <conditionalFormatting sqref="V2">
    <cfRule type="expression" dxfId="166" priority="5">
      <formula>AND(ISNUMBER(V2),ROUND(V2,2)&gt;1)</formula>
    </cfRule>
  </conditionalFormatting>
  <conditionalFormatting sqref="P1:P13 P15:P1048576">
    <cfRule type="expression" dxfId="165" priority="3">
      <formula>AND(ISNUMBER($P1),ROUND($P1-$O1,2)&gt;15%)</formula>
    </cfRule>
    <cfRule type="expression" dxfId="164" priority="4">
      <formula>AND(ISNUMBER($P1),ROUND($P1-$O1,2)&lt;0)</formula>
    </cfRule>
  </conditionalFormatting>
  <conditionalFormatting sqref="Q1:Q13 Q15:Q1048576">
    <cfRule type="expression" dxfId="163" priority="1">
      <formula>AND(ISNUMBER($O1),ROUND($Q1-$O1,2)&lt;0)</formula>
    </cfRule>
    <cfRule type="expression" dxfId="16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C15" activePane="bottomRight" state="frozen"/>
      <selection activeCell="I23" sqref="I23"/>
      <selection pane="topRight" activeCell="I23" sqref="I23"/>
      <selection pane="bottomLeft" activeCell="I23" sqref="I23"/>
      <selection pane="bottomRight" activeCell="AD20" sqref="AD20"/>
    </sheetView>
    <sheetView workbookViewId="1"/>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483"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962</v>
      </c>
      <c r="AN1" s="266"/>
      <c r="AO1" s="480"/>
      <c r="AP1" s="480"/>
      <c r="AQ1" s="480"/>
      <c r="AR1" s="480"/>
      <c r="AS1" s="480"/>
    </row>
    <row r="2" spans="1:45" s="134" customFormat="1" ht="19" customHeight="1">
      <c r="A2" s="554" t="s">
        <v>434</v>
      </c>
      <c r="B2" s="555"/>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481"/>
      <c r="AP2" s="481"/>
      <c r="AQ2" s="481"/>
      <c r="AR2" s="481"/>
      <c r="AS2" s="481"/>
    </row>
    <row r="3" spans="1:45" ht="117" customHeight="1" thickBot="1">
      <c r="A3" s="556"/>
      <c r="B3" s="557"/>
      <c r="D3" s="123"/>
      <c r="E3" s="123"/>
      <c r="F3" s="284" t="s">
        <v>1056</v>
      </c>
      <c r="G3" s="284" t="s">
        <v>1036</v>
      </c>
      <c r="H3" s="443" t="s">
        <v>1037</v>
      </c>
      <c r="I3" s="284" t="s">
        <v>1039</v>
      </c>
      <c r="J3" s="401" t="s">
        <v>1045</v>
      </c>
      <c r="K3" s="277" t="s">
        <v>1057</v>
      </c>
      <c r="L3" s="277" t="s">
        <v>1058</v>
      </c>
      <c r="M3" s="277" t="s">
        <v>1059</v>
      </c>
      <c r="N3" s="277" t="s">
        <v>1060</v>
      </c>
      <c r="O3" s="277" t="s">
        <v>1061</v>
      </c>
      <c r="P3" s="277" t="s">
        <v>1062</v>
      </c>
      <c r="Q3" s="277" t="s">
        <v>1063</v>
      </c>
      <c r="R3" s="274" t="s">
        <v>470</v>
      </c>
      <c r="S3" s="151" t="s">
        <v>365</v>
      </c>
      <c r="T3" s="261" t="s">
        <v>35</v>
      </c>
      <c r="U3" s="155" t="s">
        <v>968</v>
      </c>
      <c r="V3" s="163" t="s">
        <v>1052</v>
      </c>
      <c r="W3" s="150" t="s">
        <v>967</v>
      </c>
      <c r="X3" s="163" t="s">
        <v>1053</v>
      </c>
      <c r="Y3" s="150" t="s">
        <v>836</v>
      </c>
      <c r="Z3" s="257" t="s">
        <v>421</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969</v>
      </c>
      <c r="AO3" s="482" t="s">
        <v>972</v>
      </c>
      <c r="AP3" s="482" t="s">
        <v>924</v>
      </c>
      <c r="AQ3" s="482" t="s">
        <v>931</v>
      </c>
      <c r="AR3" s="482" t="s">
        <v>925</v>
      </c>
      <c r="AS3" s="482" t="s">
        <v>928</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483" t="s">
        <v>182</v>
      </c>
      <c r="AP5" s="483" t="s">
        <v>182</v>
      </c>
      <c r="AQ5" s="483" t="s">
        <v>182</v>
      </c>
      <c r="AR5" s="483" t="s">
        <v>182</v>
      </c>
      <c r="AS5" s="483"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483" t="s">
        <v>177</v>
      </c>
      <c r="AP6" s="483" t="s">
        <v>177</v>
      </c>
      <c r="AQ6" s="483" t="s">
        <v>177</v>
      </c>
      <c r="AR6" s="483" t="s">
        <v>177</v>
      </c>
      <c r="AS6" s="483"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483" t="s">
        <v>179</v>
      </c>
      <c r="AP7" s="483" t="s">
        <v>179</v>
      </c>
      <c r="AQ7" s="483" t="s">
        <v>179</v>
      </c>
      <c r="AR7" s="483" t="s">
        <v>179</v>
      </c>
      <c r="AS7" s="483"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483" t="s">
        <v>297</v>
      </c>
      <c r="AP11" s="483" t="s">
        <v>297</v>
      </c>
      <c r="AQ11" s="483" t="s">
        <v>300</v>
      </c>
      <c r="AR11" s="483" t="s">
        <v>300</v>
      </c>
      <c r="AS11" s="483"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483" t="s">
        <v>298</v>
      </c>
      <c r="AP12" s="483" t="s">
        <v>298</v>
      </c>
      <c r="AQ12" s="483" t="s">
        <v>294</v>
      </c>
      <c r="AR12" s="483" t="s">
        <v>294</v>
      </c>
      <c r="AS12" s="483"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955</v>
      </c>
      <c r="B14" s="128" t="s">
        <v>6</v>
      </c>
      <c r="C14" s="128" t="s">
        <v>40</v>
      </c>
      <c r="D14" s="128" t="s">
        <v>7</v>
      </c>
      <c r="E14" s="128" t="s">
        <v>122</v>
      </c>
      <c r="F14" s="209" t="s">
        <v>488</v>
      </c>
      <c r="G14" s="209" t="s">
        <v>490</v>
      </c>
      <c r="H14" s="374" t="s">
        <v>493</v>
      </c>
      <c r="I14" s="209" t="s">
        <v>495</v>
      </c>
      <c r="J14" s="362" t="s">
        <v>495</v>
      </c>
      <c r="K14" s="359" t="s">
        <v>499</v>
      </c>
      <c r="L14" s="359" t="s">
        <v>500</v>
      </c>
      <c r="M14" s="359" t="s">
        <v>501</v>
      </c>
      <c r="N14" s="359" t="s">
        <v>502</v>
      </c>
      <c r="O14" s="359" t="s">
        <v>503</v>
      </c>
      <c r="P14" s="359" t="s">
        <v>504</v>
      </c>
      <c r="Q14" s="359" t="s">
        <v>505</v>
      </c>
      <c r="R14" s="364" t="s">
        <v>532</v>
      </c>
      <c r="S14" s="398" t="s">
        <v>807</v>
      </c>
      <c r="T14" s="398" t="s">
        <v>533</v>
      </c>
      <c r="U14" s="400" t="s">
        <v>808</v>
      </c>
      <c r="V14" s="466" t="s">
        <v>1054</v>
      </c>
      <c r="W14" s="398" t="s">
        <v>809</v>
      </c>
      <c r="X14" s="362" t="s">
        <v>1055</v>
      </c>
      <c r="Y14" s="398" t="s">
        <v>810</v>
      </c>
      <c r="Z14" s="398" t="s">
        <v>535</v>
      </c>
      <c r="AA14" s="398" t="s">
        <v>536</v>
      </c>
      <c r="AB14" s="398" t="s">
        <v>590</v>
      </c>
      <c r="AC14" s="398" t="s">
        <v>591</v>
      </c>
      <c r="AD14" s="475" t="s">
        <v>832</v>
      </c>
      <c r="AE14" s="398" t="s">
        <v>537</v>
      </c>
      <c r="AF14" s="398" t="s">
        <v>396</v>
      </c>
      <c r="AG14" s="400" t="s">
        <v>811</v>
      </c>
      <c r="AH14" s="362" t="s">
        <v>812</v>
      </c>
      <c r="AI14" s="362" t="s">
        <v>813</v>
      </c>
      <c r="AJ14" s="398" t="s">
        <v>593</v>
      </c>
      <c r="AK14" s="398" t="s">
        <v>594</v>
      </c>
      <c r="AL14" s="398" t="s">
        <v>814</v>
      </c>
      <c r="AM14" s="400" t="s">
        <v>815</v>
      </c>
      <c r="AN14" s="326" t="s">
        <v>816</v>
      </c>
      <c r="AO14" s="484" t="s">
        <v>818</v>
      </c>
      <c r="AP14" s="484" t="s">
        <v>817</v>
      </c>
      <c r="AQ14" s="484" t="s">
        <v>918</v>
      </c>
      <c r="AR14" s="484" t="s">
        <v>921</v>
      </c>
      <c r="AS14" s="484" t="s">
        <v>930</v>
      </c>
    </row>
    <row r="15" spans="1:45">
      <c r="B15" s="96" t="s">
        <v>748</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483" t="str">
        <f>IFERROR(IF(SUM($AB15)&lt;=0,"",$AB15/$AN15),"")</f>
        <v/>
      </c>
      <c r="AP15" s="483" t="str">
        <f>IFERROR(IF(SUM($AJ15)&lt;=0,"",$AJ15/$AN15),"")</f>
        <v/>
      </c>
      <c r="AQ15" s="483">
        <f>_xlfn.IFNA(INDEX(Cascade!$BI:$BI,MATCH($E15,Cascade!$E:$E,0)),"")</f>
        <v>0.83333333333333337</v>
      </c>
      <c r="AR15" s="483" t="str">
        <f>_xlfn.IFNA(INDEX(Cascade!$BL:$BL,MATCH($E15,Cascade!$E:$E,0)),"")</f>
        <v/>
      </c>
      <c r="AS15" s="483">
        <f>_xlfn.IFNA(INDEX(Cascade!$BO:$BO,MATCH($E15,Cascade!$E:$E,0)),"")</f>
        <v>0.16666666666666666</v>
      </c>
    </row>
    <row r="16" spans="1:45">
      <c r="B16" s="96" t="s">
        <v>748</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483">
        <f t="shared" ref="AO16:AO41" si="16">IFERROR(IF(SUM($AB16)&lt;=0,"",$AB16/$AN16),"")</f>
        <v>0.35714285714285715</v>
      </c>
      <c r="AP16" s="483">
        <f t="shared" ref="AP16:AP41" si="17">IFERROR(IF(SUM($AJ16)&lt;=0,"",$AJ16/$AN16),"")</f>
        <v>0.35714285714285715</v>
      </c>
      <c r="AQ16" s="483">
        <f>_xlfn.IFNA(INDEX(Cascade!$BI:$BI,MATCH($E16,Cascade!$E:$E,0)),"")</f>
        <v>0.21428571428571427</v>
      </c>
      <c r="AR16" s="483">
        <f>_xlfn.IFNA(INDEX(Cascade!$BL:$BL,MATCH($E16,Cascade!$E:$E,0)),"")</f>
        <v>7.1428571428571425E-2</v>
      </c>
      <c r="AS16" s="483" t="str">
        <f>_xlfn.IFNA(INDEX(Cascade!$BO:$BO,MATCH($E16,Cascade!$E:$E,0)),"")</f>
        <v/>
      </c>
    </row>
    <row r="17" spans="2:45">
      <c r="B17" s="96" t="s">
        <v>748</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483">
        <f t="shared" si="16"/>
        <v>0.36363636363636365</v>
      </c>
      <c r="AP17" s="483">
        <f t="shared" si="17"/>
        <v>0.36363636363636365</v>
      </c>
      <c r="AQ17" s="483">
        <f>_xlfn.IFNA(INDEX(Cascade!$BI:$BI,MATCH($E17,Cascade!$E:$E,0)),"")</f>
        <v>0.21212121212121213</v>
      </c>
      <c r="AR17" s="483">
        <f>_xlfn.IFNA(INDEX(Cascade!$BL:$BL,MATCH($E17,Cascade!$E:$E,0)),"")</f>
        <v>6.0606060606060608E-2</v>
      </c>
      <c r="AS17" s="483" t="str">
        <f>_xlfn.IFNA(INDEX(Cascade!$BO:$BO,MATCH($E17,Cascade!$E:$E,0)),"")</f>
        <v/>
      </c>
    </row>
    <row r="18" spans="2:45">
      <c r="B18" s="96" t="s">
        <v>748</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483">
        <f t="shared" si="16"/>
        <v>5.5555555555555552E-2</v>
      </c>
      <c r="AP18" s="483">
        <f t="shared" si="17"/>
        <v>5.5555555555555552E-2</v>
      </c>
      <c r="AQ18" s="483">
        <f>_xlfn.IFNA(INDEX(Cascade!$BI:$BI,MATCH($E18,Cascade!$E:$E,0)),"")</f>
        <v>0.7592592592592593</v>
      </c>
      <c r="AR18" s="483">
        <f>_xlfn.IFNA(INDEX(Cascade!$BL:$BL,MATCH($E18,Cascade!$E:$E,0)),"")</f>
        <v>5.5555555555555552E-2</v>
      </c>
      <c r="AS18" s="483">
        <f>_xlfn.IFNA(INDEX(Cascade!$BO:$BO,MATCH($E18,Cascade!$E:$E,0)),"")</f>
        <v>7.407407407407407E-2</v>
      </c>
    </row>
    <row r="19" spans="2:45">
      <c r="B19" s="96" t="s">
        <v>748</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483">
        <f t="shared" si="16"/>
        <v>0.13934426229508196</v>
      </c>
      <c r="AP19" s="483">
        <f t="shared" si="17"/>
        <v>0.11065573770491803</v>
      </c>
      <c r="AQ19" s="483">
        <f>_xlfn.IFNA(INDEX(Cascade!$BI:$BI,MATCH($E19,Cascade!$E:$E,0)),"")</f>
        <v>0.75</v>
      </c>
      <c r="AR19" s="483" t="str">
        <f>_xlfn.IFNA(INDEX(Cascade!$BL:$BL,MATCH($E19,Cascade!$E:$E,0)),"")</f>
        <v/>
      </c>
      <c r="AS19" s="483" t="str">
        <f>_xlfn.IFNA(INDEX(Cascade!$BO:$BO,MATCH($E19,Cascade!$E:$E,0)),"")</f>
        <v/>
      </c>
    </row>
    <row r="20" spans="2:45">
      <c r="B20" s="96" t="s">
        <v>748</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483">
        <f t="shared" si="16"/>
        <v>0.15909090909090909</v>
      </c>
      <c r="AP20" s="483">
        <f t="shared" si="17"/>
        <v>9.0909090909090912E-2</v>
      </c>
      <c r="AQ20" s="483">
        <f>_xlfn.IFNA(INDEX(Cascade!$BI:$BI,MATCH($E20,Cascade!$E:$E,0)),"")</f>
        <v>0.75</v>
      </c>
      <c r="AR20" s="483">
        <f>_xlfn.IFNA(INDEX(Cascade!$BL:$BL,MATCH($E20,Cascade!$E:$E,0)),"")</f>
        <v>1.1363636363636364E-2</v>
      </c>
      <c r="AS20" s="483">
        <f>_xlfn.IFNA(INDEX(Cascade!$BO:$BO,MATCH($E20,Cascade!$E:$E,0)),"")</f>
        <v>-1.1363636363636364E-2</v>
      </c>
    </row>
    <row r="21" spans="2:45">
      <c r="B21" s="96" t="s">
        <v>748</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483">
        <f t="shared" si="16"/>
        <v>0.05</v>
      </c>
      <c r="AP21" s="483">
        <f t="shared" si="17"/>
        <v>1.6666666666666666E-2</v>
      </c>
      <c r="AQ21" s="483">
        <f>_xlfn.IFNA(INDEX(Cascade!$BI:$BI,MATCH($E21,Cascade!$E:$E,0)),"")</f>
        <v>0.75</v>
      </c>
      <c r="AR21" s="483">
        <f>_xlfn.IFNA(INDEX(Cascade!$BL:$BL,MATCH($E21,Cascade!$E:$E,0)),"")</f>
        <v>1.6666666666666666E-2</v>
      </c>
      <c r="AS21" s="483">
        <f>_xlfn.IFNA(INDEX(Cascade!$BO:$BO,MATCH($E21,Cascade!$E:$E,0)),"")</f>
        <v>0.16666666666666666</v>
      </c>
    </row>
    <row r="22" spans="2:45">
      <c r="B22" s="96" t="s">
        <v>748</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483">
        <f t="shared" si="16"/>
        <v>2.3622047244094488E-2</v>
      </c>
      <c r="AP22" s="483">
        <f t="shared" si="17"/>
        <v>7.874015748031496E-3</v>
      </c>
      <c r="AQ22" s="483">
        <f>_xlfn.IFNA(INDEX(Cascade!$BI:$BI,MATCH($E22,Cascade!$E:$E,0)),"")</f>
        <v>0.74803149606299213</v>
      </c>
      <c r="AR22" s="483" t="str">
        <f>_xlfn.IFNA(INDEX(Cascade!$BL:$BL,MATCH($E22,Cascade!$E:$E,0)),"")</f>
        <v/>
      </c>
      <c r="AS22" s="483">
        <f>_xlfn.IFNA(INDEX(Cascade!$BO:$BO,MATCH($E22,Cascade!$E:$E,0)),"")</f>
        <v>0.22047244094488189</v>
      </c>
    </row>
    <row r="23" spans="2:45">
      <c r="B23" s="96" t="s">
        <v>748</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882</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882</v>
      </c>
      <c r="AI23" s="478">
        <v>0.95</v>
      </c>
      <c r="AJ23" s="236" t="str">
        <f t="shared" si="12"/>
        <v/>
      </c>
      <c r="AK23" s="184" t="str">
        <f t="shared" si="13"/>
        <v/>
      </c>
      <c r="AL23" s="188" t="str">
        <f t="shared" si="14"/>
        <v/>
      </c>
      <c r="AM23" s="223" t="str">
        <f t="shared" si="15"/>
        <v/>
      </c>
      <c r="AN23" s="222">
        <f>_xlfn.IFNA(INDEX(Cascade!$BA:$BA,MATCH($E23,Cascade!$E:$E,0)),"")</f>
        <v>1033</v>
      </c>
      <c r="AO23" s="483" t="str">
        <f t="shared" si="16"/>
        <v/>
      </c>
      <c r="AP23" s="483" t="str">
        <f t="shared" si="17"/>
        <v/>
      </c>
      <c r="AQ23" s="483">
        <f>_xlfn.IFNA(INDEX(Cascade!$BI:$BI,MATCH($E23,Cascade!$E:$E,0)),"")</f>
        <v>0.75024201355275899</v>
      </c>
      <c r="AR23" s="483" t="str">
        <f>_xlfn.IFNA(INDEX(Cascade!$BL:$BL,MATCH($E23,Cascade!$E:$E,0)),"")</f>
        <v/>
      </c>
      <c r="AS23" s="483">
        <f>_xlfn.IFNA(INDEX(Cascade!$BO:$BO,MATCH($E23,Cascade!$E:$E,0)),"")</f>
        <v>0.24975798644724104</v>
      </c>
    </row>
    <row r="24" spans="2:45">
      <c r="B24" s="96" t="s">
        <v>749</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882</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882</v>
      </c>
      <c r="AI24" s="478">
        <v>0.95</v>
      </c>
      <c r="AJ24" s="236" t="str">
        <f t="shared" si="12"/>
        <v/>
      </c>
      <c r="AK24" s="184" t="str">
        <f t="shared" si="13"/>
        <v/>
      </c>
      <c r="AL24" s="188" t="str">
        <f t="shared" si="14"/>
        <v/>
      </c>
      <c r="AM24" s="223" t="str">
        <f t="shared" si="15"/>
        <v/>
      </c>
      <c r="AN24" s="222">
        <f>_xlfn.IFNA(INDEX(Cascade!$BA:$BA,MATCH($E24,Cascade!$E:$E,0)),"")</f>
        <v>7</v>
      </c>
      <c r="AO24" s="483" t="str">
        <f t="shared" si="16"/>
        <v/>
      </c>
      <c r="AP24" s="483" t="str">
        <f t="shared" si="17"/>
        <v/>
      </c>
      <c r="AQ24" s="483">
        <f>_xlfn.IFNA(INDEX(Cascade!$BI:$BI,MATCH($E24,Cascade!$E:$E,0)),"")</f>
        <v>0.7142857142857143</v>
      </c>
      <c r="AR24" s="483" t="str">
        <f>_xlfn.IFNA(INDEX(Cascade!$BL:$BL,MATCH($E24,Cascade!$E:$E,0)),"")</f>
        <v/>
      </c>
      <c r="AS24" s="483">
        <f>_xlfn.IFNA(INDEX(Cascade!$BO:$BO,MATCH($E24,Cascade!$E:$E,0)),"")</f>
        <v>0.2857142857142857</v>
      </c>
    </row>
    <row r="25" spans="2:45">
      <c r="B25" s="96" t="s">
        <v>749</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483">
        <f t="shared" si="16"/>
        <v>0.5</v>
      </c>
      <c r="AP25" s="483">
        <f t="shared" si="17"/>
        <v>0.5</v>
      </c>
      <c r="AQ25" s="483">
        <f>_xlfn.IFNA(INDEX(Cascade!$BI:$BI,MATCH($E25,Cascade!$E:$E,0)),"")</f>
        <v>0.75</v>
      </c>
      <c r="AR25" s="483">
        <f>_xlfn.IFNA(INDEX(Cascade!$BL:$BL,MATCH($E25,Cascade!$E:$E,0)),"")</f>
        <v>0.25</v>
      </c>
      <c r="AS25" s="483">
        <f>_xlfn.IFNA(INDEX(Cascade!$BO:$BO,MATCH($E25,Cascade!$E:$E,0)),"")</f>
        <v>-1</v>
      </c>
    </row>
    <row r="26" spans="2:45">
      <c r="B26" s="96" t="s">
        <v>749</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483">
        <f t="shared" si="16"/>
        <v>0.5</v>
      </c>
      <c r="AP26" s="483">
        <f t="shared" si="17"/>
        <v>0.5</v>
      </c>
      <c r="AQ26" s="483">
        <f>_xlfn.IFNA(INDEX(Cascade!$BI:$BI,MATCH($E26,Cascade!$E:$E,0)),"")</f>
        <v>0.75</v>
      </c>
      <c r="AR26" s="483">
        <f>_xlfn.IFNA(INDEX(Cascade!$BL:$BL,MATCH($E26,Cascade!$E:$E,0)),"")</f>
        <v>8.3333333333333329E-2</v>
      </c>
      <c r="AS26" s="483">
        <f>_xlfn.IFNA(INDEX(Cascade!$BO:$BO,MATCH($E26,Cascade!$E:$E,0)),"")</f>
        <v>-0.83333333333333337</v>
      </c>
    </row>
    <row r="27" spans="2:45">
      <c r="B27" s="96" t="s">
        <v>749</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483">
        <f t="shared" si="16"/>
        <v>0.11764705882352941</v>
      </c>
      <c r="AP27" s="483">
        <f t="shared" si="17"/>
        <v>0.10588235294117647</v>
      </c>
      <c r="AQ27" s="483">
        <f>_xlfn.IFNA(INDEX(Cascade!$BI:$BI,MATCH($E27,Cascade!$E:$E,0)),"")</f>
        <v>0.75294117647058822</v>
      </c>
      <c r="AR27" s="483" t="str">
        <f>_xlfn.IFNA(INDEX(Cascade!$BL:$BL,MATCH($E27,Cascade!$E:$E,0)),"")</f>
        <v/>
      </c>
      <c r="AS27" s="483">
        <f>_xlfn.IFNA(INDEX(Cascade!$BO:$BO,MATCH($E27,Cascade!$E:$E,0)),"")</f>
        <v>2.3529411764705882E-2</v>
      </c>
    </row>
    <row r="28" spans="2:45">
      <c r="B28" s="96" t="s">
        <v>749</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483">
        <f t="shared" si="16"/>
        <v>5.8333333333333334E-2</v>
      </c>
      <c r="AP28" s="483">
        <f t="shared" si="17"/>
        <v>0.05</v>
      </c>
      <c r="AQ28" s="483">
        <f>_xlfn.IFNA(INDEX(Cascade!$BI:$BI,MATCH($E28,Cascade!$E:$E,0)),"")</f>
        <v>0.5</v>
      </c>
      <c r="AR28" s="483" t="str">
        <f>_xlfn.IFNA(INDEX(Cascade!$BL:$BL,MATCH($E28,Cascade!$E:$E,0)),"")</f>
        <v/>
      </c>
      <c r="AS28" s="483">
        <f>_xlfn.IFNA(INDEX(Cascade!$BO:$BO,MATCH($E28,Cascade!$E:$E,0)),"")</f>
        <v>0.39166666666666666</v>
      </c>
    </row>
    <row r="29" spans="2:45">
      <c r="B29" s="96" t="s">
        <v>749</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483">
        <f t="shared" si="16"/>
        <v>7.0351758793969849E-2</v>
      </c>
      <c r="AP29" s="483">
        <f t="shared" si="17"/>
        <v>5.0251256281407038E-2</v>
      </c>
      <c r="AQ29" s="483">
        <f>_xlfn.IFNA(INDEX(Cascade!$BI:$BI,MATCH($E29,Cascade!$E:$E,0)),"")</f>
        <v>0.50251256281407031</v>
      </c>
      <c r="AR29" s="483">
        <f>_xlfn.IFNA(INDEX(Cascade!$BL:$BL,MATCH($E29,Cascade!$E:$E,0)),"")</f>
        <v>5.0251256281407036E-3</v>
      </c>
      <c r="AS29" s="483">
        <f>_xlfn.IFNA(INDEX(Cascade!$BO:$BO,MATCH($E29,Cascade!$E:$E,0)),"")</f>
        <v>0.37185929648241206</v>
      </c>
    </row>
    <row r="30" spans="2:45">
      <c r="B30" s="96" t="s">
        <v>749</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483" t="str">
        <f t="shared" si="16"/>
        <v/>
      </c>
      <c r="AP30" s="483" t="str">
        <f t="shared" si="17"/>
        <v/>
      </c>
      <c r="AQ30" s="483">
        <f>_xlfn.IFNA(INDEX(Cascade!$BI:$BI,MATCH($E30,Cascade!$E:$E,0)),"")</f>
        <v>0.75221238938053092</v>
      </c>
      <c r="AR30" s="483">
        <f>_xlfn.IFNA(INDEX(Cascade!$BL:$BL,MATCH($E30,Cascade!$E:$E,0)),"")</f>
        <v>8.8495575221238937E-3</v>
      </c>
      <c r="AS30" s="483">
        <f>_xlfn.IFNA(INDEX(Cascade!$BO:$BO,MATCH($E30,Cascade!$E:$E,0)),"")</f>
        <v>0.23893805309734514</v>
      </c>
    </row>
    <row r="31" spans="2:45">
      <c r="B31" s="96" t="s">
        <v>749</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483" t="str">
        <f t="shared" si="16"/>
        <v/>
      </c>
      <c r="AP31" s="483" t="str">
        <f t="shared" si="17"/>
        <v/>
      </c>
      <c r="AQ31" s="483">
        <f>_xlfn.IFNA(INDEX(Cascade!$BI:$BI,MATCH($E31,Cascade!$E:$E,0)),"")</f>
        <v>0.75257731958762886</v>
      </c>
      <c r="AR31" s="483" t="str">
        <f>_xlfn.IFNA(INDEX(Cascade!$BL:$BL,MATCH($E31,Cascade!$E:$E,0)),"")</f>
        <v/>
      </c>
      <c r="AS31" s="483">
        <f>_xlfn.IFNA(INDEX(Cascade!$BO:$BO,MATCH($E31,Cascade!$E:$E,0)),"")</f>
        <v>0.24742268041237114</v>
      </c>
    </row>
    <row r="32" spans="2:45">
      <c r="B32" s="96" t="s">
        <v>749</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882</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882</v>
      </c>
      <c r="AI32" s="478">
        <v>0.95</v>
      </c>
      <c r="AJ32" s="236" t="str">
        <f t="shared" si="12"/>
        <v/>
      </c>
      <c r="AK32" s="184" t="str">
        <f t="shared" si="13"/>
        <v/>
      </c>
      <c r="AL32" s="188" t="str">
        <f t="shared" si="14"/>
        <v/>
      </c>
      <c r="AM32" s="223" t="str">
        <f t="shared" si="15"/>
        <v/>
      </c>
      <c r="AN32" s="222">
        <f>_xlfn.IFNA(INDEX(Cascade!$BA:$BA,MATCH($E32,Cascade!$E:$E,0)),"")</f>
        <v>255</v>
      </c>
      <c r="AO32" s="483" t="str">
        <f t="shared" si="16"/>
        <v/>
      </c>
      <c r="AP32" s="483" t="str">
        <f t="shared" si="17"/>
        <v/>
      </c>
      <c r="AQ32" s="483">
        <f>_xlfn.IFNA(INDEX(Cascade!$BI:$BI,MATCH($E32,Cascade!$E:$E,0)),"")</f>
        <v>0.74901960784313726</v>
      </c>
      <c r="AR32" s="483">
        <f>_xlfn.IFNA(INDEX(Cascade!$BL:$BL,MATCH($E32,Cascade!$E:$E,0)),"")</f>
        <v>7.8431372549019607E-3</v>
      </c>
      <c r="AS32" s="483">
        <f>_xlfn.IFNA(INDEX(Cascade!$BO:$BO,MATCH($E32,Cascade!$E:$E,0)),"")</f>
        <v>0.24313725490196078</v>
      </c>
    </row>
    <row r="33" spans="2:45">
      <c r="B33" s="96" t="s">
        <v>750</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483" t="str">
        <f t="shared" si="16"/>
        <v/>
      </c>
      <c r="AP33" s="483" t="str">
        <f t="shared" si="17"/>
        <v/>
      </c>
      <c r="AQ33" s="483">
        <f>_xlfn.IFNA(INDEX(Cascade!$BI:$BI,MATCH($E33,Cascade!$E:$E,0)),"")</f>
        <v>0.75</v>
      </c>
      <c r="AR33" s="483" t="str">
        <f>_xlfn.IFNA(INDEX(Cascade!$BL:$BL,MATCH($E33,Cascade!$E:$E,0)),"")</f>
        <v/>
      </c>
      <c r="AS33" s="483">
        <f>_xlfn.IFNA(INDEX(Cascade!$BO:$BO,MATCH($E33,Cascade!$E:$E,0)),"")</f>
        <v>0.25</v>
      </c>
    </row>
    <row r="34" spans="2:45">
      <c r="B34" s="96" t="s">
        <v>750</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483">
        <f t="shared" si="16"/>
        <v>0.26315789473684209</v>
      </c>
      <c r="AP34" s="483">
        <f t="shared" si="17"/>
        <v>0.26315789473684209</v>
      </c>
      <c r="AQ34" s="483">
        <f>_xlfn.IFNA(INDEX(Cascade!$BI:$BI,MATCH($E34,Cascade!$E:$E,0)),"")</f>
        <v>0.73684210526315785</v>
      </c>
      <c r="AR34" s="483" t="str">
        <f>_xlfn.IFNA(INDEX(Cascade!$BL:$BL,MATCH($E34,Cascade!$E:$E,0)),"")</f>
        <v/>
      </c>
      <c r="AS34" s="483">
        <f>_xlfn.IFNA(INDEX(Cascade!$BO:$BO,MATCH($E34,Cascade!$E:$E,0)),"")</f>
        <v>-0.26315789473684209</v>
      </c>
    </row>
    <row r="35" spans="2:45">
      <c r="B35" s="96" t="s">
        <v>750</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483">
        <f t="shared" si="16"/>
        <v>0.33333333333333331</v>
      </c>
      <c r="AP35" s="483">
        <f t="shared" si="17"/>
        <v>0.33333333333333331</v>
      </c>
      <c r="AQ35" s="483">
        <f>_xlfn.IFNA(INDEX(Cascade!$BI:$BI,MATCH($E35,Cascade!$E:$E,0)),"")</f>
        <v>0.75555555555555554</v>
      </c>
      <c r="AR35" s="483">
        <f>_xlfn.IFNA(INDEX(Cascade!$BL:$BL,MATCH($E35,Cascade!$E:$E,0)),"")</f>
        <v>0.1111111111111111</v>
      </c>
      <c r="AS35" s="483">
        <f>_xlfn.IFNA(INDEX(Cascade!$BO:$BO,MATCH($E35,Cascade!$E:$E,0)),"")</f>
        <v>-0.53333333333333333</v>
      </c>
    </row>
    <row r="36" spans="2:45">
      <c r="B36" s="96" t="s">
        <v>750</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483">
        <f t="shared" si="16"/>
        <v>0.38157894736842107</v>
      </c>
      <c r="AP36" s="483">
        <f t="shared" si="17"/>
        <v>0.35526315789473684</v>
      </c>
      <c r="AQ36" s="483">
        <f>_xlfn.IFNA(INDEX(Cascade!$BI:$BI,MATCH($E36,Cascade!$E:$E,0)),"")</f>
        <v>0.75</v>
      </c>
      <c r="AR36" s="483" t="str">
        <f>_xlfn.IFNA(INDEX(Cascade!$BL:$BL,MATCH($E36,Cascade!$E:$E,0)),"")</f>
        <v/>
      </c>
      <c r="AS36" s="483">
        <f>_xlfn.IFNA(INDEX(Cascade!$BO:$BO,MATCH($E36,Cascade!$E:$E,0)),"")</f>
        <v>-0.48684210526315791</v>
      </c>
    </row>
    <row r="37" spans="2:45">
      <c r="B37" s="96" t="s">
        <v>750</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483">
        <f t="shared" si="16"/>
        <v>0.19704433497536947</v>
      </c>
      <c r="AP37" s="483">
        <f t="shared" si="17"/>
        <v>0.16748768472906403</v>
      </c>
      <c r="AQ37" s="483">
        <f>_xlfn.IFNA(INDEX(Cascade!$BI:$BI,MATCH($E37,Cascade!$E:$E,0)),"")</f>
        <v>0.74876847290640391</v>
      </c>
      <c r="AR37" s="483">
        <f>_xlfn.IFNA(INDEX(Cascade!$BL:$BL,MATCH($E37,Cascade!$E:$E,0)),"")</f>
        <v>1.4778325123152709E-2</v>
      </c>
      <c r="AS37" s="483">
        <f>_xlfn.IFNA(INDEX(Cascade!$BO:$BO,MATCH($E37,Cascade!$E:$E,0)),"")</f>
        <v>-0.12807881773399016</v>
      </c>
    </row>
    <row r="38" spans="2:45">
      <c r="B38" s="96" t="s">
        <v>750</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483">
        <f t="shared" si="16"/>
        <v>0.39795918367346939</v>
      </c>
      <c r="AP38" s="483">
        <f t="shared" si="17"/>
        <v>0.29591836734693877</v>
      </c>
      <c r="AQ38" s="483">
        <f>_xlfn.IFNA(INDEX(Cascade!$BI:$BI,MATCH($E38,Cascade!$E:$E,0)),"")</f>
        <v>0.75510204081632648</v>
      </c>
      <c r="AR38" s="483">
        <f>_xlfn.IFNA(INDEX(Cascade!$BL:$BL,MATCH($E38,Cascade!$E:$E,0)),"")</f>
        <v>1.020408163265306E-2</v>
      </c>
      <c r="AS38" s="483">
        <f>_xlfn.IFNA(INDEX(Cascade!$BO:$BO,MATCH($E38,Cascade!$E:$E,0)),"")</f>
        <v>-0.45918367346938777</v>
      </c>
    </row>
    <row r="39" spans="2:45">
      <c r="B39" s="96" t="s">
        <v>750</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483">
        <f t="shared" si="16"/>
        <v>4.878048780487805E-2</v>
      </c>
      <c r="AP39" s="483">
        <f t="shared" si="17"/>
        <v>3.6585365853658534E-2</v>
      </c>
      <c r="AQ39" s="483">
        <f>_xlfn.IFNA(INDEX(Cascade!$BI:$BI,MATCH($E39,Cascade!$E:$E,0)),"")</f>
        <v>0.75609756097560976</v>
      </c>
      <c r="AR39" s="483">
        <f>_xlfn.IFNA(INDEX(Cascade!$BL:$BL,MATCH($E39,Cascade!$E:$E,0)),"")</f>
        <v>2.4390243902439025E-2</v>
      </c>
      <c r="AS39" s="483">
        <f>_xlfn.IFNA(INDEX(Cascade!$BO:$BO,MATCH($E39,Cascade!$E:$E,0)),"")</f>
        <v>0.13414634146341464</v>
      </c>
    </row>
    <row r="40" spans="2:45">
      <c r="B40" s="96" t="s">
        <v>750</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483">
        <f t="shared" si="16"/>
        <v>6.5573770491803282E-2</v>
      </c>
      <c r="AP40" s="483">
        <f t="shared" si="17"/>
        <v>4.9180327868852458E-2</v>
      </c>
      <c r="AQ40" s="483">
        <f>_xlfn.IFNA(INDEX(Cascade!$BI:$BI,MATCH($E40,Cascade!$E:$E,0)),"")</f>
        <v>0.75409836065573765</v>
      </c>
      <c r="AR40" s="483">
        <f>_xlfn.IFNA(INDEX(Cascade!$BL:$BL,MATCH($E40,Cascade!$E:$E,0)),"")</f>
        <v>1.6393442622950821E-2</v>
      </c>
      <c r="AS40" s="483">
        <f>_xlfn.IFNA(INDEX(Cascade!$BO:$BO,MATCH($E40,Cascade!$E:$E,0)),"")</f>
        <v>0.11475409836065574</v>
      </c>
    </row>
    <row r="41" spans="2:45">
      <c r="B41" s="96" t="s">
        <v>750</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882</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882</v>
      </c>
      <c r="AI41" s="478">
        <v>0.95</v>
      </c>
      <c r="AJ41" s="236" t="str">
        <f t="shared" si="12"/>
        <v/>
      </c>
      <c r="AK41" s="184" t="str">
        <f t="shared" si="13"/>
        <v/>
      </c>
      <c r="AL41" s="188" t="str">
        <f t="shared" si="14"/>
        <v/>
      </c>
      <c r="AM41" s="223" t="str">
        <f t="shared" si="15"/>
        <v/>
      </c>
      <c r="AN41" s="222">
        <f>_xlfn.IFNA(INDEX(Cascade!$BA:$BA,MATCH($E41,Cascade!$E:$E,0)),"")</f>
        <v>741</v>
      </c>
      <c r="AO41" s="483" t="str">
        <f t="shared" si="16"/>
        <v/>
      </c>
      <c r="AP41" s="483" t="str">
        <f t="shared" si="17"/>
        <v/>
      </c>
      <c r="AQ41" s="483">
        <f>_xlfn.IFNA(INDEX(Cascade!$BI:$BI,MATCH($E41,Cascade!$E:$E,0)),"")</f>
        <v>0.75033738191632926</v>
      </c>
      <c r="AR41" s="483">
        <f>_xlfn.IFNA(INDEX(Cascade!$BL:$BL,MATCH($E41,Cascade!$E:$E,0)),"")</f>
        <v>5.3981106612685558E-3</v>
      </c>
      <c r="AS41" s="483">
        <f>_xlfn.IFNA(INDEX(Cascade!$BO:$BO,MATCH($E41,Cascade!$E:$E,0)),"")</f>
        <v>0.24426450742240216</v>
      </c>
    </row>
  </sheetData>
  <mergeCells count="1">
    <mergeCell ref="A2:B3"/>
  </mergeCells>
  <phoneticPr fontId="35" type="noConversion"/>
  <conditionalFormatting sqref="U1:Y1048576">
    <cfRule type="expression" dxfId="161" priority="13">
      <formula>AND(ISNUMBER(U1),ROUND(U1,2)&gt;1)</formula>
    </cfRule>
  </conditionalFormatting>
  <conditionalFormatting sqref="S1:S13 S15:S1048576">
    <cfRule type="expression" dxfId="160" priority="33">
      <formula>AND(ISNUMBER($S1),ROUND($S1,2)&lt;&gt;0)</formula>
    </cfRule>
  </conditionalFormatting>
  <conditionalFormatting sqref="AA1:AA13 AA15:AA1048576">
    <cfRule type="expression" dxfId="159" priority="668">
      <formula>AND(SUM($AA1)&lt;=0,SUM($AB1,$AC1)&gt;0)</formula>
    </cfRule>
  </conditionalFormatting>
  <conditionalFormatting sqref="AD2 AD4:AD13 AD15:AD41">
    <cfRule type="expression" dxfId="158" priority="9">
      <formula>AND(ISNUMBER(AD2),ROUND(AD2,2)&gt;1)</formula>
    </cfRule>
    <cfRule type="expression" dxfId="157" priority="10">
      <formula>AND(ISNUMBER(AD2),ROUND(AD2,2)&lt;0.95)</formula>
    </cfRule>
  </conditionalFormatting>
  <conditionalFormatting sqref="AI1:AI13 AI15:AI1048576">
    <cfRule type="expression" dxfId="156" priority="5">
      <formula>AND(ISNUMBER(AI1),AI1&gt;1)</formula>
    </cfRule>
    <cfRule type="expression" dxfId="155" priority="8">
      <formula>AND(ISNUMBER(AI1),AI1&lt;0.95)</formula>
    </cfRule>
  </conditionalFormatting>
  <conditionalFormatting sqref="AL2">
    <cfRule type="expression" dxfId="154" priority="7">
      <formula>AND(ISNUMBER(AL2),ROUND(AL2,2)&lt;&gt;1)</formula>
    </cfRule>
  </conditionalFormatting>
  <conditionalFormatting sqref="W1:W1048576 Y1:Y1048576">
    <cfRule type="expression" dxfId="153" priority="35">
      <formula>AND(ISNUMBER(W1),ROUND(W1,2)&gt;=0.75)</formula>
    </cfRule>
  </conditionalFormatting>
  <conditionalFormatting sqref="U1:U1048576">
    <cfRule type="expression" dxfId="152" priority="1">
      <formula>AND(ROW($U15)&gt;14, U15&lt;&gt;100%)</formula>
    </cfRule>
    <cfRule type="expression" dxfId="151" priority="6">
      <formula>AND(ISNUMBER(U1),U1&lt;1)</formula>
    </cfRule>
  </conditionalFormatting>
  <conditionalFormatting sqref="AC3">
    <cfRule type="expression" dxfId="150" priority="4">
      <formula>AND(SUM($AA3)&lt;=0,SUM($AB3,$AC3)&gt;0)</formula>
    </cfRule>
  </conditionalFormatting>
  <conditionalFormatting sqref="AM1:AS1048576">
    <cfRule type="expression" dxfId="149" priority="3">
      <formula>AND(ROW($AS1)&gt;14,$AS1&lt;0)</formula>
    </cfRule>
  </conditionalFormatting>
  <conditionalFormatting sqref="T1:T1048576">
    <cfRule type="expression" dxfId="148" priority="2">
      <formula>AND(ROW($T1)&gt;14,ISNUMBER($T1),$R1&gt;$K1)</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D1" sqref="D1:D1048576"/>
    </sheetView>
    <sheetView workbookViewId="1"/>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423</v>
      </c>
      <c r="I3" s="176" t="s">
        <v>424</v>
      </c>
      <c r="J3" s="440" t="s">
        <v>466</v>
      </c>
      <c r="K3" s="273" t="s">
        <v>426</v>
      </c>
      <c r="L3" s="186" t="s">
        <v>425</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955</v>
      </c>
      <c r="B14" s="128" t="s">
        <v>6</v>
      </c>
      <c r="C14" s="209" t="s">
        <v>820</v>
      </c>
      <c r="D14" s="209" t="s">
        <v>821</v>
      </c>
      <c r="E14" s="209" t="s">
        <v>819</v>
      </c>
      <c r="F14" s="209" t="s">
        <v>538</v>
      </c>
      <c r="G14" s="209" t="s">
        <v>539</v>
      </c>
      <c r="H14" s="364" t="s">
        <v>822</v>
      </c>
      <c r="I14" s="209" t="s">
        <v>823</v>
      </c>
      <c r="J14" s="209" t="s">
        <v>824</v>
      </c>
      <c r="K14" s="209" t="s">
        <v>825</v>
      </c>
      <c r="L14" s="209" t="s">
        <v>826</v>
      </c>
    </row>
    <row r="15" spans="1:12">
      <c r="A15" s="129"/>
      <c r="B15" s="129" t="s">
        <v>748</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749</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750</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147" priority="11">
      <formula>AND(ISNUMBER(D1),D1&lt;0.95)</formula>
    </cfRule>
  </conditionalFormatting>
  <conditionalFormatting sqref="C1:C13 C15:C1048576">
    <cfRule type="expression" dxfId="146" priority="10">
      <formula>AND(ISNUMBER(C1),ROUND(C1,2)&lt;0.8)</formula>
    </cfRule>
  </conditionalFormatting>
  <conditionalFormatting sqref="K1:L13 K15:L1048576">
    <cfRule type="expression" dxfId="145" priority="2">
      <formula>AND(SUM($K1)=0,SUM($L1)&gt;0)</formula>
    </cfRule>
  </conditionalFormatting>
  <conditionalFormatting sqref="C1:D13 C15:D1048576">
    <cfRule type="expression" dxfId="144" priority="1">
      <formula>AND(ISNUMBER(C1),C1&gt;1)</formula>
    </cfRule>
  </conditionalFormatting>
  <conditionalFormatting sqref="H1:I1048576">
    <cfRule type="expression" dxfId="143"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J15" activePane="bottomRight" state="frozen"/>
      <selection activeCell="I23" sqref="I23"/>
      <selection pane="topRight" activeCell="I23" sqref="I23"/>
      <selection pane="bottomLeft" activeCell="I23" sqref="I23"/>
      <selection pane="bottomRight" activeCell="J1" sqref="J1:J1048576"/>
    </sheetView>
    <sheetView workbookViewId="1"/>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962</v>
      </c>
      <c r="U1" s="87"/>
      <c r="V1" s="87"/>
      <c r="W1" s="87"/>
      <c r="X1" s="87"/>
      <c r="Y1" s="87"/>
      <c r="Z1" s="87"/>
    </row>
    <row r="2" spans="1:26" s="134" customFormat="1" ht="20" customHeight="1">
      <c r="A2" s="554" t="s">
        <v>433</v>
      </c>
      <c r="B2" s="555"/>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6"/>
      <c r="B3" s="557"/>
      <c r="C3" s="123"/>
      <c r="D3" s="123"/>
      <c r="E3" s="123"/>
      <c r="F3" s="275" t="s">
        <v>470</v>
      </c>
      <c r="G3" s="151" t="s">
        <v>964</v>
      </c>
      <c r="H3" s="181" t="s">
        <v>18</v>
      </c>
      <c r="I3" s="274" t="s">
        <v>965</v>
      </c>
      <c r="J3" s="150" t="s">
        <v>966</v>
      </c>
      <c r="K3" s="150" t="s">
        <v>422</v>
      </c>
      <c r="L3" s="150" t="s">
        <v>836</v>
      </c>
      <c r="M3" s="257" t="s">
        <v>420</v>
      </c>
      <c r="N3" s="181" t="s">
        <v>33</v>
      </c>
      <c r="O3" s="182" t="s">
        <v>34</v>
      </c>
      <c r="P3" s="182" t="s">
        <v>32</v>
      </c>
      <c r="Q3" s="460" t="s">
        <v>101</v>
      </c>
      <c r="R3" s="328" t="s">
        <v>38</v>
      </c>
      <c r="S3" s="182" t="s">
        <v>37</v>
      </c>
      <c r="T3" s="461" t="s">
        <v>969</v>
      </c>
      <c r="U3" s="401" t="s">
        <v>925</v>
      </c>
      <c r="V3" s="401" t="s">
        <v>931</v>
      </c>
      <c r="W3" s="401" t="s">
        <v>970</v>
      </c>
      <c r="X3" s="401" t="s">
        <v>971</v>
      </c>
      <c r="Y3" s="401" t="s">
        <v>926</v>
      </c>
      <c r="Z3" s="401" t="s">
        <v>928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5"/>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5"/>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955</v>
      </c>
      <c r="B14" s="132" t="s">
        <v>6</v>
      </c>
      <c r="C14" s="132" t="s">
        <v>40</v>
      </c>
      <c r="D14" s="132" t="s">
        <v>7</v>
      </c>
      <c r="E14" s="132" t="s">
        <v>122</v>
      </c>
      <c r="F14" s="209" t="s">
        <v>540</v>
      </c>
      <c r="G14" s="209" t="s">
        <v>827</v>
      </c>
      <c r="H14" s="209" t="s">
        <v>541</v>
      </c>
      <c r="I14" s="364" t="s">
        <v>542</v>
      </c>
      <c r="J14" s="209" t="s">
        <v>828</v>
      </c>
      <c r="K14" s="209" t="s">
        <v>829</v>
      </c>
      <c r="L14" s="209" t="s">
        <v>830</v>
      </c>
      <c r="M14" s="209" t="s">
        <v>831</v>
      </c>
      <c r="N14" s="209" t="s">
        <v>544</v>
      </c>
      <c r="O14" s="209" t="s">
        <v>588</v>
      </c>
      <c r="P14" s="209" t="s">
        <v>589</v>
      </c>
      <c r="Q14" s="475" t="s">
        <v>833</v>
      </c>
      <c r="R14" s="368" t="s">
        <v>545</v>
      </c>
      <c r="S14" s="209" t="s">
        <v>520</v>
      </c>
      <c r="T14" s="364" t="s">
        <v>816</v>
      </c>
      <c r="U14" s="362" t="s">
        <v>921</v>
      </c>
      <c r="V14" s="362" t="s">
        <v>918</v>
      </c>
      <c r="W14" s="362" t="s">
        <v>818</v>
      </c>
      <c r="X14" s="362" t="s">
        <v>817</v>
      </c>
      <c r="Y14" s="362" t="s">
        <v>922</v>
      </c>
      <c r="Z14" s="362" t="s">
        <v>930</v>
      </c>
    </row>
    <row r="15" spans="1:26">
      <c r="B15" s="96" t="s">
        <v>748</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748</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748</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748</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748</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748</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748</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748</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748</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748</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748</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748</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748</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748</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748</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748</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748</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748</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748</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748</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748</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748</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749</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749</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749</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749</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749</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749</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749</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749</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749</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749</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749</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749</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749</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749</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749</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749</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749</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749</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749</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749</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749</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749</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750</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750</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750</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750</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750</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750</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750</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750</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750</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750</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750</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750</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750</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750</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750</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750</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750</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750</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750</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750</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750</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750</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3 G15:G1048576">
    <cfRule type="expression" dxfId="142" priority="13">
      <formula>AND(ISNUMBER(G1),G1&gt;0)</formula>
    </cfRule>
  </conditionalFormatting>
  <conditionalFormatting sqref="O1:O1048576">
    <cfRule type="expression" dxfId="141" priority="665">
      <formula>AND(ISNUMBER($O1),ROUND($O1,2)&gt;ROUND($I1,2))</formula>
    </cfRule>
  </conditionalFormatting>
  <conditionalFormatting sqref="M2">
    <cfRule type="expression" dxfId="140" priority="11">
      <formula>AND(ISNUMBER(O2),O2&gt;I2)</formula>
    </cfRule>
  </conditionalFormatting>
  <conditionalFormatting sqref="J1:J1048576">
    <cfRule type="expression" dxfId="139" priority="8">
      <formula>AND(ISNUMBER($J1),$J1&lt;1)</formula>
    </cfRule>
  </conditionalFormatting>
  <conditionalFormatting sqref="K1:K1048576">
    <cfRule type="expression" dxfId="138" priority="7">
      <formula>AND(ISNUMBER($K1),ROUND($K1,2)&gt;=0.75)</formula>
    </cfRule>
    <cfRule type="expression" dxfId="137" priority="21">
      <formula>AND(ISNUMBER($K1),ROUND($K1,2)&gt;1)</formula>
    </cfRule>
  </conditionalFormatting>
  <conditionalFormatting sqref="Q1:Q13 Q81:Q1048569">
    <cfRule type="expression" dxfId="136" priority="679">
      <formula>AND(ISNUMBER(Q2),ROUND(Q2,2)&gt;1)</formula>
    </cfRule>
    <cfRule type="expression" dxfId="135" priority="680">
      <formula>AND(ISNUMBER(Q1),ROUND(Q1,2)&lt;0.95)</formula>
    </cfRule>
  </conditionalFormatting>
  <conditionalFormatting sqref="Q15:Q80">
    <cfRule type="expression" dxfId="134" priority="724">
      <formula>AND(ISNUMBER(#REF!),ROUND(#REF!,2)&gt;1)</formula>
    </cfRule>
    <cfRule type="expression" dxfId="133" priority="725">
      <formula>AND(ISNUMBER(Q15),ROUND(Q15,2)&lt;0.95)</formula>
    </cfRule>
  </conditionalFormatting>
  <conditionalFormatting sqref="Q1048570:Q1048576">
    <cfRule type="expression" dxfId="132" priority="726">
      <formula>AND(ISNUMBER(Q1),ROUND(Q1,2)&gt;1)</formula>
    </cfRule>
    <cfRule type="expression" dxfId="131" priority="727">
      <formula>AND(ISNUMBER(Q1048570),ROUND(Q1048570,2)&lt;0.95)</formula>
    </cfRule>
  </conditionalFormatting>
  <conditionalFormatting sqref="W1:X1048576">
    <cfRule type="expression" dxfId="130" priority="4">
      <formula>AND(ROW(W1)&gt;14,$B1&lt;&gt;"",$D1&lt;&gt;"Female")</formula>
    </cfRule>
    <cfRule type="expression" dxfId="129" priority="5">
      <formula>AND(ROW(W1)&gt;14,$B1&lt;&gt;"",OR($C1="&lt;01",$C1="01-04",$C1="05-09"))</formula>
    </cfRule>
  </conditionalFormatting>
  <conditionalFormatting sqref="Y1:Y1048576">
    <cfRule type="expression" dxfId="128" priority="2">
      <formula>AND(ROW(Y1)&gt;14,$B1&lt;&gt;"",OR($C1="&lt;01",$C1="01-04",$C1="05-09",$C1="10-14"))</formula>
    </cfRule>
    <cfRule type="expression" dxfId="127" priority="3">
      <formula>AND(ROW(Y1)&gt;14,$B1&lt;&gt;"",$D1&lt;&gt;"Male")</formula>
    </cfRule>
  </conditionalFormatting>
  <conditionalFormatting sqref="T1:Z1048576">
    <cfRule type="expression" dxfId="126"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L1" sqref="L1:L1048576"/>
    </sheetView>
    <sheetView workbookViewId="1"/>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962</v>
      </c>
      <c r="AD1" s="121"/>
      <c r="AE1" s="121"/>
      <c r="AF1" s="121"/>
      <c r="AG1" s="121"/>
    </row>
    <row r="2" spans="1:33" s="134" customFormat="1" ht="19" customHeight="1">
      <c r="A2" s="558" t="s">
        <v>435</v>
      </c>
      <c r="B2" s="559"/>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60"/>
      <c r="B3" s="561"/>
      <c r="C3" s="123"/>
      <c r="D3" s="123"/>
      <c r="E3" s="123"/>
      <c r="F3" s="186" t="s">
        <v>1064</v>
      </c>
      <c r="G3" s="458" t="s">
        <v>1036</v>
      </c>
      <c r="H3" s="401" t="s">
        <v>1037</v>
      </c>
      <c r="I3" s="458" t="s">
        <v>1039</v>
      </c>
      <c r="J3" s="401" t="s">
        <v>1045</v>
      </c>
      <c r="K3" s="456" t="s">
        <v>1065</v>
      </c>
      <c r="L3" s="456" t="s">
        <v>1066</v>
      </c>
      <c r="M3" s="401" t="s">
        <v>1067</v>
      </c>
      <c r="N3" s="151" t="s">
        <v>1068</v>
      </c>
      <c r="O3" s="195" t="s">
        <v>1069</v>
      </c>
      <c r="P3" s="195" t="s">
        <v>1070</v>
      </c>
      <c r="Q3" s="282" t="s">
        <v>958</v>
      </c>
      <c r="R3" s="275" t="s">
        <v>959</v>
      </c>
      <c r="S3" s="401" t="s">
        <v>1071</v>
      </c>
      <c r="T3" s="165" t="s">
        <v>1072</v>
      </c>
      <c r="U3" s="165" t="s">
        <v>427</v>
      </c>
      <c r="V3" s="446" t="s">
        <v>836</v>
      </c>
      <c r="W3" s="154" t="s">
        <v>101</v>
      </c>
      <c r="X3" s="181" t="s">
        <v>306</v>
      </c>
      <c r="Y3" s="181" t="s">
        <v>405</v>
      </c>
      <c r="Z3" s="182" t="s">
        <v>403</v>
      </c>
      <c r="AA3" s="182" t="s">
        <v>404</v>
      </c>
      <c r="AB3" s="186" t="s">
        <v>100</v>
      </c>
      <c r="AC3" s="282" t="s">
        <v>175</v>
      </c>
      <c r="AD3" s="163" t="s">
        <v>963</v>
      </c>
      <c r="AE3" s="465" t="s">
        <v>931</v>
      </c>
      <c r="AF3" s="465" t="s">
        <v>925</v>
      </c>
      <c r="AG3" s="465" t="s">
        <v>928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996</v>
      </c>
      <c r="R8" s="188" t="s">
        <v>290</v>
      </c>
      <c r="W8" s="86"/>
      <c r="Y8" s="184" t="s">
        <v>220</v>
      </c>
      <c r="AB8" s="188"/>
    </row>
    <row r="9" spans="1:33" hidden="1">
      <c r="F9" s="188"/>
      <c r="G9" s="188"/>
      <c r="H9" s="86"/>
      <c r="I9" s="188"/>
      <c r="J9" s="86"/>
      <c r="L9" s="236"/>
      <c r="Q9" s="462" t="s">
        <v>997</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955</v>
      </c>
      <c r="B14" s="128" t="s">
        <v>6</v>
      </c>
      <c r="C14" s="128" t="s">
        <v>40</v>
      </c>
      <c r="D14" s="128" t="s">
        <v>7</v>
      </c>
      <c r="E14" s="128" t="s">
        <v>122</v>
      </c>
      <c r="F14" s="209" t="s">
        <v>488</v>
      </c>
      <c r="G14" s="209" t="s">
        <v>490</v>
      </c>
      <c r="H14" s="362" t="s">
        <v>493</v>
      </c>
      <c r="I14" s="209" t="s">
        <v>495</v>
      </c>
      <c r="J14" s="362" t="s">
        <v>495</v>
      </c>
      <c r="K14" s="457" t="s">
        <v>547</v>
      </c>
      <c r="L14" s="457" t="s">
        <v>548</v>
      </c>
      <c r="M14" s="362" t="s">
        <v>842</v>
      </c>
      <c r="N14" s="209" t="s">
        <v>841</v>
      </c>
      <c r="O14" s="359" t="s">
        <v>550</v>
      </c>
      <c r="P14" s="359" t="s">
        <v>549</v>
      </c>
      <c r="Q14" s="364" t="s">
        <v>506</v>
      </c>
      <c r="R14" s="209" t="s">
        <v>507</v>
      </c>
      <c r="S14" s="362" t="s">
        <v>961</v>
      </c>
      <c r="T14" s="362" t="s">
        <v>840</v>
      </c>
      <c r="U14" s="362" t="s">
        <v>834</v>
      </c>
      <c r="V14" s="451" t="s">
        <v>837</v>
      </c>
      <c r="W14" s="209" t="s">
        <v>838</v>
      </c>
      <c r="X14" s="359" t="s">
        <v>835</v>
      </c>
      <c r="Y14" s="209" t="s">
        <v>546</v>
      </c>
      <c r="Z14" s="209" t="s">
        <v>596</v>
      </c>
      <c r="AA14" s="209" t="s">
        <v>597</v>
      </c>
      <c r="AB14" s="209" t="s">
        <v>839</v>
      </c>
      <c r="AC14" s="364" t="s">
        <v>816</v>
      </c>
      <c r="AD14" s="466" t="s">
        <v>922</v>
      </c>
      <c r="AE14" s="466" t="s">
        <v>918</v>
      </c>
      <c r="AF14" s="466" t="s">
        <v>921</v>
      </c>
      <c r="AG14" s="466" t="s">
        <v>930</v>
      </c>
    </row>
    <row r="15" spans="1:33">
      <c r="B15" s="96" t="s">
        <v>748</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748</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748</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748</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748</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748</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748</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748</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749</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882</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749</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882</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749</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882</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749</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882</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749</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882</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749</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882</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749</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882</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749</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882</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750</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750</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750</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750</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882</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750</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750</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750</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750</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125" priority="11">
      <formula>LEFT($B1,4)="_Mil"</formula>
    </cfRule>
  </conditionalFormatting>
  <conditionalFormatting sqref="N1:N1048576">
    <cfRule type="expression" dxfId="124" priority="9">
      <formula>AND(ISNUMBER($N1),ROUND($N1,2)&lt;&gt;0.8)</formula>
    </cfRule>
  </conditionalFormatting>
  <conditionalFormatting sqref="Y3 Y15:Y38 Y5:Y13">
    <cfRule type="cellIs" dxfId="123" priority="6" operator="lessThan">
      <formula>0</formula>
    </cfRule>
  </conditionalFormatting>
  <conditionalFormatting sqref="AB3:AB13 AB15:AB38">
    <cfRule type="expression" dxfId="122" priority="7">
      <formula>AND(ISNUMBER(#REF!),ROUND(#REF!,2)&lt;0.95)</formula>
    </cfRule>
  </conditionalFormatting>
  <conditionalFormatting sqref="AC4">
    <cfRule type="expression" dxfId="121" priority="5">
      <formula>AND(ISNUMBER(#REF!),ROUND(#REF!,2)&lt;0.95)</formula>
    </cfRule>
  </conditionalFormatting>
  <conditionalFormatting sqref="V1:V1048576">
    <cfRule type="expression" dxfId="120" priority="4">
      <formula>AND(ROW($V1)&gt;14,$V1&gt;0.01)</formula>
    </cfRule>
  </conditionalFormatting>
  <conditionalFormatting sqref="AD1:AD1048576">
    <cfRule type="expression" dxfId="119" priority="2">
      <formula>AND(ROW($AD1)&gt;14,$AD1&gt;1)</formula>
    </cfRule>
    <cfRule type="expression" dxfId="118" priority="3">
      <formula>AND(ROW($AD1)&gt;14,$AD1&gt;0.05)</formula>
    </cfRule>
  </conditionalFormatting>
  <conditionalFormatting sqref="AC1:AG1048576">
    <cfRule type="expression" dxfId="117"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2" t="s">
        <v>388</v>
      </c>
      <c r="B3" s="553"/>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432</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497</v>
      </c>
      <c r="F14" s="209" t="s">
        <v>551</v>
      </c>
      <c r="G14" s="209" t="s">
        <v>552</v>
      </c>
      <c r="H14" s="209" t="s">
        <v>553</v>
      </c>
      <c r="I14" s="209" t="s">
        <v>554</v>
      </c>
      <c r="J14" s="209" t="s">
        <v>555</v>
      </c>
      <c r="K14" s="209" t="s">
        <v>556</v>
      </c>
      <c r="L14" s="209" t="s">
        <v>557</v>
      </c>
      <c r="M14" s="209" t="s">
        <v>558</v>
      </c>
      <c r="N14" s="209" t="s">
        <v>559</v>
      </c>
      <c r="O14" s="209" t="s">
        <v>560</v>
      </c>
      <c r="P14" s="209" t="s">
        <v>561</v>
      </c>
      <c r="Q14" s="209" t="s">
        <v>562</v>
      </c>
      <c r="R14" s="209" t="s">
        <v>563</v>
      </c>
      <c r="S14" s="209" t="s">
        <v>564</v>
      </c>
      <c r="T14" s="209" t="s">
        <v>565</v>
      </c>
      <c r="U14" s="209" t="s">
        <v>566</v>
      </c>
      <c r="V14" s="209" t="s">
        <v>567</v>
      </c>
      <c r="W14" s="209" t="s">
        <v>568</v>
      </c>
      <c r="X14" s="209" t="s">
        <v>569</v>
      </c>
      <c r="Y14" s="209" t="s">
        <v>570</v>
      </c>
      <c r="Z14" s="209" t="s">
        <v>571</v>
      </c>
      <c r="AA14" s="209" t="s">
        <v>572</v>
      </c>
      <c r="AB14" s="209" t="s">
        <v>573</v>
      </c>
      <c r="AC14" s="209" t="s">
        <v>574</v>
      </c>
      <c r="AD14" s="209" t="s">
        <v>575</v>
      </c>
      <c r="AE14" s="209" t="s">
        <v>576</v>
      </c>
      <c r="AF14" s="209" t="s">
        <v>577</v>
      </c>
      <c r="AG14" s="209" t="s">
        <v>578</v>
      </c>
      <c r="AH14" s="209" t="s">
        <v>579</v>
      </c>
      <c r="AI14" s="209" t="s">
        <v>580</v>
      </c>
      <c r="AJ14" s="209" t="s">
        <v>581</v>
      </c>
      <c r="AK14" s="209" t="s">
        <v>582</v>
      </c>
      <c r="AL14" s="209" t="s">
        <v>583</v>
      </c>
      <c r="AM14" s="209" t="s">
        <v>584</v>
      </c>
      <c r="AN14" s="209" t="s">
        <v>585</v>
      </c>
      <c r="AO14" s="209" t="s">
        <v>586</v>
      </c>
      <c r="AP14" s="209" t="s">
        <v>587</v>
      </c>
      <c r="AQ14" s="209" t="s">
        <v>543</v>
      </c>
      <c r="AR14" s="209" t="s">
        <v>588</v>
      </c>
      <c r="AS14" s="209" t="s">
        <v>589</v>
      </c>
      <c r="AT14" s="209" t="s">
        <v>534</v>
      </c>
      <c r="AU14" s="209" t="s">
        <v>590</v>
      </c>
      <c r="AV14" s="209" t="s">
        <v>591</v>
      </c>
      <c r="AW14" s="209" t="s">
        <v>592</v>
      </c>
      <c r="AX14" s="209" t="s">
        <v>593</v>
      </c>
      <c r="AY14" s="209" t="s">
        <v>594</v>
      </c>
      <c r="AZ14" s="209" t="s">
        <v>595</v>
      </c>
      <c r="BA14" s="209" t="s">
        <v>596</v>
      </c>
      <c r="BB14" s="209" t="s">
        <v>597</v>
      </c>
      <c r="BC14" s="209" t="s">
        <v>598</v>
      </c>
      <c r="BD14" s="209" t="s">
        <v>599</v>
      </c>
      <c r="BE14" s="209" t="s">
        <v>600</v>
      </c>
      <c r="BF14" s="209" t="s">
        <v>601</v>
      </c>
      <c r="BG14" s="209" t="s">
        <v>602</v>
      </c>
      <c r="BH14" s="209" t="s">
        <v>603</v>
      </c>
      <c r="BI14" s="209" t="s">
        <v>604</v>
      </c>
      <c r="BJ14" s="209" t="s">
        <v>605</v>
      </c>
      <c r="BK14" s="209" t="s">
        <v>606</v>
      </c>
      <c r="BL14" s="209" t="s">
        <v>607</v>
      </c>
      <c r="BM14" s="209" t="s">
        <v>608</v>
      </c>
      <c r="BN14" s="209" t="s">
        <v>609</v>
      </c>
      <c r="BO14" s="209" t="s">
        <v>610</v>
      </c>
      <c r="BP14" s="209" t="s">
        <v>611</v>
      </c>
      <c r="BQ14" s="209" t="s">
        <v>612</v>
      </c>
      <c r="BR14" s="209" t="s">
        <v>613</v>
      </c>
      <c r="BS14" s="209" t="s">
        <v>614</v>
      </c>
      <c r="BT14" s="209" t="s">
        <v>615</v>
      </c>
      <c r="BU14" s="209" t="s">
        <v>616</v>
      </c>
      <c r="BV14" s="209" t="s">
        <v>617</v>
      </c>
      <c r="BW14" s="209" t="s">
        <v>618</v>
      </c>
      <c r="BX14" s="209" t="s">
        <v>619</v>
      </c>
      <c r="BY14" s="209" t="s">
        <v>620</v>
      </c>
      <c r="BZ14" s="209" t="s">
        <v>621</v>
      </c>
      <c r="CA14" s="209" t="s">
        <v>622</v>
      </c>
      <c r="CB14" s="209" t="s">
        <v>623</v>
      </c>
      <c r="CC14" s="209" t="s">
        <v>624</v>
      </c>
    </row>
    <row r="15" spans="1:81">
      <c r="A15" s="96" t="s">
        <v>748</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748</v>
      </c>
      <c r="B16" s="96" t="s">
        <v>43</v>
      </c>
      <c r="C16" s="96" t="s">
        <v>120</v>
      </c>
      <c r="E16" s="159"/>
      <c r="F16" s="244"/>
      <c r="G16" s="160"/>
      <c r="H16" s="192"/>
      <c r="BN16" s="249"/>
    </row>
    <row r="17" spans="1:8">
      <c r="A17" s="96" t="s">
        <v>748</v>
      </c>
      <c r="B17" s="96" t="s">
        <v>110</v>
      </c>
      <c r="C17" s="96" t="s">
        <v>109</v>
      </c>
      <c r="E17" s="159"/>
      <c r="F17" s="244"/>
      <c r="G17" s="160"/>
      <c r="H17" s="192"/>
    </row>
    <row r="18" spans="1:8">
      <c r="A18" s="96" t="s">
        <v>748</v>
      </c>
      <c r="B18" s="96" t="s">
        <v>110</v>
      </c>
      <c r="C18" s="96" t="s">
        <v>120</v>
      </c>
      <c r="E18" s="159"/>
      <c r="F18" s="244"/>
      <c r="G18" s="160"/>
      <c r="H18" s="192"/>
    </row>
    <row r="19" spans="1:8">
      <c r="A19" s="96" t="s">
        <v>748</v>
      </c>
      <c r="B19" s="96" t="s">
        <v>111</v>
      </c>
      <c r="C19" s="96" t="s">
        <v>109</v>
      </c>
      <c r="E19" s="159"/>
      <c r="F19" s="244"/>
      <c r="G19" s="160"/>
      <c r="H19" s="192"/>
    </row>
    <row r="20" spans="1:8">
      <c r="A20" s="96" t="s">
        <v>748</v>
      </c>
      <c r="B20" s="96" t="s">
        <v>111</v>
      </c>
      <c r="C20" s="96" t="s">
        <v>120</v>
      </c>
      <c r="E20" s="159"/>
      <c r="F20" s="244"/>
      <c r="G20" s="160"/>
      <c r="H20" s="192"/>
    </row>
    <row r="21" spans="1:8">
      <c r="A21" s="96" t="s">
        <v>748</v>
      </c>
      <c r="B21" s="96" t="s">
        <v>112</v>
      </c>
      <c r="C21" s="96" t="s">
        <v>109</v>
      </c>
      <c r="E21" s="159"/>
      <c r="F21" s="244"/>
      <c r="G21" s="160"/>
      <c r="H21" s="192"/>
    </row>
    <row r="22" spans="1:8">
      <c r="A22" s="96" t="s">
        <v>748</v>
      </c>
      <c r="B22" s="96" t="s">
        <v>112</v>
      </c>
      <c r="C22" s="96" t="s">
        <v>120</v>
      </c>
      <c r="E22" s="159"/>
      <c r="F22" s="244"/>
      <c r="G22" s="160"/>
      <c r="H22" s="192"/>
    </row>
    <row r="23" spans="1:8">
      <c r="A23" s="96" t="s">
        <v>748</v>
      </c>
      <c r="B23" s="96" t="s">
        <v>113</v>
      </c>
      <c r="C23" s="96" t="s">
        <v>109</v>
      </c>
      <c r="E23" s="159"/>
      <c r="F23" s="244"/>
      <c r="G23" s="160"/>
      <c r="H23" s="192"/>
    </row>
    <row r="24" spans="1:8">
      <c r="A24" s="96" t="s">
        <v>748</v>
      </c>
      <c r="B24" s="96" t="s">
        <v>113</v>
      </c>
      <c r="C24" s="96" t="s">
        <v>120</v>
      </c>
      <c r="E24" s="159"/>
      <c r="F24" s="244"/>
      <c r="G24" s="160"/>
      <c r="H24" s="192"/>
    </row>
    <row r="25" spans="1:8">
      <c r="A25" s="96" t="s">
        <v>748</v>
      </c>
      <c r="B25" s="96" t="s">
        <v>114</v>
      </c>
      <c r="C25" s="96" t="s">
        <v>109</v>
      </c>
      <c r="E25" s="159"/>
      <c r="F25" s="244"/>
      <c r="G25" s="160"/>
      <c r="H25" s="192"/>
    </row>
    <row r="26" spans="1:8">
      <c r="A26" s="96" t="s">
        <v>748</v>
      </c>
      <c r="B26" s="96" t="s">
        <v>114</v>
      </c>
      <c r="C26" s="96" t="s">
        <v>120</v>
      </c>
      <c r="E26" s="159"/>
      <c r="F26" s="244"/>
      <c r="G26" s="160"/>
      <c r="H26" s="192"/>
    </row>
    <row r="27" spans="1:8">
      <c r="A27" s="96" t="s">
        <v>748</v>
      </c>
      <c r="B27" s="96" t="s">
        <v>115</v>
      </c>
      <c r="C27" s="96" t="s">
        <v>109</v>
      </c>
      <c r="E27" s="159"/>
      <c r="F27" s="244"/>
      <c r="G27" s="160"/>
      <c r="H27" s="192"/>
    </row>
    <row r="28" spans="1:8">
      <c r="A28" s="96" t="s">
        <v>748</v>
      </c>
      <c r="B28" s="96" t="s">
        <v>115</v>
      </c>
      <c r="C28" s="96" t="s">
        <v>120</v>
      </c>
      <c r="E28" s="159"/>
      <c r="F28" s="244"/>
      <c r="G28" s="160"/>
      <c r="H28" s="192"/>
    </row>
    <row r="29" spans="1:8">
      <c r="A29" s="96" t="s">
        <v>748</v>
      </c>
      <c r="B29" s="96" t="s">
        <v>116</v>
      </c>
      <c r="C29" s="96" t="s">
        <v>109</v>
      </c>
      <c r="E29" s="159"/>
      <c r="F29" s="244"/>
      <c r="G29" s="160"/>
      <c r="H29" s="192"/>
    </row>
    <row r="30" spans="1:8">
      <c r="A30" s="96" t="s">
        <v>748</v>
      </c>
      <c r="B30" s="96" t="s">
        <v>116</v>
      </c>
      <c r="C30" s="96" t="s">
        <v>120</v>
      </c>
      <c r="E30" s="159"/>
      <c r="F30" s="244"/>
      <c r="G30" s="160"/>
      <c r="H30" s="192"/>
    </row>
    <row r="31" spans="1:8">
      <c r="A31" s="96" t="s">
        <v>748</v>
      </c>
      <c r="B31" s="96" t="s">
        <v>117</v>
      </c>
      <c r="C31" s="96" t="s">
        <v>109</v>
      </c>
      <c r="E31" s="159"/>
      <c r="F31" s="244"/>
      <c r="G31" s="160"/>
      <c r="H31" s="192"/>
    </row>
    <row r="32" spans="1:8">
      <c r="A32" s="96" t="s">
        <v>748</v>
      </c>
      <c r="B32" s="96" t="s">
        <v>117</v>
      </c>
      <c r="C32" s="96" t="s">
        <v>120</v>
      </c>
      <c r="E32" s="159"/>
      <c r="F32" s="244"/>
      <c r="G32" s="160"/>
      <c r="H32" s="192"/>
    </row>
    <row r="33" spans="1:8">
      <c r="A33" s="96" t="s">
        <v>748</v>
      </c>
      <c r="B33" s="96" t="s">
        <v>118</v>
      </c>
      <c r="C33" s="96" t="s">
        <v>109</v>
      </c>
      <c r="E33" s="159"/>
      <c r="F33" s="244"/>
      <c r="G33" s="160"/>
      <c r="H33" s="192"/>
    </row>
    <row r="34" spans="1:8">
      <c r="A34" s="96" t="s">
        <v>748</v>
      </c>
      <c r="B34" s="96" t="s">
        <v>118</v>
      </c>
      <c r="C34" s="96" t="s">
        <v>120</v>
      </c>
      <c r="E34" s="159"/>
      <c r="F34" s="244"/>
      <c r="G34" s="160"/>
      <c r="H34" s="192"/>
    </row>
    <row r="35" spans="1:8">
      <c r="A35" s="96" t="s">
        <v>748</v>
      </c>
      <c r="B35" s="96" t="s">
        <v>119</v>
      </c>
      <c r="C35" s="96" t="s">
        <v>109</v>
      </c>
      <c r="E35" s="159"/>
      <c r="F35" s="244"/>
      <c r="G35" s="160"/>
      <c r="H35" s="192"/>
    </row>
    <row r="36" spans="1:8">
      <c r="A36" s="96" t="s">
        <v>748</v>
      </c>
      <c r="B36" s="96" t="s">
        <v>119</v>
      </c>
      <c r="C36" s="96" t="s">
        <v>120</v>
      </c>
      <c r="E36" s="159"/>
      <c r="F36" s="244"/>
      <c r="G36" s="160"/>
      <c r="H36" s="192"/>
    </row>
    <row r="37" spans="1:8">
      <c r="A37" s="96" t="s">
        <v>748</v>
      </c>
      <c r="B37" s="96" t="s">
        <v>8</v>
      </c>
      <c r="C37" s="96" t="s">
        <v>109</v>
      </c>
      <c r="E37" s="159"/>
      <c r="F37" s="244"/>
      <c r="G37" s="160"/>
      <c r="H37" s="192"/>
    </row>
    <row r="38" spans="1:8">
      <c r="A38" s="96" t="s">
        <v>748</v>
      </c>
      <c r="B38" s="96" t="s">
        <v>8</v>
      </c>
      <c r="C38" s="96" t="s">
        <v>120</v>
      </c>
      <c r="E38" s="159"/>
      <c r="F38" s="244"/>
      <c r="G38" s="160"/>
      <c r="H38" s="192"/>
    </row>
    <row r="39" spans="1:8">
      <c r="A39" s="96" t="s">
        <v>749</v>
      </c>
      <c r="B39" s="96" t="s">
        <v>43</v>
      </c>
      <c r="C39" s="96" t="s">
        <v>109</v>
      </c>
      <c r="E39" s="159"/>
      <c r="F39" s="244"/>
      <c r="G39" s="160"/>
      <c r="H39" s="192"/>
    </row>
    <row r="40" spans="1:8">
      <c r="A40" s="96" t="s">
        <v>749</v>
      </c>
      <c r="B40" s="96" t="s">
        <v>43</v>
      </c>
      <c r="C40" s="96" t="s">
        <v>120</v>
      </c>
      <c r="E40" s="159"/>
      <c r="F40" s="244"/>
      <c r="G40" s="160"/>
      <c r="H40" s="192"/>
    </row>
    <row r="41" spans="1:8">
      <c r="A41" s="96" t="s">
        <v>749</v>
      </c>
      <c r="B41" s="96" t="s">
        <v>110</v>
      </c>
      <c r="C41" s="96" t="s">
        <v>109</v>
      </c>
      <c r="E41" s="159"/>
      <c r="F41" s="244"/>
      <c r="G41" s="160"/>
      <c r="H41" s="192"/>
    </row>
    <row r="42" spans="1:8">
      <c r="A42" s="96" t="s">
        <v>749</v>
      </c>
      <c r="B42" s="96" t="s">
        <v>110</v>
      </c>
      <c r="C42" s="96" t="s">
        <v>120</v>
      </c>
      <c r="E42" s="159"/>
      <c r="F42" s="244"/>
      <c r="G42" s="160"/>
      <c r="H42" s="192"/>
    </row>
    <row r="43" spans="1:8">
      <c r="A43" s="96" t="s">
        <v>749</v>
      </c>
      <c r="B43" s="96" t="s">
        <v>111</v>
      </c>
      <c r="C43" s="96" t="s">
        <v>109</v>
      </c>
      <c r="E43" s="159"/>
      <c r="F43" s="244"/>
      <c r="G43" s="160"/>
      <c r="H43" s="192"/>
    </row>
    <row r="44" spans="1:8">
      <c r="A44" s="96" t="s">
        <v>749</v>
      </c>
      <c r="B44" s="96" t="s">
        <v>111</v>
      </c>
      <c r="C44" s="96" t="s">
        <v>120</v>
      </c>
      <c r="E44" s="159"/>
      <c r="F44" s="244"/>
      <c r="G44" s="160"/>
      <c r="H44" s="192"/>
    </row>
    <row r="45" spans="1:8">
      <c r="A45" s="96" t="s">
        <v>749</v>
      </c>
      <c r="B45" s="96" t="s">
        <v>112</v>
      </c>
      <c r="C45" s="96" t="s">
        <v>109</v>
      </c>
      <c r="E45" s="159"/>
      <c r="F45" s="244"/>
      <c r="G45" s="160"/>
      <c r="H45" s="192"/>
    </row>
    <row r="46" spans="1:8">
      <c r="A46" s="96" t="s">
        <v>749</v>
      </c>
      <c r="B46" s="96" t="s">
        <v>112</v>
      </c>
      <c r="C46" s="96" t="s">
        <v>120</v>
      </c>
      <c r="E46" s="159"/>
      <c r="F46" s="244"/>
      <c r="G46" s="160"/>
      <c r="H46" s="192"/>
    </row>
    <row r="47" spans="1:8">
      <c r="A47" s="96" t="s">
        <v>749</v>
      </c>
      <c r="B47" s="96" t="s">
        <v>113</v>
      </c>
      <c r="C47" s="96" t="s">
        <v>109</v>
      </c>
      <c r="E47" s="159"/>
      <c r="F47" s="244"/>
      <c r="G47" s="160"/>
      <c r="H47" s="192"/>
    </row>
    <row r="48" spans="1:8">
      <c r="A48" s="96" t="s">
        <v>749</v>
      </c>
      <c r="B48" s="96" t="s">
        <v>113</v>
      </c>
      <c r="C48" s="96" t="s">
        <v>120</v>
      </c>
      <c r="E48" s="159"/>
      <c r="F48" s="244"/>
      <c r="G48" s="160"/>
      <c r="H48" s="192"/>
    </row>
    <row r="49" spans="1:8">
      <c r="A49" s="96" t="s">
        <v>749</v>
      </c>
      <c r="B49" s="96" t="s">
        <v>114</v>
      </c>
      <c r="C49" s="96" t="s">
        <v>109</v>
      </c>
      <c r="E49" s="159"/>
      <c r="F49" s="244"/>
      <c r="G49" s="160"/>
      <c r="H49" s="192"/>
    </row>
    <row r="50" spans="1:8">
      <c r="A50" s="96" t="s">
        <v>749</v>
      </c>
      <c r="B50" s="96" t="s">
        <v>114</v>
      </c>
      <c r="C50" s="96" t="s">
        <v>120</v>
      </c>
      <c r="E50" s="159"/>
      <c r="F50" s="244"/>
      <c r="G50" s="160"/>
      <c r="H50" s="192"/>
    </row>
    <row r="51" spans="1:8">
      <c r="A51" s="96" t="s">
        <v>749</v>
      </c>
      <c r="B51" s="96" t="s">
        <v>115</v>
      </c>
      <c r="C51" s="96" t="s">
        <v>109</v>
      </c>
      <c r="E51" s="159"/>
      <c r="F51" s="244"/>
      <c r="G51" s="160"/>
      <c r="H51" s="192"/>
    </row>
    <row r="52" spans="1:8">
      <c r="A52" s="96" t="s">
        <v>749</v>
      </c>
      <c r="B52" s="96" t="s">
        <v>115</v>
      </c>
      <c r="C52" s="96" t="s">
        <v>120</v>
      </c>
      <c r="E52" s="159"/>
      <c r="F52" s="244"/>
      <c r="G52" s="160"/>
      <c r="H52" s="192"/>
    </row>
    <row r="53" spans="1:8">
      <c r="A53" s="96" t="s">
        <v>749</v>
      </c>
      <c r="B53" s="96" t="s">
        <v>116</v>
      </c>
      <c r="C53" s="96" t="s">
        <v>109</v>
      </c>
      <c r="E53" s="159"/>
      <c r="F53" s="244"/>
      <c r="G53" s="160"/>
      <c r="H53" s="192"/>
    </row>
    <row r="54" spans="1:8">
      <c r="A54" s="96" t="s">
        <v>749</v>
      </c>
      <c r="B54" s="96" t="s">
        <v>116</v>
      </c>
      <c r="C54" s="96" t="s">
        <v>120</v>
      </c>
      <c r="E54" s="159"/>
      <c r="F54" s="244"/>
      <c r="G54" s="160"/>
      <c r="H54" s="192"/>
    </row>
    <row r="55" spans="1:8">
      <c r="A55" s="96" t="s">
        <v>749</v>
      </c>
      <c r="B55" s="96" t="s">
        <v>117</v>
      </c>
      <c r="C55" s="96" t="s">
        <v>109</v>
      </c>
      <c r="E55" s="159"/>
      <c r="F55" s="244"/>
      <c r="G55" s="160"/>
      <c r="H55" s="192"/>
    </row>
    <row r="56" spans="1:8">
      <c r="A56" s="96" t="s">
        <v>749</v>
      </c>
      <c r="B56" s="96" t="s">
        <v>117</v>
      </c>
      <c r="C56" s="96" t="s">
        <v>120</v>
      </c>
      <c r="E56" s="159"/>
      <c r="F56" s="244"/>
      <c r="G56" s="160"/>
      <c r="H56" s="192"/>
    </row>
    <row r="57" spans="1:8">
      <c r="A57" s="96" t="s">
        <v>749</v>
      </c>
      <c r="B57" s="96" t="s">
        <v>118</v>
      </c>
      <c r="C57" s="96" t="s">
        <v>109</v>
      </c>
      <c r="E57" s="159"/>
      <c r="F57" s="244"/>
      <c r="G57" s="160"/>
      <c r="H57" s="192"/>
    </row>
    <row r="58" spans="1:8">
      <c r="A58" s="96" t="s">
        <v>749</v>
      </c>
      <c r="B58" s="96" t="s">
        <v>118</v>
      </c>
      <c r="C58" s="96" t="s">
        <v>120</v>
      </c>
      <c r="E58" s="159"/>
      <c r="F58" s="244"/>
      <c r="G58" s="160"/>
      <c r="H58" s="192"/>
    </row>
    <row r="59" spans="1:8">
      <c r="A59" s="96" t="s">
        <v>749</v>
      </c>
      <c r="B59" s="96" t="s">
        <v>119</v>
      </c>
      <c r="C59" s="96" t="s">
        <v>109</v>
      </c>
      <c r="E59" s="159"/>
      <c r="F59" s="244"/>
      <c r="G59" s="160"/>
      <c r="H59" s="192"/>
    </row>
    <row r="60" spans="1:8">
      <c r="A60" s="96" t="s">
        <v>749</v>
      </c>
      <c r="B60" s="96" t="s">
        <v>119</v>
      </c>
      <c r="C60" s="96" t="s">
        <v>120</v>
      </c>
      <c r="E60" s="159"/>
      <c r="F60" s="244"/>
      <c r="G60" s="160"/>
      <c r="H60" s="192"/>
    </row>
    <row r="61" spans="1:8">
      <c r="A61" s="96" t="s">
        <v>749</v>
      </c>
      <c r="B61" s="96" t="s">
        <v>8</v>
      </c>
      <c r="C61" s="96" t="s">
        <v>109</v>
      </c>
      <c r="E61" s="159"/>
      <c r="F61" s="244"/>
      <c r="G61" s="160"/>
      <c r="H61" s="192"/>
    </row>
    <row r="62" spans="1:8">
      <c r="A62" s="96" t="s">
        <v>749</v>
      </c>
      <c r="B62" s="96" t="s">
        <v>8</v>
      </c>
      <c r="C62" s="96" t="s">
        <v>120</v>
      </c>
      <c r="E62" s="159"/>
      <c r="F62" s="244"/>
      <c r="G62" s="160"/>
      <c r="H62" s="192"/>
    </row>
    <row r="63" spans="1:8">
      <c r="A63" s="96" t="s">
        <v>750</v>
      </c>
      <c r="B63" s="96" t="s">
        <v>43</v>
      </c>
      <c r="C63" s="96" t="s">
        <v>109</v>
      </c>
      <c r="E63" s="159"/>
      <c r="F63" s="244"/>
      <c r="G63" s="160"/>
      <c r="H63" s="192"/>
    </row>
    <row r="64" spans="1:8">
      <c r="A64" s="96" t="s">
        <v>750</v>
      </c>
      <c r="B64" s="96" t="s">
        <v>43</v>
      </c>
      <c r="C64" s="96" t="s">
        <v>120</v>
      </c>
      <c r="E64" s="159"/>
      <c r="F64" s="244"/>
      <c r="G64" s="160"/>
      <c r="H64" s="192"/>
    </row>
    <row r="65" spans="1:8">
      <c r="A65" s="96" t="s">
        <v>750</v>
      </c>
      <c r="B65" s="96" t="s">
        <v>110</v>
      </c>
      <c r="C65" s="96" t="s">
        <v>109</v>
      </c>
      <c r="E65" s="159"/>
      <c r="F65" s="244"/>
      <c r="G65" s="160"/>
      <c r="H65" s="192"/>
    </row>
    <row r="66" spans="1:8">
      <c r="A66" s="96" t="s">
        <v>750</v>
      </c>
      <c r="B66" s="96" t="s">
        <v>110</v>
      </c>
      <c r="C66" s="96" t="s">
        <v>120</v>
      </c>
      <c r="E66" s="159"/>
      <c r="F66" s="244"/>
      <c r="G66" s="160"/>
      <c r="H66" s="192"/>
    </row>
    <row r="67" spans="1:8">
      <c r="A67" s="96" t="s">
        <v>750</v>
      </c>
      <c r="B67" s="96" t="s">
        <v>111</v>
      </c>
      <c r="C67" s="96" t="s">
        <v>109</v>
      </c>
      <c r="E67" s="159"/>
      <c r="F67" s="244"/>
      <c r="G67" s="160"/>
      <c r="H67" s="192"/>
    </row>
    <row r="68" spans="1:8">
      <c r="A68" s="96" t="s">
        <v>750</v>
      </c>
      <c r="B68" s="96" t="s">
        <v>111</v>
      </c>
      <c r="C68" s="96" t="s">
        <v>120</v>
      </c>
      <c r="E68" s="159"/>
      <c r="F68" s="244"/>
      <c r="G68" s="160"/>
      <c r="H68" s="192"/>
    </row>
    <row r="69" spans="1:8">
      <c r="A69" s="96" t="s">
        <v>750</v>
      </c>
      <c r="B69" s="96" t="s">
        <v>112</v>
      </c>
      <c r="C69" s="96" t="s">
        <v>109</v>
      </c>
      <c r="E69" s="159"/>
      <c r="F69" s="244"/>
      <c r="G69" s="160"/>
      <c r="H69" s="192"/>
    </row>
    <row r="70" spans="1:8">
      <c r="A70" s="96" t="s">
        <v>750</v>
      </c>
      <c r="B70" s="96" t="s">
        <v>112</v>
      </c>
      <c r="C70" s="96" t="s">
        <v>120</v>
      </c>
      <c r="E70" s="159"/>
      <c r="F70" s="244"/>
      <c r="G70" s="160"/>
      <c r="H70" s="192"/>
    </row>
    <row r="71" spans="1:8">
      <c r="A71" s="96" t="s">
        <v>750</v>
      </c>
      <c r="B71" s="96" t="s">
        <v>113</v>
      </c>
      <c r="C71" s="96" t="s">
        <v>109</v>
      </c>
      <c r="E71" s="159"/>
      <c r="F71" s="244"/>
      <c r="G71" s="160"/>
      <c r="H71" s="192"/>
    </row>
    <row r="72" spans="1:8">
      <c r="A72" s="96" t="s">
        <v>750</v>
      </c>
      <c r="B72" s="96" t="s">
        <v>113</v>
      </c>
      <c r="C72" s="96" t="s">
        <v>120</v>
      </c>
      <c r="E72" s="159"/>
      <c r="F72" s="244"/>
      <c r="G72" s="160"/>
      <c r="H72" s="192"/>
    </row>
    <row r="73" spans="1:8">
      <c r="A73" s="96" t="s">
        <v>750</v>
      </c>
      <c r="B73" s="96" t="s">
        <v>114</v>
      </c>
      <c r="C73" s="96" t="s">
        <v>109</v>
      </c>
      <c r="E73" s="159"/>
      <c r="F73" s="244"/>
      <c r="G73" s="160"/>
      <c r="H73" s="192"/>
    </row>
    <row r="74" spans="1:8">
      <c r="A74" s="96" t="s">
        <v>750</v>
      </c>
      <c r="B74" s="96" t="s">
        <v>114</v>
      </c>
      <c r="C74" s="96" t="s">
        <v>120</v>
      </c>
      <c r="E74" s="159"/>
      <c r="F74" s="244"/>
      <c r="G74" s="160"/>
      <c r="H74" s="192"/>
    </row>
    <row r="75" spans="1:8">
      <c r="A75" s="96" t="s">
        <v>750</v>
      </c>
      <c r="B75" s="96" t="s">
        <v>115</v>
      </c>
      <c r="C75" s="96" t="s">
        <v>109</v>
      </c>
      <c r="E75" s="159"/>
      <c r="F75" s="244"/>
      <c r="G75" s="160"/>
      <c r="H75" s="192"/>
    </row>
    <row r="76" spans="1:8">
      <c r="A76" s="96" t="s">
        <v>750</v>
      </c>
      <c r="B76" s="96" t="s">
        <v>115</v>
      </c>
      <c r="C76" s="96" t="s">
        <v>120</v>
      </c>
      <c r="E76" s="159"/>
      <c r="F76" s="244"/>
      <c r="G76" s="160"/>
      <c r="H76" s="192"/>
    </row>
    <row r="77" spans="1:8">
      <c r="A77" s="96" t="s">
        <v>750</v>
      </c>
      <c r="B77" s="96" t="s">
        <v>116</v>
      </c>
      <c r="C77" s="96" t="s">
        <v>109</v>
      </c>
      <c r="E77" s="159"/>
      <c r="F77" s="244"/>
      <c r="G77" s="160"/>
      <c r="H77" s="192"/>
    </row>
    <row r="78" spans="1:8">
      <c r="A78" s="96" t="s">
        <v>750</v>
      </c>
      <c r="B78" s="96" t="s">
        <v>116</v>
      </c>
      <c r="C78" s="96" t="s">
        <v>120</v>
      </c>
      <c r="E78" s="159"/>
      <c r="F78" s="244"/>
      <c r="G78" s="160"/>
      <c r="H78" s="192"/>
    </row>
    <row r="79" spans="1:8">
      <c r="A79" s="96" t="s">
        <v>750</v>
      </c>
      <c r="B79" s="96" t="s">
        <v>117</v>
      </c>
      <c r="C79" s="96" t="s">
        <v>109</v>
      </c>
      <c r="E79" s="159"/>
      <c r="F79" s="244"/>
      <c r="G79" s="160"/>
      <c r="H79" s="192"/>
    </row>
    <row r="80" spans="1:8">
      <c r="A80" s="96" t="s">
        <v>750</v>
      </c>
      <c r="B80" s="96" t="s">
        <v>117</v>
      </c>
      <c r="C80" s="96" t="s">
        <v>120</v>
      </c>
      <c r="E80" s="159"/>
      <c r="F80" s="244"/>
      <c r="G80" s="160"/>
      <c r="H80" s="192"/>
    </row>
    <row r="81" spans="1:8">
      <c r="A81" s="96" t="s">
        <v>750</v>
      </c>
      <c r="B81" s="96" t="s">
        <v>118</v>
      </c>
      <c r="C81" s="96" t="s">
        <v>109</v>
      </c>
      <c r="E81" s="159"/>
      <c r="F81" s="244"/>
      <c r="G81" s="160"/>
      <c r="H81" s="192"/>
    </row>
    <row r="82" spans="1:8">
      <c r="A82" s="96" t="s">
        <v>750</v>
      </c>
      <c r="B82" s="96" t="s">
        <v>118</v>
      </c>
      <c r="C82" s="96" t="s">
        <v>120</v>
      </c>
      <c r="E82" s="159"/>
      <c r="F82" s="244"/>
      <c r="G82" s="160"/>
      <c r="H82" s="192"/>
    </row>
    <row r="83" spans="1:8">
      <c r="A83" s="96" t="s">
        <v>750</v>
      </c>
      <c r="B83" s="96" t="s">
        <v>119</v>
      </c>
      <c r="C83" s="96" t="s">
        <v>109</v>
      </c>
      <c r="E83" s="159"/>
      <c r="F83" s="244"/>
      <c r="G83" s="160"/>
      <c r="H83" s="192"/>
    </row>
    <row r="84" spans="1:8">
      <c r="A84" s="96" t="s">
        <v>750</v>
      </c>
      <c r="B84" s="96" t="s">
        <v>119</v>
      </c>
      <c r="C84" s="96" t="s">
        <v>120</v>
      </c>
      <c r="E84" s="159"/>
      <c r="F84" s="244"/>
      <c r="G84" s="160"/>
      <c r="H84" s="192"/>
    </row>
    <row r="85" spans="1:8">
      <c r="A85" s="96" t="s">
        <v>750</v>
      </c>
      <c r="B85" s="96" t="s">
        <v>8</v>
      </c>
      <c r="C85" s="96" t="s">
        <v>109</v>
      </c>
      <c r="E85" s="159"/>
      <c r="F85" s="244"/>
      <c r="G85" s="160"/>
      <c r="H85" s="192"/>
    </row>
    <row r="86" spans="1:8">
      <c r="A86" s="96" t="s">
        <v>750</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16" priority="6">
      <formula>OR($C1="Female",$B1="01-04",$B1="05-09",$B1="10-14")</formula>
    </cfRule>
  </conditionalFormatting>
  <conditionalFormatting sqref="AK1:AP13 U1:V13 U15:V1048576 AK15:AP1048576">
    <cfRule type="expression" dxfId="115" priority="11">
      <formula>AND(ROW(U1)&gt;14,$A1&lt;&gt;"",$B1&lt;&gt;"01-04")</formula>
    </cfRule>
  </conditionalFormatting>
  <conditionalFormatting sqref="CA1:CC13 CA15:CC1048576">
    <cfRule type="expression" dxfId="114" priority="10">
      <formula>OR($B1="01-04",$B1="05-09")</formula>
    </cfRule>
  </conditionalFormatting>
  <conditionalFormatting sqref="G1:G13 G15:G1048576">
    <cfRule type="expression" dxfId="113" priority="9">
      <formula>AND(ISNUMBER($G1),OR(ROUND($G1,2)&lt;0.95,ROUND($G1,2)&gt;1))</formula>
    </cfRule>
  </conditionalFormatting>
  <conditionalFormatting sqref="K1:L13 K15:L1048576">
    <cfRule type="expression" dxfId="112" priority="8">
      <formula>AND(OR($B1="15-19",$B1="20-24",$B1="25-29",$B1="30-34",$B1="35-39",$B1="40-44",$B1="45-49",$B1="50+"),K1&lt;20%,K1&lt;&gt;"")</formula>
    </cfRule>
  </conditionalFormatting>
  <conditionalFormatting sqref="X1:Y13 AT1:AY13 AT15:AY1048576 X15:Y1048576">
    <cfRule type="expression" dxfId="111" priority="7">
      <formula>OR($C1="Male",$B1="01-04",$B1="05-09")</formula>
    </cfRule>
  </conditionalFormatting>
  <conditionalFormatting sqref="AG1:AG13 AG15:AG1048576">
    <cfRule type="expression" dxfId="110" priority="12">
      <formula>AND(ISNUMBER($AG1),ROUND($AG1,2)&lt;&gt;1,ROUND($H1,2)&lt;&gt;0)</formula>
    </cfRule>
  </conditionalFormatting>
  <conditionalFormatting sqref="BW1:BW13 BW15:BW1048576">
    <cfRule type="expression" dxfId="109" priority="13">
      <formula>AND(ISNUMBER($BW1),SUM($BW1)&lt;&gt;0)</formula>
    </cfRule>
  </conditionalFormatting>
  <conditionalFormatting sqref="BI1:BI13 BI15:BI1048576">
    <cfRule type="expression" dxfId="108" priority="5">
      <formula>AND(ISNUMBER(BI1),OR(AND($E1&gt;0.7,ROUND(BI1,2)&lt;0.1),AND($E1&lt;=0.7,ROUND(BI1,2)&lt;0.05)))</formula>
    </cfRule>
  </conditionalFormatting>
  <conditionalFormatting sqref="AF1:AF13 AF15:AF1048576">
    <cfRule type="expression" dxfId="107" priority="4">
      <formula>AND(ISNUMBER(AF1),ROUND(E1,2)&gt;0.8,AF1&lt;&gt;0)</formula>
    </cfRule>
  </conditionalFormatting>
  <conditionalFormatting sqref="BS1:BT13 BS15:BT1048576">
    <cfRule type="expression" dxfId="106" priority="3">
      <formula>AND(ISNUMBER(BR1),ROUND($E1,2)&gt;0.8,BR1&lt;&gt;0)</formula>
    </cfRule>
  </conditionalFormatting>
  <conditionalFormatting sqref="J1:L13 J15:L1048576">
    <cfRule type="expression" dxfId="10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0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BJ15" activePane="bottomRight" state="frozen"/>
      <selection activeCell="I23" sqref="I23"/>
      <selection pane="topRight" activeCell="I23" sqref="I23"/>
      <selection pane="bottomLeft" activeCell="I23" sqref="I23"/>
      <selection pane="bottomRight" activeCell="BV1" sqref="BV1:BV1048576"/>
    </sheetView>
    <sheetView topLeftCell="BG1" workbookViewId="1">
      <selection activeCell="BY23" sqref="BY23"/>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1033</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8" t="s">
        <v>388</v>
      </c>
      <c r="B2" s="559"/>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60"/>
      <c r="B3" s="561"/>
      <c r="C3" s="123"/>
      <c r="D3" s="123"/>
      <c r="E3" s="123"/>
      <c r="F3" s="460" t="s">
        <v>1034</v>
      </c>
      <c r="G3" s="533" t="s">
        <v>969</v>
      </c>
      <c r="H3" s="533" t="s">
        <v>902</v>
      </c>
      <c r="I3" s="533" t="s">
        <v>903</v>
      </c>
      <c r="J3" s="533" t="s">
        <v>904</v>
      </c>
      <c r="K3" s="533" t="s">
        <v>905</v>
      </c>
      <c r="L3" s="533" t="s">
        <v>1025</v>
      </c>
      <c r="M3" s="533" t="s">
        <v>908</v>
      </c>
      <c r="N3" s="155" t="s">
        <v>147</v>
      </c>
      <c r="O3" s="151" t="s">
        <v>137</v>
      </c>
      <c r="P3" s="151" t="s">
        <v>138</v>
      </c>
      <c r="Q3" s="181" t="s">
        <v>135</v>
      </c>
      <c r="R3" s="181" t="s">
        <v>136</v>
      </c>
      <c r="S3" s="181" t="s">
        <v>134</v>
      </c>
      <c r="T3" s="181" t="s">
        <v>133</v>
      </c>
      <c r="U3" s="154" t="s">
        <v>432</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1026</v>
      </c>
      <c r="BQ3" s="252" t="s">
        <v>1027</v>
      </c>
      <c r="BR3" s="252" t="s">
        <v>1028</v>
      </c>
      <c r="BS3" s="252" t="s">
        <v>1029</v>
      </c>
      <c r="BT3" s="252" t="s">
        <v>377</v>
      </c>
      <c r="BU3" s="252" t="s">
        <v>358</v>
      </c>
      <c r="BV3" s="154" t="s">
        <v>1030</v>
      </c>
      <c r="BW3" s="282" t="s">
        <v>1031</v>
      </c>
      <c r="BX3" s="151" t="s">
        <v>367</v>
      </c>
      <c r="BY3" s="181" t="s">
        <v>1032</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955</v>
      </c>
      <c r="B14" s="128" t="s">
        <v>6</v>
      </c>
      <c r="C14" s="132" t="s">
        <v>40</v>
      </c>
      <c r="D14" s="132" t="s">
        <v>7</v>
      </c>
      <c r="E14" s="132" t="s">
        <v>122</v>
      </c>
      <c r="F14" s="475"/>
      <c r="G14" s="368" t="s">
        <v>816</v>
      </c>
      <c r="H14" s="368"/>
      <c r="I14" s="368"/>
      <c r="J14" s="368"/>
      <c r="K14" s="368"/>
      <c r="L14" s="368"/>
      <c r="M14" s="368"/>
      <c r="N14" s="364" t="s">
        <v>555</v>
      </c>
      <c r="O14" s="209" t="s">
        <v>556</v>
      </c>
      <c r="P14" s="209" t="s">
        <v>557</v>
      </c>
      <c r="Q14" s="209" t="s">
        <v>558</v>
      </c>
      <c r="R14" s="209" t="s">
        <v>559</v>
      </c>
      <c r="S14" s="209" t="s">
        <v>560</v>
      </c>
      <c r="T14" s="209" t="s">
        <v>561</v>
      </c>
      <c r="U14" s="209" t="s">
        <v>562</v>
      </c>
      <c r="V14" s="209" t="s">
        <v>563</v>
      </c>
      <c r="W14" s="209" t="s">
        <v>564</v>
      </c>
      <c r="X14" s="209" t="s">
        <v>565</v>
      </c>
      <c r="Y14" s="209" t="s">
        <v>566</v>
      </c>
      <c r="Z14" s="209" t="s">
        <v>567</v>
      </c>
      <c r="AA14" s="209" t="s">
        <v>569</v>
      </c>
      <c r="AB14" s="209" t="s">
        <v>570</v>
      </c>
      <c r="AC14" s="209" t="s">
        <v>568</v>
      </c>
      <c r="AD14" s="209" t="s">
        <v>571</v>
      </c>
      <c r="AE14" s="209" t="s">
        <v>572</v>
      </c>
      <c r="AF14" s="209" t="s">
        <v>573</v>
      </c>
      <c r="AG14" s="209" t="s">
        <v>574</v>
      </c>
      <c r="AH14" s="209" t="s">
        <v>575</v>
      </c>
      <c r="AI14" s="209" t="s">
        <v>576</v>
      </c>
      <c r="AJ14" s="209" t="s">
        <v>577</v>
      </c>
      <c r="AK14" s="209" t="s">
        <v>578</v>
      </c>
      <c r="AL14" s="209" t="s">
        <v>579</v>
      </c>
      <c r="AM14" s="209" t="s">
        <v>580</v>
      </c>
      <c r="AN14" s="209" t="s">
        <v>581</v>
      </c>
      <c r="AO14" s="209" t="s">
        <v>582</v>
      </c>
      <c r="AP14" s="209" t="s">
        <v>583</v>
      </c>
      <c r="AQ14" s="209" t="s">
        <v>584</v>
      </c>
      <c r="AR14" s="209" t="s">
        <v>585</v>
      </c>
      <c r="AS14" s="209" t="s">
        <v>586</v>
      </c>
      <c r="AT14" s="209" t="s">
        <v>587</v>
      </c>
      <c r="AU14" s="209" t="s">
        <v>598</v>
      </c>
      <c r="AV14" s="209" t="s">
        <v>599</v>
      </c>
      <c r="AW14" s="209" t="s">
        <v>600</v>
      </c>
      <c r="AX14" s="209" t="s">
        <v>601</v>
      </c>
      <c r="AY14" s="209" t="s">
        <v>602</v>
      </c>
      <c r="AZ14" s="209" t="s">
        <v>603</v>
      </c>
      <c r="BA14" s="209" t="s">
        <v>604</v>
      </c>
      <c r="BB14" s="209" t="s">
        <v>605</v>
      </c>
      <c r="BC14" s="209" t="s">
        <v>606</v>
      </c>
      <c r="BD14" s="209" t="s">
        <v>607</v>
      </c>
      <c r="BE14" s="209" t="s">
        <v>608</v>
      </c>
      <c r="BF14" s="209" t="s">
        <v>609</v>
      </c>
      <c r="BG14" s="209" t="s">
        <v>610</v>
      </c>
      <c r="BH14" s="209" t="s">
        <v>611</v>
      </c>
      <c r="BI14" s="209" t="s">
        <v>612</v>
      </c>
      <c r="BJ14" s="209" t="s">
        <v>613</v>
      </c>
      <c r="BK14" s="209" t="s">
        <v>614</v>
      </c>
      <c r="BL14" s="209" t="s">
        <v>615</v>
      </c>
      <c r="BM14" s="209" t="s">
        <v>616</v>
      </c>
      <c r="BN14" s="209" t="s">
        <v>617</v>
      </c>
      <c r="BO14" s="209" t="s">
        <v>618</v>
      </c>
      <c r="BP14" s="209"/>
      <c r="BQ14" s="209"/>
      <c r="BR14" s="209"/>
      <c r="BS14" s="209"/>
      <c r="BT14" s="209" t="s">
        <v>619</v>
      </c>
      <c r="BU14" s="209" t="s">
        <v>620</v>
      </c>
      <c r="BV14" s="209" t="s">
        <v>621</v>
      </c>
      <c r="BW14" s="364" t="s">
        <v>624</v>
      </c>
      <c r="BX14" s="209" t="s">
        <v>623</v>
      </c>
      <c r="BY14" s="209" t="s">
        <v>624</v>
      </c>
    </row>
    <row r="15" spans="1:77">
      <c r="B15" s="96" t="s">
        <v>748</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748</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7">
      <c r="B17" s="96" t="s">
        <v>748</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7">
      <c r="B18" s="96" t="s">
        <v>748</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7">
      <c r="B19" s="96" t="s">
        <v>748</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7">
      <c r="B20" s="96" t="s">
        <v>748</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7">
      <c r="B21" s="96" t="s">
        <v>748</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7">
      <c r="B22" s="96" t="s">
        <v>748</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c r="BY22" s="184">
        <v>12</v>
      </c>
    </row>
    <row r="23" spans="2:77">
      <c r="B23" s="96" t="s">
        <v>748</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c r="BY23" s="184">
        <v>24</v>
      </c>
    </row>
    <row r="24" spans="2:77">
      <c r="B24" s="96" t="s">
        <v>748</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7">
      <c r="B25" s="96" t="s">
        <v>748</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7">
      <c r="B26" s="96" t="s">
        <v>748</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7">
      <c r="B27" s="96" t="s">
        <v>748</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7">
      <c r="B28" s="96" t="s">
        <v>748</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7">
      <c r="B29" s="96" t="s">
        <v>748</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7">
      <c r="B30" s="96" t="s">
        <v>748</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7">
      <c r="B31" s="96" t="s">
        <v>748</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7">
      <c r="B32" s="96" t="s">
        <v>748</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748</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748</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748</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748</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749</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749</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749</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749</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749</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749</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749</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749</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749</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749</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749</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749</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749</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749</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749</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749</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749</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749</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749</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749</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749</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749</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750</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750</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750</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750</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750</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750</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750</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750</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750</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750</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750</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750</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750</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750</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750</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750</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750</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750</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750</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750</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750</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750</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103" priority="9">
      <formula>OR($D1="Female",$C1="01-04",$C1="05-09",$C1="10-14")</formula>
    </cfRule>
  </conditionalFormatting>
  <conditionalFormatting sqref="AO1:AT13 Y1:Z13 Y15:Z1048576 AO15:AT1048576">
    <cfRule type="expression" dxfId="102" priority="330">
      <formula>AND(ROW(Y1)&gt;14,$B1&lt;&gt;"",$C1&lt;&gt;"01-04")</formula>
    </cfRule>
  </conditionalFormatting>
  <conditionalFormatting sqref="BW1:BY13 BW15:BY1048576">
    <cfRule type="expression" dxfId="101" priority="172">
      <formula>OR($C1="01-04",$C1="05-09")</formula>
    </cfRule>
  </conditionalFormatting>
  <conditionalFormatting sqref="O1:P1048576">
    <cfRule type="expression" dxfId="100" priority="14">
      <formula>AND(OR($C1="15-19",$C1="20-24",$C1="25-29",$C1="30-34",$C1="35-39",$C1="40-44",$C1="45-49",$C1="50+"),O1&lt;20%,O1&lt;&gt;"")</formula>
    </cfRule>
  </conditionalFormatting>
  <conditionalFormatting sqref="I1:J1048576 AA1:AB1048576 BP1:BQ1048576">
    <cfRule type="expression" dxfId="99" priority="11">
      <formula>OR($D1="Male",$C1="01-04",$C1="05-09")</formula>
    </cfRule>
  </conditionalFormatting>
  <conditionalFormatting sqref="BO1:BO13 BO15:BO1048576">
    <cfRule type="expression" dxfId="98" priority="655">
      <formula>AND(ISNUMBER($BO1),SUM($BO1)&lt;&gt;0)</formula>
    </cfRule>
  </conditionalFormatting>
  <conditionalFormatting sqref="AL1:AL1048576 AU1:AU1048576 AX1:AX1048576 BA1:BA1048576 BD1:BD1048576">
    <cfRule type="expression" dxfId="97" priority="5">
      <formula>AND(ISNUMBER(AL1),OR(AND($F1&gt;=0.7,ROUND(AL1,2)&lt;0.1),AND($F1&lt;0.7,ROUND(AL1,2)&lt;0.05)))</formula>
    </cfRule>
  </conditionalFormatting>
  <conditionalFormatting sqref="AJ1:AJ13 AJ15:AJ1048576">
    <cfRule type="expression" dxfId="96"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95" priority="1" operator="containsText" text="ENTER YIELD!">
      <formula>NOT(ISERROR(SEARCH("ENTER YIELD!",AN1)))</formula>
    </cfRule>
  </conditionalFormatting>
  <conditionalFormatting sqref="BK1:BL13 BK15:BL1048576">
    <cfRule type="expression" dxfId="94" priority="1013">
      <formula>AND(ISNUMBER(BJ1),ROUND(#REF!,2)&gt;0.8,BJ1&lt;&gt;0)</formula>
    </cfRule>
  </conditionalFormatting>
  <conditionalFormatting sqref="AK1:AK13 AK15:AK1048576">
    <cfRule type="expression" dxfId="93"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2" t="s">
        <v>388</v>
      </c>
      <c r="B3" s="553"/>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432</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551</v>
      </c>
      <c r="F14" s="209" t="s">
        <v>552</v>
      </c>
      <c r="G14" s="209" t="s">
        <v>553</v>
      </c>
      <c r="H14" s="209" t="s">
        <v>554</v>
      </c>
      <c r="I14" s="209" t="s">
        <v>555</v>
      </c>
      <c r="J14" s="209" t="s">
        <v>556</v>
      </c>
      <c r="K14" s="209" t="s">
        <v>557</v>
      </c>
      <c r="L14" s="209" t="s">
        <v>558</v>
      </c>
      <c r="M14" s="209" t="s">
        <v>559</v>
      </c>
      <c r="N14" s="209" t="s">
        <v>560</v>
      </c>
      <c r="O14" s="209" t="s">
        <v>561</v>
      </c>
      <c r="P14" s="209" t="s">
        <v>562</v>
      </c>
    </row>
    <row r="15" spans="1:16">
      <c r="A15" s="96" t="s">
        <v>748</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748</v>
      </c>
      <c r="B16" s="96" t="s">
        <v>43</v>
      </c>
      <c r="C16" s="96" t="s">
        <v>120</v>
      </c>
      <c r="E16" s="244"/>
      <c r="F16" s="160"/>
      <c r="G16" s="192"/>
    </row>
    <row r="17" spans="1:7">
      <c r="A17" s="96" t="s">
        <v>748</v>
      </c>
      <c r="B17" s="96" t="s">
        <v>110</v>
      </c>
      <c r="C17" s="96" t="s">
        <v>109</v>
      </c>
      <c r="E17" s="244"/>
      <c r="F17" s="160"/>
      <c r="G17" s="192"/>
    </row>
    <row r="18" spans="1:7">
      <c r="A18" s="96" t="s">
        <v>748</v>
      </c>
      <c r="B18" s="96" t="s">
        <v>110</v>
      </c>
      <c r="C18" s="96" t="s">
        <v>120</v>
      </c>
      <c r="E18" s="244"/>
      <c r="F18" s="160"/>
      <c r="G18" s="192"/>
    </row>
    <row r="19" spans="1:7">
      <c r="A19" s="96" t="s">
        <v>748</v>
      </c>
      <c r="B19" s="96" t="s">
        <v>111</v>
      </c>
      <c r="C19" s="96" t="s">
        <v>109</v>
      </c>
      <c r="E19" s="244"/>
      <c r="F19" s="160"/>
      <c r="G19" s="192"/>
    </row>
    <row r="20" spans="1:7">
      <c r="A20" s="96" t="s">
        <v>748</v>
      </c>
      <c r="B20" s="96" t="s">
        <v>111</v>
      </c>
      <c r="C20" s="96" t="s">
        <v>120</v>
      </c>
      <c r="E20" s="244"/>
      <c r="F20" s="160"/>
      <c r="G20" s="192"/>
    </row>
    <row r="21" spans="1:7">
      <c r="A21" s="96" t="s">
        <v>748</v>
      </c>
      <c r="B21" s="96" t="s">
        <v>112</v>
      </c>
      <c r="C21" s="96" t="s">
        <v>109</v>
      </c>
      <c r="E21" s="244"/>
      <c r="F21" s="160"/>
      <c r="G21" s="192"/>
    </row>
    <row r="22" spans="1:7">
      <c r="A22" s="96" t="s">
        <v>748</v>
      </c>
      <c r="B22" s="96" t="s">
        <v>112</v>
      </c>
      <c r="C22" s="96" t="s">
        <v>120</v>
      </c>
      <c r="E22" s="244"/>
      <c r="F22" s="160"/>
      <c r="G22" s="192"/>
    </row>
    <row r="23" spans="1:7">
      <c r="A23" s="96" t="s">
        <v>748</v>
      </c>
      <c r="B23" s="96" t="s">
        <v>113</v>
      </c>
      <c r="C23" s="96" t="s">
        <v>109</v>
      </c>
      <c r="E23" s="244"/>
      <c r="F23" s="160"/>
      <c r="G23" s="192"/>
    </row>
    <row r="24" spans="1:7">
      <c r="A24" s="96" t="s">
        <v>748</v>
      </c>
      <c r="B24" s="96" t="s">
        <v>113</v>
      </c>
      <c r="C24" s="96" t="s">
        <v>120</v>
      </c>
      <c r="E24" s="244"/>
      <c r="F24" s="160"/>
      <c r="G24" s="192"/>
    </row>
    <row r="25" spans="1:7">
      <c r="A25" s="96" t="s">
        <v>748</v>
      </c>
      <c r="B25" s="96" t="s">
        <v>114</v>
      </c>
      <c r="C25" s="96" t="s">
        <v>109</v>
      </c>
      <c r="E25" s="244"/>
      <c r="F25" s="160"/>
      <c r="G25" s="192"/>
    </row>
    <row r="26" spans="1:7">
      <c r="A26" s="96" t="s">
        <v>748</v>
      </c>
      <c r="B26" s="96" t="s">
        <v>114</v>
      </c>
      <c r="C26" s="96" t="s">
        <v>120</v>
      </c>
      <c r="E26" s="244"/>
      <c r="F26" s="160"/>
      <c r="G26" s="192"/>
    </row>
    <row r="27" spans="1:7">
      <c r="A27" s="96" t="s">
        <v>748</v>
      </c>
      <c r="B27" s="96" t="s">
        <v>115</v>
      </c>
      <c r="C27" s="96" t="s">
        <v>109</v>
      </c>
      <c r="E27" s="244"/>
      <c r="F27" s="160"/>
      <c r="G27" s="192"/>
    </row>
    <row r="28" spans="1:7">
      <c r="A28" s="96" t="s">
        <v>748</v>
      </c>
      <c r="B28" s="96" t="s">
        <v>115</v>
      </c>
      <c r="C28" s="96" t="s">
        <v>120</v>
      </c>
      <c r="E28" s="244"/>
      <c r="F28" s="160"/>
      <c r="G28" s="192"/>
    </row>
    <row r="29" spans="1:7">
      <c r="A29" s="96" t="s">
        <v>748</v>
      </c>
      <c r="B29" s="96" t="s">
        <v>116</v>
      </c>
      <c r="C29" s="96" t="s">
        <v>109</v>
      </c>
      <c r="E29" s="244"/>
      <c r="F29" s="160"/>
      <c r="G29" s="192"/>
    </row>
    <row r="30" spans="1:7">
      <c r="A30" s="96" t="s">
        <v>748</v>
      </c>
      <c r="B30" s="96" t="s">
        <v>116</v>
      </c>
      <c r="C30" s="96" t="s">
        <v>120</v>
      </c>
      <c r="E30" s="244"/>
      <c r="F30" s="160"/>
      <c r="G30" s="192"/>
    </row>
    <row r="31" spans="1:7">
      <c r="A31" s="96" t="s">
        <v>748</v>
      </c>
      <c r="B31" s="96" t="s">
        <v>117</v>
      </c>
      <c r="C31" s="96" t="s">
        <v>109</v>
      </c>
      <c r="E31" s="244"/>
      <c r="F31" s="160"/>
      <c r="G31" s="192"/>
    </row>
    <row r="32" spans="1:7">
      <c r="A32" s="96" t="s">
        <v>748</v>
      </c>
      <c r="B32" s="96" t="s">
        <v>117</v>
      </c>
      <c r="C32" s="96" t="s">
        <v>120</v>
      </c>
      <c r="E32" s="244"/>
      <c r="F32" s="160"/>
      <c r="G32" s="192"/>
    </row>
    <row r="33" spans="1:7">
      <c r="A33" s="96" t="s">
        <v>748</v>
      </c>
      <c r="B33" s="96" t="s">
        <v>118</v>
      </c>
      <c r="C33" s="96" t="s">
        <v>109</v>
      </c>
      <c r="E33" s="244"/>
      <c r="F33" s="160"/>
      <c r="G33" s="192"/>
    </row>
    <row r="34" spans="1:7">
      <c r="A34" s="96" t="s">
        <v>748</v>
      </c>
      <c r="B34" s="96" t="s">
        <v>118</v>
      </c>
      <c r="C34" s="96" t="s">
        <v>120</v>
      </c>
      <c r="E34" s="244"/>
      <c r="F34" s="160"/>
      <c r="G34" s="192"/>
    </row>
    <row r="35" spans="1:7">
      <c r="A35" s="96" t="s">
        <v>748</v>
      </c>
      <c r="B35" s="96" t="s">
        <v>119</v>
      </c>
      <c r="C35" s="96" t="s">
        <v>109</v>
      </c>
      <c r="E35" s="244"/>
      <c r="F35" s="160"/>
      <c r="G35" s="192"/>
    </row>
    <row r="36" spans="1:7">
      <c r="A36" s="96" t="s">
        <v>748</v>
      </c>
      <c r="B36" s="96" t="s">
        <v>119</v>
      </c>
      <c r="C36" s="96" t="s">
        <v>120</v>
      </c>
      <c r="E36" s="244"/>
      <c r="F36" s="160"/>
      <c r="G36" s="192"/>
    </row>
    <row r="37" spans="1:7">
      <c r="A37" s="96" t="s">
        <v>748</v>
      </c>
      <c r="B37" s="96" t="s">
        <v>8</v>
      </c>
      <c r="C37" s="96" t="s">
        <v>109</v>
      </c>
      <c r="E37" s="244"/>
      <c r="F37" s="160"/>
      <c r="G37" s="192"/>
    </row>
    <row r="38" spans="1:7">
      <c r="A38" s="96" t="s">
        <v>748</v>
      </c>
      <c r="B38" s="96" t="s">
        <v>8</v>
      </c>
      <c r="C38" s="96" t="s">
        <v>120</v>
      </c>
      <c r="E38" s="244"/>
      <c r="F38" s="160"/>
      <c r="G38" s="192"/>
    </row>
    <row r="39" spans="1:7">
      <c r="A39" s="96" t="s">
        <v>749</v>
      </c>
      <c r="B39" s="96" t="s">
        <v>43</v>
      </c>
      <c r="C39" s="96" t="s">
        <v>109</v>
      </c>
      <c r="E39" s="244"/>
      <c r="F39" s="160"/>
      <c r="G39" s="192"/>
    </row>
    <row r="40" spans="1:7">
      <c r="A40" s="96" t="s">
        <v>749</v>
      </c>
      <c r="B40" s="96" t="s">
        <v>43</v>
      </c>
      <c r="C40" s="96" t="s">
        <v>120</v>
      </c>
      <c r="E40" s="244"/>
      <c r="F40" s="160"/>
      <c r="G40" s="192"/>
    </row>
    <row r="41" spans="1:7">
      <c r="A41" s="96" t="s">
        <v>749</v>
      </c>
      <c r="B41" s="96" t="s">
        <v>110</v>
      </c>
      <c r="C41" s="96" t="s">
        <v>109</v>
      </c>
      <c r="E41" s="244"/>
      <c r="F41" s="160"/>
      <c r="G41" s="192"/>
    </row>
    <row r="42" spans="1:7">
      <c r="A42" s="96" t="s">
        <v>749</v>
      </c>
      <c r="B42" s="96" t="s">
        <v>110</v>
      </c>
      <c r="C42" s="96" t="s">
        <v>120</v>
      </c>
      <c r="E42" s="244"/>
      <c r="F42" s="160"/>
      <c r="G42" s="192"/>
    </row>
    <row r="43" spans="1:7">
      <c r="A43" s="96" t="s">
        <v>749</v>
      </c>
      <c r="B43" s="96" t="s">
        <v>111</v>
      </c>
      <c r="C43" s="96" t="s">
        <v>109</v>
      </c>
      <c r="E43" s="244"/>
      <c r="F43" s="160"/>
      <c r="G43" s="192"/>
    </row>
    <row r="44" spans="1:7">
      <c r="A44" s="96" t="s">
        <v>749</v>
      </c>
      <c r="B44" s="96" t="s">
        <v>111</v>
      </c>
      <c r="C44" s="96" t="s">
        <v>120</v>
      </c>
      <c r="E44" s="244"/>
      <c r="F44" s="160"/>
      <c r="G44" s="192"/>
    </row>
    <row r="45" spans="1:7">
      <c r="A45" s="96" t="s">
        <v>749</v>
      </c>
      <c r="B45" s="96" t="s">
        <v>112</v>
      </c>
      <c r="C45" s="96" t="s">
        <v>109</v>
      </c>
      <c r="E45" s="244"/>
      <c r="F45" s="160"/>
      <c r="G45" s="192"/>
    </row>
    <row r="46" spans="1:7">
      <c r="A46" s="96" t="s">
        <v>749</v>
      </c>
      <c r="B46" s="96" t="s">
        <v>112</v>
      </c>
      <c r="C46" s="96" t="s">
        <v>120</v>
      </c>
      <c r="E46" s="244"/>
      <c r="F46" s="160"/>
      <c r="G46" s="192"/>
    </row>
    <row r="47" spans="1:7">
      <c r="A47" s="96" t="s">
        <v>749</v>
      </c>
      <c r="B47" s="96" t="s">
        <v>113</v>
      </c>
      <c r="C47" s="96" t="s">
        <v>109</v>
      </c>
      <c r="E47" s="244"/>
      <c r="F47" s="160"/>
      <c r="G47" s="192"/>
    </row>
    <row r="48" spans="1:7">
      <c r="A48" s="96" t="s">
        <v>749</v>
      </c>
      <c r="B48" s="96" t="s">
        <v>113</v>
      </c>
      <c r="C48" s="96" t="s">
        <v>120</v>
      </c>
      <c r="E48" s="244"/>
      <c r="F48" s="160"/>
      <c r="G48" s="192"/>
    </row>
    <row r="49" spans="1:7">
      <c r="A49" s="96" t="s">
        <v>749</v>
      </c>
      <c r="B49" s="96" t="s">
        <v>114</v>
      </c>
      <c r="C49" s="96" t="s">
        <v>109</v>
      </c>
      <c r="E49" s="244"/>
      <c r="F49" s="160"/>
      <c r="G49" s="192"/>
    </row>
    <row r="50" spans="1:7">
      <c r="A50" s="96" t="s">
        <v>749</v>
      </c>
      <c r="B50" s="96" t="s">
        <v>114</v>
      </c>
      <c r="C50" s="96" t="s">
        <v>120</v>
      </c>
      <c r="E50" s="244"/>
      <c r="F50" s="160"/>
      <c r="G50" s="192"/>
    </row>
    <row r="51" spans="1:7">
      <c r="A51" s="96" t="s">
        <v>749</v>
      </c>
      <c r="B51" s="96" t="s">
        <v>115</v>
      </c>
      <c r="C51" s="96" t="s">
        <v>109</v>
      </c>
      <c r="E51" s="244"/>
      <c r="F51" s="160"/>
      <c r="G51" s="192"/>
    </row>
    <row r="52" spans="1:7">
      <c r="A52" s="96" t="s">
        <v>749</v>
      </c>
      <c r="B52" s="96" t="s">
        <v>115</v>
      </c>
      <c r="C52" s="96" t="s">
        <v>120</v>
      </c>
      <c r="E52" s="244"/>
      <c r="F52" s="160"/>
      <c r="G52" s="192"/>
    </row>
    <row r="53" spans="1:7">
      <c r="A53" s="96" t="s">
        <v>749</v>
      </c>
      <c r="B53" s="96" t="s">
        <v>116</v>
      </c>
      <c r="C53" s="96" t="s">
        <v>109</v>
      </c>
      <c r="E53" s="244"/>
      <c r="F53" s="160"/>
      <c r="G53" s="192"/>
    </row>
    <row r="54" spans="1:7">
      <c r="A54" s="96" t="s">
        <v>749</v>
      </c>
      <c r="B54" s="96" t="s">
        <v>116</v>
      </c>
      <c r="C54" s="96" t="s">
        <v>120</v>
      </c>
      <c r="E54" s="244"/>
      <c r="F54" s="160"/>
      <c r="G54" s="192"/>
    </row>
    <row r="55" spans="1:7">
      <c r="A55" s="96" t="s">
        <v>749</v>
      </c>
      <c r="B55" s="96" t="s">
        <v>117</v>
      </c>
      <c r="C55" s="96" t="s">
        <v>109</v>
      </c>
      <c r="E55" s="244"/>
      <c r="F55" s="160"/>
      <c r="G55" s="192"/>
    </row>
    <row r="56" spans="1:7">
      <c r="A56" s="96" t="s">
        <v>749</v>
      </c>
      <c r="B56" s="96" t="s">
        <v>117</v>
      </c>
      <c r="C56" s="96" t="s">
        <v>120</v>
      </c>
      <c r="E56" s="244"/>
      <c r="F56" s="160"/>
      <c r="G56" s="192"/>
    </row>
    <row r="57" spans="1:7">
      <c r="A57" s="96" t="s">
        <v>749</v>
      </c>
      <c r="B57" s="96" t="s">
        <v>118</v>
      </c>
      <c r="C57" s="96" t="s">
        <v>109</v>
      </c>
      <c r="E57" s="244"/>
      <c r="F57" s="160"/>
      <c r="G57" s="192"/>
    </row>
    <row r="58" spans="1:7">
      <c r="A58" s="96" t="s">
        <v>749</v>
      </c>
      <c r="B58" s="96" t="s">
        <v>118</v>
      </c>
      <c r="C58" s="96" t="s">
        <v>120</v>
      </c>
      <c r="E58" s="244"/>
      <c r="F58" s="160"/>
      <c r="G58" s="192"/>
    </row>
    <row r="59" spans="1:7">
      <c r="A59" s="96" t="s">
        <v>749</v>
      </c>
      <c r="B59" s="96" t="s">
        <v>119</v>
      </c>
      <c r="C59" s="96" t="s">
        <v>109</v>
      </c>
      <c r="E59" s="244"/>
      <c r="F59" s="160"/>
      <c r="G59" s="192"/>
    </row>
    <row r="60" spans="1:7">
      <c r="A60" s="96" t="s">
        <v>749</v>
      </c>
      <c r="B60" s="96" t="s">
        <v>119</v>
      </c>
      <c r="C60" s="96" t="s">
        <v>120</v>
      </c>
      <c r="E60" s="244"/>
      <c r="F60" s="160"/>
      <c r="G60" s="192"/>
    </row>
    <row r="61" spans="1:7">
      <c r="A61" s="96" t="s">
        <v>749</v>
      </c>
      <c r="B61" s="96" t="s">
        <v>8</v>
      </c>
      <c r="C61" s="96" t="s">
        <v>109</v>
      </c>
      <c r="E61" s="244"/>
      <c r="F61" s="160"/>
      <c r="G61" s="192"/>
    </row>
    <row r="62" spans="1:7">
      <c r="A62" s="96" t="s">
        <v>749</v>
      </c>
      <c r="B62" s="96" t="s">
        <v>8</v>
      </c>
      <c r="C62" s="96" t="s">
        <v>120</v>
      </c>
      <c r="E62" s="244"/>
      <c r="F62" s="160"/>
      <c r="G62" s="192"/>
    </row>
    <row r="63" spans="1:7">
      <c r="A63" s="96" t="s">
        <v>750</v>
      </c>
      <c r="B63" s="96" t="s">
        <v>43</v>
      </c>
      <c r="C63" s="96" t="s">
        <v>109</v>
      </c>
      <c r="E63" s="244"/>
      <c r="F63" s="160"/>
      <c r="G63" s="192"/>
    </row>
    <row r="64" spans="1:7">
      <c r="A64" s="96" t="s">
        <v>750</v>
      </c>
      <c r="B64" s="96" t="s">
        <v>43</v>
      </c>
      <c r="C64" s="96" t="s">
        <v>120</v>
      </c>
      <c r="E64" s="244"/>
      <c r="F64" s="160"/>
      <c r="G64" s="192"/>
    </row>
    <row r="65" spans="1:7">
      <c r="A65" s="96" t="s">
        <v>750</v>
      </c>
      <c r="B65" s="96" t="s">
        <v>110</v>
      </c>
      <c r="C65" s="96" t="s">
        <v>109</v>
      </c>
      <c r="E65" s="244"/>
      <c r="F65" s="160"/>
      <c r="G65" s="192"/>
    </row>
    <row r="66" spans="1:7">
      <c r="A66" s="96" t="s">
        <v>750</v>
      </c>
      <c r="B66" s="96" t="s">
        <v>110</v>
      </c>
      <c r="C66" s="96" t="s">
        <v>120</v>
      </c>
      <c r="E66" s="244"/>
      <c r="F66" s="160"/>
      <c r="G66" s="192"/>
    </row>
    <row r="67" spans="1:7">
      <c r="A67" s="96" t="s">
        <v>750</v>
      </c>
      <c r="B67" s="96" t="s">
        <v>111</v>
      </c>
      <c r="C67" s="96" t="s">
        <v>109</v>
      </c>
      <c r="E67" s="244"/>
      <c r="F67" s="160"/>
      <c r="G67" s="192"/>
    </row>
    <row r="68" spans="1:7">
      <c r="A68" s="96" t="s">
        <v>750</v>
      </c>
      <c r="B68" s="96" t="s">
        <v>111</v>
      </c>
      <c r="C68" s="96" t="s">
        <v>120</v>
      </c>
      <c r="E68" s="244"/>
      <c r="F68" s="160"/>
      <c r="G68" s="192"/>
    </row>
    <row r="69" spans="1:7">
      <c r="A69" s="96" t="s">
        <v>750</v>
      </c>
      <c r="B69" s="96" t="s">
        <v>112</v>
      </c>
      <c r="C69" s="96" t="s">
        <v>109</v>
      </c>
      <c r="E69" s="244"/>
      <c r="F69" s="160"/>
      <c r="G69" s="192"/>
    </row>
    <row r="70" spans="1:7">
      <c r="A70" s="96" t="s">
        <v>750</v>
      </c>
      <c r="B70" s="96" t="s">
        <v>112</v>
      </c>
      <c r="C70" s="96" t="s">
        <v>120</v>
      </c>
      <c r="E70" s="244"/>
      <c r="F70" s="160"/>
      <c r="G70" s="192"/>
    </row>
    <row r="71" spans="1:7">
      <c r="A71" s="96" t="s">
        <v>750</v>
      </c>
      <c r="B71" s="96" t="s">
        <v>113</v>
      </c>
      <c r="C71" s="96" t="s">
        <v>109</v>
      </c>
      <c r="E71" s="244"/>
      <c r="F71" s="160"/>
      <c r="G71" s="192"/>
    </row>
    <row r="72" spans="1:7">
      <c r="A72" s="96" t="s">
        <v>750</v>
      </c>
      <c r="B72" s="96" t="s">
        <v>113</v>
      </c>
      <c r="C72" s="96" t="s">
        <v>120</v>
      </c>
      <c r="E72" s="244"/>
      <c r="F72" s="160"/>
      <c r="G72" s="192"/>
    </row>
    <row r="73" spans="1:7">
      <c r="A73" s="96" t="s">
        <v>750</v>
      </c>
      <c r="B73" s="96" t="s">
        <v>114</v>
      </c>
      <c r="C73" s="96" t="s">
        <v>109</v>
      </c>
      <c r="E73" s="244"/>
      <c r="F73" s="160"/>
      <c r="G73" s="192"/>
    </row>
    <row r="74" spans="1:7">
      <c r="A74" s="96" t="s">
        <v>750</v>
      </c>
      <c r="B74" s="96" t="s">
        <v>114</v>
      </c>
      <c r="C74" s="96" t="s">
        <v>120</v>
      </c>
      <c r="E74" s="244"/>
      <c r="F74" s="160"/>
      <c r="G74" s="192"/>
    </row>
    <row r="75" spans="1:7">
      <c r="A75" s="96" t="s">
        <v>750</v>
      </c>
      <c r="B75" s="96" t="s">
        <v>115</v>
      </c>
      <c r="C75" s="96" t="s">
        <v>109</v>
      </c>
      <c r="E75" s="244"/>
      <c r="F75" s="160"/>
      <c r="G75" s="192"/>
    </row>
    <row r="76" spans="1:7">
      <c r="A76" s="96" t="s">
        <v>750</v>
      </c>
      <c r="B76" s="96" t="s">
        <v>115</v>
      </c>
      <c r="C76" s="96" t="s">
        <v>120</v>
      </c>
      <c r="E76" s="244"/>
      <c r="F76" s="160"/>
      <c r="G76" s="192"/>
    </row>
    <row r="77" spans="1:7">
      <c r="A77" s="96" t="s">
        <v>750</v>
      </c>
      <c r="B77" s="96" t="s">
        <v>116</v>
      </c>
      <c r="C77" s="96" t="s">
        <v>109</v>
      </c>
      <c r="E77" s="244"/>
      <c r="F77" s="160"/>
      <c r="G77" s="192"/>
    </row>
    <row r="78" spans="1:7">
      <c r="A78" s="96" t="s">
        <v>750</v>
      </c>
      <c r="B78" s="96" t="s">
        <v>116</v>
      </c>
      <c r="C78" s="96" t="s">
        <v>120</v>
      </c>
      <c r="E78" s="244"/>
      <c r="F78" s="160"/>
      <c r="G78" s="192"/>
    </row>
    <row r="79" spans="1:7">
      <c r="A79" s="96" t="s">
        <v>750</v>
      </c>
      <c r="B79" s="96" t="s">
        <v>117</v>
      </c>
      <c r="C79" s="96" t="s">
        <v>109</v>
      </c>
      <c r="E79" s="244"/>
      <c r="F79" s="160"/>
      <c r="G79" s="192"/>
    </row>
    <row r="80" spans="1:7">
      <c r="A80" s="96" t="s">
        <v>750</v>
      </c>
      <c r="B80" s="96" t="s">
        <v>117</v>
      </c>
      <c r="C80" s="96" t="s">
        <v>120</v>
      </c>
      <c r="E80" s="244"/>
      <c r="F80" s="160"/>
      <c r="G80" s="192"/>
    </row>
    <row r="81" spans="1:7">
      <c r="A81" s="96" t="s">
        <v>750</v>
      </c>
      <c r="B81" s="96" t="s">
        <v>118</v>
      </c>
      <c r="C81" s="96" t="s">
        <v>109</v>
      </c>
      <c r="E81" s="244"/>
      <c r="F81" s="160"/>
      <c r="G81" s="192"/>
    </row>
    <row r="82" spans="1:7">
      <c r="A82" s="96" t="s">
        <v>750</v>
      </c>
      <c r="B82" s="96" t="s">
        <v>118</v>
      </c>
      <c r="C82" s="96" t="s">
        <v>120</v>
      </c>
      <c r="E82" s="244"/>
      <c r="F82" s="160"/>
      <c r="G82" s="192"/>
    </row>
    <row r="83" spans="1:7">
      <c r="A83" s="96" t="s">
        <v>750</v>
      </c>
      <c r="B83" s="96" t="s">
        <v>119</v>
      </c>
      <c r="C83" s="96" t="s">
        <v>109</v>
      </c>
      <c r="E83" s="244"/>
      <c r="F83" s="160"/>
      <c r="G83" s="192"/>
    </row>
    <row r="84" spans="1:7">
      <c r="A84" s="96" t="s">
        <v>750</v>
      </c>
      <c r="B84" s="96" t="s">
        <v>119</v>
      </c>
      <c r="C84" s="96" t="s">
        <v>120</v>
      </c>
      <c r="E84" s="244"/>
      <c r="F84" s="160"/>
      <c r="G84" s="192"/>
    </row>
    <row r="85" spans="1:7">
      <c r="A85" s="96" t="s">
        <v>750</v>
      </c>
      <c r="B85" s="96" t="s">
        <v>8</v>
      </c>
      <c r="C85" s="96" t="s">
        <v>109</v>
      </c>
      <c r="E85" s="244"/>
      <c r="F85" s="160"/>
      <c r="G85" s="192"/>
    </row>
    <row r="86" spans="1:7">
      <c r="A86" s="96" t="s">
        <v>750</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92" priority="9">
      <formula>AND(ISNUMBER($F1),OR(ROUND($F1,2)&lt;0.95,ROUND($F1,2)&gt;1))</formula>
    </cfRule>
  </conditionalFormatting>
  <conditionalFormatting sqref="J1:K13 J15:K1048576">
    <cfRule type="expression" dxfId="91" priority="8">
      <formula>AND(OR($B1="15-19",$B1="20-24",$B1="25-29",$B1="30-34",$B1="35-39",$B1="40-44",$B1="45-49",$B1="50+"),J1&lt;20%,J1&lt;&gt;"")</formula>
    </cfRule>
  </conditionalFormatting>
  <conditionalFormatting sqref="I1:K13 I15:K1048576">
    <cfRule type="expression" dxfId="90"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 workbookViewId="1"/>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4" t="s">
        <v>436</v>
      </c>
      <c r="B2" s="555"/>
      <c r="C2" s="3"/>
      <c r="D2" s="3"/>
      <c r="E2" s="3"/>
      <c r="F2" s="247" t="s">
        <v>3</v>
      </c>
      <c r="G2" s="212"/>
      <c r="H2" s="5"/>
      <c r="I2" s="212"/>
      <c r="J2" s="5"/>
      <c r="K2" s="180" t="s">
        <v>4</v>
      </c>
    </row>
    <row r="3" spans="1:11" ht="117" customHeight="1" thickBot="1">
      <c r="A3" s="556"/>
      <c r="B3" s="557"/>
      <c r="C3" s="123"/>
      <c r="D3" s="123"/>
      <c r="E3" s="123"/>
      <c r="F3" s="282" t="s">
        <v>723</v>
      </c>
      <c r="G3" s="275" t="s">
        <v>724</v>
      </c>
      <c r="H3" s="275" t="s">
        <v>846</v>
      </c>
      <c r="I3" s="275" t="s">
        <v>714</v>
      </c>
      <c r="J3" s="151" t="s">
        <v>847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725</v>
      </c>
      <c r="G8" s="188" t="s">
        <v>230</v>
      </c>
      <c r="K8" s="184" t="s">
        <v>230</v>
      </c>
    </row>
    <row r="9" spans="1:11" hidden="1">
      <c r="F9" s="248" t="s">
        <v>726</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955</v>
      </c>
      <c r="B14" s="128" t="s">
        <v>6</v>
      </c>
      <c r="C14" s="128" t="s">
        <v>40</v>
      </c>
      <c r="D14" s="128" t="s">
        <v>7</v>
      </c>
      <c r="E14" s="128" t="s">
        <v>122</v>
      </c>
      <c r="F14" s="364" t="s">
        <v>843</v>
      </c>
      <c r="G14" s="209" t="s">
        <v>844</v>
      </c>
      <c r="H14" s="209" t="s">
        <v>845</v>
      </c>
      <c r="I14" s="209" t="s">
        <v>510</v>
      </c>
      <c r="J14" s="209" t="s">
        <v>848</v>
      </c>
      <c r="K14" s="209" t="s">
        <v>625</v>
      </c>
    </row>
    <row r="15" spans="1:11">
      <c r="B15" s="96" t="s">
        <v>748</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748</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748</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748</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748</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749</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749</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749</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749</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749</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750</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750</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750</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750</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750</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89" priority="4">
      <formula>AND(ISNUMBER(J1),OR(ROUND(J1,2)&lt;0.5,ROUND(J1,2)&gt;1))</formula>
    </cfRule>
  </conditionalFormatting>
  <conditionalFormatting sqref="I11:I12">
    <cfRule type="expression" dxfId="88" priority="2">
      <formula>AND(ISNUMBER(I11),OR(ROUND(I11,2)&lt;0.5,ROUND(I11,2)&gt;1))</formula>
    </cfRule>
  </conditionalFormatting>
  <conditionalFormatting sqref="J16">
    <cfRule type="expression" dxfId="87"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 topLeftCell="Q1" workbookViewId="1"/>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41" customWidth="1"/>
    <col min="35" max="16384" width="10.83203125" style="84"/>
  </cols>
  <sheetData>
    <row r="1" spans="1:34" s="135" customFormat="1" ht="31" customHeight="1">
      <c r="A1" s="161" t="s">
        <v>304</v>
      </c>
      <c r="B1" s="8"/>
      <c r="C1" s="2"/>
      <c r="D1" s="2"/>
      <c r="E1" s="2"/>
      <c r="F1" s="534" t="s">
        <v>315</v>
      </c>
      <c r="G1" s="179"/>
      <c r="H1" s="534" t="s">
        <v>314</v>
      </c>
      <c r="I1" s="179"/>
      <c r="J1" s="534" t="s">
        <v>77</v>
      </c>
      <c r="K1" s="179"/>
      <c r="L1" s="534" t="s">
        <v>318</v>
      </c>
      <c r="M1" s="179"/>
      <c r="N1" s="534" t="s">
        <v>316</v>
      </c>
      <c r="O1" s="179"/>
      <c r="P1" s="534" t="s">
        <v>317</v>
      </c>
      <c r="Q1" s="179"/>
      <c r="R1" s="534" t="s">
        <v>319</v>
      </c>
      <c r="S1" s="179"/>
      <c r="T1" s="534" t="s">
        <v>80</v>
      </c>
      <c r="U1" s="179"/>
      <c r="V1" s="534" t="s">
        <v>76</v>
      </c>
      <c r="W1" s="179"/>
      <c r="X1" s="534" t="s">
        <v>82</v>
      </c>
      <c r="Y1" s="179"/>
      <c r="Z1" s="534" t="s">
        <v>81</v>
      </c>
      <c r="AA1" s="179"/>
      <c r="AB1" s="534" t="s">
        <v>69</v>
      </c>
      <c r="AC1" s="179"/>
      <c r="AD1" s="534" t="s">
        <v>75</v>
      </c>
      <c r="AE1" s="179"/>
      <c r="AF1" s="246" t="s">
        <v>355</v>
      </c>
      <c r="AG1" s="250"/>
      <c r="AH1" s="537"/>
    </row>
    <row r="2" spans="1:34" s="134" customFormat="1" ht="19">
      <c r="B2" s="3"/>
      <c r="C2" s="3"/>
      <c r="D2" s="3"/>
      <c r="E2" s="3"/>
      <c r="F2" s="535" t="s">
        <v>3</v>
      </c>
      <c r="G2" s="180" t="s">
        <v>4</v>
      </c>
      <c r="H2" s="535" t="s">
        <v>3</v>
      </c>
      <c r="I2" s="180" t="s">
        <v>4</v>
      </c>
      <c r="J2" s="535" t="s">
        <v>3</v>
      </c>
      <c r="K2" s="180" t="s">
        <v>4</v>
      </c>
      <c r="L2" s="535" t="s">
        <v>3</v>
      </c>
      <c r="M2" s="180" t="s">
        <v>4</v>
      </c>
      <c r="N2" s="535" t="s">
        <v>3</v>
      </c>
      <c r="O2" s="180" t="s">
        <v>4</v>
      </c>
      <c r="P2" s="535" t="s">
        <v>3</v>
      </c>
      <c r="Q2" s="180" t="s">
        <v>4</v>
      </c>
      <c r="R2" s="535" t="s">
        <v>3</v>
      </c>
      <c r="S2" s="180" t="s">
        <v>4</v>
      </c>
      <c r="T2" s="535" t="s">
        <v>3</v>
      </c>
      <c r="U2" s="180" t="s">
        <v>4</v>
      </c>
      <c r="V2" s="535" t="s">
        <v>3</v>
      </c>
      <c r="W2" s="180" t="s">
        <v>4</v>
      </c>
      <c r="X2" s="535" t="s">
        <v>3</v>
      </c>
      <c r="Y2" s="180" t="s">
        <v>4</v>
      </c>
      <c r="Z2" s="535" t="s">
        <v>3</v>
      </c>
      <c r="AA2" s="180" t="s">
        <v>4</v>
      </c>
      <c r="AB2" s="535" t="s">
        <v>3</v>
      </c>
      <c r="AC2" s="180" t="s">
        <v>4</v>
      </c>
      <c r="AD2" s="535" t="s">
        <v>3</v>
      </c>
      <c r="AE2" s="180" t="s">
        <v>4</v>
      </c>
      <c r="AF2" s="247" t="s">
        <v>74</v>
      </c>
      <c r="AG2" s="251"/>
      <c r="AH2" s="538"/>
    </row>
    <row r="3" spans="1:34" ht="117" customHeight="1">
      <c r="B3"/>
      <c r="C3"/>
      <c r="D3" s="123"/>
      <c r="E3" s="123"/>
      <c r="F3" s="536" t="s">
        <v>305</v>
      </c>
      <c r="G3" s="181" t="s">
        <v>313</v>
      </c>
      <c r="H3" s="536" t="s">
        <v>305</v>
      </c>
      <c r="I3" s="181" t="s">
        <v>313</v>
      </c>
      <c r="J3" s="536" t="s">
        <v>305</v>
      </c>
      <c r="K3" s="181" t="s">
        <v>313</v>
      </c>
      <c r="L3" s="536" t="s">
        <v>305</v>
      </c>
      <c r="M3" s="181" t="s">
        <v>313</v>
      </c>
      <c r="N3" s="536" t="s">
        <v>305</v>
      </c>
      <c r="O3" s="181" t="s">
        <v>313</v>
      </c>
      <c r="P3" s="536" t="s">
        <v>305</v>
      </c>
      <c r="Q3" s="181" t="s">
        <v>313</v>
      </c>
      <c r="R3" s="536" t="s">
        <v>305</v>
      </c>
      <c r="S3" s="181" t="s">
        <v>313</v>
      </c>
      <c r="T3" s="536" t="s">
        <v>305</v>
      </c>
      <c r="U3" s="181" t="s">
        <v>313</v>
      </c>
      <c r="V3" s="536" t="s">
        <v>305</v>
      </c>
      <c r="W3" s="181" t="s">
        <v>313</v>
      </c>
      <c r="X3" s="536" t="s">
        <v>305</v>
      </c>
      <c r="Y3" s="181" t="s">
        <v>313</v>
      </c>
      <c r="Z3" s="536" t="s">
        <v>305</v>
      </c>
      <c r="AA3" s="181" t="s">
        <v>313</v>
      </c>
      <c r="AB3" s="536" t="s">
        <v>305</v>
      </c>
      <c r="AC3" s="181" t="s">
        <v>313</v>
      </c>
      <c r="AD3" s="536" t="s">
        <v>305</v>
      </c>
      <c r="AE3" s="181" t="s">
        <v>313</v>
      </c>
      <c r="AF3" s="274" t="s">
        <v>357</v>
      </c>
      <c r="AG3" s="238" t="s">
        <v>175</v>
      </c>
      <c r="AH3" s="539" t="s">
        <v>984</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40">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955</v>
      </c>
      <c r="B14" s="128" t="s">
        <v>6</v>
      </c>
      <c r="C14" s="132" t="s">
        <v>40</v>
      </c>
      <c r="D14" s="132" t="s">
        <v>7</v>
      </c>
      <c r="E14" s="132" t="s">
        <v>122</v>
      </c>
      <c r="F14" s="451" t="s">
        <v>626</v>
      </c>
      <c r="G14" s="209" t="s">
        <v>627</v>
      </c>
      <c r="H14" s="451" t="s">
        <v>628</v>
      </c>
      <c r="I14" s="209" t="s">
        <v>629</v>
      </c>
      <c r="J14" s="451" t="s">
        <v>630</v>
      </c>
      <c r="K14" s="209" t="s">
        <v>631</v>
      </c>
      <c r="L14" s="451" t="s">
        <v>632</v>
      </c>
      <c r="M14" s="209" t="s">
        <v>633</v>
      </c>
      <c r="N14" s="451" t="s">
        <v>849</v>
      </c>
      <c r="O14" s="209" t="s">
        <v>850</v>
      </c>
      <c r="P14" s="451" t="s">
        <v>634</v>
      </c>
      <c r="Q14" s="209" t="s">
        <v>635</v>
      </c>
      <c r="R14" s="451" t="s">
        <v>636</v>
      </c>
      <c r="S14" s="209" t="s">
        <v>637</v>
      </c>
      <c r="T14" s="451" t="s">
        <v>638</v>
      </c>
      <c r="U14" s="209" t="s">
        <v>639</v>
      </c>
      <c r="V14" s="451" t="s">
        <v>640</v>
      </c>
      <c r="W14" s="209" t="s">
        <v>641</v>
      </c>
      <c r="X14" s="451" t="s">
        <v>642</v>
      </c>
      <c r="Y14" s="209" t="s">
        <v>643</v>
      </c>
      <c r="Z14" s="451" t="s">
        <v>644</v>
      </c>
      <c r="AA14" s="209" t="s">
        <v>645</v>
      </c>
      <c r="AB14" s="451" t="s">
        <v>646</v>
      </c>
      <c r="AC14" s="209" t="s">
        <v>647</v>
      </c>
      <c r="AD14" s="451" t="s">
        <v>648</v>
      </c>
      <c r="AE14" s="209" t="s">
        <v>649</v>
      </c>
      <c r="AF14" s="209" t="s">
        <v>650</v>
      </c>
      <c r="AG14" s="209" t="s">
        <v>816</v>
      </c>
      <c r="AH14" s="451" t="s">
        <v>851</v>
      </c>
    </row>
    <row r="15" spans="1:34">
      <c r="B15" s="96" t="s">
        <v>748</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41">
        <f>IF(SUM($AG15)&lt;=0,"",$AF15/$AG15)</f>
        <v>0.9285714285714286</v>
      </c>
    </row>
    <row r="16" spans="1:34">
      <c r="B16" s="96" t="s">
        <v>748</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41">
        <f t="shared" ref="AH16:AH62" si="5">IF(SUM($AG16)&lt;=0,"",$AF16/$AG16)</f>
        <v>0.7142857142857143</v>
      </c>
    </row>
    <row r="17" spans="2:34">
      <c r="B17" s="96" t="s">
        <v>748</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41">
        <f t="shared" si="5"/>
        <v>0.93939393939393945</v>
      </c>
    </row>
    <row r="18" spans="2:34">
      <c r="B18" s="96" t="s">
        <v>748</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41">
        <f t="shared" si="5"/>
        <v>0.7857142857142857</v>
      </c>
    </row>
    <row r="19" spans="2:34">
      <c r="B19" s="96" t="s">
        <v>748</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41">
        <f t="shared" si="5"/>
        <v>0.87037037037037035</v>
      </c>
    </row>
    <row r="20" spans="2:34">
      <c r="B20" s="96" t="s">
        <v>748</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41">
        <f t="shared" si="5"/>
        <v>0.75</v>
      </c>
    </row>
    <row r="21" spans="2:34">
      <c r="B21" s="96" t="s">
        <v>748</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41">
        <f t="shared" si="5"/>
        <v>1</v>
      </c>
    </row>
    <row r="22" spans="2:34">
      <c r="B22" s="96" t="s">
        <v>748</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41">
        <f t="shared" si="5"/>
        <v>0.76086956521739135</v>
      </c>
    </row>
    <row r="23" spans="2:34">
      <c r="B23" s="96" t="s">
        <v>748</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41">
        <f t="shared" si="5"/>
        <v>1</v>
      </c>
    </row>
    <row r="24" spans="2:34">
      <c r="B24" s="96" t="s">
        <v>748</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41">
        <f t="shared" si="5"/>
        <v>0.75471698113207553</v>
      </c>
    </row>
    <row r="25" spans="2:34">
      <c r="B25" s="96" t="s">
        <v>748</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41">
        <f t="shared" si="5"/>
        <v>0.81666666666666665</v>
      </c>
    </row>
    <row r="26" spans="2:34">
      <c r="B26" s="96" t="s">
        <v>748</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41">
        <f t="shared" si="5"/>
        <v>0.75308641975308643</v>
      </c>
    </row>
    <row r="27" spans="2:34">
      <c r="B27" s="96" t="s">
        <v>748</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41">
        <f t="shared" si="5"/>
        <v>0.77952755905511806</v>
      </c>
    </row>
    <row r="28" spans="2:34">
      <c r="B28" s="96" t="s">
        <v>748</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41">
        <f t="shared" si="5"/>
        <v>0.75242718446601942</v>
      </c>
    </row>
    <row r="29" spans="2:34">
      <c r="B29" s="96" t="s">
        <v>748</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41">
        <f t="shared" si="5"/>
        <v>0.75024201355275899</v>
      </c>
    </row>
    <row r="30" spans="2:34">
      <c r="B30" s="96" t="s">
        <v>748</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41">
        <f t="shared" si="5"/>
        <v>0.5</v>
      </c>
    </row>
    <row r="31" spans="2:34">
      <c r="B31" s="96" t="s">
        <v>749</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41">
        <f t="shared" si="5"/>
        <v>1.75</v>
      </c>
    </row>
    <row r="32" spans="2:34">
      <c r="B32" s="96" t="s">
        <v>749</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41">
        <f t="shared" si="5"/>
        <v>1</v>
      </c>
    </row>
    <row r="33" spans="2:34">
      <c r="B33" s="96" t="s">
        <v>749</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41">
        <f t="shared" si="5"/>
        <v>1.75</v>
      </c>
    </row>
    <row r="34" spans="2:34">
      <c r="B34" s="96" t="s">
        <v>749</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41">
        <f t="shared" si="5"/>
        <v>0.75</v>
      </c>
    </row>
    <row r="35" spans="2:34">
      <c r="B35" s="96" t="s">
        <v>749</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41">
        <f t="shared" si="5"/>
        <v>0.97647058823529409</v>
      </c>
    </row>
    <row r="36" spans="2:34">
      <c r="B36" s="96" t="s">
        <v>749</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41">
        <f t="shared" si="5"/>
        <v>0.77777777777777779</v>
      </c>
    </row>
    <row r="37" spans="2:34">
      <c r="B37" s="96" t="s">
        <v>749</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41">
        <f t="shared" si="5"/>
        <v>0.60833333333333328</v>
      </c>
    </row>
    <row r="38" spans="2:34">
      <c r="B38" s="96" t="s">
        <v>749</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41">
        <f t="shared" si="5"/>
        <v>0.75</v>
      </c>
    </row>
    <row r="39" spans="2:34">
      <c r="B39" s="96" t="s">
        <v>749</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41">
        <f t="shared" si="5"/>
        <v>0.62311557788944727</v>
      </c>
    </row>
    <row r="40" spans="2:34">
      <c r="B40" s="96" t="s">
        <v>749</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41">
        <f t="shared" si="5"/>
        <v>0.50318471337579618</v>
      </c>
    </row>
    <row r="41" spans="2:34">
      <c r="B41" s="96" t="s">
        <v>749</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41">
        <f t="shared" si="5"/>
        <v>0.75221238938053092</v>
      </c>
    </row>
    <row r="42" spans="2:34">
      <c r="B42" s="96" t="s">
        <v>749</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41">
        <f t="shared" si="5"/>
        <v>0.5</v>
      </c>
    </row>
    <row r="43" spans="2:34">
      <c r="B43" s="96" t="s">
        <v>749</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41">
        <f t="shared" si="5"/>
        <v>0.75257731958762886</v>
      </c>
    </row>
    <row r="44" spans="2:34">
      <c r="B44" s="96" t="s">
        <v>749</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41">
        <f t="shared" si="5"/>
        <v>0.5</v>
      </c>
    </row>
    <row r="45" spans="2:34">
      <c r="B45" s="96" t="s">
        <v>749</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41">
        <f t="shared" si="5"/>
        <v>0.74901960784313726</v>
      </c>
    </row>
    <row r="46" spans="2:34">
      <c r="B46" s="96" t="s">
        <v>749</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41">
        <f t="shared" si="5"/>
        <v>0.50191570881226055</v>
      </c>
    </row>
    <row r="47" spans="2:34">
      <c r="B47" s="96" t="s">
        <v>750</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41">
        <f t="shared" si="5"/>
        <v>1.263157894736842</v>
      </c>
    </row>
    <row r="48" spans="2:34">
      <c r="B48" s="96" t="s">
        <v>750</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41">
        <f t="shared" si="5"/>
        <v>0.72727272727272729</v>
      </c>
    </row>
    <row r="49" spans="2:34">
      <c r="B49" s="96" t="s">
        <v>750</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41">
        <f t="shared" si="5"/>
        <v>1.4222222222222223</v>
      </c>
    </row>
    <row r="50" spans="2:34">
      <c r="B50" s="96" t="s">
        <v>750</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41">
        <f t="shared" si="5"/>
        <v>0.77777777777777779</v>
      </c>
    </row>
    <row r="51" spans="2:34">
      <c r="B51" s="96" t="s">
        <v>750</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41">
        <f t="shared" si="5"/>
        <v>1.486842105263158</v>
      </c>
    </row>
    <row r="52" spans="2:34">
      <c r="B52" s="96" t="s">
        <v>750</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41">
        <f t="shared" si="5"/>
        <v>0.74358974358974361</v>
      </c>
    </row>
    <row r="53" spans="2:34">
      <c r="B53" s="96" t="s">
        <v>750</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41">
        <f t="shared" si="5"/>
        <v>1.1133004926108374</v>
      </c>
    </row>
    <row r="54" spans="2:34">
      <c r="B54" s="96" t="s">
        <v>750</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41">
        <f t="shared" si="5"/>
        <v>0.74603174603174605</v>
      </c>
    </row>
    <row r="55" spans="2:34">
      <c r="B55" s="96" t="s">
        <v>750</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41">
        <f t="shared" si="5"/>
        <v>1.4489795918367347</v>
      </c>
    </row>
    <row r="56" spans="2:34">
      <c r="B56" s="96" t="s">
        <v>750</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41">
        <f t="shared" si="5"/>
        <v>0.75342465753424659</v>
      </c>
    </row>
    <row r="57" spans="2:34">
      <c r="B57" s="96" t="s">
        <v>750</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41">
        <f t="shared" si="5"/>
        <v>0.84146341463414631</v>
      </c>
    </row>
    <row r="58" spans="2:34">
      <c r="B58" s="96" t="s">
        <v>750</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41">
        <f t="shared" si="5"/>
        <v>0.74603174603174605</v>
      </c>
    </row>
    <row r="59" spans="2:34">
      <c r="B59" s="96" t="s">
        <v>750</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41">
        <f t="shared" si="5"/>
        <v>0.86885245901639341</v>
      </c>
    </row>
    <row r="60" spans="2:34">
      <c r="B60" s="96" t="s">
        <v>750</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41">
        <f t="shared" si="5"/>
        <v>0.75229357798165142</v>
      </c>
    </row>
    <row r="61" spans="2:34">
      <c r="B61" s="96" t="s">
        <v>750</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41">
        <f t="shared" si="5"/>
        <v>0.75033738191632926</v>
      </c>
    </row>
    <row r="62" spans="2:34">
      <c r="B62" s="96" t="s">
        <v>750</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41">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86" priority="7">
      <formula>AND(ISNUMBER(F1),ROUND(F1,2)&lt;&gt;1)</formula>
    </cfRule>
  </conditionalFormatting>
  <conditionalFormatting sqref="AH1:AH13 AH15:AH1048576">
    <cfRule type="expression" dxfId="85" priority="1">
      <formula>AND(ISNUMBER($AH1),ROUND($AH1,2)&gt;1)</formula>
    </cfRule>
    <cfRule type="expression" dxfId="84" priority="5">
      <formula>AND(ISNUMBER($AH1),ROUND($AH1,2)&lt;1,SUM($AF1,$AG1)&gt;0)</formula>
    </cfRule>
  </conditionalFormatting>
  <conditionalFormatting sqref="N1:Q13 N15:Q1048576">
    <cfRule type="expression" dxfId="83" priority="3">
      <formula>$D1="Male"</formula>
    </cfRule>
  </conditionalFormatting>
  <conditionalFormatting sqref="R1:S13 R15:S1048576">
    <cfRule type="expression" dxfId="82"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 workbookViewId="1"/>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981</v>
      </c>
      <c r="U3" s="283" t="s">
        <v>982</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955</v>
      </c>
      <c r="B14" s="128" t="s">
        <v>6</v>
      </c>
      <c r="C14" s="132" t="s">
        <v>40</v>
      </c>
      <c r="D14" s="132" t="s">
        <v>7</v>
      </c>
      <c r="E14" s="132" t="s">
        <v>122</v>
      </c>
      <c r="F14" s="362" t="s">
        <v>651</v>
      </c>
      <c r="G14" s="362" t="s">
        <v>652</v>
      </c>
      <c r="H14" s="362" t="s">
        <v>653</v>
      </c>
      <c r="I14" s="362" t="s">
        <v>654</v>
      </c>
      <c r="J14" s="209" t="s">
        <v>428</v>
      </c>
      <c r="K14" s="209" t="s">
        <v>429</v>
      </c>
      <c r="L14" s="209" t="s">
        <v>655</v>
      </c>
      <c r="M14" s="209" t="s">
        <v>656</v>
      </c>
      <c r="N14" s="209" t="s">
        <v>657</v>
      </c>
      <c r="O14" s="209" t="s">
        <v>658</v>
      </c>
      <c r="P14" s="364" t="s">
        <v>659</v>
      </c>
      <c r="Q14" s="209" t="s">
        <v>660</v>
      </c>
      <c r="R14" s="209" t="s">
        <v>661</v>
      </c>
      <c r="S14" s="209" t="s">
        <v>662</v>
      </c>
      <c r="T14" s="364" t="s">
        <v>663</v>
      </c>
      <c r="U14" s="209" t="s">
        <v>664</v>
      </c>
      <c r="V14" s="209" t="s">
        <v>665</v>
      </c>
      <c r="W14" s="209" t="s">
        <v>666</v>
      </c>
      <c r="X14" s="209" t="s">
        <v>667</v>
      </c>
      <c r="Y14" s="209" t="s">
        <v>668</v>
      </c>
      <c r="Z14" s="209" t="s">
        <v>669</v>
      </c>
    </row>
    <row r="15" spans="1:26">
      <c r="B15" s="96" t="s">
        <v>748</v>
      </c>
      <c r="C15" s="96" t="s">
        <v>452</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748</v>
      </c>
      <c r="C16" s="96" t="s">
        <v>452</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748</v>
      </c>
      <c r="C17" s="96" t="s">
        <v>916</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748</v>
      </c>
      <c r="C18" s="96" t="s">
        <v>916</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749</v>
      </c>
      <c r="C19" s="96" t="s">
        <v>452</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749</v>
      </c>
      <c r="C20" s="96" t="s">
        <v>452</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749</v>
      </c>
      <c r="C21" s="96" t="s">
        <v>916</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749</v>
      </c>
      <c r="C22" s="96" t="s">
        <v>916</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750</v>
      </c>
      <c r="C23" s="96" t="s">
        <v>452</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750</v>
      </c>
      <c r="C24" s="96" t="s">
        <v>452</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750</v>
      </c>
      <c r="C25" s="96" t="s">
        <v>916</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750</v>
      </c>
      <c r="C26" s="96" t="s">
        <v>916</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81" priority="16">
      <formula>AND(ISNUMBER(F1),ROUND(F1,2)&lt;&gt;1,ROW(F1)&gt;14)</formula>
    </cfRule>
  </conditionalFormatting>
  <conditionalFormatting sqref="V1:V13 V15:V1048576">
    <cfRule type="expression" dxfId="80" priority="15">
      <formula>AND(ISNUMBER(V1),OR(ROUND(V1,2)&lt;0.9,ROUND(V1,2)&gt;1))</formula>
    </cfRule>
  </conditionalFormatting>
  <conditionalFormatting sqref="Q1:Q13 Q15:Q1048576">
    <cfRule type="expression" dxfId="79" priority="6">
      <formula>AND(ISNUMBER(Q1),ROUND(Q1,2)&gt;1)</formula>
    </cfRule>
  </conditionalFormatting>
  <conditionalFormatting sqref="F1:F13 H1:H13 F15:F1048576 H15:H1048576">
    <cfRule type="expression" dxfId="78" priority="5">
      <formula>AND(ISNUMBER($J1),SUM($J1)&gt;0,F1="",ROW(F1)&gt;14)</formula>
    </cfRule>
  </conditionalFormatting>
  <conditionalFormatting sqref="G1:G13 I1:I13 G15:G1048576 I15:I1048576">
    <cfRule type="expression" dxfId="77" priority="4">
      <formula>AND(ISNUMBER($K1),SUM($K1)&gt;0,G1="",ROW(G1)&gt;14)</formula>
    </cfRule>
  </conditionalFormatting>
  <conditionalFormatting sqref="P1:P1048576">
    <cfRule type="expression" dxfId="76" priority="3">
      <formula>AND(ROW($P1)&gt;14, ISNUMBER(P15&lt;&gt;100%))</formula>
    </cfRule>
  </conditionalFormatting>
  <conditionalFormatting sqref="Q1:Q1048576">
    <cfRule type="expression" dxfId="75" priority="2">
      <formula>AND(ROW($Q1)&gt;14, ISNUMBER(Q15&lt;&gt;90%))</formula>
    </cfRule>
  </conditionalFormatting>
  <conditionalFormatting sqref="V1:V1048576">
    <cfRule type="expression" dxfId="74"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 workbookViewId="1"/>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470</v>
      </c>
      <c r="G3" s="151" t="s">
        <v>363</v>
      </c>
      <c r="H3" s="276" t="s">
        <v>939</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955</v>
      </c>
      <c r="B14" s="132" t="s">
        <v>6</v>
      </c>
      <c r="C14" s="132" t="s">
        <v>40</v>
      </c>
      <c r="D14" s="132" t="s">
        <v>7</v>
      </c>
      <c r="E14" s="132" t="s">
        <v>122</v>
      </c>
      <c r="F14" s="209" t="s">
        <v>694</v>
      </c>
      <c r="G14" s="209" t="s">
        <v>853</v>
      </c>
      <c r="H14" s="209" t="s">
        <v>695</v>
      </c>
    </row>
    <row r="15" spans="1:8">
      <c r="B15" s="96" t="s">
        <v>748</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748</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748</v>
      </c>
      <c r="C17" s="96" t="s">
        <v>113</v>
      </c>
      <c r="D17" s="96" t="s">
        <v>109</v>
      </c>
      <c r="E17" s="96" t="str">
        <f t="shared" si="0"/>
        <v>Berea [#SNU] [wpg5evyl1OL]|15-19|Female</v>
      </c>
      <c r="F17" s="188">
        <v>7609</v>
      </c>
      <c r="G17" s="86">
        <f t="shared" si="1"/>
        <v>0</v>
      </c>
      <c r="H17" s="184">
        <f t="shared" si="2"/>
        <v>7609</v>
      </c>
    </row>
    <row r="18" spans="2:8">
      <c r="B18" s="96" t="s">
        <v>748</v>
      </c>
      <c r="C18" s="96" t="s">
        <v>113</v>
      </c>
      <c r="D18" s="96" t="s">
        <v>120</v>
      </c>
      <c r="E18" s="96" t="str">
        <f t="shared" si="0"/>
        <v>Berea [#SNU] [wpg5evyl1OL]|15-19|Male</v>
      </c>
      <c r="F18" s="188">
        <v>2088</v>
      </c>
      <c r="G18" s="86">
        <f t="shared" si="1"/>
        <v>0</v>
      </c>
      <c r="H18" s="184">
        <f t="shared" si="2"/>
        <v>2088</v>
      </c>
    </row>
    <row r="19" spans="2:8">
      <c r="B19" s="96" t="s">
        <v>748</v>
      </c>
      <c r="C19" s="96" t="s">
        <v>114</v>
      </c>
      <c r="D19" s="96" t="s">
        <v>109</v>
      </c>
      <c r="E19" s="96" t="str">
        <f t="shared" si="0"/>
        <v>Berea [#SNU] [wpg5evyl1OL]|20-24|Female</v>
      </c>
      <c r="F19" s="188">
        <v>8846</v>
      </c>
      <c r="G19" s="86">
        <f t="shared" si="1"/>
        <v>0</v>
      </c>
      <c r="H19" s="184">
        <f t="shared" si="2"/>
        <v>8846</v>
      </c>
    </row>
    <row r="20" spans="2:8">
      <c r="B20" s="96" t="s">
        <v>748</v>
      </c>
      <c r="C20" s="96" t="s">
        <v>114</v>
      </c>
      <c r="D20" s="96" t="s">
        <v>120</v>
      </c>
      <c r="E20" s="96" t="str">
        <f t="shared" si="0"/>
        <v>Berea [#SNU] [wpg5evyl1OL]|20-24|Male</v>
      </c>
      <c r="F20" s="188">
        <v>9143</v>
      </c>
      <c r="G20" s="86">
        <f t="shared" si="1"/>
        <v>0</v>
      </c>
      <c r="H20" s="184">
        <f t="shared" si="2"/>
        <v>9143</v>
      </c>
    </row>
    <row r="21" spans="2:8">
      <c r="B21" s="96" t="s">
        <v>748</v>
      </c>
      <c r="C21" s="96" t="s">
        <v>115</v>
      </c>
      <c r="D21" s="96" t="s">
        <v>109</v>
      </c>
      <c r="E21" s="96" t="str">
        <f t="shared" si="0"/>
        <v>Berea [#SNU] [wpg5evyl1OL]|25-29|Female</v>
      </c>
      <c r="F21" s="188">
        <v>5045</v>
      </c>
      <c r="G21" s="86">
        <f t="shared" si="1"/>
        <v>0</v>
      </c>
      <c r="H21" s="184">
        <f t="shared" si="2"/>
        <v>5045</v>
      </c>
    </row>
    <row r="22" spans="2:8">
      <c r="B22" s="96" t="s">
        <v>748</v>
      </c>
      <c r="C22" s="96" t="s">
        <v>115</v>
      </c>
      <c r="D22" s="96" t="s">
        <v>120</v>
      </c>
      <c r="E22" s="96" t="str">
        <f t="shared" si="0"/>
        <v>Berea [#SNU] [wpg5evyl1OL]|25-29|Male</v>
      </c>
      <c r="F22" s="188">
        <v>5289</v>
      </c>
      <c r="G22" s="86">
        <f t="shared" si="1"/>
        <v>0</v>
      </c>
      <c r="H22" s="184">
        <f t="shared" si="2"/>
        <v>5289</v>
      </c>
    </row>
    <row r="23" spans="2:8">
      <c r="B23" s="96" t="s">
        <v>748</v>
      </c>
      <c r="C23" s="96" t="s">
        <v>116</v>
      </c>
      <c r="D23" s="96" t="s">
        <v>109</v>
      </c>
      <c r="E23" s="96" t="str">
        <f t="shared" si="0"/>
        <v>Berea [#SNU] [wpg5evyl1OL]|30-34|Female</v>
      </c>
      <c r="F23" s="188">
        <v>2045</v>
      </c>
      <c r="G23" s="86">
        <f t="shared" si="1"/>
        <v>0</v>
      </c>
      <c r="H23" s="184">
        <f t="shared" si="2"/>
        <v>2045</v>
      </c>
    </row>
    <row r="24" spans="2:8">
      <c r="B24" s="96" t="s">
        <v>748</v>
      </c>
      <c r="C24" s="96" t="s">
        <v>116</v>
      </c>
      <c r="D24" s="96" t="s">
        <v>120</v>
      </c>
      <c r="E24" s="96" t="str">
        <f t="shared" si="0"/>
        <v>Berea [#SNU] [wpg5evyl1OL]|30-34|Male</v>
      </c>
      <c r="F24" s="188">
        <v>4944</v>
      </c>
      <c r="G24" s="86">
        <f t="shared" si="1"/>
        <v>0</v>
      </c>
      <c r="H24" s="184">
        <f t="shared" si="2"/>
        <v>4944</v>
      </c>
    </row>
    <row r="25" spans="2:8">
      <c r="B25" s="96" t="s">
        <v>748</v>
      </c>
      <c r="C25" s="96" t="s">
        <v>117</v>
      </c>
      <c r="D25" s="96" t="s">
        <v>109</v>
      </c>
      <c r="E25" s="96" t="str">
        <f t="shared" si="0"/>
        <v>Berea [#SNU] [wpg5evyl1OL]|35-39|Female</v>
      </c>
      <c r="F25" s="188">
        <v>1346</v>
      </c>
      <c r="G25" s="86">
        <f t="shared" si="1"/>
        <v>0</v>
      </c>
      <c r="H25" s="184">
        <f t="shared" si="2"/>
        <v>1346</v>
      </c>
    </row>
    <row r="26" spans="2:8">
      <c r="B26" s="96" t="s">
        <v>748</v>
      </c>
      <c r="C26" s="96" t="s">
        <v>117</v>
      </c>
      <c r="D26" s="96" t="s">
        <v>120</v>
      </c>
      <c r="E26" s="96" t="str">
        <f t="shared" si="0"/>
        <v>Berea [#SNU] [wpg5evyl1OL]|35-39|Male</v>
      </c>
      <c r="F26" s="188">
        <v>4591</v>
      </c>
      <c r="G26" s="86">
        <f t="shared" si="1"/>
        <v>0</v>
      </c>
      <c r="H26" s="184">
        <f t="shared" si="2"/>
        <v>4591</v>
      </c>
    </row>
    <row r="27" spans="2:8">
      <c r="B27" s="96" t="s">
        <v>748</v>
      </c>
      <c r="C27" s="96" t="s">
        <v>118</v>
      </c>
      <c r="D27" s="96" t="s">
        <v>109</v>
      </c>
      <c r="E27" s="96" t="str">
        <f t="shared" si="0"/>
        <v>Berea [#SNU] [wpg5evyl1OL]|40-44|Female</v>
      </c>
      <c r="F27" s="188">
        <v>3175</v>
      </c>
      <c r="G27" s="86">
        <f t="shared" si="1"/>
        <v>0</v>
      </c>
      <c r="H27" s="184">
        <f t="shared" si="2"/>
        <v>3175</v>
      </c>
    </row>
    <row r="28" spans="2:8">
      <c r="B28" s="96" t="s">
        <v>748</v>
      </c>
      <c r="C28" s="96" t="s">
        <v>118</v>
      </c>
      <c r="D28" s="96" t="s">
        <v>120</v>
      </c>
      <c r="E28" s="96" t="str">
        <f t="shared" si="0"/>
        <v>Berea [#SNU] [wpg5evyl1OL]|40-44|Male</v>
      </c>
      <c r="F28" s="188">
        <v>4593</v>
      </c>
      <c r="G28" s="86">
        <f t="shared" si="1"/>
        <v>0</v>
      </c>
      <c r="H28" s="184">
        <f t="shared" si="2"/>
        <v>4593</v>
      </c>
    </row>
    <row r="29" spans="2:8">
      <c r="B29" s="96" t="s">
        <v>748</v>
      </c>
      <c r="C29" s="96" t="s">
        <v>119</v>
      </c>
      <c r="D29" s="96" t="s">
        <v>109</v>
      </c>
      <c r="E29" s="96" t="str">
        <f t="shared" si="0"/>
        <v>Berea [#SNU] [wpg5evyl1OL]|45-49|Female</v>
      </c>
      <c r="F29" s="188">
        <v>175</v>
      </c>
      <c r="G29" s="86">
        <f t="shared" si="1"/>
        <v>0</v>
      </c>
      <c r="H29" s="184">
        <f t="shared" si="2"/>
        <v>175</v>
      </c>
    </row>
    <row r="30" spans="2:8">
      <c r="B30" s="96" t="s">
        <v>748</v>
      </c>
      <c r="C30" s="96" t="s">
        <v>119</v>
      </c>
      <c r="D30" s="96" t="s">
        <v>120</v>
      </c>
      <c r="E30" s="96" t="str">
        <f t="shared" si="0"/>
        <v>Berea [#SNU] [wpg5evyl1OL]|45-49|Male</v>
      </c>
      <c r="F30" s="188">
        <v>4592</v>
      </c>
      <c r="G30" s="86">
        <f t="shared" si="1"/>
        <v>0</v>
      </c>
      <c r="H30" s="184">
        <f t="shared" si="2"/>
        <v>4592</v>
      </c>
    </row>
    <row r="31" spans="2:8">
      <c r="B31" s="96" t="s">
        <v>748</v>
      </c>
      <c r="C31" s="96" t="s">
        <v>8</v>
      </c>
      <c r="D31" s="96" t="s">
        <v>109</v>
      </c>
      <c r="E31" s="96" t="str">
        <f t="shared" si="0"/>
        <v>Berea [#SNU] [wpg5evyl1OL]|50+|Female</v>
      </c>
      <c r="F31" s="188">
        <v>1045</v>
      </c>
      <c r="G31" s="86">
        <f t="shared" si="1"/>
        <v>0</v>
      </c>
      <c r="H31" s="184">
        <f t="shared" si="2"/>
        <v>1045</v>
      </c>
    </row>
    <row r="32" spans="2:8">
      <c r="B32" s="96" t="s">
        <v>748</v>
      </c>
      <c r="C32" s="96" t="s">
        <v>8</v>
      </c>
      <c r="D32" s="96" t="s">
        <v>120</v>
      </c>
      <c r="E32" s="96" t="str">
        <f t="shared" si="0"/>
        <v>Berea [#SNU] [wpg5evyl1OL]|50+|Male</v>
      </c>
      <c r="F32" s="188">
        <v>359</v>
      </c>
      <c r="G32" s="86">
        <f t="shared" si="1"/>
        <v>0</v>
      </c>
      <c r="H32" s="184">
        <f t="shared" si="2"/>
        <v>359</v>
      </c>
    </row>
    <row r="33" spans="2:8">
      <c r="B33" s="96" t="s">
        <v>749</v>
      </c>
      <c r="C33" s="96" t="s">
        <v>112</v>
      </c>
      <c r="D33" s="96" t="s">
        <v>109</v>
      </c>
      <c r="E33" s="96" t="str">
        <f t="shared" si="0"/>
        <v>Butha Buthe [#SNU] [mvPRqBFtVC0]|10-14|Female</v>
      </c>
      <c r="F33" s="188">
        <v>527</v>
      </c>
      <c r="G33" s="86">
        <f t="shared" si="1"/>
        <v>0</v>
      </c>
      <c r="H33" s="184">
        <f t="shared" si="2"/>
        <v>527</v>
      </c>
    </row>
    <row r="34" spans="2:8">
      <c r="B34" s="96" t="s">
        <v>749</v>
      </c>
      <c r="C34" s="96" t="s">
        <v>112</v>
      </c>
      <c r="D34" s="96" t="s">
        <v>120</v>
      </c>
      <c r="E34" s="96" t="str">
        <f t="shared" si="0"/>
        <v>Butha Buthe [#SNU] [mvPRqBFtVC0]|10-14|Male</v>
      </c>
      <c r="F34" s="188">
        <v>9</v>
      </c>
      <c r="G34" s="86">
        <f t="shared" si="1"/>
        <v>0</v>
      </c>
      <c r="H34" s="184">
        <f t="shared" si="2"/>
        <v>9</v>
      </c>
    </row>
    <row r="35" spans="2:8">
      <c r="B35" s="96" t="s">
        <v>749</v>
      </c>
      <c r="C35" s="96" t="s">
        <v>113</v>
      </c>
      <c r="D35" s="96" t="s">
        <v>109</v>
      </c>
      <c r="E35" s="96" t="str">
        <f t="shared" si="0"/>
        <v>Butha Buthe [#SNU] [mvPRqBFtVC0]|15-19|Female</v>
      </c>
      <c r="F35" s="188">
        <v>502</v>
      </c>
      <c r="G35" s="86">
        <f t="shared" si="1"/>
        <v>0</v>
      </c>
      <c r="H35" s="184">
        <f t="shared" si="2"/>
        <v>502</v>
      </c>
    </row>
    <row r="36" spans="2:8">
      <c r="B36" s="96" t="s">
        <v>749</v>
      </c>
      <c r="C36" s="96" t="s">
        <v>113</v>
      </c>
      <c r="D36" s="96" t="s">
        <v>120</v>
      </c>
      <c r="E36" s="96" t="str">
        <f t="shared" si="0"/>
        <v>Butha Buthe [#SNU] [mvPRqBFtVC0]|15-19|Male</v>
      </c>
      <c r="F36" s="188">
        <v>104</v>
      </c>
      <c r="G36" s="86">
        <f t="shared" si="1"/>
        <v>0</v>
      </c>
      <c r="H36" s="184">
        <f t="shared" si="2"/>
        <v>104</v>
      </c>
    </row>
    <row r="37" spans="2:8">
      <c r="B37" s="96" t="s">
        <v>749</v>
      </c>
      <c r="C37" s="96" t="s">
        <v>114</v>
      </c>
      <c r="D37" s="96" t="s">
        <v>109</v>
      </c>
      <c r="E37" s="96" t="str">
        <f t="shared" si="0"/>
        <v>Butha Buthe [#SNU] [mvPRqBFtVC0]|20-24|Female</v>
      </c>
      <c r="F37" s="188">
        <v>216</v>
      </c>
      <c r="G37" s="86">
        <f t="shared" si="1"/>
        <v>0</v>
      </c>
      <c r="H37" s="184">
        <f t="shared" si="2"/>
        <v>216</v>
      </c>
    </row>
    <row r="38" spans="2:8">
      <c r="B38" s="96" t="s">
        <v>749</v>
      </c>
      <c r="C38" s="96" t="s">
        <v>114</v>
      </c>
      <c r="D38" s="96" t="s">
        <v>120</v>
      </c>
      <c r="E38" s="96" t="str">
        <f t="shared" si="0"/>
        <v>Butha Buthe [#SNU] [mvPRqBFtVC0]|20-24|Male</v>
      </c>
      <c r="F38" s="188">
        <v>440</v>
      </c>
      <c r="G38" s="86">
        <f t="shared" si="1"/>
        <v>0</v>
      </c>
      <c r="H38" s="184">
        <f t="shared" si="2"/>
        <v>440</v>
      </c>
    </row>
    <row r="39" spans="2:8">
      <c r="B39" s="96" t="s">
        <v>749</v>
      </c>
      <c r="C39" s="96" t="s">
        <v>115</v>
      </c>
      <c r="D39" s="96" t="s">
        <v>109</v>
      </c>
      <c r="E39" s="96" t="str">
        <f t="shared" si="0"/>
        <v>Butha Buthe [#SNU] [mvPRqBFtVC0]|25-29|Female</v>
      </c>
      <c r="F39" s="188">
        <v>82</v>
      </c>
      <c r="G39" s="86">
        <f t="shared" si="1"/>
        <v>0</v>
      </c>
      <c r="H39" s="184">
        <f t="shared" si="2"/>
        <v>82</v>
      </c>
    </row>
    <row r="40" spans="2:8">
      <c r="B40" s="96" t="s">
        <v>749</v>
      </c>
      <c r="C40" s="96" t="s">
        <v>115</v>
      </c>
      <c r="D40" s="96" t="s">
        <v>120</v>
      </c>
      <c r="E40" s="96" t="str">
        <f t="shared" si="0"/>
        <v>Butha Buthe [#SNU] [mvPRqBFtVC0]|25-29|Male</v>
      </c>
      <c r="F40" s="188">
        <v>164</v>
      </c>
      <c r="G40" s="86">
        <f t="shared" si="1"/>
        <v>0</v>
      </c>
      <c r="H40" s="184">
        <f t="shared" si="2"/>
        <v>164</v>
      </c>
    </row>
    <row r="41" spans="2:8">
      <c r="B41" s="96" t="s">
        <v>749</v>
      </c>
      <c r="C41" s="96" t="s">
        <v>116</v>
      </c>
      <c r="D41" s="96" t="s">
        <v>109</v>
      </c>
      <c r="E41" s="96" t="str">
        <f t="shared" si="0"/>
        <v>Butha Buthe [#SNU] [mvPRqBFtVC0]|30-34|Female</v>
      </c>
      <c r="F41" s="188">
        <v>82</v>
      </c>
      <c r="G41" s="86">
        <f t="shared" si="1"/>
        <v>0</v>
      </c>
      <c r="H41" s="184">
        <f t="shared" si="2"/>
        <v>82</v>
      </c>
    </row>
    <row r="42" spans="2:8">
      <c r="B42" s="96" t="s">
        <v>749</v>
      </c>
      <c r="C42" s="96" t="s">
        <v>116</v>
      </c>
      <c r="D42" s="96" t="s">
        <v>120</v>
      </c>
      <c r="E42" s="96" t="str">
        <f t="shared" si="0"/>
        <v>Butha Buthe [#SNU] [mvPRqBFtVC0]|30-34|Male</v>
      </c>
      <c r="F42" s="188">
        <v>137</v>
      </c>
      <c r="G42" s="86">
        <f t="shared" si="1"/>
        <v>0</v>
      </c>
      <c r="H42" s="184">
        <f t="shared" si="2"/>
        <v>137</v>
      </c>
    </row>
    <row r="43" spans="2:8">
      <c r="B43" s="96" t="s">
        <v>749</v>
      </c>
      <c r="C43" s="96" t="s">
        <v>117</v>
      </c>
      <c r="D43" s="96" t="s">
        <v>109</v>
      </c>
      <c r="E43" s="96" t="str">
        <f t="shared" si="0"/>
        <v>Butha Buthe [#SNU] [mvPRqBFtVC0]|35-39|Female</v>
      </c>
      <c r="F43" s="188">
        <v>27</v>
      </c>
      <c r="G43" s="86">
        <f t="shared" si="1"/>
        <v>0</v>
      </c>
      <c r="H43" s="184">
        <f t="shared" si="2"/>
        <v>27</v>
      </c>
    </row>
    <row r="44" spans="2:8">
      <c r="B44" s="96" t="s">
        <v>749</v>
      </c>
      <c r="C44" s="96" t="s">
        <v>117</v>
      </c>
      <c r="D44" s="96" t="s">
        <v>120</v>
      </c>
      <c r="E44" s="96" t="str">
        <f t="shared" si="0"/>
        <v>Butha Buthe [#SNU] [mvPRqBFtVC0]|35-39|Male</v>
      </c>
      <c r="F44" s="188">
        <v>109</v>
      </c>
      <c r="G44" s="86">
        <f t="shared" si="1"/>
        <v>0</v>
      </c>
      <c r="H44" s="184">
        <f t="shared" si="2"/>
        <v>109</v>
      </c>
    </row>
    <row r="45" spans="2:8">
      <c r="B45" s="96" t="s">
        <v>749</v>
      </c>
      <c r="C45" s="96" t="s">
        <v>118</v>
      </c>
      <c r="D45" s="96" t="s">
        <v>109</v>
      </c>
      <c r="E45" s="96" t="str">
        <f t="shared" si="0"/>
        <v>Butha Buthe [#SNU] [mvPRqBFtVC0]|40-44|Female</v>
      </c>
      <c r="F45" s="188">
        <v>17</v>
      </c>
      <c r="G45" s="86">
        <f t="shared" si="1"/>
        <v>0</v>
      </c>
      <c r="H45" s="184">
        <f t="shared" si="2"/>
        <v>17</v>
      </c>
    </row>
    <row r="46" spans="2:8">
      <c r="B46" s="96" t="s">
        <v>749</v>
      </c>
      <c r="C46" s="96" t="s">
        <v>118</v>
      </c>
      <c r="D46" s="96" t="s">
        <v>120</v>
      </c>
      <c r="E46" s="96" t="str">
        <f t="shared" si="0"/>
        <v>Butha Buthe [#SNU] [mvPRqBFtVC0]|40-44|Male</v>
      </c>
      <c r="F46" s="188">
        <v>109</v>
      </c>
      <c r="G46" s="86">
        <f t="shared" si="1"/>
        <v>0</v>
      </c>
      <c r="H46" s="184">
        <f t="shared" si="2"/>
        <v>109</v>
      </c>
    </row>
    <row r="47" spans="2:8">
      <c r="B47" s="96" t="s">
        <v>749</v>
      </c>
      <c r="C47" s="96" t="s">
        <v>119</v>
      </c>
      <c r="D47" s="96" t="s">
        <v>109</v>
      </c>
      <c r="E47" s="96" t="str">
        <f t="shared" ref="E47:E68" si="3">B47&amp;"|"&amp;C47&amp;"|"&amp;D47</f>
        <v>Butha Buthe [#SNU] [mvPRqBFtVC0]|45-49|Female</v>
      </c>
      <c r="F47" s="188">
        <v>14</v>
      </c>
      <c r="G47" s="86">
        <f t="shared" si="1"/>
        <v>0</v>
      </c>
      <c r="H47" s="184">
        <f t="shared" si="2"/>
        <v>14</v>
      </c>
    </row>
    <row r="48" spans="2:8">
      <c r="B48" s="96" t="s">
        <v>749</v>
      </c>
      <c r="C48" s="96" t="s">
        <v>119</v>
      </c>
      <c r="D48" s="96" t="s">
        <v>120</v>
      </c>
      <c r="E48" s="96" t="str">
        <f t="shared" si="3"/>
        <v>Butha Buthe [#SNU] [mvPRqBFtVC0]|45-49|Male</v>
      </c>
      <c r="F48" s="188">
        <v>109</v>
      </c>
      <c r="G48" s="86">
        <f t="shared" si="1"/>
        <v>0</v>
      </c>
      <c r="H48" s="184">
        <f t="shared" si="2"/>
        <v>109</v>
      </c>
    </row>
    <row r="49" spans="2:8">
      <c r="B49" s="96" t="s">
        <v>749</v>
      </c>
      <c r="C49" s="96" t="s">
        <v>8</v>
      </c>
      <c r="D49" s="96" t="s">
        <v>109</v>
      </c>
      <c r="E49" s="96" t="str">
        <f t="shared" si="3"/>
        <v>Butha Buthe [#SNU] [mvPRqBFtVC0]|50+|Female</v>
      </c>
      <c r="F49" s="188">
        <v>82</v>
      </c>
      <c r="G49" s="86">
        <f t="shared" si="1"/>
        <v>0</v>
      </c>
      <c r="H49" s="184">
        <f t="shared" si="2"/>
        <v>82</v>
      </c>
    </row>
    <row r="50" spans="2:8">
      <c r="B50" s="96" t="s">
        <v>749</v>
      </c>
      <c r="C50" s="96" t="s">
        <v>8</v>
      </c>
      <c r="D50" s="96" t="s">
        <v>120</v>
      </c>
      <c r="E50" s="96" t="str">
        <f t="shared" si="3"/>
        <v>Butha Buthe [#SNU] [mvPRqBFtVC0]|50+|Male</v>
      </c>
      <c r="F50" s="188">
        <v>27</v>
      </c>
      <c r="G50" s="86">
        <f t="shared" si="1"/>
        <v>0</v>
      </c>
      <c r="H50" s="184">
        <f t="shared" si="2"/>
        <v>27</v>
      </c>
    </row>
    <row r="51" spans="2:8">
      <c r="B51" s="96" t="s">
        <v>750</v>
      </c>
      <c r="C51" s="96" t="s">
        <v>112</v>
      </c>
      <c r="D51" s="96" t="s">
        <v>109</v>
      </c>
      <c r="E51" s="96" t="str">
        <f t="shared" si="3"/>
        <v>Leribe [#SNU] [FjSmRywOWUp]|10-14|Female</v>
      </c>
      <c r="F51" s="188">
        <v>1565</v>
      </c>
      <c r="G51" s="86">
        <f t="shared" si="1"/>
        <v>0</v>
      </c>
      <c r="H51" s="184">
        <f t="shared" si="2"/>
        <v>1565</v>
      </c>
    </row>
    <row r="52" spans="2:8">
      <c r="B52" s="96" t="s">
        <v>750</v>
      </c>
      <c r="C52" s="96" t="s">
        <v>112</v>
      </c>
      <c r="D52" s="96" t="s">
        <v>120</v>
      </c>
      <c r="E52" s="96" t="str">
        <f t="shared" si="3"/>
        <v>Leribe [#SNU] [FjSmRywOWUp]|10-14|Male</v>
      </c>
      <c r="F52" s="188">
        <v>27</v>
      </c>
      <c r="G52" s="86">
        <f t="shared" si="1"/>
        <v>0</v>
      </c>
      <c r="H52" s="184">
        <f t="shared" si="2"/>
        <v>27</v>
      </c>
    </row>
    <row r="53" spans="2:8">
      <c r="B53" s="96" t="s">
        <v>750</v>
      </c>
      <c r="C53" s="96" t="s">
        <v>113</v>
      </c>
      <c r="D53" s="96" t="s">
        <v>109</v>
      </c>
      <c r="E53" s="96" t="str">
        <f t="shared" si="3"/>
        <v>Leribe [#SNU] [FjSmRywOWUp]|15-19|Female</v>
      </c>
      <c r="F53" s="188">
        <v>1487</v>
      </c>
      <c r="G53" s="86">
        <f t="shared" si="1"/>
        <v>0</v>
      </c>
      <c r="H53" s="184">
        <f t="shared" si="2"/>
        <v>1487</v>
      </c>
    </row>
    <row r="54" spans="2:8">
      <c r="B54" s="96" t="s">
        <v>750</v>
      </c>
      <c r="C54" s="96" t="s">
        <v>113</v>
      </c>
      <c r="D54" s="96" t="s">
        <v>120</v>
      </c>
      <c r="E54" s="96" t="str">
        <f t="shared" si="3"/>
        <v>Leribe [#SNU] [FjSmRywOWUp]|15-19|Male</v>
      </c>
      <c r="F54" s="188">
        <v>305</v>
      </c>
      <c r="G54" s="86">
        <f t="shared" si="1"/>
        <v>0</v>
      </c>
      <c r="H54" s="184">
        <f t="shared" si="2"/>
        <v>305</v>
      </c>
    </row>
    <row r="55" spans="2:8">
      <c r="B55" s="96" t="s">
        <v>750</v>
      </c>
      <c r="C55" s="96" t="s">
        <v>114</v>
      </c>
      <c r="D55" s="96" t="s">
        <v>109</v>
      </c>
      <c r="E55" s="96" t="str">
        <f t="shared" si="3"/>
        <v>Leribe [#SNU] [FjSmRywOWUp]|20-24|Female</v>
      </c>
      <c r="F55" s="188">
        <v>642</v>
      </c>
      <c r="G55" s="86">
        <f t="shared" si="1"/>
        <v>0</v>
      </c>
      <c r="H55" s="184">
        <f t="shared" si="2"/>
        <v>642</v>
      </c>
    </row>
    <row r="56" spans="2:8">
      <c r="B56" s="96" t="s">
        <v>750</v>
      </c>
      <c r="C56" s="96" t="s">
        <v>114</v>
      </c>
      <c r="D56" s="96" t="s">
        <v>120</v>
      </c>
      <c r="E56" s="96" t="str">
        <f t="shared" si="3"/>
        <v>Leribe [#SNU] [FjSmRywOWUp]|20-24|Male</v>
      </c>
      <c r="F56" s="188">
        <v>1307</v>
      </c>
      <c r="G56" s="86">
        <f t="shared" si="1"/>
        <v>0</v>
      </c>
      <c r="H56" s="184">
        <f t="shared" si="2"/>
        <v>1307</v>
      </c>
    </row>
    <row r="57" spans="2:8">
      <c r="B57" s="96" t="s">
        <v>750</v>
      </c>
      <c r="C57" s="96" t="s">
        <v>115</v>
      </c>
      <c r="D57" s="96" t="s">
        <v>109</v>
      </c>
      <c r="E57" s="96" t="str">
        <f t="shared" si="3"/>
        <v>Leribe [#SNU] [FjSmRywOWUp]|25-29|Female</v>
      </c>
      <c r="F57" s="188">
        <v>244</v>
      </c>
      <c r="G57" s="86">
        <f t="shared" si="1"/>
        <v>0</v>
      </c>
      <c r="H57" s="184">
        <f t="shared" si="2"/>
        <v>244</v>
      </c>
    </row>
    <row r="58" spans="2:8">
      <c r="B58" s="96" t="s">
        <v>750</v>
      </c>
      <c r="C58" s="96" t="s">
        <v>115</v>
      </c>
      <c r="D58" s="96" t="s">
        <v>120</v>
      </c>
      <c r="E58" s="96" t="str">
        <f t="shared" si="3"/>
        <v>Leribe [#SNU] [FjSmRywOWUp]|25-29|Male</v>
      </c>
      <c r="F58" s="188">
        <v>486</v>
      </c>
      <c r="G58" s="86">
        <f t="shared" si="1"/>
        <v>0</v>
      </c>
      <c r="H58" s="184">
        <f t="shared" si="2"/>
        <v>486</v>
      </c>
    </row>
    <row r="59" spans="2:8">
      <c r="B59" s="96" t="s">
        <v>750</v>
      </c>
      <c r="C59" s="96" t="s">
        <v>116</v>
      </c>
      <c r="D59" s="96" t="s">
        <v>109</v>
      </c>
      <c r="E59" s="96" t="str">
        <f t="shared" si="3"/>
        <v>Leribe [#SNU] [FjSmRywOWUp]|30-34|Female</v>
      </c>
      <c r="F59" s="188">
        <v>243</v>
      </c>
      <c r="G59" s="86">
        <f t="shared" si="1"/>
        <v>0</v>
      </c>
      <c r="H59" s="184">
        <f t="shared" si="2"/>
        <v>243</v>
      </c>
    </row>
    <row r="60" spans="2:8">
      <c r="B60" s="96" t="s">
        <v>750</v>
      </c>
      <c r="C60" s="96" t="s">
        <v>116</v>
      </c>
      <c r="D60" s="96" t="s">
        <v>120</v>
      </c>
      <c r="E60" s="96" t="str">
        <f t="shared" si="3"/>
        <v>Leribe [#SNU] [FjSmRywOWUp]|30-34|Male</v>
      </c>
      <c r="F60" s="188">
        <v>405</v>
      </c>
      <c r="G60" s="86">
        <f t="shared" si="1"/>
        <v>0</v>
      </c>
      <c r="H60" s="184">
        <f t="shared" si="2"/>
        <v>405</v>
      </c>
    </row>
    <row r="61" spans="2:8">
      <c r="B61" s="96" t="s">
        <v>750</v>
      </c>
      <c r="C61" s="96" t="s">
        <v>117</v>
      </c>
      <c r="D61" s="96" t="s">
        <v>109</v>
      </c>
      <c r="E61" s="96" t="str">
        <f t="shared" si="3"/>
        <v>Leribe [#SNU] [FjSmRywOWUp]|35-39|Female</v>
      </c>
      <c r="F61" s="188">
        <v>81</v>
      </c>
      <c r="G61" s="86">
        <f t="shared" si="1"/>
        <v>0</v>
      </c>
      <c r="H61" s="184">
        <f t="shared" si="2"/>
        <v>81</v>
      </c>
    </row>
    <row r="62" spans="2:8">
      <c r="B62" s="96" t="s">
        <v>750</v>
      </c>
      <c r="C62" s="96" t="s">
        <v>117</v>
      </c>
      <c r="D62" s="96" t="s">
        <v>120</v>
      </c>
      <c r="E62" s="96" t="str">
        <f t="shared" si="3"/>
        <v>Leribe [#SNU] [FjSmRywOWUp]|35-39|Male</v>
      </c>
      <c r="F62" s="188">
        <v>324</v>
      </c>
      <c r="G62" s="86">
        <f t="shared" si="1"/>
        <v>0</v>
      </c>
      <c r="H62" s="184">
        <f t="shared" si="2"/>
        <v>324</v>
      </c>
    </row>
    <row r="63" spans="2:8">
      <c r="B63" s="96" t="s">
        <v>750</v>
      </c>
      <c r="C63" s="96" t="s">
        <v>118</v>
      </c>
      <c r="D63" s="96" t="s">
        <v>109</v>
      </c>
      <c r="E63" s="96" t="str">
        <f t="shared" si="3"/>
        <v>Leribe [#SNU] [FjSmRywOWUp]|40-44|Female</v>
      </c>
      <c r="F63" s="188">
        <v>40</v>
      </c>
      <c r="G63" s="86">
        <f t="shared" si="1"/>
        <v>0</v>
      </c>
      <c r="H63" s="184">
        <f t="shared" si="2"/>
        <v>40</v>
      </c>
    </row>
    <row r="64" spans="2:8">
      <c r="B64" s="96" t="s">
        <v>750</v>
      </c>
      <c r="C64" s="96" t="s">
        <v>118</v>
      </c>
      <c r="D64" s="96" t="s">
        <v>120</v>
      </c>
      <c r="E64" s="96" t="str">
        <f t="shared" si="3"/>
        <v>Leribe [#SNU] [FjSmRywOWUp]|40-44|Male</v>
      </c>
      <c r="F64" s="188">
        <v>324</v>
      </c>
      <c r="G64" s="86">
        <f t="shared" si="1"/>
        <v>0</v>
      </c>
      <c r="H64" s="184">
        <f t="shared" si="2"/>
        <v>324</v>
      </c>
    </row>
    <row r="65" spans="2:8">
      <c r="B65" s="96" t="s">
        <v>750</v>
      </c>
      <c r="C65" s="96" t="s">
        <v>119</v>
      </c>
      <c r="D65" s="96" t="s">
        <v>109</v>
      </c>
      <c r="E65" s="96" t="str">
        <f t="shared" si="3"/>
        <v>Leribe [#SNU] [FjSmRywOWUp]|45-49|Female</v>
      </c>
      <c r="F65" s="188">
        <v>41</v>
      </c>
      <c r="G65" s="86">
        <f t="shared" si="1"/>
        <v>0</v>
      </c>
      <c r="H65" s="184">
        <f t="shared" si="2"/>
        <v>41</v>
      </c>
    </row>
    <row r="66" spans="2:8">
      <c r="B66" s="96" t="s">
        <v>750</v>
      </c>
      <c r="C66" s="96" t="s">
        <v>119</v>
      </c>
      <c r="D66" s="96" t="s">
        <v>120</v>
      </c>
      <c r="E66" s="96" t="str">
        <f t="shared" si="3"/>
        <v>Leribe [#SNU] [FjSmRywOWUp]|45-49|Male</v>
      </c>
      <c r="F66" s="188">
        <v>324</v>
      </c>
      <c r="G66" s="86">
        <f t="shared" si="1"/>
        <v>0</v>
      </c>
      <c r="H66" s="184">
        <f t="shared" si="2"/>
        <v>324</v>
      </c>
    </row>
    <row r="67" spans="2:8">
      <c r="B67" s="96" t="s">
        <v>750</v>
      </c>
      <c r="C67" s="96" t="s">
        <v>8</v>
      </c>
      <c r="D67" s="96" t="s">
        <v>109</v>
      </c>
      <c r="E67" s="96" t="str">
        <f t="shared" si="3"/>
        <v>Leribe [#SNU] [FjSmRywOWUp]|50+|Female</v>
      </c>
      <c r="F67" s="188">
        <v>243</v>
      </c>
      <c r="G67" s="86">
        <f t="shared" si="1"/>
        <v>0</v>
      </c>
      <c r="H67" s="184">
        <f t="shared" si="2"/>
        <v>243</v>
      </c>
    </row>
    <row r="68" spans="2:8">
      <c r="B68" s="96" t="s">
        <v>750</v>
      </c>
      <c r="C68" s="96" t="s">
        <v>8</v>
      </c>
      <c r="D68" s="96" t="s">
        <v>120</v>
      </c>
      <c r="E68" s="96" t="str">
        <f t="shared" si="3"/>
        <v>Leribe [#SNU] [FjSmRywOWUp]|50+|Male</v>
      </c>
      <c r="F68" s="188">
        <v>85</v>
      </c>
      <c r="G68" s="86">
        <f t="shared" si="1"/>
        <v>0</v>
      </c>
      <c r="H68" s="184">
        <f t="shared" si="2"/>
        <v>85</v>
      </c>
    </row>
  </sheetData>
  <conditionalFormatting sqref="G1:G13 G15:G1048576">
    <cfRule type="expression" dxfId="73"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activeCell="P19" sqref="P19"/>
    </sheetView>
    <sheetView workbookViewId="1"/>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1036</v>
      </c>
      <c r="G3" s="275" t="s">
        <v>747</v>
      </c>
      <c r="H3" s="275" t="s">
        <v>946</v>
      </c>
      <c r="I3" s="275" t="s">
        <v>470</v>
      </c>
      <c r="J3" s="151" t="s">
        <v>362</v>
      </c>
      <c r="K3" s="151" t="s">
        <v>743</v>
      </c>
      <c r="L3" s="151" t="s">
        <v>744</v>
      </c>
      <c r="M3" s="154" t="s">
        <v>745</v>
      </c>
      <c r="N3" s="151" t="s">
        <v>419</v>
      </c>
      <c r="O3" s="181" t="s">
        <v>418</v>
      </c>
      <c r="P3" s="181" t="s">
        <v>738</v>
      </c>
      <c r="Q3" s="181" t="s">
        <v>741</v>
      </c>
      <c r="R3" s="181" t="s">
        <v>948</v>
      </c>
      <c r="S3" s="181" t="s">
        <v>949</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450</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296</v>
      </c>
      <c r="H11" s="452" t="s">
        <v>303</v>
      </c>
      <c r="I11" s="188" t="s">
        <v>303</v>
      </c>
      <c r="J11" s="188" t="s">
        <v>303</v>
      </c>
      <c r="K11" s="188" t="s">
        <v>303</v>
      </c>
      <c r="L11" s="188" t="s">
        <v>303</v>
      </c>
      <c r="M11" s="188" t="s">
        <v>303</v>
      </c>
      <c r="N11" s="86" t="s">
        <v>303</v>
      </c>
      <c r="O11" s="184" t="s">
        <v>303</v>
      </c>
      <c r="P11" s="184" t="s">
        <v>739</v>
      </c>
      <c r="Q11" s="184" t="s">
        <v>740</v>
      </c>
      <c r="R11" s="184" t="s">
        <v>303</v>
      </c>
      <c r="S11" s="184" t="s">
        <v>303</v>
      </c>
      <c r="T11" s="94" t="s">
        <v>417</v>
      </c>
      <c r="U11" s="184" t="s">
        <v>417</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955</v>
      </c>
      <c r="B14" s="128" t="s">
        <v>6</v>
      </c>
      <c r="C14" s="128" t="s">
        <v>40</v>
      </c>
      <c r="D14" s="128" t="s">
        <v>7</v>
      </c>
      <c r="E14" s="128" t="s">
        <v>122</v>
      </c>
      <c r="F14" s="392" t="s">
        <v>490</v>
      </c>
      <c r="G14" s="396" t="s">
        <v>860</v>
      </c>
      <c r="H14" s="392" t="s">
        <v>947</v>
      </c>
      <c r="I14" s="209" t="s">
        <v>696</v>
      </c>
      <c r="J14" s="209" t="s">
        <v>863</v>
      </c>
      <c r="K14" s="209" t="s">
        <v>864</v>
      </c>
      <c r="L14" s="209" t="s">
        <v>866</v>
      </c>
      <c r="M14" s="209" t="s">
        <v>865</v>
      </c>
      <c r="N14" s="209" t="s">
        <v>867</v>
      </c>
      <c r="O14" s="359" t="s">
        <v>869</v>
      </c>
      <c r="P14" s="359" t="s">
        <v>742</v>
      </c>
      <c r="Q14" s="359" t="s">
        <v>870</v>
      </c>
      <c r="R14" s="359" t="s">
        <v>868</v>
      </c>
      <c r="S14" s="359" t="s">
        <v>697</v>
      </c>
      <c r="T14" s="364" t="s">
        <v>871</v>
      </c>
      <c r="U14" s="359" t="s">
        <v>698</v>
      </c>
    </row>
    <row r="15" spans="1:21">
      <c r="B15" s="96" t="s">
        <v>748</v>
      </c>
      <c r="C15" s="96" t="s">
        <v>43</v>
      </c>
      <c r="D15" s="96" t="s">
        <v>109</v>
      </c>
      <c r="E15" s="96" t="str">
        <f>B15&amp;"|"&amp;C15&amp;"|"&amp;D15</f>
        <v>Berea [#SNU] [wpg5evyl1OL]|&lt;01|Female</v>
      </c>
      <c r="F15" s="188">
        <f>_xlfn.IFNA(ROUND(INDEX(Spectrum!$K:$K,MATCH(RIGHT($B15,13)&amp;"|"&amp;$C15&amp;"|"&amp;$D15&amp;"|"&amp;F$14,Spectrum!$N:$N,0)),0),"")</f>
        <v>16</v>
      </c>
      <c r="G15" s="395" t="s">
        <v>880</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748</v>
      </c>
      <c r="C16" s="96" t="s">
        <v>43</v>
      </c>
      <c r="D16" s="96" t="s">
        <v>120</v>
      </c>
      <c r="E16" s="96" t="str">
        <f t="shared" ref="E16:E56" si="6">B16&amp;"|"&amp;C16&amp;"|"&amp;D16</f>
        <v>Berea [#SNU] [wpg5evyl1OL]|&lt;01|Male</v>
      </c>
      <c r="F16" s="188">
        <f>_xlfn.IFNA(ROUND(INDEX(Spectrum!$K:$K,MATCH(RIGHT($B16,13)&amp;"|"&amp;$C16&amp;"|"&amp;$D16&amp;"|"&amp;F$14,Spectrum!$N:$N,0)),0),"")</f>
        <v>16</v>
      </c>
      <c r="G16" s="395" t="s">
        <v>880</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748</v>
      </c>
      <c r="C17" s="96" t="s">
        <v>110</v>
      </c>
      <c r="D17" s="96" t="s">
        <v>109</v>
      </c>
      <c r="E17" s="96" t="str">
        <f t="shared" si="6"/>
        <v>Berea [#SNU] [wpg5evyl1OL]|01-04|Female</v>
      </c>
      <c r="F17" s="188">
        <f>_xlfn.IFNA(ROUND(INDEX(Spectrum!$K:$K,MATCH(RIGHT($B17,13)&amp;"|"&amp;$C17&amp;"|"&amp;$D17&amp;"|"&amp;F$14,Spectrum!$N:$N,0)),0),"")</f>
        <v>76</v>
      </c>
      <c r="G17" s="395" t="s">
        <v>880</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748</v>
      </c>
      <c r="C18" s="96" t="s">
        <v>110</v>
      </c>
      <c r="D18" s="96" t="s">
        <v>120</v>
      </c>
      <c r="E18" s="96" t="str">
        <f t="shared" si="6"/>
        <v>Berea [#SNU] [wpg5evyl1OL]|01-04|Male</v>
      </c>
      <c r="F18" s="188">
        <f>_xlfn.IFNA(ROUND(INDEX(Spectrum!$K:$K,MATCH(RIGHT($B18,13)&amp;"|"&amp;$C18&amp;"|"&amp;$D18&amp;"|"&amp;F$14,Spectrum!$N:$N,0)),0),"")</f>
        <v>78</v>
      </c>
      <c r="G18" s="395" t="s">
        <v>880</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748</v>
      </c>
      <c r="C19" s="96" t="s">
        <v>111</v>
      </c>
      <c r="D19" s="96" t="s">
        <v>109</v>
      </c>
      <c r="E19" s="96" t="str">
        <f t="shared" si="6"/>
        <v>Berea [#SNU] [wpg5evyl1OL]|05-09|Female</v>
      </c>
      <c r="F19" s="188">
        <f>_xlfn.IFNA(ROUND(INDEX(Spectrum!$K:$K,MATCH(RIGHT($B19,13)&amp;"|"&amp;$C19&amp;"|"&amp;$D19&amp;"|"&amp;F$14,Spectrum!$N:$N,0)),0),"")</f>
        <v>194</v>
      </c>
      <c r="G19" s="395" t="s">
        <v>880</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748</v>
      </c>
      <c r="C20" s="96" t="s">
        <v>111</v>
      </c>
      <c r="D20" s="96" t="s">
        <v>120</v>
      </c>
      <c r="E20" s="96" t="str">
        <f t="shared" si="6"/>
        <v>Berea [#SNU] [wpg5evyl1OL]|05-09|Male</v>
      </c>
      <c r="F20" s="188">
        <f>_xlfn.IFNA(ROUND(INDEX(Spectrum!$K:$K,MATCH(RIGHT($B20,13)&amp;"|"&amp;$C20&amp;"|"&amp;$D20&amp;"|"&amp;F$14,Spectrum!$N:$N,0)),0),"")</f>
        <v>188</v>
      </c>
      <c r="G20" s="395" t="s">
        <v>880</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748</v>
      </c>
      <c r="C21" s="96" t="s">
        <v>112</v>
      </c>
      <c r="D21" s="96" t="s">
        <v>109</v>
      </c>
      <c r="E21" s="96" t="str">
        <f t="shared" si="6"/>
        <v>Berea [#SNU] [wpg5evyl1OL]|10-14|Female</v>
      </c>
      <c r="F21" s="188">
        <f>_xlfn.IFNA(ROUND(INDEX(Spectrum!$K:$K,MATCH(RIGHT($B21,13)&amp;"|"&amp;$C21&amp;"|"&amp;$D21&amp;"|"&amp;F$14,Spectrum!$N:$N,0)),0),"")</f>
        <v>298</v>
      </c>
      <c r="G21" s="395" t="s">
        <v>880</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748</v>
      </c>
      <c r="C22" s="96" t="s">
        <v>112</v>
      </c>
      <c r="D22" s="96" t="s">
        <v>120</v>
      </c>
      <c r="E22" s="96" t="str">
        <f t="shared" si="6"/>
        <v>Berea [#SNU] [wpg5evyl1OL]|10-14|Male</v>
      </c>
      <c r="F22" s="188">
        <f>_xlfn.IFNA(ROUND(INDEX(Spectrum!$K:$K,MATCH(RIGHT($B22,13)&amp;"|"&amp;$C22&amp;"|"&amp;$D22&amp;"|"&amp;F$14,Spectrum!$N:$N,0)),0),"")</f>
        <v>302</v>
      </c>
      <c r="G22" s="395" t="s">
        <v>880</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748</v>
      </c>
      <c r="C23" s="96" t="s">
        <v>877</v>
      </c>
      <c r="D23" s="96" t="s">
        <v>109</v>
      </c>
      <c r="E23" s="96" t="str">
        <f t="shared" si="6"/>
        <v>Berea [#SNU] [wpg5evyl1OL]|15-17|Female</v>
      </c>
      <c r="F23" s="188" t="str">
        <f>_xlfn.IFNA(ROUND(INDEX(Spectrum!$K:$K,MATCH(RIGHT($B23,13)&amp;"|"&amp;$C23&amp;"|"&amp;$D23&amp;"|"&amp;F$14,Spectrum!$N:$N,0)),0),"")</f>
        <v/>
      </c>
      <c r="G23" s="395" t="s">
        <v>880</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748</v>
      </c>
      <c r="C24" s="96" t="s">
        <v>877</v>
      </c>
      <c r="D24" s="96" t="s">
        <v>120</v>
      </c>
      <c r="E24" s="96" t="str">
        <f t="shared" si="6"/>
        <v>Berea [#SNU] [wpg5evyl1OL]|15-17|Male</v>
      </c>
      <c r="F24" s="188" t="str">
        <f>_xlfn.IFNA(ROUND(INDEX(Spectrum!$K:$K,MATCH(RIGHT($B24,13)&amp;"|"&amp;$C24&amp;"|"&amp;$D24&amp;"|"&amp;F$14,Spectrum!$N:$N,0)),0),"")</f>
        <v/>
      </c>
      <c r="G24" s="395" t="s">
        <v>880</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748</v>
      </c>
      <c r="C25" s="96" t="s">
        <v>878</v>
      </c>
      <c r="D25" s="96" t="s">
        <v>109</v>
      </c>
      <c r="E25" s="96" t="str">
        <f t="shared" si="6"/>
        <v>Berea [#SNU] [wpg5evyl1OL]|18-20 OVC|Female</v>
      </c>
      <c r="F25" s="188" t="str">
        <f>_xlfn.IFNA(ROUND(INDEX(Spectrum!$K:$K,MATCH(RIGHT($B25,13)&amp;"|"&amp;$C25&amp;"|"&amp;$D25&amp;"|"&amp;F$14,Spectrum!$N:$N,0)),0),"")</f>
        <v/>
      </c>
      <c r="G25" s="395" t="s">
        <v>880</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748</v>
      </c>
      <c r="C26" s="96" t="s">
        <v>878</v>
      </c>
      <c r="D26" s="96" t="s">
        <v>120</v>
      </c>
      <c r="E26" s="96" t="str">
        <f t="shared" si="6"/>
        <v>Berea [#SNU] [wpg5evyl1OL]|18-20 OVC|Male</v>
      </c>
      <c r="F26" s="188" t="str">
        <f>_xlfn.IFNA(ROUND(INDEX(Spectrum!$K:$K,MATCH(RIGHT($B26,13)&amp;"|"&amp;$C26&amp;"|"&amp;$D26&amp;"|"&amp;F$14,Spectrum!$N:$N,0)),0),"")</f>
        <v/>
      </c>
      <c r="G26" s="395" t="s">
        <v>880</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748</v>
      </c>
      <c r="C27" s="96" t="s">
        <v>879</v>
      </c>
      <c r="D27" s="96" t="s">
        <v>109</v>
      </c>
      <c r="E27" s="96" t="str">
        <f t="shared" si="6"/>
        <v>Berea [#SNU] [wpg5evyl1OL]|18+ Caregivers|Female</v>
      </c>
      <c r="F27" s="188" t="str">
        <f>_xlfn.IFNA(ROUND(INDEX(Spectrum!$K:$K,MATCH(RIGHT($B27,13)&amp;"|"&amp;$C27&amp;"|"&amp;$D27&amp;"|"&amp;F$14,Spectrum!$N:$N,0)),0),"")</f>
        <v/>
      </c>
      <c r="G27" s="395" t="s">
        <v>880</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748</v>
      </c>
      <c r="C28" s="96" t="s">
        <v>879</v>
      </c>
      <c r="D28" s="96" t="s">
        <v>120</v>
      </c>
      <c r="E28" s="96" t="str">
        <f t="shared" si="6"/>
        <v>Berea [#SNU] [wpg5evyl1OL]|18+ Caregivers|Male</v>
      </c>
      <c r="F28" s="188" t="str">
        <f>_xlfn.IFNA(ROUND(INDEX(Spectrum!$K:$K,MATCH(RIGHT($B28,13)&amp;"|"&amp;$C28&amp;"|"&amp;$D28&amp;"|"&amp;F$14,Spectrum!$N:$N,0)),0),"")</f>
        <v/>
      </c>
      <c r="G28" s="395" t="s">
        <v>880</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749</v>
      </c>
      <c r="C29" s="96" t="s">
        <v>43</v>
      </c>
      <c r="D29" s="96" t="s">
        <v>109</v>
      </c>
      <c r="E29" s="96" t="str">
        <f t="shared" si="6"/>
        <v>Butha Buthe [#SNU] [mvPRqBFtVC0]|&lt;01|Female</v>
      </c>
      <c r="F29" s="188">
        <f>_xlfn.IFNA(ROUND(INDEX(Spectrum!$K:$K,MATCH(RIGHT($B29,13)&amp;"|"&amp;$C29&amp;"|"&amp;$D29&amp;"|"&amp;F$14,Spectrum!$N:$N,0)),0),"")</f>
        <v>6</v>
      </c>
      <c r="G29" s="395" t="s">
        <v>881</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749</v>
      </c>
      <c r="C30" s="96" t="s">
        <v>43</v>
      </c>
      <c r="D30" s="96" t="s">
        <v>120</v>
      </c>
      <c r="E30" s="96" t="str">
        <f t="shared" si="6"/>
        <v>Butha Buthe [#SNU] [mvPRqBFtVC0]|&lt;01|Male</v>
      </c>
      <c r="F30" s="188">
        <f>_xlfn.IFNA(ROUND(INDEX(Spectrum!$K:$K,MATCH(RIGHT($B30,13)&amp;"|"&amp;$C30&amp;"|"&amp;$D30&amp;"|"&amp;F$14,Spectrum!$N:$N,0)),0),"")</f>
        <v>6</v>
      </c>
      <c r="G30" s="395" t="s">
        <v>881</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749</v>
      </c>
      <c r="C31" s="96" t="s">
        <v>110</v>
      </c>
      <c r="D31" s="96" t="s">
        <v>109</v>
      </c>
      <c r="E31" s="96" t="str">
        <f t="shared" si="6"/>
        <v>Butha Buthe [#SNU] [mvPRqBFtVC0]|01-04|Female</v>
      </c>
      <c r="F31" s="188">
        <f>_xlfn.IFNA(ROUND(INDEX(Spectrum!$K:$K,MATCH(RIGHT($B31,13)&amp;"|"&amp;$C31&amp;"|"&amp;$D31&amp;"|"&amp;F$14,Spectrum!$N:$N,0)),0),"")</f>
        <v>29</v>
      </c>
      <c r="G31" s="395" t="s">
        <v>881</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749</v>
      </c>
      <c r="C32" s="96" t="s">
        <v>110</v>
      </c>
      <c r="D32" s="96" t="s">
        <v>120</v>
      </c>
      <c r="E32" s="96" t="str">
        <f t="shared" si="6"/>
        <v>Butha Buthe [#SNU] [mvPRqBFtVC0]|01-04|Male</v>
      </c>
      <c r="F32" s="188">
        <f>_xlfn.IFNA(ROUND(INDEX(Spectrum!$K:$K,MATCH(RIGHT($B32,13)&amp;"|"&amp;$C32&amp;"|"&amp;$D32&amp;"|"&amp;F$14,Spectrum!$N:$N,0)),0),"")</f>
        <v>29</v>
      </c>
      <c r="G32" s="395" t="s">
        <v>881</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749</v>
      </c>
      <c r="C33" s="96" t="s">
        <v>111</v>
      </c>
      <c r="D33" s="96" t="s">
        <v>109</v>
      </c>
      <c r="E33" s="96" t="str">
        <f t="shared" si="6"/>
        <v>Butha Buthe [#SNU] [mvPRqBFtVC0]|05-09|Female</v>
      </c>
      <c r="F33" s="188">
        <f>_xlfn.IFNA(ROUND(INDEX(Spectrum!$K:$K,MATCH(RIGHT($B33,13)&amp;"|"&amp;$C33&amp;"|"&amp;$D33&amp;"|"&amp;F$14,Spectrum!$N:$N,0)),0),"")</f>
        <v>78</v>
      </c>
      <c r="G33" s="395" t="s">
        <v>881</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749</v>
      </c>
      <c r="C34" s="96" t="s">
        <v>111</v>
      </c>
      <c r="D34" s="96" t="s">
        <v>120</v>
      </c>
      <c r="E34" s="96" t="str">
        <f t="shared" si="6"/>
        <v>Butha Buthe [#SNU] [mvPRqBFtVC0]|05-09|Male</v>
      </c>
      <c r="F34" s="188">
        <f>_xlfn.IFNA(ROUND(INDEX(Spectrum!$K:$K,MATCH(RIGHT($B34,13)&amp;"|"&amp;$C34&amp;"|"&amp;$D34&amp;"|"&amp;F$14,Spectrum!$N:$N,0)),0),"")</f>
        <v>73</v>
      </c>
      <c r="G34" s="395" t="s">
        <v>881</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749</v>
      </c>
      <c r="C35" s="96" t="s">
        <v>112</v>
      </c>
      <c r="D35" s="96" t="s">
        <v>109</v>
      </c>
      <c r="E35" s="96" t="str">
        <f t="shared" si="6"/>
        <v>Butha Buthe [#SNU] [mvPRqBFtVC0]|10-14|Female</v>
      </c>
      <c r="F35" s="188">
        <f>_xlfn.IFNA(ROUND(INDEX(Spectrum!$K:$K,MATCH(RIGHT($B35,13)&amp;"|"&amp;$C35&amp;"|"&amp;$D35&amp;"|"&amp;F$14,Spectrum!$N:$N,0)),0),"")</f>
        <v>122</v>
      </c>
      <c r="G35" s="395" t="s">
        <v>881</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749</v>
      </c>
      <c r="C36" s="96" t="s">
        <v>112</v>
      </c>
      <c r="D36" s="96" t="s">
        <v>120</v>
      </c>
      <c r="E36" s="96" t="str">
        <f t="shared" si="6"/>
        <v>Butha Buthe [#SNU] [mvPRqBFtVC0]|10-14|Male</v>
      </c>
      <c r="F36" s="188">
        <f>_xlfn.IFNA(ROUND(INDEX(Spectrum!$K:$K,MATCH(RIGHT($B36,13)&amp;"|"&amp;$C36&amp;"|"&amp;$D36&amp;"|"&amp;F$14,Spectrum!$N:$N,0)),0),"")</f>
        <v>119</v>
      </c>
      <c r="G36" s="395" t="s">
        <v>881</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749</v>
      </c>
      <c r="C37" s="96" t="s">
        <v>877</v>
      </c>
      <c r="D37" s="96" t="s">
        <v>109</v>
      </c>
      <c r="E37" s="96" t="str">
        <f t="shared" si="6"/>
        <v>Butha Buthe [#SNU] [mvPRqBFtVC0]|15-17|Female</v>
      </c>
      <c r="F37" s="188" t="str">
        <f>_xlfn.IFNA(ROUND(INDEX(Spectrum!$K:$K,MATCH(RIGHT($B37,13)&amp;"|"&amp;$C37&amp;"|"&amp;$D37&amp;"|"&amp;F$14,Spectrum!$N:$N,0)),0),"")</f>
        <v/>
      </c>
      <c r="G37" s="395" t="s">
        <v>881</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749</v>
      </c>
      <c r="C38" s="96" t="s">
        <v>877</v>
      </c>
      <c r="D38" s="96" t="s">
        <v>120</v>
      </c>
      <c r="E38" s="96" t="str">
        <f t="shared" si="6"/>
        <v>Butha Buthe [#SNU] [mvPRqBFtVC0]|15-17|Male</v>
      </c>
      <c r="F38" s="188" t="str">
        <f>_xlfn.IFNA(ROUND(INDEX(Spectrum!$K:$K,MATCH(RIGHT($B38,13)&amp;"|"&amp;$C38&amp;"|"&amp;$D38&amp;"|"&amp;F$14,Spectrum!$N:$N,0)),0),"")</f>
        <v/>
      </c>
      <c r="G38" s="395" t="s">
        <v>881</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749</v>
      </c>
      <c r="C39" s="96" t="s">
        <v>878</v>
      </c>
      <c r="D39" s="96" t="s">
        <v>109</v>
      </c>
      <c r="E39" s="96" t="str">
        <f t="shared" si="6"/>
        <v>Butha Buthe [#SNU] [mvPRqBFtVC0]|18-20 OVC|Female</v>
      </c>
      <c r="F39" s="188" t="str">
        <f>_xlfn.IFNA(ROUND(INDEX(Spectrum!$K:$K,MATCH(RIGHT($B39,13)&amp;"|"&amp;$C39&amp;"|"&amp;$D39&amp;"|"&amp;F$14,Spectrum!$N:$N,0)),0),"")</f>
        <v/>
      </c>
      <c r="G39" s="395" t="s">
        <v>881</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749</v>
      </c>
      <c r="C40" s="96" t="s">
        <v>878</v>
      </c>
      <c r="D40" s="96" t="s">
        <v>120</v>
      </c>
      <c r="E40" s="96" t="str">
        <f t="shared" si="6"/>
        <v>Butha Buthe [#SNU] [mvPRqBFtVC0]|18-20 OVC|Male</v>
      </c>
      <c r="F40" s="188" t="str">
        <f>_xlfn.IFNA(ROUND(INDEX(Spectrum!$K:$K,MATCH(RIGHT($B40,13)&amp;"|"&amp;$C40&amp;"|"&amp;$D40&amp;"|"&amp;F$14,Spectrum!$N:$N,0)),0),"")</f>
        <v/>
      </c>
      <c r="G40" s="395" t="s">
        <v>881</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749</v>
      </c>
      <c r="C41" s="96" t="s">
        <v>879</v>
      </c>
      <c r="D41" s="96" t="s">
        <v>109</v>
      </c>
      <c r="E41" s="96" t="str">
        <f t="shared" si="6"/>
        <v>Butha Buthe [#SNU] [mvPRqBFtVC0]|18+ Caregivers|Female</v>
      </c>
      <c r="F41" s="188" t="str">
        <f>_xlfn.IFNA(ROUND(INDEX(Spectrum!$K:$K,MATCH(RIGHT($B41,13)&amp;"|"&amp;$C41&amp;"|"&amp;$D41&amp;"|"&amp;F$14,Spectrum!$N:$N,0)),0),"")</f>
        <v/>
      </c>
      <c r="G41" s="395" t="s">
        <v>881</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749</v>
      </c>
      <c r="C42" s="96" t="s">
        <v>879</v>
      </c>
      <c r="D42" s="96" t="s">
        <v>120</v>
      </c>
      <c r="E42" s="96" t="str">
        <f t="shared" si="6"/>
        <v>Butha Buthe [#SNU] [mvPRqBFtVC0]|18+ Caregivers|Male</v>
      </c>
      <c r="F42" s="188" t="str">
        <f>_xlfn.IFNA(ROUND(INDEX(Spectrum!$K:$K,MATCH(RIGHT($B42,13)&amp;"|"&amp;$C42&amp;"|"&amp;$D42&amp;"|"&amp;F$14,Spectrum!$N:$N,0)),0),"")</f>
        <v/>
      </c>
      <c r="G42" s="395" t="s">
        <v>881</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750</v>
      </c>
      <c r="C43" s="96" t="s">
        <v>43</v>
      </c>
      <c r="D43" s="96" t="s">
        <v>109</v>
      </c>
      <c r="E43" s="96" t="str">
        <f t="shared" si="6"/>
        <v>Leribe [#SNU] [FjSmRywOWUp]|&lt;01|Female</v>
      </c>
      <c r="F43" s="188">
        <f>_xlfn.IFNA(ROUND(INDEX(Spectrum!$K:$K,MATCH(RIGHT($B43,13)&amp;"|"&amp;$C43&amp;"|"&amp;$D43&amp;"|"&amp;F$14,Spectrum!$N:$N,0)),0),"")</f>
        <v>21</v>
      </c>
      <c r="G43" s="395" t="s">
        <v>881</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750</v>
      </c>
      <c r="C44" s="96" t="s">
        <v>43</v>
      </c>
      <c r="D44" s="96" t="s">
        <v>120</v>
      </c>
      <c r="E44" s="96" t="str">
        <f t="shared" si="6"/>
        <v>Leribe [#SNU] [FjSmRywOWUp]|&lt;01|Male</v>
      </c>
      <c r="F44" s="188">
        <f>_xlfn.IFNA(ROUND(INDEX(Spectrum!$K:$K,MATCH(RIGHT($B44,13)&amp;"|"&amp;$C44&amp;"|"&amp;$D44&amp;"|"&amp;F$14,Spectrum!$N:$N,0)),0),"")</f>
        <v>21</v>
      </c>
      <c r="G44" s="395" t="s">
        <v>881</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750</v>
      </c>
      <c r="C45" s="96" t="s">
        <v>110</v>
      </c>
      <c r="D45" s="96" t="s">
        <v>109</v>
      </c>
      <c r="E45" s="96" t="str">
        <f t="shared" si="6"/>
        <v>Leribe [#SNU] [FjSmRywOWUp]|01-04|Female</v>
      </c>
      <c r="F45" s="188">
        <f>_xlfn.IFNA(ROUND(INDEX(Spectrum!$K:$K,MATCH(RIGHT($B45,13)&amp;"|"&amp;$C45&amp;"|"&amp;$D45&amp;"|"&amp;F$14,Spectrum!$N:$N,0)),0),"")</f>
        <v>102</v>
      </c>
      <c r="G45" s="395" t="s">
        <v>881</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750</v>
      </c>
      <c r="C46" s="96" t="s">
        <v>110</v>
      </c>
      <c r="D46" s="96" t="s">
        <v>120</v>
      </c>
      <c r="E46" s="96" t="str">
        <f t="shared" si="6"/>
        <v>Leribe [#SNU] [FjSmRywOWUp]|01-04|Male</v>
      </c>
      <c r="F46" s="188">
        <f>_xlfn.IFNA(ROUND(INDEX(Spectrum!$K:$K,MATCH(RIGHT($B46,13)&amp;"|"&amp;$C46&amp;"|"&amp;$D46&amp;"|"&amp;F$14,Spectrum!$N:$N,0)),0),"")</f>
        <v>103</v>
      </c>
      <c r="G46" s="395" t="s">
        <v>881</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750</v>
      </c>
      <c r="C47" s="96" t="s">
        <v>111</v>
      </c>
      <c r="D47" s="96" t="s">
        <v>109</v>
      </c>
      <c r="E47" s="96" t="str">
        <f t="shared" si="6"/>
        <v>Leribe [#SNU] [FjSmRywOWUp]|05-09|Female</v>
      </c>
      <c r="F47" s="188">
        <f>_xlfn.IFNA(ROUND(INDEX(Spectrum!$K:$K,MATCH(RIGHT($B47,13)&amp;"|"&amp;$C47&amp;"|"&amp;$D47&amp;"|"&amp;F$14,Spectrum!$N:$N,0)),0),"")</f>
        <v>260</v>
      </c>
      <c r="G47" s="395" t="s">
        <v>881</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750</v>
      </c>
      <c r="C48" s="96" t="s">
        <v>111</v>
      </c>
      <c r="D48" s="96" t="s">
        <v>120</v>
      </c>
      <c r="E48" s="96" t="str">
        <f t="shared" si="6"/>
        <v>Leribe [#SNU] [FjSmRywOWUp]|05-09|Male</v>
      </c>
      <c r="F48" s="188">
        <f>_xlfn.IFNA(ROUND(INDEX(Spectrum!$K:$K,MATCH(RIGHT($B48,13)&amp;"|"&amp;$C48&amp;"|"&amp;$D48&amp;"|"&amp;F$14,Spectrum!$N:$N,0)),0),"")</f>
        <v>252</v>
      </c>
      <c r="G48" s="395" t="s">
        <v>881</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750</v>
      </c>
      <c r="C49" s="96" t="s">
        <v>112</v>
      </c>
      <c r="D49" s="96" t="s">
        <v>109</v>
      </c>
      <c r="E49" s="96" t="str">
        <f t="shared" si="6"/>
        <v>Leribe [#SNU] [FjSmRywOWUp]|10-14|Female</v>
      </c>
      <c r="F49" s="188">
        <f>_xlfn.IFNA(ROUND(INDEX(Spectrum!$K:$K,MATCH(RIGHT($B49,13)&amp;"|"&amp;$C49&amp;"|"&amp;$D49&amp;"|"&amp;F$14,Spectrum!$N:$N,0)),0),"")</f>
        <v>404</v>
      </c>
      <c r="G49" s="395" t="s">
        <v>881</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750</v>
      </c>
      <c r="C50" s="96" t="s">
        <v>112</v>
      </c>
      <c r="D50" s="96" t="s">
        <v>120</v>
      </c>
      <c r="E50" s="96" t="str">
        <f t="shared" si="6"/>
        <v>Leribe [#SNU] [FjSmRywOWUp]|10-14|Male</v>
      </c>
      <c r="F50" s="188">
        <f>_xlfn.IFNA(ROUND(INDEX(Spectrum!$K:$K,MATCH(RIGHT($B50,13)&amp;"|"&amp;$C50&amp;"|"&amp;$D50&amp;"|"&amp;F$14,Spectrum!$N:$N,0)),0),"")</f>
        <v>406</v>
      </c>
      <c r="G50" s="395" t="s">
        <v>881</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750</v>
      </c>
      <c r="C51" s="96" t="s">
        <v>877</v>
      </c>
      <c r="D51" s="96" t="s">
        <v>109</v>
      </c>
      <c r="E51" s="96" t="str">
        <f t="shared" si="6"/>
        <v>Leribe [#SNU] [FjSmRywOWUp]|15-17|Female</v>
      </c>
      <c r="F51" s="188" t="str">
        <f>_xlfn.IFNA(ROUND(INDEX(Spectrum!$K:$K,MATCH(RIGHT($B51,13)&amp;"|"&amp;$C51&amp;"|"&amp;$D51&amp;"|"&amp;F$14,Spectrum!$N:$N,0)),0),"")</f>
        <v/>
      </c>
      <c r="G51" s="395" t="s">
        <v>881</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750</v>
      </c>
      <c r="C52" s="96" t="s">
        <v>877</v>
      </c>
      <c r="D52" s="96" t="s">
        <v>120</v>
      </c>
      <c r="E52" s="96" t="str">
        <f t="shared" si="6"/>
        <v>Leribe [#SNU] [FjSmRywOWUp]|15-17|Male</v>
      </c>
      <c r="F52" s="188" t="str">
        <f>_xlfn.IFNA(ROUND(INDEX(Spectrum!$K:$K,MATCH(RIGHT($B52,13)&amp;"|"&amp;$C52&amp;"|"&amp;$D52&amp;"|"&amp;F$14,Spectrum!$N:$N,0)),0),"")</f>
        <v/>
      </c>
      <c r="G52" s="395" t="s">
        <v>881</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750</v>
      </c>
      <c r="C53" s="96" t="s">
        <v>878</v>
      </c>
      <c r="D53" s="96" t="s">
        <v>109</v>
      </c>
      <c r="E53" s="96" t="str">
        <f t="shared" si="6"/>
        <v>Leribe [#SNU] [FjSmRywOWUp]|18-20 OVC|Female</v>
      </c>
      <c r="F53" s="188" t="str">
        <f>_xlfn.IFNA(ROUND(INDEX(Spectrum!$K:$K,MATCH(RIGHT($B53,13)&amp;"|"&amp;$C53&amp;"|"&amp;$D53&amp;"|"&amp;F$14,Spectrum!$N:$N,0)),0),"")</f>
        <v/>
      </c>
      <c r="G53" s="395" t="s">
        <v>881</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750</v>
      </c>
      <c r="C54" s="96" t="s">
        <v>878</v>
      </c>
      <c r="D54" s="96" t="s">
        <v>120</v>
      </c>
      <c r="E54" s="96" t="str">
        <f t="shared" si="6"/>
        <v>Leribe [#SNU] [FjSmRywOWUp]|18-20 OVC|Male</v>
      </c>
      <c r="F54" s="188" t="str">
        <f>_xlfn.IFNA(ROUND(INDEX(Spectrum!$K:$K,MATCH(RIGHT($B54,13)&amp;"|"&amp;$C54&amp;"|"&amp;$D54&amp;"|"&amp;F$14,Spectrum!$N:$N,0)),0),"")</f>
        <v/>
      </c>
      <c r="G54" s="395" t="s">
        <v>881</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750</v>
      </c>
      <c r="C55" s="96" t="s">
        <v>879</v>
      </c>
      <c r="D55" s="96" t="s">
        <v>109</v>
      </c>
      <c r="E55" s="96" t="str">
        <f t="shared" si="6"/>
        <v>Leribe [#SNU] [FjSmRywOWUp]|18+ Caregivers|Female</v>
      </c>
      <c r="F55" s="188" t="str">
        <f>_xlfn.IFNA(ROUND(INDEX(Spectrum!$K:$K,MATCH(RIGHT($B55,13)&amp;"|"&amp;$C55&amp;"|"&amp;$D55&amp;"|"&amp;F$14,Spectrum!$N:$N,0)),0),"")</f>
        <v/>
      </c>
      <c r="G55" s="395" t="s">
        <v>881</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750</v>
      </c>
      <c r="C56" s="96" t="s">
        <v>879</v>
      </c>
      <c r="D56" s="96" t="s">
        <v>120</v>
      </c>
      <c r="E56" s="96" t="str">
        <f t="shared" si="6"/>
        <v>Leribe [#SNU] [FjSmRywOWUp]|18+ Caregivers|Male</v>
      </c>
      <c r="F56" s="188" t="str">
        <f>_xlfn.IFNA(ROUND(INDEX(Spectrum!$K:$K,MATCH(RIGHT($B56,13)&amp;"|"&amp;$C56&amp;"|"&amp;$D56&amp;"|"&amp;F$14,Spectrum!$N:$N,0)),0),"")</f>
        <v/>
      </c>
      <c r="G56" s="395" t="s">
        <v>881</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72" priority="20">
      <formula>OR($C1="18-20 OVC",$C1="18+ Caregivers")</formula>
    </cfRule>
  </conditionalFormatting>
  <conditionalFormatting sqref="T1:T13 T15:T1048576">
    <cfRule type="expression" dxfId="71" priority="19">
      <formula>AND(ISNUMBER(T1),ROUND(T1,2)&lt;&gt;1)</formula>
    </cfRule>
  </conditionalFormatting>
  <conditionalFormatting sqref="N1:N10 N13 N15:N1048576">
    <cfRule type="expression" dxfId="70" priority="18">
      <formula>AND(ISNUMBER(N1),ROUND(N1,2)&lt;&gt;0.2)</formula>
    </cfRule>
  </conditionalFormatting>
  <conditionalFormatting sqref="J1:M10 J13:M13 J15:M1048576">
    <cfRule type="expression" dxfId="69" priority="15">
      <formula>AND(ISNUMBER($J1),$J1&lt;&gt;0)</formula>
    </cfRule>
  </conditionalFormatting>
  <conditionalFormatting sqref="K1:K1048576 P1:P1048576">
    <cfRule type="expression" dxfId="68" priority="12">
      <formula>AND($E1&lt;&gt;"",ROW(K1)&gt;14,NOT(AND($D1="Female",OR($G1="Y"),OR($C1="10-14",$C1="15-17"))))</formula>
    </cfRule>
  </conditionalFormatting>
  <conditionalFormatting sqref="Q1:Q1048576 L1:L1048576">
    <cfRule type="expression" dxfId="67" priority="11">
      <formula>AND($E1&lt;&gt;"",ROW(L1)&gt;14,NOT(OR($C1="05-09",$C1="10-14")))</formula>
    </cfRule>
  </conditionalFormatting>
  <conditionalFormatting sqref="R1:S1048576">
    <cfRule type="expression" dxfId="66" priority="10">
      <formula>OR($C1="18-20",$C1="18+")</formula>
    </cfRule>
  </conditionalFormatting>
  <conditionalFormatting sqref="O2:Q2">
    <cfRule type="expression" dxfId="65"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 workbookViewId="1"/>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855</v>
      </c>
      <c r="D3" s="275" t="s">
        <v>856</v>
      </c>
      <c r="E3" s="151" t="s">
        <v>467</v>
      </c>
      <c r="F3" s="151" t="s">
        <v>722</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955</v>
      </c>
      <c r="B14" s="128" t="s">
        <v>6</v>
      </c>
      <c r="C14" s="209" t="s">
        <v>703</v>
      </c>
      <c r="D14" s="398" t="s">
        <v>704</v>
      </c>
      <c r="E14" s="398" t="s">
        <v>857</v>
      </c>
      <c r="F14" s="398" t="s">
        <v>858</v>
      </c>
      <c r="G14" s="399" t="s">
        <v>705</v>
      </c>
      <c r="H14" s="399" t="s">
        <v>706</v>
      </c>
    </row>
    <row r="15" spans="1:8">
      <c r="B15" s="96" t="s">
        <v>748</v>
      </c>
      <c r="C15" s="188">
        <v>118</v>
      </c>
      <c r="D15" s="188">
        <v>187</v>
      </c>
      <c r="E15" s="86">
        <f>IF(SUM($C15)&lt;=0,"",0%)</f>
        <v>0</v>
      </c>
      <c r="F15" s="86">
        <f>IF(SUM($D15)&lt;=0,"",0%)</f>
        <v>0</v>
      </c>
      <c r="G15" s="184">
        <f>IF(SUM($C15)&lt;=0,"",ROUND($C15*(1+$E15),0))</f>
        <v>118</v>
      </c>
      <c r="H15" s="184">
        <f>IF(SUM($D15)&lt;=0,"",ROUND($D15*(1+$F15),0))</f>
        <v>187</v>
      </c>
    </row>
    <row r="16" spans="1:8">
      <c r="B16" s="96" t="s">
        <v>749</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750</v>
      </c>
      <c r="E17" s="86" t="str">
        <f t="shared" si="0"/>
        <v/>
      </c>
      <c r="F17" s="86" t="str">
        <f t="shared" si="1"/>
        <v/>
      </c>
      <c r="G17" s="184" t="str">
        <f t="shared" si="2"/>
        <v/>
      </c>
      <c r="H17" s="184" t="str">
        <f t="shared" si="3"/>
        <v/>
      </c>
    </row>
  </sheetData>
  <conditionalFormatting sqref="E1:F13 E15:F1048576">
    <cfRule type="expression" dxfId="64"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L1" sqref="L1:L1048576"/>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727</v>
      </c>
      <c r="B1" s="8"/>
      <c r="C1" s="2"/>
      <c r="D1" s="2"/>
      <c r="E1" s="2"/>
      <c r="F1" s="240" t="s">
        <v>728</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1056</v>
      </c>
      <c r="G3" s="189" t="s">
        <v>752</v>
      </c>
      <c r="H3" s="275" t="s">
        <v>942</v>
      </c>
      <c r="I3" s="275" t="s">
        <v>943</v>
      </c>
      <c r="J3" s="275" t="s">
        <v>944</v>
      </c>
      <c r="K3" s="275" t="s">
        <v>945</v>
      </c>
      <c r="L3" s="151" t="s">
        <v>757</v>
      </c>
      <c r="M3" s="276" t="s">
        <v>753</v>
      </c>
      <c r="N3" s="181" t="s">
        <v>756</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733</v>
      </c>
      <c r="I8" s="188" t="s">
        <v>732</v>
      </c>
      <c r="J8" s="188" t="s">
        <v>731</v>
      </c>
      <c r="K8" s="188" t="s">
        <v>730</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729</v>
      </c>
      <c r="G11" s="188" t="s">
        <v>729</v>
      </c>
      <c r="H11" s="188" t="s">
        <v>729</v>
      </c>
      <c r="I11" s="188" t="s">
        <v>729</v>
      </c>
      <c r="J11" s="188" t="s">
        <v>729</v>
      </c>
      <c r="K11" s="188" t="s">
        <v>729</v>
      </c>
      <c r="L11" s="188" t="s">
        <v>729</v>
      </c>
      <c r="M11" s="184" t="s">
        <v>729</v>
      </c>
      <c r="N11" s="184" t="s">
        <v>729</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955</v>
      </c>
      <c r="B14" s="132" t="s">
        <v>746</v>
      </c>
      <c r="C14" s="132" t="s">
        <v>40</v>
      </c>
      <c r="D14" s="132" t="s">
        <v>7</v>
      </c>
      <c r="E14" s="132" t="s">
        <v>122</v>
      </c>
      <c r="F14" s="209" t="s">
        <v>859</v>
      </c>
      <c r="G14" s="209" t="s">
        <v>861</v>
      </c>
      <c r="H14" s="209" t="s">
        <v>734</v>
      </c>
      <c r="I14" s="209" t="s">
        <v>735</v>
      </c>
      <c r="J14" s="209" t="s">
        <v>736</v>
      </c>
      <c r="K14" s="209" t="s">
        <v>737</v>
      </c>
      <c r="L14" s="362" t="s">
        <v>862</v>
      </c>
      <c r="M14" s="359" t="s">
        <v>754</v>
      </c>
      <c r="N14" s="359" t="s">
        <v>755</v>
      </c>
    </row>
    <row r="15" spans="1:14">
      <c r="B15" s="96" t="s">
        <v>748</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748</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748</v>
      </c>
      <c r="C17" s="96" t="s">
        <v>114</v>
      </c>
      <c r="D17" s="96" t="s">
        <v>109</v>
      </c>
      <c r="E17" s="96" t="str">
        <f t="shared" si="0"/>
        <v>Berea [#SNU] [wpg5evyl1OL]|20-24|Female</v>
      </c>
      <c r="F17" s="188">
        <f>_xlfn.IFNA(INDEX('Epi Cascade'!$E:$E,MATCH($E17,'Epi Cascade'!$D:$D,0)),"")</f>
        <v>11987</v>
      </c>
      <c r="L17" s="86">
        <v>0.6</v>
      </c>
      <c r="N17" s="184" t="str">
        <f t="shared" si="1"/>
        <v/>
      </c>
    </row>
    <row r="18" spans="2:14">
      <c r="B18" s="96" t="s">
        <v>748</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63" priority="692">
      <formula>AND(ISNUMBER(F1),#REF!&gt;#REF!)</formula>
    </cfRule>
  </conditionalFormatting>
  <conditionalFormatting sqref="M5:M10">
    <cfRule type="expression" dxfId="62" priority="10">
      <formula>AND(ISNUMBER(M5),#REF!&gt;#REF!)</formula>
    </cfRule>
  </conditionalFormatting>
  <conditionalFormatting sqref="K8:L8">
    <cfRule type="expression" dxfId="61" priority="7">
      <formula>AND(ISNUMBER(K8),#REF!&gt;#REF!)</formula>
    </cfRule>
  </conditionalFormatting>
  <conditionalFormatting sqref="N5:N10">
    <cfRule type="expression" dxfId="60" priority="8">
      <formula>AND(ISNUMBER(N5),#REF!&gt;#REF!)</formula>
    </cfRule>
  </conditionalFormatting>
  <conditionalFormatting sqref="L1:L1048576">
    <cfRule type="expression" dxfId="59" priority="1">
      <formula>AND(ROW($L1)&gt;14, ISNUMBER(L15&lt;&gt;60%))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G15" activePane="bottomRight" state="frozen"/>
      <selection pane="topRight"/>
      <selection pane="bottomLeft"/>
      <selection pane="bottomRight" activeCell="H3" sqref="H3"/>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721</v>
      </c>
      <c r="G3" s="275" t="s">
        <v>1073</v>
      </c>
      <c r="H3" s="275" t="s">
        <v>973</v>
      </c>
      <c r="I3" s="275" t="s">
        <v>974</v>
      </c>
      <c r="J3" s="275" t="s">
        <v>976</v>
      </c>
      <c r="K3" s="275" t="s">
        <v>975</v>
      </c>
      <c r="L3" s="276" t="s">
        <v>58</v>
      </c>
      <c r="M3" s="275" t="s">
        <v>977</v>
      </c>
      <c r="N3" s="275" t="s">
        <v>978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7" t="s">
        <v>992</v>
      </c>
      <c r="K8" s="188" t="s">
        <v>282</v>
      </c>
      <c r="L8" s="188" t="s">
        <v>282</v>
      </c>
      <c r="M8" s="487" t="s">
        <v>994</v>
      </c>
      <c r="N8" s="188" t="s">
        <v>284</v>
      </c>
      <c r="O8" s="188" t="s">
        <v>284</v>
      </c>
    </row>
    <row r="9" spans="1:15" hidden="1">
      <c r="J9" s="487" t="s">
        <v>993</v>
      </c>
      <c r="K9" s="188" t="s">
        <v>283</v>
      </c>
      <c r="L9" s="188" t="s">
        <v>283</v>
      </c>
      <c r="M9" s="487" t="s">
        <v>995</v>
      </c>
      <c r="N9" s="188" t="s">
        <v>285</v>
      </c>
      <c r="O9" s="188" t="s">
        <v>285</v>
      </c>
    </row>
    <row r="10" spans="1:15" hidden="1">
      <c r="G10" s="188" t="s">
        <v>188</v>
      </c>
      <c r="O10" s="188"/>
    </row>
    <row r="11" spans="1:15" hidden="1">
      <c r="F11" s="188" t="s">
        <v>301</v>
      </c>
      <c r="G11" s="188" t="s">
        <v>296</v>
      </c>
      <c r="H11" s="188" t="s">
        <v>729</v>
      </c>
      <c r="I11" s="188" t="s">
        <v>729</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955</v>
      </c>
      <c r="B14" s="132" t="s">
        <v>6</v>
      </c>
      <c r="C14" s="132" t="s">
        <v>40</v>
      </c>
      <c r="D14" s="132" t="s">
        <v>7</v>
      </c>
      <c r="E14" s="132" t="s">
        <v>122</v>
      </c>
      <c r="F14" s="209" t="s">
        <v>854</v>
      </c>
      <c r="G14" s="209" t="s">
        <v>490</v>
      </c>
      <c r="H14" s="209" t="s">
        <v>754</v>
      </c>
      <c r="I14" s="209" t="s">
        <v>755</v>
      </c>
      <c r="J14" s="209" t="s">
        <v>979</v>
      </c>
      <c r="K14" s="209" t="s">
        <v>699</v>
      </c>
      <c r="L14" s="209" t="s">
        <v>700</v>
      </c>
      <c r="M14" s="209" t="s">
        <v>980</v>
      </c>
      <c r="N14" s="209" t="s">
        <v>701</v>
      </c>
      <c r="O14" s="209" t="s">
        <v>702</v>
      </c>
    </row>
    <row r="15" spans="1:15">
      <c r="B15" s="96" t="s">
        <v>748</v>
      </c>
      <c r="C15" s="96" t="s">
        <v>113</v>
      </c>
      <c r="D15" s="96" t="s">
        <v>109</v>
      </c>
      <c r="E15" s="96" t="str">
        <f>B15&amp;"|"&amp;C15&amp;"|"&amp;D15</f>
        <v>Berea [#SNU] [wpg5evyl1OL]|15-19|Female</v>
      </c>
      <c r="K15" s="188">
        <v>907</v>
      </c>
      <c r="N15" s="188">
        <v>865</v>
      </c>
    </row>
    <row r="16" spans="1:15">
      <c r="B16" s="96" t="s">
        <v>748</v>
      </c>
      <c r="C16" s="96" t="s">
        <v>113</v>
      </c>
      <c r="D16" s="96" t="s">
        <v>120</v>
      </c>
      <c r="E16" s="96" t="str">
        <f t="shared" ref="E16:E62" si="0">B16&amp;"|"&amp;C16&amp;"|"&amp;D16</f>
        <v>Berea [#SNU] [wpg5evyl1OL]|15-19|Male</v>
      </c>
      <c r="K16" s="188">
        <v>1982</v>
      </c>
      <c r="N16" s="188">
        <v>1888</v>
      </c>
    </row>
    <row r="17" spans="2:14">
      <c r="B17" s="96" t="s">
        <v>748</v>
      </c>
      <c r="C17" s="96" t="s">
        <v>114</v>
      </c>
      <c r="D17" s="96" t="s">
        <v>109</v>
      </c>
      <c r="E17" s="96" t="str">
        <f t="shared" si="0"/>
        <v>Berea [#SNU] [wpg5evyl1OL]|20-24|Female</v>
      </c>
      <c r="K17" s="188">
        <v>256</v>
      </c>
      <c r="N17" s="188">
        <v>243</v>
      </c>
    </row>
    <row r="18" spans="2:14">
      <c r="B18" s="96" t="s">
        <v>748</v>
      </c>
      <c r="C18" s="96" t="s">
        <v>114</v>
      </c>
      <c r="D18" s="96" t="s">
        <v>120</v>
      </c>
      <c r="E18" s="96" t="str">
        <f t="shared" si="0"/>
        <v>Berea [#SNU] [wpg5evyl1OL]|20-24|Male</v>
      </c>
      <c r="K18" s="188">
        <v>309</v>
      </c>
      <c r="N18" s="188">
        <v>295</v>
      </c>
    </row>
    <row r="19" spans="2:14">
      <c r="B19" s="96" t="s">
        <v>748</v>
      </c>
      <c r="C19" s="96" t="s">
        <v>115</v>
      </c>
      <c r="D19" s="96" t="s">
        <v>109</v>
      </c>
      <c r="E19" s="96" t="str">
        <f t="shared" si="0"/>
        <v>Berea [#SNU] [wpg5evyl1OL]|25-29|Female</v>
      </c>
      <c r="K19" s="188">
        <v>289</v>
      </c>
      <c r="N19" s="188">
        <v>274</v>
      </c>
    </row>
    <row r="20" spans="2:14">
      <c r="B20" s="96" t="s">
        <v>748</v>
      </c>
      <c r="C20" s="96" t="s">
        <v>115</v>
      </c>
      <c r="D20" s="96" t="s">
        <v>120</v>
      </c>
      <c r="E20" s="96" t="str">
        <f t="shared" si="0"/>
        <v>Berea [#SNU] [wpg5evyl1OL]|25-29|Male</v>
      </c>
      <c r="K20" s="188">
        <v>76</v>
      </c>
      <c r="N20" s="188">
        <v>72</v>
      </c>
    </row>
    <row r="21" spans="2:14">
      <c r="B21" s="96" t="s">
        <v>748</v>
      </c>
      <c r="C21" s="96" t="s">
        <v>116</v>
      </c>
      <c r="D21" s="96" t="s">
        <v>109</v>
      </c>
      <c r="E21" s="96" t="str">
        <f t="shared" si="0"/>
        <v>Berea [#SNU] [wpg5evyl1OL]|30-34|Female</v>
      </c>
      <c r="K21" s="188">
        <v>23</v>
      </c>
      <c r="N21" s="188">
        <v>22</v>
      </c>
    </row>
    <row r="22" spans="2:14">
      <c r="B22" s="96" t="s">
        <v>748</v>
      </c>
      <c r="C22" s="96" t="s">
        <v>116</v>
      </c>
      <c r="D22" s="96" t="s">
        <v>120</v>
      </c>
      <c r="E22" s="96" t="str">
        <f t="shared" si="0"/>
        <v>Berea [#SNU] [wpg5evyl1OL]|30-34|Male</v>
      </c>
      <c r="K22" s="188">
        <v>10</v>
      </c>
      <c r="N22" s="188">
        <v>7</v>
      </c>
    </row>
    <row r="23" spans="2:14">
      <c r="B23" s="96" t="s">
        <v>748</v>
      </c>
      <c r="C23" s="96" t="s">
        <v>117</v>
      </c>
      <c r="D23" s="96" t="s">
        <v>109</v>
      </c>
      <c r="E23" s="96" t="str">
        <f t="shared" si="0"/>
        <v>Berea [#SNU] [wpg5evyl1OL]|35-39|Female</v>
      </c>
      <c r="K23" s="188">
        <v>152</v>
      </c>
      <c r="N23" s="188">
        <v>145</v>
      </c>
    </row>
    <row r="24" spans="2:14">
      <c r="B24" s="96" t="s">
        <v>748</v>
      </c>
      <c r="C24" s="96" t="s">
        <v>117</v>
      </c>
      <c r="D24" s="96" t="s">
        <v>120</v>
      </c>
      <c r="E24" s="96" t="str">
        <f t="shared" si="0"/>
        <v>Berea [#SNU] [wpg5evyl1OL]|35-39|Male</v>
      </c>
      <c r="K24" s="188">
        <v>329</v>
      </c>
      <c r="N24" s="188">
        <v>313</v>
      </c>
    </row>
    <row r="25" spans="2:14">
      <c r="B25" s="96" t="s">
        <v>748</v>
      </c>
      <c r="C25" s="96" t="s">
        <v>118</v>
      </c>
      <c r="D25" s="96" t="s">
        <v>109</v>
      </c>
      <c r="E25" s="96" t="str">
        <f t="shared" si="0"/>
        <v>Berea [#SNU] [wpg5evyl1OL]|40-44|Female</v>
      </c>
      <c r="K25" s="188">
        <v>44</v>
      </c>
      <c r="N25" s="188">
        <v>42</v>
      </c>
    </row>
    <row r="26" spans="2:14">
      <c r="B26" s="96" t="s">
        <v>748</v>
      </c>
      <c r="C26" s="96" t="s">
        <v>118</v>
      </c>
      <c r="D26" s="96" t="s">
        <v>120</v>
      </c>
      <c r="E26" s="96" t="str">
        <f t="shared" si="0"/>
        <v>Berea [#SNU] [wpg5evyl1OL]|40-44|Male</v>
      </c>
      <c r="K26" s="188">
        <v>46</v>
      </c>
      <c r="N26" s="188">
        <v>45</v>
      </c>
    </row>
    <row r="27" spans="2:14">
      <c r="B27" s="96" t="s">
        <v>748</v>
      </c>
      <c r="C27" s="96" t="s">
        <v>119</v>
      </c>
      <c r="D27" s="96" t="s">
        <v>109</v>
      </c>
      <c r="E27" s="96" t="str">
        <f t="shared" si="0"/>
        <v>Berea [#SNU] [wpg5evyl1OL]|45-49|Female</v>
      </c>
      <c r="K27" s="188">
        <v>48</v>
      </c>
      <c r="N27" s="188">
        <v>46</v>
      </c>
    </row>
    <row r="28" spans="2:14">
      <c r="B28" s="96" t="s">
        <v>748</v>
      </c>
      <c r="C28" s="96" t="s">
        <v>119</v>
      </c>
      <c r="D28" s="96" t="s">
        <v>120</v>
      </c>
      <c r="E28" s="96" t="str">
        <f t="shared" si="0"/>
        <v>Berea [#SNU] [wpg5evyl1OL]|45-49|Male</v>
      </c>
      <c r="K28" s="188">
        <v>10</v>
      </c>
      <c r="N28" s="188">
        <v>10</v>
      </c>
    </row>
    <row r="29" spans="2:14">
      <c r="B29" s="96" t="s">
        <v>748</v>
      </c>
      <c r="C29" s="96" t="s">
        <v>8</v>
      </c>
      <c r="D29" s="96" t="s">
        <v>109</v>
      </c>
      <c r="E29" s="96" t="str">
        <f t="shared" si="0"/>
        <v>Berea [#SNU] [wpg5evyl1OL]|50+|Female</v>
      </c>
      <c r="K29" s="188">
        <v>3</v>
      </c>
      <c r="N29" s="188">
        <v>3</v>
      </c>
    </row>
    <row r="30" spans="2:14">
      <c r="B30" s="96" t="s">
        <v>748</v>
      </c>
      <c r="C30" s="96" t="s">
        <v>8</v>
      </c>
      <c r="D30" s="96" t="s">
        <v>120</v>
      </c>
      <c r="E30" s="96" t="str">
        <f t="shared" si="0"/>
        <v>Berea [#SNU] [wpg5evyl1OL]|50+|Male</v>
      </c>
      <c r="K30" s="188">
        <v>2</v>
      </c>
      <c r="N30" s="188">
        <v>2</v>
      </c>
    </row>
    <row r="31" spans="2:14">
      <c r="B31" s="96" t="s">
        <v>749</v>
      </c>
      <c r="C31" s="96" t="s">
        <v>113</v>
      </c>
      <c r="D31" s="96" t="s">
        <v>109</v>
      </c>
      <c r="E31" s="96" t="str">
        <f t="shared" si="0"/>
        <v>Butha Buthe [#SNU] [mvPRqBFtVC0]|15-19|Female</v>
      </c>
      <c r="K31" s="188">
        <v>3</v>
      </c>
      <c r="N31" s="188">
        <v>3</v>
      </c>
    </row>
    <row r="32" spans="2:14">
      <c r="B32" s="96" t="s">
        <v>749</v>
      </c>
      <c r="C32" s="96" t="s">
        <v>113</v>
      </c>
      <c r="D32" s="96" t="s">
        <v>120</v>
      </c>
      <c r="E32" s="96" t="str">
        <f t="shared" si="0"/>
        <v>Butha Buthe [#SNU] [mvPRqBFtVC0]|15-19|Male</v>
      </c>
      <c r="K32" s="188">
        <v>25</v>
      </c>
      <c r="N32" s="188">
        <v>24</v>
      </c>
    </row>
    <row r="33" spans="2:14">
      <c r="B33" s="96" t="s">
        <v>749</v>
      </c>
      <c r="C33" s="96" t="s">
        <v>114</v>
      </c>
      <c r="D33" s="96" t="s">
        <v>109</v>
      </c>
      <c r="E33" s="96" t="str">
        <f t="shared" si="0"/>
        <v>Butha Buthe [#SNU] [mvPRqBFtVC0]|20-24|Female</v>
      </c>
      <c r="K33" s="188">
        <v>50</v>
      </c>
      <c r="N33" s="188">
        <v>47</v>
      </c>
    </row>
    <row r="34" spans="2:14">
      <c r="B34" s="96" t="s">
        <v>749</v>
      </c>
      <c r="C34" s="96" t="s">
        <v>114</v>
      </c>
      <c r="D34" s="96" t="s">
        <v>120</v>
      </c>
      <c r="E34" s="96" t="str">
        <f t="shared" si="0"/>
        <v>Butha Buthe [#SNU] [mvPRqBFtVC0]|20-24|Male</v>
      </c>
      <c r="K34" s="188">
        <v>62</v>
      </c>
      <c r="N34" s="188">
        <v>59</v>
      </c>
    </row>
    <row r="35" spans="2:14">
      <c r="B35" s="96" t="s">
        <v>749</v>
      </c>
      <c r="C35" s="96" t="s">
        <v>115</v>
      </c>
      <c r="D35" s="96" t="s">
        <v>109</v>
      </c>
      <c r="E35" s="96" t="str">
        <f t="shared" si="0"/>
        <v>Butha Buthe [#SNU] [mvPRqBFtVC0]|25-29|Female</v>
      </c>
      <c r="K35" s="188">
        <v>47</v>
      </c>
      <c r="N35" s="188">
        <v>45</v>
      </c>
    </row>
    <row r="36" spans="2:14">
      <c r="B36" s="96" t="s">
        <v>749</v>
      </c>
      <c r="C36" s="96" t="s">
        <v>115</v>
      </c>
      <c r="D36" s="96" t="s">
        <v>120</v>
      </c>
      <c r="E36" s="96" t="str">
        <f t="shared" si="0"/>
        <v>Butha Buthe [#SNU] [mvPRqBFtVC0]|25-29|Male</v>
      </c>
      <c r="K36" s="188">
        <v>8</v>
      </c>
      <c r="N36" s="188">
        <v>8</v>
      </c>
    </row>
    <row r="37" spans="2:14">
      <c r="B37" s="96" t="s">
        <v>749</v>
      </c>
      <c r="C37" s="96" t="s">
        <v>116</v>
      </c>
      <c r="D37" s="96" t="s">
        <v>109</v>
      </c>
      <c r="E37" s="96" t="str">
        <f t="shared" si="0"/>
        <v>Butha Buthe [#SNU] [mvPRqBFtVC0]|30-34|Female</v>
      </c>
      <c r="K37" s="188">
        <v>3</v>
      </c>
      <c r="N37" s="188">
        <v>3</v>
      </c>
    </row>
    <row r="38" spans="2:14">
      <c r="B38" s="96" t="s">
        <v>749</v>
      </c>
      <c r="C38" s="96" t="s">
        <v>116</v>
      </c>
      <c r="D38" s="96" t="s">
        <v>120</v>
      </c>
      <c r="E38" s="96" t="str">
        <f t="shared" si="0"/>
        <v>Butha Buthe [#SNU] [mvPRqBFtVC0]|30-34|Male</v>
      </c>
      <c r="K38" s="188" t="s">
        <v>882</v>
      </c>
      <c r="N38" s="188" t="s">
        <v>882</v>
      </c>
    </row>
    <row r="39" spans="2:14">
      <c r="B39" s="96" t="s">
        <v>749</v>
      </c>
      <c r="C39" s="96" t="s">
        <v>117</v>
      </c>
      <c r="D39" s="96" t="s">
        <v>109</v>
      </c>
      <c r="E39" s="96" t="str">
        <f t="shared" si="0"/>
        <v>Butha Buthe [#SNU] [mvPRqBFtVC0]|35-39|Female</v>
      </c>
      <c r="K39" s="188">
        <v>3</v>
      </c>
      <c r="N39" s="188">
        <v>3</v>
      </c>
    </row>
    <row r="40" spans="2:14">
      <c r="B40" s="96" t="s">
        <v>749</v>
      </c>
      <c r="C40" s="96" t="s">
        <v>117</v>
      </c>
      <c r="D40" s="96" t="s">
        <v>120</v>
      </c>
      <c r="E40" s="96" t="str">
        <f t="shared" si="0"/>
        <v>Butha Buthe [#SNU] [mvPRqBFtVC0]|35-39|Male</v>
      </c>
      <c r="K40" s="188">
        <v>23</v>
      </c>
      <c r="N40" s="188">
        <v>22</v>
      </c>
    </row>
    <row r="41" spans="2:14">
      <c r="B41" s="96" t="s">
        <v>749</v>
      </c>
      <c r="C41" s="96" t="s">
        <v>118</v>
      </c>
      <c r="D41" s="96" t="s">
        <v>109</v>
      </c>
      <c r="E41" s="96" t="str">
        <f t="shared" si="0"/>
        <v>Butha Buthe [#SNU] [mvPRqBFtVC0]|40-44|Female</v>
      </c>
      <c r="K41" s="188">
        <v>44</v>
      </c>
      <c r="N41" s="188">
        <v>42</v>
      </c>
    </row>
    <row r="42" spans="2:14">
      <c r="B42" s="96" t="s">
        <v>749</v>
      </c>
      <c r="C42" s="96" t="s">
        <v>118</v>
      </c>
      <c r="D42" s="96" t="s">
        <v>120</v>
      </c>
      <c r="E42" s="96" t="str">
        <f t="shared" si="0"/>
        <v>Butha Buthe [#SNU] [mvPRqBFtVC0]|40-44|Male</v>
      </c>
      <c r="K42" s="188">
        <v>59</v>
      </c>
      <c r="N42" s="188">
        <v>56</v>
      </c>
    </row>
    <row r="43" spans="2:14">
      <c r="B43" s="96" t="s">
        <v>749</v>
      </c>
      <c r="C43" s="96" t="s">
        <v>119</v>
      </c>
      <c r="D43" s="96" t="s">
        <v>109</v>
      </c>
      <c r="E43" s="96" t="str">
        <f t="shared" si="0"/>
        <v>Butha Buthe [#SNU] [mvPRqBFtVC0]|45-49|Female</v>
      </c>
      <c r="K43" s="188">
        <v>44</v>
      </c>
      <c r="N43" s="188">
        <v>42</v>
      </c>
    </row>
    <row r="44" spans="2:14">
      <c r="B44" s="96" t="s">
        <v>749</v>
      </c>
      <c r="C44" s="96" t="s">
        <v>119</v>
      </c>
      <c r="D44" s="96" t="s">
        <v>120</v>
      </c>
      <c r="E44" s="96" t="str">
        <f t="shared" si="0"/>
        <v>Butha Buthe [#SNU] [mvPRqBFtVC0]|45-49|Male</v>
      </c>
      <c r="K44" s="188">
        <v>7</v>
      </c>
      <c r="N44" s="188">
        <v>7</v>
      </c>
    </row>
    <row r="45" spans="2:14">
      <c r="B45" s="96" t="s">
        <v>749</v>
      </c>
      <c r="C45" s="96" t="s">
        <v>8</v>
      </c>
      <c r="D45" s="96" t="s">
        <v>109</v>
      </c>
      <c r="E45" s="96" t="str">
        <f t="shared" si="0"/>
        <v>Butha Buthe [#SNU] [mvPRqBFtVC0]|50+|Female</v>
      </c>
      <c r="K45" s="188">
        <v>3</v>
      </c>
      <c r="N45" s="188">
        <v>3</v>
      </c>
    </row>
    <row r="46" spans="2:14">
      <c r="B46" s="96" t="s">
        <v>749</v>
      </c>
      <c r="C46" s="96" t="s">
        <v>8</v>
      </c>
      <c r="D46" s="96" t="s">
        <v>120</v>
      </c>
      <c r="E46" s="96" t="str">
        <f t="shared" si="0"/>
        <v>Butha Buthe [#SNU] [mvPRqBFtVC0]|50+|Male</v>
      </c>
      <c r="K46" s="188" t="s">
        <v>882</v>
      </c>
      <c r="N46" s="188" t="s">
        <v>882</v>
      </c>
    </row>
    <row r="47" spans="2:14">
      <c r="B47" s="96" t="s">
        <v>750</v>
      </c>
      <c r="C47" s="96" t="s">
        <v>113</v>
      </c>
      <c r="D47" s="96" t="s">
        <v>109</v>
      </c>
      <c r="E47" s="96" t="str">
        <f t="shared" si="0"/>
        <v>Leribe [#SNU] [FjSmRywOWUp]|15-19|Female</v>
      </c>
      <c r="K47" s="188">
        <v>26</v>
      </c>
      <c r="N47" s="188">
        <v>24</v>
      </c>
    </row>
    <row r="48" spans="2:14">
      <c r="B48" s="96" t="s">
        <v>750</v>
      </c>
      <c r="C48" s="96" t="s">
        <v>113</v>
      </c>
      <c r="D48" s="96" t="s">
        <v>120</v>
      </c>
      <c r="E48" s="96" t="str">
        <f t="shared" si="0"/>
        <v>Leribe [#SNU] [FjSmRywOWUp]|15-19|Male</v>
      </c>
      <c r="K48" s="188">
        <v>120</v>
      </c>
      <c r="N48" s="188">
        <v>115</v>
      </c>
    </row>
    <row r="49" spans="2:14">
      <c r="B49" s="96" t="s">
        <v>750</v>
      </c>
      <c r="C49" s="96" t="s">
        <v>114</v>
      </c>
      <c r="D49" s="96" t="s">
        <v>109</v>
      </c>
      <c r="E49" s="96" t="str">
        <f t="shared" si="0"/>
        <v>Leribe [#SNU] [FjSmRywOWUp]|20-24|Female</v>
      </c>
      <c r="K49" s="188">
        <v>283</v>
      </c>
      <c r="N49" s="188">
        <v>269</v>
      </c>
    </row>
    <row r="50" spans="2:14">
      <c r="B50" s="96" t="s">
        <v>750</v>
      </c>
      <c r="C50" s="96" t="s">
        <v>114</v>
      </c>
      <c r="D50" s="96" t="s">
        <v>120</v>
      </c>
      <c r="E50" s="96" t="str">
        <f t="shared" si="0"/>
        <v>Leribe [#SNU] [FjSmRywOWUp]|20-24|Male</v>
      </c>
      <c r="K50" s="188">
        <v>351</v>
      </c>
      <c r="N50" s="188">
        <v>335</v>
      </c>
    </row>
    <row r="51" spans="2:14">
      <c r="B51" s="96" t="s">
        <v>750</v>
      </c>
      <c r="C51" s="96" t="s">
        <v>115</v>
      </c>
      <c r="D51" s="96" t="s">
        <v>109</v>
      </c>
      <c r="E51" s="96" t="str">
        <f t="shared" si="0"/>
        <v>Leribe [#SNU] [FjSmRywOWUp]|25-29|Female</v>
      </c>
      <c r="K51" s="188">
        <v>313</v>
      </c>
      <c r="N51" s="188">
        <v>298</v>
      </c>
    </row>
    <row r="52" spans="2:14">
      <c r="B52" s="96" t="s">
        <v>750</v>
      </c>
      <c r="C52" s="96" t="s">
        <v>115</v>
      </c>
      <c r="D52" s="96" t="s">
        <v>120</v>
      </c>
      <c r="E52" s="96" t="str">
        <f t="shared" si="0"/>
        <v>Leribe [#SNU] [FjSmRywOWUp]|25-29|Male</v>
      </c>
      <c r="K52" s="188">
        <v>86</v>
      </c>
      <c r="N52" s="188">
        <v>82</v>
      </c>
    </row>
    <row r="53" spans="2:14">
      <c r="B53" s="96" t="s">
        <v>750</v>
      </c>
      <c r="C53" s="96" t="s">
        <v>116</v>
      </c>
      <c r="D53" s="96" t="s">
        <v>109</v>
      </c>
      <c r="E53" s="96" t="str">
        <f t="shared" si="0"/>
        <v>Leribe [#SNU] [FjSmRywOWUp]|30-34|Female</v>
      </c>
      <c r="K53" s="188">
        <v>23</v>
      </c>
      <c r="N53" s="188">
        <v>22</v>
      </c>
    </row>
    <row r="54" spans="2:14">
      <c r="B54" s="96" t="s">
        <v>750</v>
      </c>
      <c r="C54" s="96" t="s">
        <v>116</v>
      </c>
      <c r="D54" s="96" t="s">
        <v>120</v>
      </c>
      <c r="E54" s="96" t="str">
        <f t="shared" si="0"/>
        <v>Leribe [#SNU] [FjSmRywOWUp]|30-34|Male</v>
      </c>
      <c r="K54" s="188">
        <v>7</v>
      </c>
      <c r="N54" s="188">
        <v>7</v>
      </c>
    </row>
    <row r="55" spans="2:14">
      <c r="B55" s="96" t="s">
        <v>750</v>
      </c>
      <c r="C55" s="96" t="s">
        <v>117</v>
      </c>
      <c r="D55" s="96" t="s">
        <v>109</v>
      </c>
      <c r="E55" s="96" t="str">
        <f t="shared" si="0"/>
        <v>Leribe [#SNU] [FjSmRywOWUp]|35-39|Female</v>
      </c>
      <c r="K55" s="188">
        <v>21</v>
      </c>
      <c r="N55" s="188">
        <v>20</v>
      </c>
    </row>
    <row r="56" spans="2:14">
      <c r="B56" s="96" t="s">
        <v>750</v>
      </c>
      <c r="C56" s="96" t="s">
        <v>117</v>
      </c>
      <c r="D56" s="96" t="s">
        <v>120</v>
      </c>
      <c r="E56" s="96" t="str">
        <f t="shared" si="0"/>
        <v>Leribe [#SNU] [FjSmRywOWUp]|35-39|Male</v>
      </c>
      <c r="K56" s="188">
        <v>118</v>
      </c>
      <c r="N56" s="188">
        <v>112</v>
      </c>
    </row>
    <row r="57" spans="2:14">
      <c r="B57" s="96" t="s">
        <v>750</v>
      </c>
      <c r="C57" s="96" t="s">
        <v>118</v>
      </c>
      <c r="D57" s="96" t="s">
        <v>109</v>
      </c>
      <c r="E57" s="96" t="str">
        <f t="shared" si="0"/>
        <v>Leribe [#SNU] [FjSmRywOWUp]|40-44|Female</v>
      </c>
      <c r="K57" s="188">
        <v>286</v>
      </c>
      <c r="N57" s="188">
        <v>272</v>
      </c>
    </row>
    <row r="58" spans="2:14">
      <c r="B58" s="96" t="s">
        <v>750</v>
      </c>
      <c r="C58" s="96" t="s">
        <v>118</v>
      </c>
      <c r="D58" s="96" t="s">
        <v>120</v>
      </c>
      <c r="E58" s="96" t="str">
        <f t="shared" si="0"/>
        <v>Leribe [#SNU] [FjSmRywOWUp]|40-44|Male</v>
      </c>
      <c r="K58" s="188">
        <v>334</v>
      </c>
      <c r="N58" s="188">
        <v>318</v>
      </c>
    </row>
    <row r="59" spans="2:14">
      <c r="B59" s="96" t="s">
        <v>750</v>
      </c>
      <c r="C59" s="96" t="s">
        <v>119</v>
      </c>
      <c r="D59" s="96" t="s">
        <v>109</v>
      </c>
      <c r="E59" s="96" t="str">
        <f t="shared" si="0"/>
        <v>Leribe [#SNU] [FjSmRywOWUp]|45-49|Female</v>
      </c>
      <c r="K59" s="188">
        <v>306</v>
      </c>
      <c r="N59" s="188">
        <v>291</v>
      </c>
    </row>
    <row r="60" spans="2:14">
      <c r="B60" s="96" t="s">
        <v>750</v>
      </c>
      <c r="C60" s="96" t="s">
        <v>119</v>
      </c>
      <c r="D60" s="96" t="s">
        <v>120</v>
      </c>
      <c r="E60" s="96" t="str">
        <f t="shared" si="0"/>
        <v>Leribe [#SNU] [FjSmRywOWUp]|45-49|Male</v>
      </c>
      <c r="K60" s="188">
        <v>70</v>
      </c>
      <c r="N60" s="188">
        <v>67</v>
      </c>
    </row>
    <row r="61" spans="2:14">
      <c r="B61" s="96" t="s">
        <v>750</v>
      </c>
      <c r="C61" s="96" t="s">
        <v>8</v>
      </c>
      <c r="D61" s="96" t="s">
        <v>109</v>
      </c>
      <c r="E61" s="96" t="str">
        <f t="shared" si="0"/>
        <v>Leribe [#SNU] [FjSmRywOWUp]|50+|Female</v>
      </c>
      <c r="K61" s="188">
        <v>25</v>
      </c>
      <c r="N61" s="188">
        <v>23</v>
      </c>
    </row>
    <row r="62" spans="2:14">
      <c r="B62" s="96" t="s">
        <v>750</v>
      </c>
      <c r="C62" s="96" t="s">
        <v>8</v>
      </c>
      <c r="D62" s="96" t="s">
        <v>120</v>
      </c>
      <c r="E62" s="96" t="str">
        <f t="shared" si="0"/>
        <v>Leribe [#SNU] [FjSmRywOWUp]|50+|Male</v>
      </c>
      <c r="K62" s="188">
        <v>7</v>
      </c>
      <c r="N62" s="188">
        <v>7</v>
      </c>
    </row>
  </sheetData>
  <conditionalFormatting sqref="O1:O13 L1:L13 L15:L1048576 O15:O1048576">
    <cfRule type="expression" dxfId="58"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80"/>
  <sheetViews>
    <sheetView zoomScale="160" zoomScaleNormal="160" workbookViewId="0">
      <pane xSplit="4" ySplit="14" topLeftCell="N15" activePane="bottomRight" state="frozen"/>
      <selection activeCell="I23" sqref="I23"/>
      <selection pane="topRight" activeCell="I23" sqref="I23"/>
      <selection pane="bottomLeft" activeCell="I23" sqref="I23"/>
      <selection pane="bottomRight" activeCell="R27" sqref="R27"/>
    </sheetView>
    <sheetView tabSelected="1" workbookViewId="1"/>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20" customWidth="1"/>
    <col min="11" max="11" width="11.83203125" style="184" customWidth="1"/>
    <col min="12" max="12" width="11.83203125" style="520" customWidth="1"/>
    <col min="13" max="13" width="11.83203125" style="197" customWidth="1"/>
    <col min="14" max="14" width="11.83203125" style="508" customWidth="1"/>
    <col min="15" max="15" width="11.83203125" style="191" customWidth="1"/>
    <col min="16" max="17" width="11.83203125" style="88" customWidth="1"/>
    <col min="18" max="18" width="11.83203125" style="184" customWidth="1"/>
    <col min="19" max="19" width="11.83203125" style="197" customWidth="1"/>
    <col min="20" max="20" width="11.83203125" style="524" customWidth="1"/>
    <col min="21" max="21" width="11.83203125" style="191" customWidth="1"/>
    <col min="22" max="22" width="11.83203125" style="184" customWidth="1"/>
    <col min="23" max="23" width="11.83203125" style="524" customWidth="1"/>
    <col min="24" max="24" width="11.83203125" style="88" customWidth="1"/>
    <col min="25" max="25" width="11.83203125" style="184" customWidth="1"/>
    <col min="26" max="26" width="11.83203125" style="524"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8" customWidth="1"/>
    <col min="40" max="40" width="11.83203125" style="184" customWidth="1"/>
    <col min="41" max="16384" width="10.83203125" style="168"/>
  </cols>
  <sheetData>
    <row r="1" spans="1:40" s="135" customFormat="1" ht="31" customHeight="1">
      <c r="A1" s="8" t="s">
        <v>720</v>
      </c>
      <c r="B1" s="8"/>
      <c r="C1" s="2"/>
      <c r="D1" s="2"/>
      <c r="E1" s="240" t="s">
        <v>51</v>
      </c>
      <c r="F1" s="179"/>
      <c r="G1" s="4"/>
      <c r="H1" s="240" t="s">
        <v>28</v>
      </c>
      <c r="I1" s="179"/>
      <c r="J1" s="240" t="s">
        <v>29</v>
      </c>
      <c r="K1" s="179"/>
      <c r="L1" s="240" t="s">
        <v>26</v>
      </c>
      <c r="M1" s="193"/>
      <c r="N1" s="240" t="s">
        <v>1</v>
      </c>
      <c r="O1" s="213"/>
      <c r="P1" s="87"/>
      <c r="Q1" s="87"/>
      <c r="R1" s="179"/>
      <c r="S1" s="179"/>
      <c r="T1" s="240" t="s">
        <v>2</v>
      </c>
      <c r="U1" s="179"/>
      <c r="V1" s="179"/>
      <c r="W1" s="89" t="s">
        <v>66</v>
      </c>
      <c r="X1" s="87"/>
      <c r="Y1" s="179"/>
      <c r="Z1" s="89" t="s">
        <v>65</v>
      </c>
      <c r="AA1" s="179"/>
      <c r="AB1" s="89" t="s">
        <v>349</v>
      </c>
      <c r="AC1" s="190"/>
      <c r="AD1" s="190"/>
      <c r="AE1" s="4"/>
      <c r="AF1" s="4"/>
      <c r="AG1" s="4"/>
      <c r="AH1" s="179"/>
      <c r="AI1" s="179"/>
      <c r="AJ1" s="89" t="s">
        <v>304</v>
      </c>
      <c r="AK1" s="179"/>
      <c r="AL1" s="240" t="s">
        <v>347</v>
      </c>
      <c r="AM1" s="190"/>
      <c r="AN1" s="179"/>
    </row>
    <row r="2" spans="1:40" s="134" customFormat="1" ht="19">
      <c r="A2" s="3"/>
      <c r="B2" s="3"/>
      <c r="C2" s="3"/>
      <c r="D2" s="3"/>
      <c r="E2" s="517" t="s">
        <v>50</v>
      </c>
      <c r="F2" s="180"/>
      <c r="G2" s="112"/>
      <c r="H2" s="517" t="s">
        <v>4</v>
      </c>
      <c r="I2" s="180"/>
      <c r="J2" s="247" t="s">
        <v>3</v>
      </c>
      <c r="K2" s="180" t="s">
        <v>4</v>
      </c>
      <c r="L2" s="247" t="s">
        <v>3</v>
      </c>
      <c r="M2" s="194" t="s">
        <v>4</v>
      </c>
      <c r="N2" s="247" t="s">
        <v>3</v>
      </c>
      <c r="O2" s="212"/>
      <c r="P2" s="5"/>
      <c r="Q2" s="5"/>
      <c r="R2" s="180" t="s">
        <v>4</v>
      </c>
      <c r="S2" s="194"/>
      <c r="T2" s="247" t="s">
        <v>3</v>
      </c>
      <c r="U2" s="212"/>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5"/>
      <c r="AN2" s="180"/>
    </row>
    <row r="3" spans="1:40" ht="117" customHeight="1">
      <c r="A3"/>
      <c r="B3"/>
      <c r="C3"/>
      <c r="D3" s="169"/>
      <c r="E3" s="525" t="s">
        <v>1074</v>
      </c>
      <c r="F3" s="276" t="s">
        <v>1075</v>
      </c>
      <c r="G3" s="164" t="s">
        <v>1037</v>
      </c>
      <c r="H3" s="282" t="s">
        <v>1014</v>
      </c>
      <c r="I3" s="276" t="s">
        <v>1015</v>
      </c>
      <c r="J3" s="518" t="s">
        <v>1016</v>
      </c>
      <c r="K3" s="276" t="s">
        <v>1017</v>
      </c>
      <c r="L3" s="506" t="s">
        <v>1018</v>
      </c>
      <c r="M3" s="277" t="s">
        <v>1019</v>
      </c>
      <c r="N3" s="506" t="s">
        <v>1003</v>
      </c>
      <c r="O3" s="284" t="s">
        <v>1001</v>
      </c>
      <c r="P3" s="165" t="s">
        <v>760</v>
      </c>
      <c r="Q3" s="165" t="s">
        <v>759</v>
      </c>
      <c r="R3" s="276" t="s">
        <v>1000</v>
      </c>
      <c r="S3" s="195" t="s">
        <v>1002</v>
      </c>
      <c r="T3" s="522" t="s">
        <v>890</v>
      </c>
      <c r="U3" s="284" t="s">
        <v>1004</v>
      </c>
      <c r="V3" s="181" t="s">
        <v>1005</v>
      </c>
      <c r="W3" s="341" t="s">
        <v>1007</v>
      </c>
      <c r="X3" s="167" t="s">
        <v>1008</v>
      </c>
      <c r="Y3" s="181" t="s">
        <v>1006</v>
      </c>
      <c r="Z3" s="341" t="s">
        <v>895</v>
      </c>
      <c r="AA3" s="181" t="s">
        <v>1009</v>
      </c>
      <c r="AB3" s="155" t="s">
        <v>1010</v>
      </c>
      <c r="AC3" s="275" t="s">
        <v>893</v>
      </c>
      <c r="AD3" s="275" t="s">
        <v>894</v>
      </c>
      <c r="AE3" s="165" t="s">
        <v>761</v>
      </c>
      <c r="AF3" s="401" t="s">
        <v>1011</v>
      </c>
      <c r="AG3" s="165" t="s">
        <v>1012</v>
      </c>
      <c r="AH3" s="181" t="s">
        <v>991</v>
      </c>
      <c r="AI3" s="181" t="s">
        <v>990</v>
      </c>
      <c r="AJ3" s="522" t="s">
        <v>1013</v>
      </c>
      <c r="AK3" s="181" t="s">
        <v>1020</v>
      </c>
      <c r="AL3" s="282" t="s">
        <v>1022</v>
      </c>
      <c r="AM3" s="189" t="s">
        <v>367</v>
      </c>
      <c r="AN3" s="181" t="s">
        <v>1021</v>
      </c>
    </row>
    <row r="4" spans="1:40">
      <c r="A4" s="171"/>
      <c r="B4" s="171"/>
      <c r="C4" s="171" t="s">
        <v>5</v>
      </c>
      <c r="D4" s="171"/>
      <c r="E4" s="519">
        <f>SUBTOTAL(109,E$15:INDEX(E:E,COUNTA($B:$B)+14-COUNTA($B$1:$B$14)))</f>
        <v>3054</v>
      </c>
      <c r="F4" s="183">
        <f>SUBTOTAL(109,F$15:INDEX(F:F,COUNTA($B:$B)+14-COUNTA($B$1:$B$14)))</f>
        <v>0</v>
      </c>
      <c r="G4" s="162"/>
      <c r="H4" s="243">
        <f>SUBTOTAL(109,H$15:INDEX(H:H,COUNTA($B:$B)+14-COUNTA($B$1:$B$14)))</f>
        <v>600</v>
      </c>
      <c r="I4" s="183">
        <f>SUBTOTAL(109,I$15:INDEX(I:I,COUNTA($B:$B)+14-COUNTA($B$1:$B$14)))</f>
        <v>0</v>
      </c>
      <c r="J4" s="519">
        <f>SUBTOTAL(109,J$15:INDEX(J:J,COUNTA($B:$B)+14-COUNTA($B$1:$B$14)))</f>
        <v>562</v>
      </c>
      <c r="K4" s="183">
        <f>SUBTOTAL(109,K$15:INDEX(K:K,COUNTA($B:$B)+14-COUNTA($B$1:$B$14)))</f>
        <v>0</v>
      </c>
      <c r="L4" s="521">
        <v>0</v>
      </c>
      <c r="M4" s="196">
        <v>0</v>
      </c>
      <c r="N4" s="507">
        <f>SUBTOTAL(109,N$15:INDEX(N:N,COUNTA($B:$B)+14-COUNTA($B$1:$B$14)))</f>
        <v>0</v>
      </c>
      <c r="O4" s="502">
        <f>SUBTOTAL(109,O$15:INDEX(O:O,COUNTA($B:$B)+14-COUNTA($B$1:$B$14)))</f>
        <v>144</v>
      </c>
      <c r="P4" s="166"/>
      <c r="Q4" s="166"/>
      <c r="R4" s="183">
        <f>SUBTOTAL(109,R$15:INDEX(R:R,COUNTA($B:$B)+14-COUNTA($B$1:$B$14)))</f>
        <v>124076</v>
      </c>
      <c r="S4" s="183">
        <f>SUBTOTAL(109,S$15:INDEX(S:S,COUNTA($B:$B)+14-COUNTA($B$1:$B$14)))</f>
        <v>123932</v>
      </c>
      <c r="T4" s="523"/>
      <c r="U4" s="278">
        <f>SUBTOTAL(109,U$15:INDEX(U:U,COUNTA($B:$B)+14-COUNTA($B$1:$B$14)))</f>
        <v>86</v>
      </c>
      <c r="V4" s="183">
        <f>SUBTOTAL(109,V$15:INDEX(V:V,COUNTA($B:$B)+14-COUNTA($B$1:$B$14)))</f>
        <v>126462</v>
      </c>
      <c r="W4" s="523"/>
      <c r="X4" s="166"/>
      <c r="Y4" s="183">
        <f>SUBTOTAL(109,Y$15:INDEX(Y:Y,COUNTA($B:$B)+14-COUNTA($B$1:$B$14)))</f>
        <v>88665</v>
      </c>
      <c r="Z4" s="523"/>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23"/>
      <c r="AK4" s="183">
        <f>SUBTOTAL(109,AK$15:INDEX(AK:AK,COUNTA($B:$B)+14-COUNTA($B$1:$B$14)))</f>
        <v>133120</v>
      </c>
      <c r="AL4" s="243">
        <f>SUBTOTAL(109,AL$15:INDEX(AL:AL,COUNTA($B:$B)+14-COUNTA($B$1:$B$14)))</f>
        <v>808</v>
      </c>
      <c r="AM4" s="187"/>
      <c r="AN4" s="183">
        <f>SUBTOTAL(109,AN$15:INDEX(AN:AN,COUNTA($B:$B)+14-COUNTA($B$1:$B$14)))</f>
        <v>0</v>
      </c>
    </row>
    <row r="5" spans="1:40" hidden="1">
      <c r="A5" s="172" t="s">
        <v>182</v>
      </c>
      <c r="B5" s="172" t="s">
        <v>182</v>
      </c>
      <c r="C5" s="172" t="s">
        <v>182</v>
      </c>
      <c r="D5" s="172" t="s">
        <v>182</v>
      </c>
      <c r="E5" s="258" t="s">
        <v>192</v>
      </c>
      <c r="F5" s="184" t="s">
        <v>192</v>
      </c>
      <c r="G5" s="113" t="s">
        <v>192</v>
      </c>
      <c r="H5" s="223" t="s">
        <v>195</v>
      </c>
      <c r="I5" s="184" t="s">
        <v>195</v>
      </c>
      <c r="J5" s="520" t="s">
        <v>195</v>
      </c>
      <c r="K5" s="184" t="s">
        <v>195</v>
      </c>
      <c r="L5" s="520" t="s">
        <v>195</v>
      </c>
      <c r="M5" s="197" t="s">
        <v>195</v>
      </c>
      <c r="N5" s="508" t="s">
        <v>195</v>
      </c>
      <c r="O5" s="191" t="s">
        <v>195</v>
      </c>
      <c r="R5" s="184" t="s">
        <v>195</v>
      </c>
      <c r="S5" s="184"/>
      <c r="U5" s="279" t="s">
        <v>195</v>
      </c>
      <c r="V5" s="184" t="s">
        <v>195</v>
      </c>
      <c r="W5" s="524" t="s">
        <v>182</v>
      </c>
      <c r="X5" s="88" t="s">
        <v>182</v>
      </c>
      <c r="Y5" s="184" t="s">
        <v>195</v>
      </c>
      <c r="Z5" s="524" t="s">
        <v>182</v>
      </c>
      <c r="AA5" s="184" t="s">
        <v>195</v>
      </c>
      <c r="AH5" s="184" t="s">
        <v>195</v>
      </c>
      <c r="AI5" s="184" t="s">
        <v>195</v>
      </c>
      <c r="AJ5" s="524" t="s">
        <v>182</v>
      </c>
      <c r="AK5" s="184" t="s">
        <v>195</v>
      </c>
      <c r="AN5" s="184" t="s">
        <v>195</v>
      </c>
    </row>
    <row r="6" spans="1:40" hidden="1">
      <c r="A6" s="172" t="s">
        <v>293</v>
      </c>
      <c r="B6" s="172" t="s">
        <v>293</v>
      </c>
      <c r="C6" s="172" t="s">
        <v>293</v>
      </c>
      <c r="D6" s="172" t="s">
        <v>293</v>
      </c>
      <c r="E6" s="258" t="s">
        <v>176</v>
      </c>
      <c r="F6" s="184" t="s">
        <v>176</v>
      </c>
      <c r="G6" s="113" t="s">
        <v>176</v>
      </c>
      <c r="H6" s="223" t="s">
        <v>196</v>
      </c>
      <c r="I6" s="184" t="s">
        <v>176</v>
      </c>
      <c r="J6" s="520" t="s">
        <v>196</v>
      </c>
      <c r="K6" s="184" t="s">
        <v>176</v>
      </c>
      <c r="L6" s="520" t="s">
        <v>196</v>
      </c>
      <c r="M6" s="197" t="s">
        <v>176</v>
      </c>
      <c r="N6" s="508" t="s">
        <v>196</v>
      </c>
      <c r="O6" s="191" t="s">
        <v>196</v>
      </c>
      <c r="R6" s="184" t="s">
        <v>176</v>
      </c>
      <c r="S6" s="184"/>
      <c r="U6" s="279" t="s">
        <v>196</v>
      </c>
      <c r="V6" s="184" t="s">
        <v>176</v>
      </c>
      <c r="W6" s="524" t="s">
        <v>198</v>
      </c>
      <c r="X6" s="88" t="s">
        <v>198</v>
      </c>
      <c r="Y6" s="184" t="s">
        <v>176</v>
      </c>
      <c r="Z6" s="524" t="s">
        <v>198</v>
      </c>
      <c r="AA6" s="184" t="s">
        <v>176</v>
      </c>
      <c r="AH6" s="184" t="s">
        <v>176</v>
      </c>
      <c r="AI6" s="184" t="s">
        <v>176</v>
      </c>
      <c r="AJ6" s="524" t="s">
        <v>198</v>
      </c>
      <c r="AK6" s="184" t="s">
        <v>176</v>
      </c>
      <c r="AN6" s="184" t="s">
        <v>176</v>
      </c>
    </row>
    <row r="7" spans="1:40" hidden="1">
      <c r="A7" s="172" t="s">
        <v>194</v>
      </c>
      <c r="B7" s="172" t="s">
        <v>194</v>
      </c>
      <c r="C7" s="172" t="s">
        <v>194</v>
      </c>
      <c r="D7" s="172" t="s">
        <v>194</v>
      </c>
      <c r="E7" s="258" t="s">
        <v>178</v>
      </c>
      <c r="F7" s="184" t="s">
        <v>178</v>
      </c>
      <c r="G7" s="113" t="s">
        <v>179</v>
      </c>
      <c r="H7" s="223" t="s">
        <v>178</v>
      </c>
      <c r="I7" s="184" t="s">
        <v>178</v>
      </c>
      <c r="J7" s="520" t="s">
        <v>178</v>
      </c>
      <c r="K7" s="184" t="s">
        <v>178</v>
      </c>
      <c r="L7" s="520" t="s">
        <v>178</v>
      </c>
      <c r="M7" s="197" t="s">
        <v>178</v>
      </c>
      <c r="N7" s="508" t="s">
        <v>178</v>
      </c>
      <c r="O7" s="191" t="s">
        <v>178</v>
      </c>
      <c r="R7" s="184" t="s">
        <v>178</v>
      </c>
      <c r="S7" s="184"/>
      <c r="U7" s="279" t="s">
        <v>178</v>
      </c>
      <c r="V7" s="184" t="s">
        <v>178</v>
      </c>
      <c r="W7" s="524" t="s">
        <v>179</v>
      </c>
      <c r="X7" s="88" t="s">
        <v>179</v>
      </c>
      <c r="Y7" s="184" t="s">
        <v>178</v>
      </c>
      <c r="Z7" s="524" t="s">
        <v>179</v>
      </c>
      <c r="AA7" s="184" t="s">
        <v>178</v>
      </c>
      <c r="AH7" s="184" t="s">
        <v>178</v>
      </c>
      <c r="AI7" s="184" t="s">
        <v>178</v>
      </c>
      <c r="AJ7" s="524" t="s">
        <v>179</v>
      </c>
      <c r="AK7" s="184" t="s">
        <v>178</v>
      </c>
      <c r="AN7" s="184" t="s">
        <v>178</v>
      </c>
    </row>
    <row r="8" spans="1:40" hidden="1">
      <c r="E8" s="258" t="s">
        <v>266</v>
      </c>
      <c r="F8" s="184" t="s">
        <v>448</v>
      </c>
      <c r="G8" s="113" t="s">
        <v>449</v>
      </c>
      <c r="H8" s="223" t="s">
        <v>276</v>
      </c>
      <c r="I8" s="184" t="s">
        <v>276</v>
      </c>
      <c r="J8" s="520" t="s">
        <v>278</v>
      </c>
      <c r="K8" s="184" t="s">
        <v>278</v>
      </c>
      <c r="L8" s="520" t="s">
        <v>267</v>
      </c>
      <c r="M8" s="197" t="s">
        <v>267</v>
      </c>
      <c r="N8" s="509" t="s">
        <v>998</v>
      </c>
      <c r="O8" s="503" t="s">
        <v>223</v>
      </c>
      <c r="R8" s="184" t="s">
        <v>359</v>
      </c>
      <c r="S8" s="184"/>
      <c r="U8" s="279" t="s">
        <v>274</v>
      </c>
      <c r="V8" s="184" t="s">
        <v>274</v>
      </c>
      <c r="Y8" s="184" t="s">
        <v>352</v>
      </c>
      <c r="AA8" s="184" t="s">
        <v>351</v>
      </c>
      <c r="AH8" s="184" t="s">
        <v>272</v>
      </c>
      <c r="AI8" s="184" t="s">
        <v>272</v>
      </c>
      <c r="AJ8" s="524"/>
      <c r="AK8" s="184" t="s">
        <v>348</v>
      </c>
      <c r="AN8" s="184" t="s">
        <v>401</v>
      </c>
    </row>
    <row r="9" spans="1:40" hidden="1">
      <c r="H9" s="223" t="s">
        <v>277</v>
      </c>
      <c r="I9" s="184" t="s">
        <v>277</v>
      </c>
      <c r="J9" s="520" t="s">
        <v>279</v>
      </c>
      <c r="K9" s="184" t="s">
        <v>279</v>
      </c>
      <c r="L9" s="520" t="s">
        <v>268</v>
      </c>
      <c r="M9" s="197" t="s">
        <v>268</v>
      </c>
      <c r="N9" s="509" t="s">
        <v>999</v>
      </c>
      <c r="O9" s="503" t="s">
        <v>224</v>
      </c>
      <c r="R9" s="184" t="s">
        <v>360</v>
      </c>
      <c r="S9" s="184"/>
      <c r="U9" s="279" t="s">
        <v>275</v>
      </c>
      <c r="V9" s="184" t="s">
        <v>275</v>
      </c>
      <c r="Y9" s="184" t="s">
        <v>353</v>
      </c>
      <c r="AA9" s="184" t="s">
        <v>350</v>
      </c>
      <c r="AH9" s="184" t="s">
        <v>273</v>
      </c>
      <c r="AI9" s="184" t="s">
        <v>273</v>
      </c>
      <c r="AJ9" s="524"/>
      <c r="AK9" s="184" t="s">
        <v>451</v>
      </c>
      <c r="AN9" s="184" t="s">
        <v>400</v>
      </c>
    </row>
    <row r="10" spans="1:40" hidden="1">
      <c r="F10" s="184" t="s">
        <v>188</v>
      </c>
      <c r="G10" s="113" t="s">
        <v>188</v>
      </c>
      <c r="N10" s="508" t="s">
        <v>188</v>
      </c>
      <c r="O10" s="191" t="s">
        <v>188</v>
      </c>
      <c r="R10" s="184" t="s">
        <v>188</v>
      </c>
      <c r="S10" s="184"/>
      <c r="U10" s="279" t="s">
        <v>188</v>
      </c>
      <c r="V10" s="255" t="s">
        <v>188</v>
      </c>
      <c r="Y10" s="184" t="s">
        <v>188</v>
      </c>
      <c r="AA10" s="184" t="s">
        <v>188</v>
      </c>
      <c r="AH10" s="184" t="s">
        <v>188</v>
      </c>
      <c r="AI10" s="184" t="s">
        <v>209</v>
      </c>
      <c r="AJ10" s="524"/>
      <c r="AK10" s="184" t="s">
        <v>188</v>
      </c>
    </row>
    <row r="11" spans="1:40" hidden="1">
      <c r="F11" s="255"/>
      <c r="G11" s="175"/>
      <c r="M11" s="486"/>
      <c r="N11" s="510"/>
      <c r="O11" s="504"/>
      <c r="S11" s="184"/>
      <c r="U11" s="279"/>
      <c r="AJ11" s="524"/>
    </row>
    <row r="12" spans="1:40" hidden="1">
      <c r="S12" s="184"/>
      <c r="U12" s="279"/>
      <c r="AJ12" s="524"/>
    </row>
    <row r="13" spans="1:40" hidden="1">
      <c r="E13" s="258" t="s">
        <v>415</v>
      </c>
      <c r="F13" s="184" t="s">
        <v>415</v>
      </c>
      <c r="G13" s="113" t="s">
        <v>415</v>
      </c>
      <c r="H13" s="223" t="s">
        <v>415</v>
      </c>
      <c r="I13" s="184" t="s">
        <v>415</v>
      </c>
      <c r="J13" s="520" t="s">
        <v>415</v>
      </c>
      <c r="K13" s="184" t="s">
        <v>415</v>
      </c>
      <c r="L13" s="520" t="s">
        <v>415</v>
      </c>
      <c r="M13" s="279" t="s">
        <v>415</v>
      </c>
      <c r="N13" s="508" t="s">
        <v>415</v>
      </c>
      <c r="O13" s="191" t="s">
        <v>415</v>
      </c>
      <c r="P13" s="88" t="s">
        <v>415</v>
      </c>
      <c r="Q13" s="88" t="s">
        <v>415</v>
      </c>
      <c r="R13" s="184" t="s">
        <v>415</v>
      </c>
      <c r="S13" s="184" t="s">
        <v>415</v>
      </c>
      <c r="T13" s="524" t="s">
        <v>415</v>
      </c>
      <c r="U13" s="279" t="s">
        <v>415</v>
      </c>
      <c r="V13" s="184" t="s">
        <v>415</v>
      </c>
      <c r="W13" s="524" t="s">
        <v>415</v>
      </c>
      <c r="X13" s="88" t="s">
        <v>415</v>
      </c>
      <c r="Y13" s="184" t="s">
        <v>415</v>
      </c>
      <c r="Z13" s="524" t="s">
        <v>415</v>
      </c>
      <c r="AA13" s="184" t="s">
        <v>415</v>
      </c>
      <c r="AB13" s="94" t="s">
        <v>415</v>
      </c>
      <c r="AC13" s="188" t="s">
        <v>415</v>
      </c>
      <c r="AD13" s="188" t="s">
        <v>415</v>
      </c>
      <c r="AE13" s="88" t="s">
        <v>415</v>
      </c>
      <c r="AF13" s="88" t="s">
        <v>415</v>
      </c>
      <c r="AG13" s="88" t="s">
        <v>415</v>
      </c>
      <c r="AH13" s="184" t="s">
        <v>415</v>
      </c>
      <c r="AI13" s="184" t="s">
        <v>415</v>
      </c>
      <c r="AJ13" s="524" t="s">
        <v>415</v>
      </c>
      <c r="AK13" s="184" t="s">
        <v>415</v>
      </c>
      <c r="AN13" s="184" t="s">
        <v>415</v>
      </c>
    </row>
    <row r="14" spans="1:40">
      <c r="A14" s="128" t="s">
        <v>955</v>
      </c>
      <c r="B14" s="128" t="s">
        <v>6</v>
      </c>
      <c r="C14" s="128" t="s">
        <v>104</v>
      </c>
      <c r="D14" s="128" t="s">
        <v>122</v>
      </c>
      <c r="E14" s="364" t="s">
        <v>674</v>
      </c>
      <c r="F14" s="209" t="s">
        <v>675</v>
      </c>
      <c r="G14" s="209" t="s">
        <v>676</v>
      </c>
      <c r="H14" s="364" t="s">
        <v>690</v>
      </c>
      <c r="I14" s="209" t="s">
        <v>691</v>
      </c>
      <c r="J14" s="364" t="s">
        <v>692</v>
      </c>
      <c r="K14" s="209" t="s">
        <v>693</v>
      </c>
      <c r="L14" s="364" t="s">
        <v>670</v>
      </c>
      <c r="M14" s="209" t="s">
        <v>671</v>
      </c>
      <c r="N14" s="364"/>
      <c r="O14" s="209"/>
      <c r="P14" s="362"/>
      <c r="Q14" s="362"/>
      <c r="R14" s="209" t="s">
        <v>684</v>
      </c>
      <c r="S14" s="359"/>
      <c r="T14" s="475"/>
      <c r="U14" s="209" t="s">
        <v>682</v>
      </c>
      <c r="V14" s="209" t="s">
        <v>683</v>
      </c>
      <c r="W14" s="364" t="s">
        <v>685</v>
      </c>
      <c r="X14" s="209" t="s">
        <v>686</v>
      </c>
      <c r="Y14" s="209" t="s">
        <v>687</v>
      </c>
      <c r="Z14" s="364" t="s">
        <v>688</v>
      </c>
      <c r="AA14" s="209" t="s">
        <v>689</v>
      </c>
      <c r="AB14" s="475"/>
      <c r="AC14" s="209"/>
      <c r="AD14" s="209"/>
      <c r="AE14" s="362"/>
      <c r="AF14" s="362"/>
      <c r="AG14" s="362"/>
      <c r="AH14" s="209" t="s">
        <v>677</v>
      </c>
      <c r="AI14" s="209" t="s">
        <v>678</v>
      </c>
      <c r="AJ14" s="364" t="s">
        <v>679</v>
      </c>
      <c r="AK14" s="209" t="s">
        <v>680</v>
      </c>
      <c r="AL14" s="364"/>
      <c r="AM14" s="209"/>
      <c r="AN14" s="209" t="s">
        <v>681</v>
      </c>
    </row>
    <row r="15" spans="1:40">
      <c r="A15" s="129"/>
      <c r="B15" s="129" t="s">
        <v>748</v>
      </c>
      <c r="C15" s="129" t="s">
        <v>985</v>
      </c>
      <c r="D15" s="129" t="str">
        <f>B15&amp;"|"&amp;C15</f>
        <v>Berea [#SNU] [wpg5evyl1OL]|FSW</v>
      </c>
      <c r="H15" s="223">
        <v>127</v>
      </c>
      <c r="J15" s="520">
        <v>110</v>
      </c>
      <c r="L15" s="258"/>
      <c r="P15" s="88">
        <v>0.98</v>
      </c>
      <c r="Q15" s="88">
        <v>0.98</v>
      </c>
      <c r="R15" s="184">
        <v>23000</v>
      </c>
      <c r="S15" s="197">
        <f>IF(AND(SUM($O15)&lt;=0,SUM($R15)&lt;=0),"",$R15-$O15)</f>
        <v>23000</v>
      </c>
      <c r="T15" s="524">
        <v>1</v>
      </c>
      <c r="V15" s="184">
        <f>IF(SUM($R15)&lt;=0,"",ROUND((($S15+($O15*(1-$P15)))*$T15)/$Q15,0))</f>
        <v>23469</v>
      </c>
      <c r="W15" s="338">
        <v>0.7</v>
      </c>
      <c r="X15" s="159">
        <v>1</v>
      </c>
      <c r="Y15" s="184">
        <f>IF(SUM($V15,$R15)&lt;=0,"",ROUND(($V15*$W15+$O15)*$X15,0))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24">
        <v>1</v>
      </c>
      <c r="AK15" s="184">
        <f>IF(SUM($AH15)&lt;=0,"",ROUND($AH15*$AJ15,0))</f>
        <v>24704</v>
      </c>
    </row>
    <row r="16" spans="1:40">
      <c r="A16" s="129"/>
      <c r="B16" s="129" t="s">
        <v>748</v>
      </c>
      <c r="C16" s="129" t="s">
        <v>986</v>
      </c>
      <c r="D16" s="129" t="str">
        <f t="shared" ref="D16:D29" si="0">B16&amp;"|"&amp;C16</f>
        <v>Berea [#SNU] [wpg5evyl1OL]|MSM</v>
      </c>
      <c r="H16" s="223">
        <v>150</v>
      </c>
      <c r="J16" s="520">
        <v>135</v>
      </c>
      <c r="L16" s="258"/>
      <c r="P16" s="88">
        <v>0.98</v>
      </c>
      <c r="Q16" s="88">
        <v>0.98</v>
      </c>
      <c r="R16" s="184">
        <v>1521</v>
      </c>
      <c r="S16" s="197">
        <f t="shared" ref="S16:S29" si="1">IF(AND(SUM($O16)&lt;=0,SUM($R16)&lt;=0),"",$R16-$O16)</f>
        <v>1521</v>
      </c>
      <c r="T16" s="524">
        <v>1</v>
      </c>
      <c r="V16" s="184">
        <f t="shared" ref="V16:V29" si="2">IF(SUM($R16)&lt;=0,"",ROUND((($S16+($O16*(1-$P16)))*$T16)/$Q16,0))</f>
        <v>1552</v>
      </c>
      <c r="W16" s="338">
        <v>0.7</v>
      </c>
      <c r="X16" s="159">
        <v>1</v>
      </c>
      <c r="Y16" s="184">
        <f t="shared" ref="Y16:Y29" si="3">IF(SUM($V16,$R16)&lt;=0,"",ROUND(($V16*$W16+$O16)*$X16,0))</f>
        <v>1086</v>
      </c>
      <c r="Z16" s="338">
        <v>0.95</v>
      </c>
      <c r="AA16" s="184">
        <f t="shared" ref="AA16:AA29" si="4">IF(SUM($Y16)&lt;=0,"",ROUND($Y16*$Z16,0))</f>
        <v>1032</v>
      </c>
      <c r="AB16" s="94">
        <v>0</v>
      </c>
      <c r="AC16" s="188">
        <f t="shared" ref="AC16:AC29" si="5">IF(SUM($V16)&lt;=0,"",ROUND(SUM($V16)*SUM($AB16),0))</f>
        <v>0</v>
      </c>
      <c r="AD16" s="188">
        <f t="shared" ref="AD16:AD29" si="6">IF(SUM($V16)&lt;=0,"",SUM($V16)-SUM($AC16))</f>
        <v>1552</v>
      </c>
      <c r="AE16" s="88">
        <v>0.95</v>
      </c>
      <c r="AH16" s="184">
        <f t="shared" ref="AH16:AH29" si="7">IF(SUM($AD16)&lt;=0,"",ROUND(SUM($AD16)/SUM($AE16),0))</f>
        <v>1634</v>
      </c>
      <c r="AI16" s="184" t="str">
        <f t="shared" ref="AI16:AI29" si="8">IF(SUM($AG16)&lt;=0,"",ROUND($AH16/$AG16-$AH16,0))</f>
        <v/>
      </c>
      <c r="AJ16" s="524">
        <v>1</v>
      </c>
      <c r="AK16" s="184">
        <f t="shared" ref="AK16:AK29" si="9">IF(SUM($AH16)&lt;=0,"",ROUND($AH16*$AJ16,0))</f>
        <v>1634</v>
      </c>
    </row>
    <row r="17" spans="1:38">
      <c r="A17" s="129"/>
      <c r="B17" s="129" t="s">
        <v>748</v>
      </c>
      <c r="C17" s="129" t="s">
        <v>987</v>
      </c>
      <c r="D17" s="129" t="str">
        <f t="shared" si="0"/>
        <v>Berea [#SNU] [wpg5evyl1OL]|PWID</v>
      </c>
      <c r="P17" s="88">
        <v>0.98</v>
      </c>
      <c r="Q17" s="88">
        <v>0.98</v>
      </c>
      <c r="R17" s="184">
        <v>7065</v>
      </c>
      <c r="S17" s="197">
        <f t="shared" si="1"/>
        <v>7065</v>
      </c>
      <c r="T17" s="524">
        <v>1</v>
      </c>
      <c r="V17" s="184">
        <f t="shared" si="2"/>
        <v>7209</v>
      </c>
      <c r="W17" s="338">
        <v>0.7</v>
      </c>
      <c r="X17" s="159">
        <v>1</v>
      </c>
      <c r="Y17" s="184">
        <f t="shared" si="3"/>
        <v>5046</v>
      </c>
      <c r="Z17" s="338">
        <v>0.95</v>
      </c>
      <c r="AA17" s="184">
        <f t="shared" si="4"/>
        <v>4794</v>
      </c>
      <c r="AB17" s="94">
        <v>0</v>
      </c>
      <c r="AC17" s="188">
        <f t="shared" si="5"/>
        <v>0</v>
      </c>
      <c r="AD17" s="188">
        <f t="shared" si="6"/>
        <v>7209</v>
      </c>
      <c r="AE17" s="88">
        <v>0.95</v>
      </c>
      <c r="AH17" s="184">
        <f t="shared" si="7"/>
        <v>7588</v>
      </c>
      <c r="AI17" s="184" t="str">
        <f t="shared" si="8"/>
        <v/>
      </c>
      <c r="AJ17" s="524">
        <v>1</v>
      </c>
      <c r="AK17" s="184">
        <f t="shared" si="9"/>
        <v>7588</v>
      </c>
    </row>
    <row r="18" spans="1:38">
      <c r="A18" s="129"/>
      <c r="B18" s="129" t="s">
        <v>748</v>
      </c>
      <c r="C18" s="129" t="s">
        <v>988</v>
      </c>
      <c r="D18" s="129" t="str">
        <f t="shared" si="0"/>
        <v>Berea [#SNU] [wpg5evyl1OL]|TG</v>
      </c>
      <c r="P18" s="88">
        <v>0.98</v>
      </c>
      <c r="Q18" s="88">
        <v>0.98</v>
      </c>
      <c r="R18" s="184">
        <v>3041</v>
      </c>
      <c r="S18" s="197">
        <f t="shared" si="1"/>
        <v>3041</v>
      </c>
      <c r="T18" s="524">
        <v>1</v>
      </c>
      <c r="V18" s="184">
        <f t="shared" si="2"/>
        <v>3103</v>
      </c>
      <c r="W18" s="338">
        <v>0.7</v>
      </c>
      <c r="X18" s="159">
        <v>1</v>
      </c>
      <c r="Y18" s="184">
        <f t="shared" si="3"/>
        <v>2172</v>
      </c>
      <c r="Z18" s="338">
        <v>0.95</v>
      </c>
      <c r="AA18" s="184">
        <f t="shared" si="4"/>
        <v>2063</v>
      </c>
      <c r="AB18" s="94">
        <v>0</v>
      </c>
      <c r="AC18" s="188">
        <f t="shared" si="5"/>
        <v>0</v>
      </c>
      <c r="AD18" s="188">
        <f t="shared" si="6"/>
        <v>3103</v>
      </c>
      <c r="AE18" s="88">
        <v>0.95</v>
      </c>
      <c r="AH18" s="184">
        <f t="shared" si="7"/>
        <v>3266</v>
      </c>
      <c r="AI18" s="184" t="str">
        <f t="shared" si="8"/>
        <v/>
      </c>
      <c r="AJ18" s="524">
        <v>1</v>
      </c>
      <c r="AK18" s="184">
        <f t="shared" si="9"/>
        <v>3266</v>
      </c>
    </row>
    <row r="19" spans="1:38">
      <c r="A19" s="129"/>
      <c r="B19" s="129" t="s">
        <v>748</v>
      </c>
      <c r="C19" s="129" t="s">
        <v>989</v>
      </c>
      <c r="D19" s="129" t="str">
        <f t="shared" si="0"/>
        <v>Berea [#SNU] [wpg5evyl1OL]|People in prisons and other enclosed settings</v>
      </c>
      <c r="L19" s="258"/>
      <c r="P19" s="88">
        <v>0.98</v>
      </c>
      <c r="Q19" s="88">
        <v>0.98</v>
      </c>
      <c r="R19" s="184">
        <v>1521</v>
      </c>
      <c r="S19" s="197">
        <f t="shared" si="1"/>
        <v>1521</v>
      </c>
      <c r="T19" s="524">
        <v>1</v>
      </c>
      <c r="V19" s="184">
        <f t="shared" si="2"/>
        <v>1552</v>
      </c>
      <c r="W19" s="338">
        <v>0.7</v>
      </c>
      <c r="X19" s="159">
        <v>1</v>
      </c>
      <c r="Y19" s="184">
        <f t="shared" si="3"/>
        <v>1086</v>
      </c>
      <c r="Z19" s="338">
        <v>0.95</v>
      </c>
      <c r="AA19" s="184">
        <f t="shared" si="4"/>
        <v>1032</v>
      </c>
      <c r="AB19" s="94">
        <v>0</v>
      </c>
      <c r="AC19" s="188">
        <f t="shared" si="5"/>
        <v>0</v>
      </c>
      <c r="AD19" s="188">
        <f t="shared" si="6"/>
        <v>1552</v>
      </c>
      <c r="AE19" s="88">
        <v>0.95</v>
      </c>
      <c r="AH19" s="184">
        <f t="shared" si="7"/>
        <v>1634</v>
      </c>
      <c r="AI19" s="184" t="str">
        <f t="shared" si="8"/>
        <v/>
      </c>
      <c r="AJ19" s="524">
        <v>1</v>
      </c>
      <c r="AK19" s="184">
        <f t="shared" si="9"/>
        <v>1634</v>
      </c>
    </row>
    <row r="20" spans="1:38">
      <c r="A20" s="129"/>
      <c r="B20" s="129" t="s">
        <v>749</v>
      </c>
      <c r="C20" s="129" t="s">
        <v>985</v>
      </c>
      <c r="D20" s="129" t="str">
        <f t="shared" si="0"/>
        <v>Butha Buthe [#SNU] [mvPRqBFtVC0]|FSW</v>
      </c>
      <c r="L20" s="258"/>
      <c r="P20" s="88">
        <v>0.98</v>
      </c>
      <c r="Q20" s="88">
        <v>0.98</v>
      </c>
      <c r="R20" s="184">
        <v>793</v>
      </c>
      <c r="S20" s="197">
        <f t="shared" si="1"/>
        <v>793</v>
      </c>
      <c r="T20" s="524">
        <v>1</v>
      </c>
      <c r="V20" s="184">
        <f t="shared" si="2"/>
        <v>809</v>
      </c>
      <c r="W20" s="338">
        <v>0.7</v>
      </c>
      <c r="X20" s="159">
        <v>1</v>
      </c>
      <c r="Y20" s="184">
        <f t="shared" si="3"/>
        <v>566</v>
      </c>
      <c r="Z20" s="338">
        <v>0.95</v>
      </c>
      <c r="AA20" s="184">
        <f t="shared" si="4"/>
        <v>538</v>
      </c>
      <c r="AB20" s="94">
        <v>0</v>
      </c>
      <c r="AC20" s="188">
        <f t="shared" si="5"/>
        <v>0</v>
      </c>
      <c r="AD20" s="188">
        <f t="shared" si="6"/>
        <v>809</v>
      </c>
      <c r="AE20" s="88">
        <v>0.95</v>
      </c>
      <c r="AH20" s="184">
        <f t="shared" si="7"/>
        <v>852</v>
      </c>
      <c r="AI20" s="184" t="str">
        <f t="shared" si="8"/>
        <v/>
      </c>
      <c r="AJ20" s="524">
        <v>1</v>
      </c>
      <c r="AK20" s="184">
        <f t="shared" si="9"/>
        <v>852</v>
      </c>
    </row>
    <row r="21" spans="1:38">
      <c r="A21" s="129"/>
      <c r="B21" s="129" t="s">
        <v>749</v>
      </c>
      <c r="C21" s="129" t="s">
        <v>986</v>
      </c>
      <c r="D21" s="129" t="str">
        <f t="shared" si="0"/>
        <v>Butha Buthe [#SNU] [mvPRqBFtVC0]|MSM</v>
      </c>
      <c r="P21" s="88">
        <v>0.98</v>
      </c>
      <c r="Q21" s="88">
        <v>0.98</v>
      </c>
      <c r="R21" s="184">
        <v>6000</v>
      </c>
      <c r="S21" s="197">
        <f t="shared" si="1"/>
        <v>6000</v>
      </c>
      <c r="T21" s="524">
        <v>1</v>
      </c>
      <c r="V21" s="184">
        <f t="shared" si="2"/>
        <v>6122</v>
      </c>
      <c r="W21" s="338">
        <v>0.7</v>
      </c>
      <c r="X21" s="159">
        <v>1</v>
      </c>
      <c r="Y21" s="184">
        <f t="shared" si="3"/>
        <v>4285</v>
      </c>
      <c r="Z21" s="338">
        <v>0.95</v>
      </c>
      <c r="AA21" s="184">
        <f t="shared" si="4"/>
        <v>4071</v>
      </c>
      <c r="AB21" s="94">
        <v>0</v>
      </c>
      <c r="AC21" s="188">
        <f t="shared" si="5"/>
        <v>0</v>
      </c>
      <c r="AD21" s="188">
        <f t="shared" si="6"/>
        <v>6122</v>
      </c>
      <c r="AE21" s="88">
        <v>0.95</v>
      </c>
      <c r="AH21" s="184">
        <f t="shared" si="7"/>
        <v>6444</v>
      </c>
      <c r="AI21" s="184" t="str">
        <f t="shared" si="8"/>
        <v/>
      </c>
      <c r="AJ21" s="524">
        <v>1</v>
      </c>
      <c r="AK21" s="184">
        <f t="shared" si="9"/>
        <v>6444</v>
      </c>
    </row>
    <row r="22" spans="1:38">
      <c r="A22" s="129"/>
      <c r="B22" s="129" t="s">
        <v>749</v>
      </c>
      <c r="C22" s="129" t="s">
        <v>987</v>
      </c>
      <c r="D22" s="129" t="str">
        <f t="shared" si="0"/>
        <v>Butha Buthe [#SNU] [mvPRqBFtVC0]|PWID</v>
      </c>
      <c r="P22" s="88">
        <v>0.98</v>
      </c>
      <c r="Q22" s="88">
        <v>0.98</v>
      </c>
      <c r="R22" s="184">
        <v>1184</v>
      </c>
      <c r="S22" s="197">
        <f t="shared" si="1"/>
        <v>1184</v>
      </c>
      <c r="T22" s="524">
        <v>1</v>
      </c>
      <c r="V22" s="184">
        <f t="shared" si="2"/>
        <v>1208</v>
      </c>
      <c r="W22" s="338">
        <v>0.7</v>
      </c>
      <c r="X22" s="159">
        <v>1</v>
      </c>
      <c r="Y22" s="184">
        <f t="shared" si="3"/>
        <v>846</v>
      </c>
      <c r="Z22" s="338">
        <v>0.95</v>
      </c>
      <c r="AA22" s="184">
        <f t="shared" si="4"/>
        <v>804</v>
      </c>
      <c r="AB22" s="94">
        <v>0</v>
      </c>
      <c r="AC22" s="188">
        <f t="shared" si="5"/>
        <v>0</v>
      </c>
      <c r="AD22" s="188">
        <f t="shared" si="6"/>
        <v>1208</v>
      </c>
      <c r="AE22" s="88">
        <v>0.95</v>
      </c>
      <c r="AH22" s="184">
        <f t="shared" si="7"/>
        <v>1272</v>
      </c>
      <c r="AI22" s="184" t="str">
        <f t="shared" si="8"/>
        <v/>
      </c>
      <c r="AJ22" s="524">
        <v>1</v>
      </c>
      <c r="AK22" s="184">
        <f t="shared" si="9"/>
        <v>1272</v>
      </c>
    </row>
    <row r="23" spans="1:38">
      <c r="A23" s="129"/>
      <c r="B23" s="129" t="s">
        <v>749</v>
      </c>
      <c r="C23" s="129" t="s">
        <v>988</v>
      </c>
      <c r="D23" s="129" t="str">
        <f t="shared" si="0"/>
        <v>Butha Buthe [#SNU] [mvPRqBFtVC0]|TG</v>
      </c>
      <c r="L23" s="258"/>
      <c r="P23" s="88">
        <v>0.98</v>
      </c>
      <c r="Q23" s="88">
        <v>0.98</v>
      </c>
      <c r="R23" s="184">
        <v>829</v>
      </c>
      <c r="S23" s="197">
        <f t="shared" si="1"/>
        <v>829</v>
      </c>
      <c r="T23" s="524">
        <v>1</v>
      </c>
      <c r="V23" s="184">
        <f t="shared" si="2"/>
        <v>846</v>
      </c>
      <c r="W23" s="338">
        <v>0.7</v>
      </c>
      <c r="X23" s="159">
        <v>1</v>
      </c>
      <c r="Y23" s="184">
        <f t="shared" si="3"/>
        <v>592</v>
      </c>
      <c r="Z23" s="338">
        <v>0.95</v>
      </c>
      <c r="AA23" s="184">
        <f t="shared" si="4"/>
        <v>562</v>
      </c>
      <c r="AB23" s="94">
        <v>0</v>
      </c>
      <c r="AC23" s="188">
        <f t="shared" si="5"/>
        <v>0</v>
      </c>
      <c r="AD23" s="188">
        <f t="shared" si="6"/>
        <v>846</v>
      </c>
      <c r="AE23" s="88">
        <v>0.95</v>
      </c>
      <c r="AH23" s="184">
        <f t="shared" si="7"/>
        <v>891</v>
      </c>
      <c r="AI23" s="184" t="str">
        <f t="shared" si="8"/>
        <v/>
      </c>
      <c r="AJ23" s="524">
        <v>1</v>
      </c>
      <c r="AK23" s="184">
        <f t="shared" si="9"/>
        <v>891</v>
      </c>
    </row>
    <row r="24" spans="1:38">
      <c r="A24" s="129"/>
      <c r="B24" s="129" t="s">
        <v>749</v>
      </c>
      <c r="C24" s="129" t="s">
        <v>989</v>
      </c>
      <c r="D24" s="129" t="str">
        <f t="shared" si="0"/>
        <v>Butha Buthe [#SNU] [mvPRqBFtVC0]|People in prisons and other enclosed settings</v>
      </c>
      <c r="L24" s="258"/>
      <c r="P24" s="88">
        <v>0.98</v>
      </c>
      <c r="Q24" s="88">
        <v>0.98</v>
      </c>
      <c r="R24" s="184">
        <v>3314</v>
      </c>
      <c r="S24" s="197">
        <f t="shared" si="1"/>
        <v>3314</v>
      </c>
      <c r="T24" s="524">
        <v>1</v>
      </c>
      <c r="V24" s="184">
        <f t="shared" si="2"/>
        <v>3382</v>
      </c>
      <c r="W24" s="338">
        <v>0.7</v>
      </c>
      <c r="X24" s="159">
        <v>1</v>
      </c>
      <c r="Y24" s="184">
        <f t="shared" si="3"/>
        <v>2367</v>
      </c>
      <c r="Z24" s="338">
        <v>0.95</v>
      </c>
      <c r="AA24" s="184">
        <f t="shared" si="4"/>
        <v>2249</v>
      </c>
      <c r="AB24" s="94">
        <v>0</v>
      </c>
      <c r="AC24" s="188">
        <f t="shared" si="5"/>
        <v>0</v>
      </c>
      <c r="AD24" s="188">
        <f t="shared" si="6"/>
        <v>3382</v>
      </c>
      <c r="AE24" s="88">
        <v>0.95</v>
      </c>
      <c r="AH24" s="184">
        <f t="shared" si="7"/>
        <v>3560</v>
      </c>
      <c r="AI24" s="184" t="str">
        <f t="shared" si="8"/>
        <v/>
      </c>
      <c r="AJ24" s="524">
        <v>1</v>
      </c>
      <c r="AK24" s="184">
        <f t="shared" si="9"/>
        <v>3560</v>
      </c>
    </row>
    <row r="25" spans="1:38">
      <c r="A25" s="129"/>
      <c r="B25" s="129" t="s">
        <v>750</v>
      </c>
      <c r="C25" s="129" t="s">
        <v>985</v>
      </c>
      <c r="D25" s="129" t="str">
        <f t="shared" si="0"/>
        <v>Leribe [#SNU] [FjSmRywOWUp]|FSW</v>
      </c>
      <c r="E25" s="258">
        <v>1142</v>
      </c>
      <c r="H25" s="223">
        <v>162</v>
      </c>
      <c r="J25" s="520">
        <v>145</v>
      </c>
      <c r="L25" s="520">
        <v>914</v>
      </c>
      <c r="O25" s="191">
        <v>80</v>
      </c>
      <c r="P25" s="88">
        <v>0.98</v>
      </c>
      <c r="Q25" s="88">
        <v>0.98</v>
      </c>
      <c r="R25" s="184">
        <v>28000</v>
      </c>
      <c r="S25" s="197">
        <f t="shared" si="1"/>
        <v>27920</v>
      </c>
      <c r="T25" s="524">
        <v>1</v>
      </c>
      <c r="U25" s="191">
        <v>47</v>
      </c>
      <c r="V25" s="184">
        <f t="shared" si="2"/>
        <v>28491</v>
      </c>
      <c r="W25" s="338">
        <v>0.7</v>
      </c>
      <c r="X25" s="159">
        <v>1</v>
      </c>
      <c r="Y25" s="184">
        <f t="shared" si="3"/>
        <v>20024</v>
      </c>
      <c r="Z25" s="338">
        <v>0.95</v>
      </c>
      <c r="AA25" s="184">
        <f t="shared" si="4"/>
        <v>19023</v>
      </c>
      <c r="AB25" s="94">
        <v>0</v>
      </c>
      <c r="AC25" s="188">
        <f t="shared" si="5"/>
        <v>0</v>
      </c>
      <c r="AD25" s="188">
        <f t="shared" si="6"/>
        <v>28491</v>
      </c>
      <c r="AE25" s="88">
        <v>0.95</v>
      </c>
      <c r="AF25" s="88">
        <v>0.06</v>
      </c>
      <c r="AG25" s="88">
        <f t="shared" ref="AG25:AG29" si="10">IF(SUM($AF25)&lt;=0,"",$AF25)</f>
        <v>0.06</v>
      </c>
      <c r="AH25" s="184">
        <f t="shared" si="7"/>
        <v>29991</v>
      </c>
      <c r="AI25" s="184">
        <f t="shared" si="8"/>
        <v>469859</v>
      </c>
      <c r="AJ25" s="524">
        <v>1</v>
      </c>
      <c r="AK25" s="184">
        <f t="shared" si="9"/>
        <v>29991</v>
      </c>
      <c r="AL25" s="223">
        <v>290</v>
      </c>
    </row>
    <row r="26" spans="1:38">
      <c r="A26" s="129"/>
      <c r="B26" s="129" t="s">
        <v>750</v>
      </c>
      <c r="C26" s="129" t="s">
        <v>986</v>
      </c>
      <c r="D26" s="129" t="str">
        <f t="shared" si="0"/>
        <v>Leribe [#SNU] [FjSmRywOWUp]|MSM</v>
      </c>
      <c r="E26" s="258">
        <v>1912</v>
      </c>
      <c r="H26" s="223">
        <v>161</v>
      </c>
      <c r="J26" s="520">
        <v>172</v>
      </c>
      <c r="L26" s="258"/>
      <c r="O26" s="191">
        <v>64</v>
      </c>
      <c r="P26" s="88">
        <v>0.98</v>
      </c>
      <c r="Q26" s="88">
        <v>0.98</v>
      </c>
      <c r="R26" s="184">
        <v>19000</v>
      </c>
      <c r="S26" s="197">
        <f t="shared" si="1"/>
        <v>18936</v>
      </c>
      <c r="T26" s="524">
        <v>1</v>
      </c>
      <c r="U26" s="191">
        <v>39</v>
      </c>
      <c r="V26" s="184">
        <f t="shared" si="2"/>
        <v>19324</v>
      </c>
      <c r="W26" s="338">
        <v>0.7</v>
      </c>
      <c r="X26" s="159">
        <v>1</v>
      </c>
      <c r="Y26" s="184">
        <f t="shared" si="3"/>
        <v>13591</v>
      </c>
      <c r="Z26" s="338">
        <v>0.95</v>
      </c>
      <c r="AA26" s="184">
        <f t="shared" si="4"/>
        <v>12911</v>
      </c>
      <c r="AB26" s="94">
        <v>0</v>
      </c>
      <c r="AC26" s="188">
        <f t="shared" si="5"/>
        <v>0</v>
      </c>
      <c r="AD26" s="188">
        <f t="shared" si="6"/>
        <v>19324</v>
      </c>
      <c r="AE26" s="88">
        <v>0.95</v>
      </c>
      <c r="AF26" s="88">
        <v>0.21</v>
      </c>
      <c r="AG26" s="88">
        <f t="shared" si="10"/>
        <v>0.21</v>
      </c>
      <c r="AH26" s="184">
        <f t="shared" si="7"/>
        <v>20341</v>
      </c>
      <c r="AI26" s="184">
        <f t="shared" si="8"/>
        <v>76521</v>
      </c>
      <c r="AJ26" s="524">
        <v>1</v>
      </c>
      <c r="AK26" s="184">
        <f t="shared" si="9"/>
        <v>20341</v>
      </c>
      <c r="AL26" s="223">
        <v>518</v>
      </c>
    </row>
    <row r="27" spans="1:38">
      <c r="A27" s="129"/>
      <c r="B27" s="129" t="s">
        <v>750</v>
      </c>
      <c r="C27" s="129" t="s">
        <v>987</v>
      </c>
      <c r="D27" s="129" t="str">
        <f t="shared" si="0"/>
        <v>Leribe [#SNU] [FjSmRywOWUp]|PWID</v>
      </c>
      <c r="L27" s="258"/>
      <c r="P27" s="88">
        <v>0.98</v>
      </c>
      <c r="Q27" s="88">
        <v>0.98</v>
      </c>
      <c r="R27" s="184">
        <v>28000</v>
      </c>
      <c r="S27" s="197">
        <f t="shared" si="1"/>
        <v>28000</v>
      </c>
      <c r="T27" s="524">
        <v>1</v>
      </c>
      <c r="V27" s="184">
        <f t="shared" si="2"/>
        <v>28571</v>
      </c>
      <c r="W27" s="338">
        <v>0.7</v>
      </c>
      <c r="X27" s="159">
        <v>1</v>
      </c>
      <c r="Y27" s="184">
        <f t="shared" si="3"/>
        <v>20000</v>
      </c>
      <c r="Z27" s="338">
        <v>0.95</v>
      </c>
      <c r="AA27" s="184">
        <f t="shared" si="4"/>
        <v>19000</v>
      </c>
      <c r="AB27" s="94">
        <v>0</v>
      </c>
      <c r="AC27" s="188">
        <f t="shared" si="5"/>
        <v>0</v>
      </c>
      <c r="AD27" s="188">
        <f t="shared" si="6"/>
        <v>28571</v>
      </c>
      <c r="AE27" s="88">
        <v>0.95</v>
      </c>
      <c r="AF27" s="88">
        <v>0.01</v>
      </c>
      <c r="AG27" s="88">
        <f t="shared" si="10"/>
        <v>0.01</v>
      </c>
      <c r="AH27" s="184">
        <f t="shared" si="7"/>
        <v>30075</v>
      </c>
      <c r="AI27" s="184">
        <f t="shared" si="8"/>
        <v>2977425</v>
      </c>
      <c r="AJ27" s="524">
        <v>1</v>
      </c>
      <c r="AK27" s="184">
        <f t="shared" si="9"/>
        <v>30075</v>
      </c>
    </row>
    <row r="28" spans="1:38">
      <c r="A28" s="129"/>
      <c r="B28" s="129" t="s">
        <v>750</v>
      </c>
      <c r="C28" s="129" t="s">
        <v>988</v>
      </c>
      <c r="D28" s="129" t="str">
        <f t="shared" si="0"/>
        <v>Leribe [#SNU] [FjSmRywOWUp]|TG</v>
      </c>
      <c r="P28" s="88">
        <v>0.98</v>
      </c>
      <c r="Q28" s="88">
        <v>0.98</v>
      </c>
      <c r="R28" s="184">
        <v>404</v>
      </c>
      <c r="S28" s="197">
        <f t="shared" si="1"/>
        <v>404</v>
      </c>
      <c r="T28" s="524">
        <v>1</v>
      </c>
      <c r="V28" s="184">
        <f t="shared" si="2"/>
        <v>412</v>
      </c>
      <c r="W28" s="338">
        <v>0.7</v>
      </c>
      <c r="X28" s="159">
        <v>1</v>
      </c>
      <c r="Y28" s="184">
        <f t="shared" si="3"/>
        <v>288</v>
      </c>
      <c r="Z28" s="338">
        <v>0.95</v>
      </c>
      <c r="AA28" s="184">
        <f t="shared" si="4"/>
        <v>274</v>
      </c>
      <c r="AB28" s="94">
        <v>0</v>
      </c>
      <c r="AC28" s="188">
        <f t="shared" si="5"/>
        <v>0</v>
      </c>
      <c r="AD28" s="188">
        <f t="shared" si="6"/>
        <v>412</v>
      </c>
      <c r="AE28" s="88">
        <v>0.95</v>
      </c>
      <c r="AF28" s="88">
        <v>0.24</v>
      </c>
      <c r="AG28" s="88">
        <f t="shared" si="10"/>
        <v>0.24</v>
      </c>
      <c r="AH28" s="184">
        <f t="shared" si="7"/>
        <v>434</v>
      </c>
      <c r="AI28" s="184">
        <f t="shared" si="8"/>
        <v>1374</v>
      </c>
      <c r="AJ28" s="524">
        <v>1</v>
      </c>
      <c r="AK28" s="184">
        <f t="shared" si="9"/>
        <v>434</v>
      </c>
    </row>
    <row r="29" spans="1:38">
      <c r="A29" s="129"/>
      <c r="B29" s="129" t="s">
        <v>750</v>
      </c>
      <c r="C29" s="129" t="s">
        <v>989</v>
      </c>
      <c r="D29" s="129" t="str">
        <f t="shared" si="0"/>
        <v>Leribe [#SNU] [FjSmRywOWUp]|People in prisons and other enclosed settings</v>
      </c>
      <c r="P29" s="88">
        <v>0.98</v>
      </c>
      <c r="Q29" s="88">
        <v>0.98</v>
      </c>
      <c r="R29" s="184">
        <v>404</v>
      </c>
      <c r="S29" s="197">
        <f t="shared" si="1"/>
        <v>404</v>
      </c>
      <c r="T29" s="524">
        <v>1</v>
      </c>
      <c r="V29" s="184">
        <f t="shared" si="2"/>
        <v>412</v>
      </c>
      <c r="W29" s="338">
        <v>0.7</v>
      </c>
      <c r="X29" s="159">
        <v>1</v>
      </c>
      <c r="Y29" s="184">
        <f t="shared" si="3"/>
        <v>288</v>
      </c>
      <c r="Z29" s="338">
        <v>0.95</v>
      </c>
      <c r="AA29" s="184">
        <f t="shared" si="4"/>
        <v>274</v>
      </c>
      <c r="AB29" s="94">
        <v>0</v>
      </c>
      <c r="AC29" s="188">
        <f t="shared" si="5"/>
        <v>0</v>
      </c>
      <c r="AD29" s="188">
        <f t="shared" si="6"/>
        <v>412</v>
      </c>
      <c r="AE29" s="88">
        <v>0.95</v>
      </c>
      <c r="AF29" s="88">
        <v>0.08</v>
      </c>
      <c r="AG29" s="88">
        <f t="shared" si="10"/>
        <v>0.08</v>
      </c>
      <c r="AH29" s="184">
        <f t="shared" si="7"/>
        <v>434</v>
      </c>
      <c r="AI29" s="184">
        <f t="shared" si="8"/>
        <v>4991</v>
      </c>
      <c r="AJ29" s="524">
        <v>1</v>
      </c>
      <c r="AK29" s="184">
        <f t="shared" si="9"/>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57" priority="24">
      <formula>AND(ISNUMBER(W1),OR(ROUND(W1,2)&lt;0.7,ROUND(W1,2)&gt;1))</formula>
    </cfRule>
  </conditionalFormatting>
  <conditionalFormatting sqref="X1:X13 X15:X1048576">
    <cfRule type="expression" dxfId="56" priority="23">
      <formula>AND(ISNUMBER(X1),ROUND(X1,2)&lt;&gt;1)</formula>
    </cfRule>
  </conditionalFormatting>
  <conditionalFormatting sqref="E1:AN13 E15:AN1048576">
    <cfRule type="expression" dxfId="55" priority="10">
      <formula>OR($C1="Female PWID",$C1="Male PWID",$C1="MSM not SW",$C1="MSM SW",$C1="TG SW",$C1="TG not SW")</formula>
    </cfRule>
  </conditionalFormatting>
  <conditionalFormatting sqref="Z1:Z13 Z15:Z1048576">
    <cfRule type="expression" dxfId="54" priority="22">
      <formula>AND(ISNUMBER(Z1),OR(ROUND(Z1,2)&lt;0.95,ROUND(Z1,2)&gt;1))</formula>
    </cfRule>
  </conditionalFormatting>
  <conditionalFormatting sqref="AJ1:AJ13 AJ15:AJ1048576">
    <cfRule type="expression" dxfId="53" priority="21">
      <formula>AND(ISNUMBER(AJ1),ROUND(AJ1,2)&lt;&gt;1)</formula>
    </cfRule>
  </conditionalFormatting>
  <conditionalFormatting sqref="E1:AN13 E15:AN1048576">
    <cfRule type="expression" dxfId="52" priority="8">
      <formula>LEFT($B1,4)="_Mil"</formula>
    </cfRule>
  </conditionalFormatting>
  <conditionalFormatting sqref="L15:L1048576">
    <cfRule type="expression" dxfId="51" priority="7">
      <formula>OR($C15="Female PWID",$C15="Male PWID",$C15="MSM not SW",$C15="MSM SW",$C15="TG SW",$C15="TG not SW")</formula>
    </cfRule>
  </conditionalFormatting>
  <conditionalFormatting sqref="L13">
    <cfRule type="expression" dxfId="50" priority="6">
      <formula>OR($C13="Female PWID",$C13="Male PWID",$C13="MSM not SW",$C13="MSM SW",$C13="TG SW",$C13="TG not SW")</formula>
    </cfRule>
  </conditionalFormatting>
  <conditionalFormatting sqref="P1:P1048576">
    <cfRule type="expression" dxfId="49" priority="5">
      <formula>AND(ROW($P1)&gt;14, ISNUMBER(P15&lt;&gt;98%))</formula>
    </cfRule>
  </conditionalFormatting>
  <conditionalFormatting sqref="Q1:Q1048576">
    <cfRule type="expression" dxfId="48" priority="4">
      <formula>AND(ROW($Q1)&gt;14, ISNUMBER(Q15&lt;&gt;98%))</formula>
    </cfRule>
  </conditionalFormatting>
  <conditionalFormatting sqref="T1:T1048576">
    <cfRule type="expression" dxfId="47" priority="3">
      <formula>AND(ROW($T1)&gt;14, ISNUMBER(T15&lt;&gt;100%))</formula>
    </cfRule>
  </conditionalFormatting>
  <conditionalFormatting sqref="W1:W1048576">
    <cfRule type="expression" dxfId="46" priority="2">
      <formula>AND(ROW($W1)&gt;14, ISNUMBER(W15&lt;&gt;70%))</formula>
    </cfRule>
  </conditionalFormatting>
  <conditionalFormatting sqref="AE1:AE1048576">
    <cfRule type="expression" dxfId="45" priority="1">
      <formula>AND(ROW($AE1)&gt;14, ISNUMBER(AE15&lt;&gt;95%))</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tabSelected="1" zoomScale="160" zoomScaleNormal="160" workbookViewId="0">
      <pane xSplit="2" ySplit="14" topLeftCell="AS15" activePane="bottomRight" state="frozen"/>
      <selection pane="topRight" activeCell="F1" sqref="F1"/>
      <selection pane="bottomLeft" activeCell="A15" sqref="A15"/>
      <selection pane="bottomRight" activeCell="BU3" sqref="BU3"/>
    </sheetView>
    <sheetView workbookViewId="1"/>
  </sheetViews>
  <sheetFormatPr baseColWidth="10" defaultRowHeight="16"/>
  <cols>
    <col min="1" max="1" width="25" style="172" customWidth="1"/>
    <col min="2" max="2" width="28.1640625" style="172" customWidth="1"/>
    <col min="3" max="3" width="11.83203125" style="508" customWidth="1"/>
    <col min="4" max="4" width="11.83203125" style="530" customWidth="1"/>
    <col min="5" max="5" width="11.83203125" style="515" customWidth="1"/>
    <col min="6" max="7" width="11.83203125" style="236" customWidth="1"/>
    <col min="8" max="9" width="11.83203125" style="184" customWidth="1"/>
    <col min="10" max="10" width="11.83203125" style="508" customWidth="1"/>
    <col min="11" max="11" width="11.83203125" style="530" customWidth="1"/>
    <col min="12" max="12" width="11.83203125" style="515" customWidth="1"/>
    <col min="13" max="14" width="11.83203125" style="236" customWidth="1"/>
    <col min="15" max="16" width="11.83203125" style="184" customWidth="1"/>
    <col min="17" max="17" width="11.83203125" style="508" customWidth="1"/>
    <col min="18" max="18" width="11.83203125" style="530" customWidth="1"/>
    <col min="19" max="19" width="11.83203125" style="515" customWidth="1"/>
    <col min="20" max="21" width="11.83203125" style="236" customWidth="1"/>
    <col min="22" max="23" width="11.83203125" style="184" customWidth="1"/>
    <col min="24" max="24" width="11.83203125" style="508" customWidth="1"/>
    <col min="25" max="25" width="11.83203125" style="530" customWidth="1"/>
    <col min="26" max="26" width="11.83203125" style="515" customWidth="1"/>
    <col min="27" max="28" width="11.83203125" style="236" customWidth="1"/>
    <col min="29" max="30" width="11.83203125" style="184" customWidth="1"/>
    <col min="31" max="31" width="11.83203125" style="508" customWidth="1"/>
    <col min="32" max="32" width="11.83203125" style="530" customWidth="1"/>
    <col min="33" max="33" width="11.83203125" style="515" customWidth="1"/>
    <col min="34" max="35" width="11.83203125" style="236" customWidth="1"/>
    <col min="36" max="37" width="11.83203125" style="184" customWidth="1"/>
    <col min="38" max="38" width="11.83203125" style="508" customWidth="1"/>
    <col min="39" max="39" width="11.83203125" style="530" customWidth="1"/>
    <col min="40" max="40" width="11.83203125" style="515" customWidth="1"/>
    <col min="41" max="42" width="11.83203125" style="236" customWidth="1"/>
    <col min="43" max="44" width="11.83203125" style="184" customWidth="1"/>
    <col min="45" max="45" width="11.83203125" style="508" customWidth="1"/>
    <col min="46" max="46" width="11.83203125" style="530" customWidth="1"/>
    <col min="47" max="47" width="11.83203125" style="515" customWidth="1"/>
    <col min="48" max="49" width="11.83203125" style="236" customWidth="1"/>
    <col min="50" max="51" width="11.83203125" style="184" customWidth="1"/>
    <col min="52" max="52" width="11.83203125" style="508" customWidth="1"/>
    <col min="53" max="53" width="11.83203125" style="530" customWidth="1"/>
    <col min="54" max="54" width="11.83203125" style="515" customWidth="1"/>
    <col min="55" max="56" width="11.83203125" style="236" customWidth="1"/>
    <col min="57" max="58" width="11.83203125" style="184" customWidth="1"/>
    <col min="59" max="59" width="11.83203125" style="508" customWidth="1"/>
    <col min="60" max="60" width="11.83203125" style="530" customWidth="1"/>
    <col min="61" max="61" width="11.83203125" style="515" customWidth="1"/>
    <col min="62" max="63" width="11.83203125" style="236" customWidth="1"/>
    <col min="64" max="65" width="11.83203125" style="184" customWidth="1"/>
    <col min="66" max="66" width="11.83203125" style="508" customWidth="1"/>
    <col min="67" max="67" width="11.83203125" style="530" customWidth="1"/>
    <col min="68" max="68" width="11.83203125" style="515" customWidth="1"/>
    <col min="69" max="70" width="11.83203125" style="236" customWidth="1"/>
    <col min="71" max="72" width="11.83203125" style="184" customWidth="1"/>
    <col min="73" max="16384" width="10.83203125" style="168"/>
  </cols>
  <sheetData>
    <row r="1" spans="1:72" s="135" customFormat="1" ht="31" customHeight="1">
      <c r="A1" s="8" t="s">
        <v>720</v>
      </c>
      <c r="B1" s="8"/>
      <c r="C1" s="240" t="s">
        <v>28</v>
      </c>
      <c r="D1" s="526"/>
      <c r="E1" s="511"/>
      <c r="F1" s="266"/>
      <c r="G1" s="266"/>
      <c r="H1" s="179"/>
      <c r="I1" s="179"/>
      <c r="J1" s="240" t="s">
        <v>29</v>
      </c>
      <c r="K1" s="526"/>
      <c r="L1" s="511"/>
      <c r="M1" s="266"/>
      <c r="N1" s="266"/>
      <c r="O1" s="179"/>
      <c r="P1" s="179"/>
      <c r="Q1" s="240" t="s">
        <v>1</v>
      </c>
      <c r="R1" s="526"/>
      <c r="S1" s="511"/>
      <c r="T1" s="266"/>
      <c r="U1" s="266"/>
      <c r="V1" s="179"/>
      <c r="W1" s="179"/>
      <c r="X1" s="240" t="s">
        <v>2</v>
      </c>
      <c r="Y1" s="526"/>
      <c r="Z1" s="511"/>
      <c r="AA1" s="266"/>
      <c r="AB1" s="266"/>
      <c r="AC1" s="179"/>
      <c r="AD1" s="179"/>
      <c r="AE1" s="240" t="s">
        <v>66</v>
      </c>
      <c r="AF1" s="526"/>
      <c r="AG1" s="511"/>
      <c r="AH1" s="266"/>
      <c r="AI1" s="266"/>
      <c r="AJ1" s="179"/>
      <c r="AK1" s="179"/>
      <c r="AL1" s="240" t="s">
        <v>65</v>
      </c>
      <c r="AM1" s="526"/>
      <c r="AN1" s="511"/>
      <c r="AO1" s="266"/>
      <c r="AP1" s="266"/>
      <c r="AQ1" s="179"/>
      <c r="AR1" s="179"/>
      <c r="AS1" s="240" t="s">
        <v>1080</v>
      </c>
      <c r="AT1" s="526"/>
      <c r="AU1" s="511"/>
      <c r="AV1" s="266"/>
      <c r="AW1" s="266"/>
      <c r="AX1" s="179"/>
      <c r="AY1" s="179"/>
      <c r="AZ1" s="240" t="s">
        <v>1081</v>
      </c>
      <c r="BA1" s="526"/>
      <c r="BB1" s="511"/>
      <c r="BC1" s="266"/>
      <c r="BD1" s="266"/>
      <c r="BE1" s="179"/>
      <c r="BF1" s="179"/>
      <c r="BG1" s="240" t="s">
        <v>304</v>
      </c>
      <c r="BH1" s="526"/>
      <c r="BI1" s="511"/>
      <c r="BJ1" s="266"/>
      <c r="BK1" s="266"/>
      <c r="BL1" s="179"/>
      <c r="BM1" s="179"/>
      <c r="BN1" s="240" t="s">
        <v>347</v>
      </c>
      <c r="BO1" s="526"/>
      <c r="BP1" s="511"/>
      <c r="BQ1" s="266"/>
      <c r="BR1" s="266"/>
      <c r="BS1" s="179"/>
      <c r="BT1" s="179"/>
    </row>
    <row r="2" spans="1:72" s="134" customFormat="1" ht="19">
      <c r="A2" s="3"/>
      <c r="B2" s="3"/>
      <c r="C2" s="247" t="s">
        <v>1079</v>
      </c>
      <c r="D2" s="527"/>
      <c r="E2" s="512" t="s">
        <v>1078</v>
      </c>
      <c r="F2" s="267"/>
      <c r="G2" s="267"/>
      <c r="H2" s="505"/>
      <c r="I2" s="180"/>
      <c r="J2" s="247" t="s">
        <v>1079</v>
      </c>
      <c r="K2" s="527"/>
      <c r="L2" s="512" t="s">
        <v>1078</v>
      </c>
      <c r="M2" s="267"/>
      <c r="N2" s="267"/>
      <c r="O2" s="505"/>
      <c r="P2" s="180"/>
      <c r="Q2" s="247" t="s">
        <v>1079</v>
      </c>
      <c r="R2" s="527"/>
      <c r="S2" s="512" t="s">
        <v>1078</v>
      </c>
      <c r="T2" s="267"/>
      <c r="U2" s="267"/>
      <c r="V2" s="505"/>
      <c r="W2" s="180"/>
      <c r="X2" s="247" t="s">
        <v>1079</v>
      </c>
      <c r="Y2" s="527"/>
      <c r="Z2" s="512" t="s">
        <v>1078</v>
      </c>
      <c r="AA2" s="267"/>
      <c r="AB2" s="267"/>
      <c r="AC2" s="505"/>
      <c r="AD2" s="180"/>
      <c r="AE2" s="247" t="s">
        <v>1079</v>
      </c>
      <c r="AF2" s="527"/>
      <c r="AG2" s="512" t="s">
        <v>1078</v>
      </c>
      <c r="AH2" s="267"/>
      <c r="AI2" s="267"/>
      <c r="AJ2" s="505"/>
      <c r="AK2" s="180"/>
      <c r="AL2" s="247" t="s">
        <v>1079</v>
      </c>
      <c r="AM2" s="527"/>
      <c r="AN2" s="512" t="s">
        <v>1078</v>
      </c>
      <c r="AO2" s="267"/>
      <c r="AP2" s="267"/>
      <c r="AQ2" s="505"/>
      <c r="AR2" s="180"/>
      <c r="AS2" s="247" t="s">
        <v>1079</v>
      </c>
      <c r="AT2" s="527"/>
      <c r="AU2" s="512" t="s">
        <v>1078</v>
      </c>
      <c r="AV2" s="267"/>
      <c r="AW2" s="267"/>
      <c r="AX2" s="505"/>
      <c r="AY2" s="180"/>
      <c r="AZ2" s="247" t="s">
        <v>1079</v>
      </c>
      <c r="BA2" s="527"/>
      <c r="BB2" s="512" t="s">
        <v>1078</v>
      </c>
      <c r="BC2" s="267"/>
      <c r="BD2" s="267"/>
      <c r="BE2" s="505"/>
      <c r="BF2" s="180"/>
      <c r="BG2" s="247" t="s">
        <v>1079</v>
      </c>
      <c r="BH2" s="527"/>
      <c r="BI2" s="512" t="s">
        <v>1078</v>
      </c>
      <c r="BJ2" s="267"/>
      <c r="BK2" s="267"/>
      <c r="BL2" s="505"/>
      <c r="BM2" s="180"/>
      <c r="BN2" s="247" t="s">
        <v>1079</v>
      </c>
      <c r="BO2" s="527"/>
      <c r="BP2" s="512" t="s">
        <v>1078</v>
      </c>
      <c r="BQ2" s="267"/>
      <c r="BR2" s="267"/>
      <c r="BS2" s="505"/>
      <c r="BT2" s="180"/>
    </row>
    <row r="3" spans="1:72" ht="117" customHeight="1">
      <c r="A3"/>
      <c r="B3"/>
      <c r="C3" s="506" t="s">
        <v>1023</v>
      </c>
      <c r="D3" s="528" t="s">
        <v>1024</v>
      </c>
      <c r="E3" s="513" t="s">
        <v>985</v>
      </c>
      <c r="F3" s="328" t="s">
        <v>986</v>
      </c>
      <c r="G3" s="328" t="s">
        <v>989</v>
      </c>
      <c r="H3" s="181" t="s">
        <v>987</v>
      </c>
      <c r="I3" s="181" t="s">
        <v>988</v>
      </c>
      <c r="J3" s="506" t="s">
        <v>1023</v>
      </c>
      <c r="K3" s="528" t="s">
        <v>1024</v>
      </c>
      <c r="L3" s="513" t="s">
        <v>985</v>
      </c>
      <c r="M3" s="328" t="s">
        <v>986</v>
      </c>
      <c r="N3" s="328" t="s">
        <v>989</v>
      </c>
      <c r="O3" s="181" t="s">
        <v>987</v>
      </c>
      <c r="P3" s="181" t="s">
        <v>988</v>
      </c>
      <c r="Q3" s="506" t="s">
        <v>1023</v>
      </c>
      <c r="R3" s="528" t="s">
        <v>1024</v>
      </c>
      <c r="S3" s="513" t="s">
        <v>985</v>
      </c>
      <c r="T3" s="328" t="s">
        <v>986</v>
      </c>
      <c r="U3" s="328" t="s">
        <v>989</v>
      </c>
      <c r="V3" s="181" t="s">
        <v>987</v>
      </c>
      <c r="W3" s="181" t="s">
        <v>988</v>
      </c>
      <c r="X3" s="506" t="s">
        <v>1023</v>
      </c>
      <c r="Y3" s="528" t="s">
        <v>1024</v>
      </c>
      <c r="Z3" s="513" t="s">
        <v>985</v>
      </c>
      <c r="AA3" s="328" t="s">
        <v>986</v>
      </c>
      <c r="AB3" s="328" t="s">
        <v>989</v>
      </c>
      <c r="AC3" s="181" t="s">
        <v>987</v>
      </c>
      <c r="AD3" s="181" t="s">
        <v>988</v>
      </c>
      <c r="AE3" s="506" t="s">
        <v>1023</v>
      </c>
      <c r="AF3" s="528" t="s">
        <v>1024</v>
      </c>
      <c r="AG3" s="513" t="s">
        <v>985</v>
      </c>
      <c r="AH3" s="328" t="s">
        <v>986</v>
      </c>
      <c r="AI3" s="328" t="s">
        <v>989</v>
      </c>
      <c r="AJ3" s="181" t="s">
        <v>987</v>
      </c>
      <c r="AK3" s="181" t="s">
        <v>988</v>
      </c>
      <c r="AL3" s="506" t="s">
        <v>1023</v>
      </c>
      <c r="AM3" s="528" t="s">
        <v>1024</v>
      </c>
      <c r="AN3" s="513" t="s">
        <v>985</v>
      </c>
      <c r="AO3" s="328" t="s">
        <v>986</v>
      </c>
      <c r="AP3" s="328" t="s">
        <v>989</v>
      </c>
      <c r="AQ3" s="181" t="s">
        <v>987</v>
      </c>
      <c r="AR3" s="181" t="s">
        <v>988</v>
      </c>
      <c r="AS3" s="506" t="s">
        <v>1023</v>
      </c>
      <c r="AT3" s="528" t="s">
        <v>1024</v>
      </c>
      <c r="AU3" s="513" t="s">
        <v>985</v>
      </c>
      <c r="AV3" s="328" t="s">
        <v>986</v>
      </c>
      <c r="AW3" s="328" t="s">
        <v>989</v>
      </c>
      <c r="AX3" s="181" t="s">
        <v>987</v>
      </c>
      <c r="AY3" s="181" t="s">
        <v>988</v>
      </c>
      <c r="AZ3" s="506" t="s">
        <v>1023</v>
      </c>
      <c r="BA3" s="528" t="s">
        <v>1024</v>
      </c>
      <c r="BB3" s="513" t="s">
        <v>985</v>
      </c>
      <c r="BC3" s="328" t="s">
        <v>986</v>
      </c>
      <c r="BD3" s="328" t="s">
        <v>989</v>
      </c>
      <c r="BE3" s="181" t="s">
        <v>987</v>
      </c>
      <c r="BF3" s="181" t="s">
        <v>988</v>
      </c>
      <c r="BG3" s="506" t="s">
        <v>1023</v>
      </c>
      <c r="BH3" s="528" t="s">
        <v>1024</v>
      </c>
      <c r="BI3" s="513" t="s">
        <v>985</v>
      </c>
      <c r="BJ3" s="328" t="s">
        <v>986</v>
      </c>
      <c r="BK3" s="328" t="s">
        <v>989</v>
      </c>
      <c r="BL3" s="181" t="s">
        <v>987</v>
      </c>
      <c r="BM3" s="181" t="s">
        <v>988</v>
      </c>
      <c r="BN3" s="506" t="s">
        <v>1023</v>
      </c>
      <c r="BO3" s="528" t="s">
        <v>1024</v>
      </c>
      <c r="BP3" s="513" t="s">
        <v>985</v>
      </c>
      <c r="BQ3" s="328" t="s">
        <v>986</v>
      </c>
      <c r="BR3" s="328" t="s">
        <v>989</v>
      </c>
      <c r="BS3" s="181" t="s">
        <v>987</v>
      </c>
      <c r="BT3" s="181" t="s">
        <v>988</v>
      </c>
    </row>
    <row r="4" spans="1:72">
      <c r="A4" s="171"/>
      <c r="B4" s="171" t="s">
        <v>5</v>
      </c>
      <c r="C4" s="507">
        <f>SUBTOTAL(109,C$15:INDEX(C:C,COUNTA($B:$B)+14-COUNTA($B$1:$B$14)))</f>
        <v>0</v>
      </c>
      <c r="D4" s="529">
        <f>SUBTOTAL(109,D$15:INDEX(D:D,COUNTA($B:$B)+14-COUNTA($B$1:$B$14)))</f>
        <v>0</v>
      </c>
      <c r="E4" s="514">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7">
        <f>SUBTOTAL(109,J$15:INDEX(J:J,COUNTA($B:$B)+14-COUNTA($B$1:$B$14)))</f>
        <v>0</v>
      </c>
      <c r="K4" s="529">
        <f>SUBTOTAL(109,K$15:INDEX(K:K,COUNTA($B:$B)+14-COUNTA($B$1:$B$14)))</f>
        <v>0</v>
      </c>
      <c r="L4" s="514">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7">
        <f>SUBTOTAL(109,Q$15:INDEX(Q:Q,COUNTA($B:$B)+14-COUNTA($B$1:$B$14)))</f>
        <v>59743</v>
      </c>
      <c r="R4" s="529">
        <f>SUBTOTAL(109,R$15:INDEX(R:R,COUNTA($B:$B)+14-COUNTA($B$1:$B$14)))</f>
        <v>40925</v>
      </c>
      <c r="S4" s="514">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7">
        <f>SUBTOTAL(109,X$15:INDEX(X:X,COUNTA($B:$B)+14-COUNTA($B$1:$B$14)))</f>
        <v>3866</v>
      </c>
      <c r="Y4" s="529">
        <f>SUBTOTAL(109,Y$15:INDEX(Y:Y,COUNTA($B:$B)+14-COUNTA($B$1:$B$14)))</f>
        <v>2678</v>
      </c>
      <c r="Z4" s="514">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7">
        <f>SUBTOTAL(109,AE$15:INDEX(AE:AE,COUNTA($B:$B)+14-COUNTA($B$1:$B$14)))</f>
        <v>59803</v>
      </c>
      <c r="AF4" s="529">
        <f>SUBTOTAL(109,AF$15:INDEX(AF:AF,COUNTA($B:$B)+14-COUNTA($B$1:$B$14)))</f>
        <v>40958</v>
      </c>
      <c r="AG4" s="514">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7">
        <f>SUBTOTAL(109,AL$15:INDEX(AL:AL,COUNTA($B:$B)+14-COUNTA($B$1:$B$14)))</f>
        <v>56813</v>
      </c>
      <c r="AM4" s="529">
        <f>SUBTOTAL(109,AM$15:INDEX(AM:AM,COUNTA($B:$B)+14-COUNTA($B$1:$B$14)))</f>
        <v>38910</v>
      </c>
      <c r="AN4" s="514">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7">
        <f>SUBTOTAL(109,AS$15:INDEX(AS:AS,COUNTA($B:$B)+14-COUNTA($B$1:$B$14)))</f>
        <v>3442</v>
      </c>
      <c r="AT4" s="529">
        <f>SUBTOTAL(109,AT$15:INDEX(AT:AT,COUNTA($B:$B)+14-COUNTA($B$1:$B$14)))</f>
        <v>3104</v>
      </c>
      <c r="AU4" s="514">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7">
        <f>SUBTOTAL(109,AZ$15:INDEX(AZ:AZ,COUNTA($B:$B)+14-COUNTA($B$1:$B$14)))</f>
        <v>8067</v>
      </c>
      <c r="BA4" s="529">
        <f>SUBTOTAL(109,BA$15:INDEX(BA:BA,COUNTA($B:$B)+14-COUNTA($B$1:$B$14)))</f>
        <v>80079</v>
      </c>
      <c r="BB4" s="514">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7">
        <f>SUBTOTAL(109,BG$15:INDEX(BG:BG,COUNTA($B:$B)+14-COUNTA($B$1:$B$14)))</f>
        <v>3411</v>
      </c>
      <c r="BH4" s="529">
        <f>SUBTOTAL(109,BH$15:INDEX(BH:BH,COUNTA($B:$B)+14-COUNTA($B$1:$B$14)))</f>
        <v>1753</v>
      </c>
      <c r="BI4" s="514">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7">
        <f>SUBTOTAL(109,BN$15:INDEX(BN:BN,COUNTA($B:$B)+14-COUNTA($B$1:$B$14)))</f>
        <v>24</v>
      </c>
      <c r="BO4" s="529">
        <f>SUBTOTAL(109,BO$15:INDEX(BO:BO,COUNTA($B:$B)+14-COUNTA($B$1:$B$14)))</f>
        <v>12</v>
      </c>
      <c r="BP4" s="514">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5" t="s">
        <v>195</v>
      </c>
      <c r="F5" s="236" t="s">
        <v>195</v>
      </c>
      <c r="H5" s="184" t="s">
        <v>195</v>
      </c>
      <c r="I5" s="184" t="s">
        <v>195</v>
      </c>
      <c r="L5" s="515" t="s">
        <v>195</v>
      </c>
      <c r="M5" s="236" t="s">
        <v>195</v>
      </c>
      <c r="O5" s="184" t="s">
        <v>195</v>
      </c>
      <c r="P5" s="184" t="s">
        <v>195</v>
      </c>
      <c r="S5" s="515" t="s">
        <v>195</v>
      </c>
      <c r="T5" s="236" t="s">
        <v>195</v>
      </c>
      <c r="V5" s="184" t="s">
        <v>195</v>
      </c>
      <c r="W5" s="184" t="s">
        <v>195</v>
      </c>
      <c r="Z5" s="515" t="s">
        <v>195</v>
      </c>
      <c r="AA5" s="236" t="s">
        <v>195</v>
      </c>
      <c r="AC5" s="184" t="s">
        <v>195</v>
      </c>
      <c r="AD5" s="184" t="s">
        <v>195</v>
      </c>
      <c r="AG5" s="515" t="s">
        <v>195</v>
      </c>
      <c r="AH5" s="236" t="s">
        <v>195</v>
      </c>
      <c r="AJ5" s="184" t="s">
        <v>195</v>
      </c>
      <c r="AK5" s="184" t="s">
        <v>195</v>
      </c>
      <c r="AN5" s="515" t="s">
        <v>195</v>
      </c>
      <c r="AO5" s="236" t="s">
        <v>195</v>
      </c>
      <c r="AQ5" s="184" t="s">
        <v>195</v>
      </c>
      <c r="AR5" s="184" t="s">
        <v>195</v>
      </c>
      <c r="AU5" s="515" t="s">
        <v>195</v>
      </c>
      <c r="AV5" s="236" t="s">
        <v>195</v>
      </c>
      <c r="AX5" s="184" t="s">
        <v>195</v>
      </c>
      <c r="AY5" s="184" t="s">
        <v>195</v>
      </c>
      <c r="BB5" s="515" t="s">
        <v>195</v>
      </c>
      <c r="BC5" s="236" t="s">
        <v>195</v>
      </c>
      <c r="BE5" s="184" t="s">
        <v>195</v>
      </c>
      <c r="BF5" s="184" t="s">
        <v>195</v>
      </c>
      <c r="BI5" s="515" t="s">
        <v>195</v>
      </c>
      <c r="BJ5" s="236" t="s">
        <v>195</v>
      </c>
      <c r="BL5" s="184" t="s">
        <v>195</v>
      </c>
      <c r="BM5" s="184" t="s">
        <v>195</v>
      </c>
      <c r="BP5" s="515" t="s">
        <v>195</v>
      </c>
      <c r="BQ5" s="236" t="s">
        <v>195</v>
      </c>
      <c r="BS5" s="184" t="s">
        <v>195</v>
      </c>
      <c r="BT5" s="184" t="s">
        <v>195</v>
      </c>
    </row>
    <row r="6" spans="1:72" hidden="1">
      <c r="A6" s="172" t="s">
        <v>293</v>
      </c>
      <c r="B6" s="172" t="s">
        <v>293</v>
      </c>
      <c r="E6" s="515" t="s">
        <v>176</v>
      </c>
      <c r="F6" s="236" t="s">
        <v>176</v>
      </c>
      <c r="H6" s="184" t="s">
        <v>176</v>
      </c>
      <c r="I6" s="184" t="s">
        <v>176</v>
      </c>
      <c r="L6" s="515" t="s">
        <v>176</v>
      </c>
      <c r="M6" s="236" t="s">
        <v>176</v>
      </c>
      <c r="O6" s="184" t="s">
        <v>176</v>
      </c>
      <c r="P6" s="184" t="s">
        <v>176</v>
      </c>
      <c r="S6" s="515" t="s">
        <v>176</v>
      </c>
      <c r="T6" s="236" t="s">
        <v>176</v>
      </c>
      <c r="V6" s="184" t="s">
        <v>176</v>
      </c>
      <c r="W6" s="184" t="s">
        <v>176</v>
      </c>
      <c r="Z6" s="515" t="s">
        <v>176</v>
      </c>
      <c r="AA6" s="236" t="s">
        <v>176</v>
      </c>
      <c r="AC6" s="184" t="s">
        <v>176</v>
      </c>
      <c r="AD6" s="184" t="s">
        <v>176</v>
      </c>
      <c r="AG6" s="515" t="s">
        <v>176</v>
      </c>
      <c r="AH6" s="236" t="s">
        <v>176</v>
      </c>
      <c r="AJ6" s="184" t="s">
        <v>176</v>
      </c>
      <c r="AK6" s="184" t="s">
        <v>176</v>
      </c>
      <c r="AN6" s="515" t="s">
        <v>176</v>
      </c>
      <c r="AO6" s="236" t="s">
        <v>176</v>
      </c>
      <c r="AQ6" s="184" t="s">
        <v>176</v>
      </c>
      <c r="AR6" s="184" t="s">
        <v>176</v>
      </c>
      <c r="AU6" s="515" t="s">
        <v>176</v>
      </c>
      <c r="AV6" s="236" t="s">
        <v>176</v>
      </c>
      <c r="AX6" s="184" t="s">
        <v>176</v>
      </c>
      <c r="AY6" s="184" t="s">
        <v>176</v>
      </c>
      <c r="BB6" s="515" t="s">
        <v>176</v>
      </c>
      <c r="BC6" s="236" t="s">
        <v>176</v>
      </c>
      <c r="BE6" s="184" t="s">
        <v>176</v>
      </c>
      <c r="BF6" s="184" t="s">
        <v>176</v>
      </c>
      <c r="BI6" s="515" t="s">
        <v>176</v>
      </c>
      <c r="BJ6" s="236" t="s">
        <v>176</v>
      </c>
      <c r="BL6" s="184" t="s">
        <v>176</v>
      </c>
      <c r="BM6" s="184" t="s">
        <v>176</v>
      </c>
      <c r="BP6" s="515" t="s">
        <v>176</v>
      </c>
      <c r="BQ6" s="236" t="s">
        <v>176</v>
      </c>
      <c r="BS6" s="184" t="s">
        <v>176</v>
      </c>
      <c r="BT6" s="184" t="s">
        <v>176</v>
      </c>
    </row>
    <row r="7" spans="1:72" hidden="1">
      <c r="A7" s="172" t="s">
        <v>194</v>
      </c>
      <c r="B7" s="172" t="s">
        <v>194</v>
      </c>
      <c r="C7" s="510"/>
      <c r="D7" s="531"/>
      <c r="E7" s="515" t="s">
        <v>178</v>
      </c>
      <c r="F7" s="236" t="s">
        <v>178</v>
      </c>
      <c r="H7" s="184" t="s">
        <v>178</v>
      </c>
      <c r="I7" s="184" t="s">
        <v>178</v>
      </c>
      <c r="J7" s="510"/>
      <c r="K7" s="531"/>
      <c r="L7" s="515" t="s">
        <v>178</v>
      </c>
      <c r="M7" s="236" t="s">
        <v>178</v>
      </c>
      <c r="O7" s="184" t="s">
        <v>178</v>
      </c>
      <c r="P7" s="184" t="s">
        <v>178</v>
      </c>
      <c r="Q7" s="510"/>
      <c r="R7" s="531"/>
      <c r="S7" s="515" t="s">
        <v>178</v>
      </c>
      <c r="T7" s="236" t="s">
        <v>178</v>
      </c>
      <c r="V7" s="184" t="s">
        <v>178</v>
      </c>
      <c r="W7" s="184" t="s">
        <v>178</v>
      </c>
      <c r="X7" s="510"/>
      <c r="Y7" s="531"/>
      <c r="Z7" s="515" t="s">
        <v>178</v>
      </c>
      <c r="AA7" s="236" t="s">
        <v>178</v>
      </c>
      <c r="AC7" s="184" t="s">
        <v>178</v>
      </c>
      <c r="AD7" s="184" t="s">
        <v>178</v>
      </c>
      <c r="AE7" s="510"/>
      <c r="AF7" s="531"/>
      <c r="AG7" s="515" t="s">
        <v>178</v>
      </c>
      <c r="AH7" s="236" t="s">
        <v>178</v>
      </c>
      <c r="AJ7" s="184" t="s">
        <v>178</v>
      </c>
      <c r="AK7" s="184" t="s">
        <v>178</v>
      </c>
      <c r="AL7" s="510"/>
      <c r="AM7" s="531"/>
      <c r="AN7" s="515" t="s">
        <v>178</v>
      </c>
      <c r="AO7" s="236" t="s">
        <v>178</v>
      </c>
      <c r="AQ7" s="184" t="s">
        <v>178</v>
      </c>
      <c r="AR7" s="184" t="s">
        <v>178</v>
      </c>
      <c r="AS7" s="510"/>
      <c r="AT7" s="531"/>
      <c r="AU7" s="515" t="s">
        <v>178</v>
      </c>
      <c r="AV7" s="236" t="s">
        <v>178</v>
      </c>
      <c r="AX7" s="184" t="s">
        <v>178</v>
      </c>
      <c r="AY7" s="184" t="s">
        <v>178</v>
      </c>
      <c r="AZ7" s="510"/>
      <c r="BA7" s="531"/>
      <c r="BB7" s="515" t="s">
        <v>178</v>
      </c>
      <c r="BC7" s="236" t="s">
        <v>178</v>
      </c>
      <c r="BE7" s="184" t="s">
        <v>178</v>
      </c>
      <c r="BF7" s="184" t="s">
        <v>178</v>
      </c>
      <c r="BG7" s="510"/>
      <c r="BH7" s="531"/>
      <c r="BI7" s="515" t="s">
        <v>178</v>
      </c>
      <c r="BJ7" s="236" t="s">
        <v>178</v>
      </c>
      <c r="BL7" s="184" t="s">
        <v>178</v>
      </c>
      <c r="BM7" s="184" t="s">
        <v>178</v>
      </c>
      <c r="BN7" s="510"/>
      <c r="BO7" s="531"/>
      <c r="BP7" s="515" t="s">
        <v>178</v>
      </c>
      <c r="BQ7" s="236" t="s">
        <v>178</v>
      </c>
      <c r="BS7" s="184" t="s">
        <v>178</v>
      </c>
      <c r="BT7" s="184" t="s">
        <v>178</v>
      </c>
    </row>
    <row r="8" spans="1:72" hidden="1">
      <c r="C8" s="510"/>
      <c r="D8" s="531"/>
      <c r="J8" s="510"/>
      <c r="K8" s="531"/>
      <c r="Q8" s="510"/>
      <c r="R8" s="531"/>
      <c r="X8" s="510"/>
      <c r="Y8" s="531"/>
      <c r="AE8" s="510"/>
      <c r="AF8" s="531"/>
      <c r="AL8" s="510"/>
      <c r="AM8" s="531"/>
      <c r="AS8" s="510"/>
      <c r="AT8" s="531"/>
      <c r="AZ8" s="510"/>
      <c r="BA8" s="531"/>
      <c r="BG8" s="510"/>
      <c r="BH8" s="531"/>
      <c r="BN8" s="510"/>
      <c r="BO8" s="531"/>
    </row>
    <row r="9" spans="1:72" hidden="1">
      <c r="C9" s="510"/>
      <c r="D9" s="531"/>
      <c r="J9" s="510"/>
      <c r="K9" s="531"/>
      <c r="Q9" s="510"/>
      <c r="R9" s="531"/>
      <c r="X9" s="510"/>
      <c r="Y9" s="531"/>
      <c r="AE9" s="510"/>
      <c r="AF9" s="531"/>
      <c r="AL9" s="510"/>
      <c r="AM9" s="531"/>
      <c r="AS9" s="510"/>
      <c r="AT9" s="531"/>
      <c r="AZ9" s="510"/>
      <c r="BA9" s="531"/>
      <c r="BG9" s="510"/>
      <c r="BH9" s="531"/>
      <c r="BN9" s="510"/>
      <c r="BO9" s="531"/>
    </row>
    <row r="10" spans="1:72" hidden="1">
      <c r="C10" s="510"/>
      <c r="D10" s="531"/>
      <c r="J10" s="510"/>
      <c r="K10" s="531"/>
      <c r="Q10" s="510"/>
      <c r="R10" s="531"/>
      <c r="X10" s="510"/>
      <c r="Y10" s="531"/>
      <c r="AE10" s="510"/>
      <c r="AF10" s="531"/>
      <c r="AL10" s="510"/>
      <c r="AM10" s="531"/>
      <c r="AS10" s="510"/>
      <c r="AT10" s="531"/>
      <c r="AZ10" s="510"/>
      <c r="BA10" s="531"/>
      <c r="BG10" s="510"/>
      <c r="BH10" s="531"/>
      <c r="BN10" s="510"/>
      <c r="BO10" s="531"/>
    </row>
    <row r="11" spans="1:72" hidden="1">
      <c r="C11" s="510"/>
      <c r="D11" s="531"/>
      <c r="J11" s="510"/>
      <c r="K11" s="531"/>
      <c r="Q11" s="510"/>
      <c r="R11" s="531"/>
      <c r="X11" s="510"/>
      <c r="Y11" s="531"/>
      <c r="AE11" s="510"/>
      <c r="AF11" s="531"/>
      <c r="AL11" s="510"/>
      <c r="AM11" s="531"/>
      <c r="AS11" s="510"/>
      <c r="AT11" s="531"/>
      <c r="AZ11" s="510"/>
      <c r="BA11" s="531"/>
      <c r="BG11" s="510"/>
      <c r="BH11" s="531"/>
      <c r="BN11" s="510"/>
      <c r="BO11" s="531"/>
    </row>
    <row r="12" spans="1:72" hidden="1"/>
    <row r="13" spans="1:72" hidden="1"/>
    <row r="14" spans="1:72">
      <c r="A14" s="128" t="s">
        <v>955</v>
      </c>
      <c r="B14" s="128" t="s">
        <v>6</v>
      </c>
      <c r="C14" s="364"/>
      <c r="D14" s="532"/>
      <c r="E14" s="516" t="s">
        <v>684</v>
      </c>
      <c r="F14" s="368"/>
      <c r="G14" s="368"/>
      <c r="H14" s="209"/>
      <c r="I14" s="209"/>
      <c r="J14" s="364"/>
      <c r="K14" s="532"/>
      <c r="L14" s="516" t="s">
        <v>684</v>
      </c>
      <c r="M14" s="368"/>
      <c r="N14" s="368"/>
      <c r="O14" s="209"/>
      <c r="P14" s="209"/>
      <c r="Q14" s="364"/>
      <c r="R14" s="532"/>
      <c r="S14" s="516" t="s">
        <v>684</v>
      </c>
      <c r="T14" s="368"/>
      <c r="U14" s="368"/>
      <c r="V14" s="209"/>
      <c r="W14" s="209"/>
      <c r="X14" s="364"/>
      <c r="Y14" s="532"/>
      <c r="Z14" s="516" t="s">
        <v>684</v>
      </c>
      <c r="AA14" s="368"/>
      <c r="AB14" s="368"/>
      <c r="AC14" s="209"/>
      <c r="AD14" s="209"/>
      <c r="AE14" s="364"/>
      <c r="AF14" s="532"/>
      <c r="AG14" s="516" t="s">
        <v>684</v>
      </c>
      <c r="AH14" s="368"/>
      <c r="AI14" s="368"/>
      <c r="AJ14" s="209"/>
      <c r="AK14" s="209"/>
      <c r="AL14" s="364"/>
      <c r="AM14" s="532"/>
      <c r="AN14" s="516" t="s">
        <v>684</v>
      </c>
      <c r="AO14" s="368"/>
      <c r="AP14" s="368"/>
      <c r="AQ14" s="209"/>
      <c r="AR14" s="209"/>
      <c r="AS14" s="364"/>
      <c r="AT14" s="532"/>
      <c r="AU14" s="516" t="s">
        <v>684</v>
      </c>
      <c r="AV14" s="368"/>
      <c r="AW14" s="368"/>
      <c r="AX14" s="209"/>
      <c r="AY14" s="209"/>
      <c r="AZ14" s="364"/>
      <c r="BA14" s="532"/>
      <c r="BB14" s="516" t="s">
        <v>684</v>
      </c>
      <c r="BC14" s="368"/>
      <c r="BD14" s="368"/>
      <c r="BE14" s="209"/>
      <c r="BF14" s="209"/>
      <c r="BG14" s="364"/>
      <c r="BH14" s="532"/>
      <c r="BI14" s="516" t="s">
        <v>684</v>
      </c>
      <c r="BJ14" s="368"/>
      <c r="BK14" s="368"/>
      <c r="BL14" s="209"/>
      <c r="BM14" s="209"/>
      <c r="BN14" s="364"/>
      <c r="BO14" s="532"/>
      <c r="BP14" s="516" t="s">
        <v>684</v>
      </c>
      <c r="BQ14" s="368"/>
      <c r="BR14" s="368"/>
      <c r="BS14" s="209"/>
      <c r="BT14" s="209"/>
    </row>
    <row r="15" spans="1:72">
      <c r="A15" s="129"/>
      <c r="B15" s="129" t="s">
        <v>748</v>
      </c>
      <c r="C15" s="508" cm="1">
        <f t="array" ref="C15">SUM(SUMIFS(PrEP!$O:$O,PrEP!$B:$B,$B15,PrEP!$C:$C,{"15-19","20-24","25-29","30-34","35-39","40-44","45-49","50+"},PrEP!$D:$D,"Female"))</f>
        <v>0</v>
      </c>
      <c r="D15" s="530" cm="1">
        <f t="array" ref="D15">SUM(SUMIFS(PrEP!$O:$O,PrEP!$B:$B,$B15,PrEP!$C:$C,{"15-19","20-24","25-29","30-34","35-39","40-44","45-49","50+"},PrEP!$D:$D,"Male"))</f>
        <v>0</v>
      </c>
      <c r="E15" s="515">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8" cm="1">
        <f t="array" ref="J15">SUM(SUMIFS(PrEP!$L:$L,PrEP!$B:$B,$B15,PrEP!$C:$C,{"15-19","20-24","25-29","30-34","35-39","40-44","45-49","50+"},PrEP!$D:$D,"Female"))</f>
        <v>0</v>
      </c>
      <c r="K15" s="530" cm="1">
        <f t="array" ref="K15">SUM(SUMIFS(PrEP!$L:$L,PrEP!$B:$B,$B15,PrEP!$C:$C,{"15-19","20-24","25-29","30-34","35-39","40-44","45-49","50+"},PrEP!$D:$D,"Male"))</f>
        <v>0</v>
      </c>
      <c r="L15" s="515">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8" cm="1">
        <f t="array" ref="Q15">SUM(SUMIFS(Cascade!$AD:$AD,Cascade!$B:$B,$B15,Cascade!$C:$C,{"15-19","20-24","25-29","30-34","35-39","40-44","45-49","50+"},Cascade!$D:$D,"Female"))</f>
        <v>22190</v>
      </c>
      <c r="R15" s="530" cm="1">
        <f t="array" ref="R15">SUM(SUMIFS(Cascade!$AD:$AD,Cascade!$B:$B,$B15,Cascade!$C:$C,{"15-19","20-24","25-29","30-34","35-39","40-44","45-49","50+"},Cascade!$D:$D,"Male"))</f>
        <v>15206</v>
      </c>
      <c r="S15" s="515">
        <f>_xlfn.IFNA(INDEX(KP!$R:$R,MATCH(($B15&amp;"|"&amp;S$3),KP!$D:$D,0)),"")</f>
        <v>23000</v>
      </c>
      <c r="T15" s="236">
        <f>_xlfn.IFNA(INDEX(KP!$R:$R,MATCH(($B15&amp;"|"&amp;T$3),KP!$D:$D,0)),"")</f>
        <v>1521</v>
      </c>
      <c r="U15" s="236">
        <f>_xlfn.IFNA(INDEX(KP!$R:$R,MATCH(($B15&amp;"|"&amp;U$3),KP!$D:$D,0)),"")</f>
        <v>1521</v>
      </c>
      <c r="V15" s="236">
        <f>_xlfn.IFNA(INDEX(KP!$R:$R,MATCH(($B15&amp;"|"&amp;V$3),KP!$D:$D,0)),"")</f>
        <v>7065</v>
      </c>
      <c r="W15" s="236">
        <f>_xlfn.IFNA(INDEX(KP!$R:$R,MATCH(($B15&amp;"|"&amp;W$3),KP!$D:$D,0)),"")</f>
        <v>3041</v>
      </c>
      <c r="X15" s="508" cm="1">
        <f t="array" ref="X15">SUM(SUMIFS(Cascade!$AK:$AK,Cascade!$B:$B,$B15,Cascade!$C:$C,{"15-19","20-24","25-29","30-34","35-39","40-44","45-49","50+"},Cascade!$D:$D,"Female"))</f>
        <v>1653</v>
      </c>
      <c r="Y15" s="530" cm="1">
        <f t="array" ref="Y15">SUM(SUMIFS(Cascade!$AK:$AK,Cascade!$B:$B,$B15,Cascade!$C:$C,{"15-19","20-24","25-29","30-34","35-39","40-44","45-49","50+"},Cascade!$D:$D,"Male"))</f>
        <v>1119</v>
      </c>
      <c r="Z15" s="515">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8" cm="1">
        <f t="array" ref="AE15">SUM(SUMIFS(Cascade!$AN:$AN,Cascade!$B:$B,$B15,Cascade!$C:$C,{"15-19","20-24","25-29","30-34","35-39","40-44","45-49","50+"},Cascade!$D:$D,"Female"))</f>
        <v>22147</v>
      </c>
      <c r="AF15" s="530" cm="1">
        <f t="array" ref="AF15">SUM(SUMIFS(Cascade!$AN:$AN,Cascade!$B:$B,$B15,Cascade!$C:$C,{"15-19","20-24","25-29","30-34","35-39","40-44","45-49","50+"},Cascade!$D:$D,"Male"))</f>
        <v>15182</v>
      </c>
      <c r="AG15" s="515">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8" cm="1">
        <f t="array" ref="AL15">SUM(SUMIFS(Cascade!$AR:$AR,Cascade!$B:$B,$B15,Cascade!$C:$C,{"15-19","20-24","25-29","30-34","35-39","40-44","45-49","50+"},Cascade!$D:$D,"Female"))</f>
        <v>21039</v>
      </c>
      <c r="AM15" s="530" cm="1">
        <f t="array" ref="AM15">SUM(SUMIFS(Cascade!$AR:$AR,Cascade!$B:$B,$B15,Cascade!$C:$C,{"15-19","20-24","25-29","30-34","35-39","40-44","45-49","50+"},Cascade!$D:$D,"Male"))</f>
        <v>14424</v>
      </c>
      <c r="AN15" s="515">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8" cm="1">
        <f t="array" ref="AS15">SUM(SUMIFS(HTS!$BN:$BN,HTS!$B:$B,$B15,HTS!$C:$C,{"15-19","20-24","25-29","30-34","35-39","40-44","45-49","50+"},HTS!$D:$D,"Female"))</f>
        <v>1443</v>
      </c>
      <c r="AT15" s="530" cm="1">
        <f t="array" ref="AT15">SUM(SUMIFS(HTS!$BN:$BN,HTS!$B:$B,$B15,HTS!$C:$C,{"15-19","20-24","25-29","30-34","35-39","40-44","45-49","50+"},HTS!$D:$D,"Male"))</f>
        <v>1228</v>
      </c>
      <c r="AU15" s="515">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8" cm="1">
        <f t="array" ref="AZ15">SUM(SUMIFS(HTS!$BT:$BT,HTS!$B:$B,$B15,HTS!$C:$C,{"15-19","20-24","25-29","30-34","35-39","40-44","45-49","50+"},HTS!$D:$D,"Female"))</f>
        <v>2652</v>
      </c>
      <c r="BA15" s="530" cm="1">
        <f t="array" ref="BA15">SUM(SUMIFS(HTS!$BT:$BT,HTS!$B:$B,$B15,HTS!$C:$C,{"15-19","20-24","25-29","30-34","35-39","40-44","45-49","50+"},HTS!$D:$D,"Male"))</f>
        <v>38631</v>
      </c>
      <c r="BB15" s="515"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8" cm="1">
        <f t="array" ref="BG15">SUM(SUMIFS(HTS_RECENT!$AF:$AF,HTS_RECENT!$B:$B,$B15,HTS_RECENT!$C:$C,{"15-19","20-24","25-29","30-34","35-39","40-44","45-49","50+"},HTS_RECENT!$D:$D,"Female"))</f>
        <v>1434</v>
      </c>
      <c r="BH15" s="530" cm="1">
        <f t="array" ref="BH15">SUM(SUMIFS(HTS_RECENT!$AF:$AF,HTS_RECENT!$B:$B,$B15,HTS_RECENT!$C:$C,{"15-19","20-24","25-29","30-34","35-39","40-44","45-49","50+"},HTS_RECENT!$D:$D,"Male"))</f>
        <v>699</v>
      </c>
      <c r="BI15" s="515">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8" cm="1">
        <f t="array" ref="BN15">SUM(SUMIFS(HTS!$BY:$BY,HTS!$B:$B,$B15,HTS!$C:$C,{"15-19","20-24","25-29","30-34","35-39","40-44","45-49","50+"},HTS!$D:$D,"Female"))</f>
        <v>24</v>
      </c>
      <c r="BO15" s="530" cm="1">
        <f t="array" ref="BO15">SUM(SUMIFS(HTS!$BY:$BY,HTS!$B:$B,$B15,HTS!$C:$C,{"15-19","20-24","25-29","30-34","35-39","40-44","45-49","50+"},HTS!$D:$D,"Male"))</f>
        <v>12</v>
      </c>
      <c r="BP15" s="515">
        <f>_xlfn.IFNA(INDEX(KP!$AN:$AN,MATCH(($B15&amp;"|"&amp;BP$3),KP!$D:$D,0)),"")</f>
        <v>0</v>
      </c>
      <c r="BQ15" s="236">
        <f>_xlfn.IFNA(INDEX(KP!$AN:$AN,MATCH(($B15&amp;"|"&amp;BQ$3),KP!$D:$D,0)),"")</f>
        <v>0</v>
      </c>
      <c r="BR15" s="236">
        <f>_xlfn.IFNA(INDEX(KP!$AN:$AN,MATCH(($B15&amp;"|"&amp;BR$3),KP!$D:$D,0)),"")</f>
        <v>0</v>
      </c>
      <c r="BS15" s="236">
        <f>_xlfn.IFNA(INDEX(KP!$AN:$AN,MATCH(($B15&amp;"|"&amp;BS$3),KP!$D:$D,0)),"")</f>
        <v>0</v>
      </c>
      <c r="BT15" s="236">
        <f>_xlfn.IFNA(INDEX(KP!$AN:$AN,MATCH(($B15&amp;"|"&amp;BT$3),KP!$D:$D,0)),"")</f>
        <v>0</v>
      </c>
    </row>
    <row r="16" spans="1:72">
      <c r="A16" s="129"/>
      <c r="B16" s="129" t="s">
        <v>749</v>
      </c>
      <c r="C16" s="508" cm="1">
        <f t="array" ref="C16">SUM(SUMIFS(PrEP!$O:$O,PrEP!$B:$B,$B16,PrEP!$C:$C,{"15-19","20-24","25-29","30-34","35-39","40-44","45-49","50+"},PrEP!$D:$D,"Female"))</f>
        <v>0</v>
      </c>
      <c r="D16" s="530" cm="1">
        <f t="array" ref="D16">SUM(SUMIFS(PrEP!$O:$O,PrEP!$B:$B,$B16,PrEP!$C:$C,{"15-19","20-24","25-29","30-34","35-39","40-44","45-49","50+"},PrEP!$D:$D,"Male"))</f>
        <v>0</v>
      </c>
      <c r="E16" s="515">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8" cm="1">
        <f t="array" ref="J16">SUM(SUMIFS(PrEP!$L:$L,PrEP!$B:$B,$B16,PrEP!$C:$C,{"15-19","20-24","25-29","30-34","35-39","40-44","45-49","50+"},PrEP!$D:$D,"Female"))</f>
        <v>0</v>
      </c>
      <c r="K16" s="530" cm="1">
        <f t="array" ref="K16">SUM(SUMIFS(PrEP!$L:$L,PrEP!$B:$B,$B16,PrEP!$C:$C,{"15-19","20-24","25-29","30-34","35-39","40-44","45-49","50+"},PrEP!$D:$D,"Male"))</f>
        <v>0</v>
      </c>
      <c r="L16" s="515">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8" cm="1">
        <f t="array" ref="Q16">SUM(SUMIFS(Cascade!$AD:$AD,Cascade!$B:$B,$B16,Cascade!$C:$C,{"15-19","20-24","25-29","30-34","35-39","40-44","45-49","50+"},Cascade!$D:$D,"Female"))</f>
        <v>7930</v>
      </c>
      <c r="R16" s="530" cm="1">
        <f t="array" ref="R16">SUM(SUMIFS(Cascade!$AD:$AD,Cascade!$B:$B,$B16,Cascade!$C:$C,{"15-19","20-24","25-29","30-34","35-39","40-44","45-49","50+"},Cascade!$D:$D,"Male"))</f>
        <v>5524</v>
      </c>
      <c r="S16" s="515">
        <f>_xlfn.IFNA(INDEX(KP!$R:$R,MATCH(($B16&amp;"|"&amp;S$3),KP!$D:$D,0)),"")</f>
        <v>793</v>
      </c>
      <c r="T16" s="236">
        <f>_xlfn.IFNA(INDEX(KP!$R:$R,MATCH(($B16&amp;"|"&amp;T$3),KP!$D:$D,0)),"")</f>
        <v>6000</v>
      </c>
      <c r="U16" s="236">
        <f>_xlfn.IFNA(INDEX(KP!$R:$R,MATCH(($B16&amp;"|"&amp;U$3),KP!$D:$D,0)),"")</f>
        <v>3314</v>
      </c>
      <c r="V16" s="236">
        <f>_xlfn.IFNA(INDEX(KP!$R:$R,MATCH(($B16&amp;"|"&amp;V$3),KP!$D:$D,0)),"")</f>
        <v>1184</v>
      </c>
      <c r="W16" s="236">
        <f>_xlfn.IFNA(INDEX(KP!$R:$R,MATCH(($B16&amp;"|"&amp;W$3),KP!$D:$D,0)),"")</f>
        <v>829</v>
      </c>
      <c r="X16" s="508" cm="1">
        <f t="array" ref="X16">SUM(SUMIFS(Cascade!$AK:$AK,Cascade!$B:$B,$B16,Cascade!$C:$C,{"15-19","20-24","25-29","30-34","35-39","40-44","45-49","50+"},Cascade!$D:$D,"Female"))</f>
        <v>954</v>
      </c>
      <c r="Y16" s="530" cm="1">
        <f t="array" ref="Y16">SUM(SUMIFS(Cascade!$AK:$AK,Cascade!$B:$B,$B16,Cascade!$C:$C,{"15-19","20-24","25-29","30-34","35-39","40-44","45-49","50+"},Cascade!$D:$D,"Male"))</f>
        <v>758</v>
      </c>
      <c r="Z16" s="515">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8" cm="1">
        <f t="array" ref="AE16">SUM(SUMIFS(Cascade!$AN:$AN,Cascade!$B:$B,$B16,Cascade!$C:$C,{"15-19","20-24","25-29","30-34","35-39","40-44","45-49","50+"},Cascade!$D:$D,"Female"))</f>
        <v>7806</v>
      </c>
      <c r="AF16" s="530" cm="1">
        <f t="array" ref="AF16">SUM(SUMIFS(Cascade!$AN:$AN,Cascade!$B:$B,$B16,Cascade!$C:$C,{"15-19","20-24","25-29","30-34","35-39","40-44","45-49","50+"},Cascade!$D:$D,"Male"))</f>
        <v>5409</v>
      </c>
      <c r="AG16" s="515">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8" cm="1">
        <f t="array" ref="AL16">SUM(SUMIFS(Cascade!$AR:$AR,Cascade!$B:$B,$B16,Cascade!$C:$C,{"15-19","20-24","25-29","30-34","35-39","40-44","45-49","50+"},Cascade!$D:$D,"Female"))</f>
        <v>7416</v>
      </c>
      <c r="AM16" s="530" cm="1">
        <f t="array" ref="AM16">SUM(SUMIFS(Cascade!$AR:$AR,Cascade!$B:$B,$B16,Cascade!$C:$C,{"15-19","20-24","25-29","30-34","35-39","40-44","45-49","50+"},Cascade!$D:$D,"Male"))</f>
        <v>5137</v>
      </c>
      <c r="AN16" s="515">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8" cm="1">
        <f t="array" ref="AS16">SUM(SUMIFS(HTS!$BN:$BN,HTS!$B:$B,$B16,HTS!$C:$C,{"15-19","20-24","25-29","30-34","35-39","40-44","45-49","50+"},HTS!$D:$D,"Female"))</f>
        <v>736</v>
      </c>
      <c r="AT16" s="530" cm="1">
        <f t="array" ref="AT16">SUM(SUMIFS(HTS!$BN:$BN,HTS!$B:$B,$B16,HTS!$C:$C,{"15-19","20-24","25-29","30-34","35-39","40-44","45-49","50+"},HTS!$D:$D,"Male"))</f>
        <v>430</v>
      </c>
      <c r="AU16" s="515">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8" cm="1">
        <f t="array" ref="AZ16">SUM(SUMIFS(HTS!$BT:$BT,HTS!$B:$B,$B16,HTS!$C:$C,{"15-19","20-24","25-29","30-34","35-39","40-44","45-49","50+"},HTS!$D:$D,"Female"))</f>
        <v>1411</v>
      </c>
      <c r="BA16" s="530" cm="1">
        <f t="array" ref="BA16">SUM(SUMIFS(HTS!$BT:$BT,HTS!$B:$B,$B16,HTS!$C:$C,{"15-19","20-24","25-29","30-34","35-39","40-44","45-49","50+"},HTS!$D:$D,"Male"))</f>
        <v>281</v>
      </c>
      <c r="BB16" s="515"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8" cm="1">
        <f t="array" ref="BG16">SUM(SUMIFS(HTS_RECENT!$AF:$AF,HTS_RECENT!$B:$B,$B16,HTS_RECENT!$C:$C,{"15-19","20-24","25-29","30-34","35-39","40-44","45-49","50+"},HTS_RECENT!$D:$D,"Female"))</f>
        <v>730</v>
      </c>
      <c r="BH16" s="530" cm="1">
        <f t="array" ref="BH16">SUM(SUMIFS(HTS_RECENT!$AF:$AF,HTS_RECENT!$B:$B,$B16,HTS_RECENT!$C:$C,{"15-19","20-24","25-29","30-34","35-39","40-44","45-49","50+"},HTS_RECENT!$D:$D,"Male"))</f>
        <v>422</v>
      </c>
      <c r="BI16" s="515">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8" cm="1">
        <f t="array" ref="BN16">SUM(SUMIFS(HTS!$BY:$BY,HTS!$B:$B,$B16,HTS!$C:$C,{"15-19","20-24","25-29","30-34","35-39","40-44","45-49","50+"},HTS!$D:$D,"Female"))</f>
        <v>0</v>
      </c>
      <c r="BO16" s="530" cm="1">
        <f t="array" ref="BO16">SUM(SUMIFS(HTS!$BY:$BY,HTS!$B:$B,$B16,HTS!$C:$C,{"15-19","20-24","25-29","30-34","35-39","40-44","45-49","50+"},HTS!$D:$D,"Male"))</f>
        <v>0</v>
      </c>
      <c r="BP16" s="515">
        <f>_xlfn.IFNA(INDEX(KP!$AN:$AN,MATCH(($B16&amp;"|"&amp;BP$3),KP!$D:$D,0)),"")</f>
        <v>0</v>
      </c>
      <c r="BQ16" s="236">
        <f>_xlfn.IFNA(INDEX(KP!$AN:$AN,MATCH(($B16&amp;"|"&amp;BQ$3),KP!$D:$D,0)),"")</f>
        <v>0</v>
      </c>
      <c r="BR16" s="236">
        <f>_xlfn.IFNA(INDEX(KP!$AN:$AN,MATCH(($B16&amp;"|"&amp;BR$3),KP!$D:$D,0)),"")</f>
        <v>0</v>
      </c>
      <c r="BS16" s="236">
        <f>_xlfn.IFNA(INDEX(KP!$AN:$AN,MATCH(($B16&amp;"|"&amp;BS$3),KP!$D:$D,0)),"")</f>
        <v>0</v>
      </c>
      <c r="BT16" s="236">
        <f>_xlfn.IFNA(INDEX(KP!$AN:$AN,MATCH(($B16&amp;"|"&amp;BT$3),KP!$D:$D,0)),"")</f>
        <v>0</v>
      </c>
    </row>
    <row r="17" spans="1:72">
      <c r="A17" s="129"/>
      <c r="B17" s="129" t="s">
        <v>750</v>
      </c>
      <c r="C17" s="508" cm="1">
        <f t="array" ref="C17">SUM(SUMIFS(PrEP!$O:$O,PrEP!$B:$B,$B17,PrEP!$C:$C,{"15-19","20-24","25-29","30-34","35-39","40-44","45-49","50+"},PrEP!$D:$D,"Female"))</f>
        <v>0</v>
      </c>
      <c r="D17" s="530" cm="1">
        <f t="array" ref="D17">SUM(SUMIFS(PrEP!$O:$O,PrEP!$B:$B,$B17,PrEP!$C:$C,{"15-19","20-24","25-29","30-34","35-39","40-44","45-49","50+"},PrEP!$D:$D,"Male"))</f>
        <v>0</v>
      </c>
      <c r="E17" s="515">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8" cm="1">
        <f t="array" ref="J17">SUM(SUMIFS(PrEP!$L:$L,PrEP!$B:$B,$B17,PrEP!$C:$C,{"15-19","20-24","25-29","30-34","35-39","40-44","45-49","50+"},PrEP!$D:$D,"Female"))</f>
        <v>0</v>
      </c>
      <c r="K17" s="530" cm="1">
        <f t="array" ref="K17">SUM(SUMIFS(PrEP!$L:$L,PrEP!$B:$B,$B17,PrEP!$C:$C,{"15-19","20-24","25-29","30-34","35-39","40-44","45-49","50+"},PrEP!$D:$D,"Male"))</f>
        <v>0</v>
      </c>
      <c r="L17" s="515">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8" cm="1">
        <f t="array" ref="Q17">SUM(SUMIFS(Cascade!$AD:$AD,Cascade!$B:$B,$B17,Cascade!$C:$C,{"15-19","20-24","25-29","30-34","35-39","40-44","45-49","50+"},Cascade!$D:$D,"Female"))</f>
        <v>29623</v>
      </c>
      <c r="R17" s="530" cm="1">
        <f t="array" ref="R17">SUM(SUMIFS(Cascade!$AD:$AD,Cascade!$B:$B,$B17,Cascade!$C:$C,{"15-19","20-24","25-29","30-34","35-39","40-44","45-49","50+"},Cascade!$D:$D,"Male"))</f>
        <v>20195</v>
      </c>
      <c r="S17" s="515">
        <f>_xlfn.IFNA(INDEX(KP!$R:$R,MATCH(($B17&amp;"|"&amp;S$3),KP!$D:$D,0)),"")</f>
        <v>28000</v>
      </c>
      <c r="T17" s="236">
        <f>_xlfn.IFNA(INDEX(KP!$R:$R,MATCH(($B17&amp;"|"&amp;T$3),KP!$D:$D,0)),"")</f>
        <v>19000</v>
      </c>
      <c r="U17" s="236">
        <f>_xlfn.IFNA(INDEX(KP!$R:$R,MATCH(($B17&amp;"|"&amp;U$3),KP!$D:$D,0)),"")</f>
        <v>404</v>
      </c>
      <c r="V17" s="236">
        <f>_xlfn.IFNA(INDEX(KP!$R:$R,MATCH(($B17&amp;"|"&amp;V$3),KP!$D:$D,0)),"")</f>
        <v>28000</v>
      </c>
      <c r="W17" s="236">
        <f>_xlfn.IFNA(INDEX(KP!$R:$R,MATCH(($B17&amp;"|"&amp;W$3),KP!$D:$D,0)),"")</f>
        <v>404</v>
      </c>
      <c r="X17" s="508" cm="1">
        <f t="array" ref="X17">SUM(SUMIFS(Cascade!$AK:$AK,Cascade!$B:$B,$B17,Cascade!$C:$C,{"15-19","20-24","25-29","30-34","35-39","40-44","45-49","50+"},Cascade!$D:$D,"Female"))</f>
        <v>1259</v>
      </c>
      <c r="Y17" s="530" cm="1">
        <f t="array" ref="Y17">SUM(SUMIFS(Cascade!$AK:$AK,Cascade!$B:$B,$B17,Cascade!$C:$C,{"15-19","20-24","25-29","30-34","35-39","40-44","45-49","50+"},Cascade!$D:$D,"Male"))</f>
        <v>801</v>
      </c>
      <c r="Z17" s="515">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8" cm="1">
        <f t="array" ref="AE17">SUM(SUMIFS(Cascade!$AN:$AN,Cascade!$B:$B,$B17,Cascade!$C:$C,{"15-19","20-24","25-29","30-34","35-39","40-44","45-49","50+"},Cascade!$D:$D,"Female"))</f>
        <v>29850</v>
      </c>
      <c r="AF17" s="530" cm="1">
        <f t="array" ref="AF17">SUM(SUMIFS(Cascade!$AN:$AN,Cascade!$B:$B,$B17,Cascade!$C:$C,{"15-19","20-24","25-29","30-34","35-39","40-44","45-49","50+"},Cascade!$D:$D,"Male"))</f>
        <v>20367</v>
      </c>
      <c r="AG17" s="515">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8" cm="1">
        <f t="array" ref="AL17">SUM(SUMIFS(Cascade!$AR:$AR,Cascade!$B:$B,$B17,Cascade!$C:$C,{"15-19","20-24","25-29","30-34","35-39","40-44","45-49","50+"},Cascade!$D:$D,"Female"))</f>
        <v>28358</v>
      </c>
      <c r="AM17" s="530" cm="1">
        <f t="array" ref="AM17">SUM(SUMIFS(Cascade!$AR:$AR,Cascade!$B:$B,$B17,Cascade!$C:$C,{"15-19","20-24","25-29","30-34","35-39","40-44","45-49","50+"},Cascade!$D:$D,"Male"))</f>
        <v>19349</v>
      </c>
      <c r="AN17" s="515">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8" cm="1">
        <f t="array" ref="AS17">SUM(SUMIFS(HTS!$BN:$BN,HTS!$B:$B,$B17,HTS!$C:$C,{"15-19","20-24","25-29","30-34","35-39","40-44","45-49","50+"},HTS!$D:$D,"Female"))</f>
        <v>1263</v>
      </c>
      <c r="AT17" s="530" cm="1">
        <f t="array" ref="AT17">SUM(SUMIFS(HTS!$BN:$BN,HTS!$B:$B,$B17,HTS!$C:$C,{"15-19","20-24","25-29","30-34","35-39","40-44","45-49","50+"},HTS!$D:$D,"Male"))</f>
        <v>1446</v>
      </c>
      <c r="AU17" s="515">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8" cm="1">
        <f t="array" ref="AZ17">SUM(SUMIFS(HTS!$BT:$BT,HTS!$B:$B,$B17,HTS!$C:$C,{"15-19","20-24","25-29","30-34","35-39","40-44","45-49","50+"},HTS!$D:$D,"Female"))</f>
        <v>4004</v>
      </c>
      <c r="BA17" s="530" cm="1">
        <f t="array" ref="BA17">SUM(SUMIFS(HTS!$BT:$BT,HTS!$B:$B,$B17,HTS!$C:$C,{"15-19","20-24","25-29","30-34","35-39","40-44","45-49","50+"},HTS!$D:$D,"Male"))</f>
        <v>41167</v>
      </c>
      <c r="BB17" s="515">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8" cm="1">
        <f t="array" ref="BG17">SUM(SUMIFS(HTS_RECENT!$AF:$AF,HTS_RECENT!$B:$B,$B17,HTS_RECENT!$C:$C,{"15-19","20-24","25-29","30-34","35-39","40-44","45-49","50+"},HTS_RECENT!$D:$D,"Female"))</f>
        <v>1247</v>
      </c>
      <c r="BH17" s="530" cm="1">
        <f t="array" ref="BH17">SUM(SUMIFS(HTS_RECENT!$AF:$AF,HTS_RECENT!$B:$B,$B17,HTS_RECENT!$C:$C,{"15-19","20-24","25-29","30-34","35-39","40-44","45-49","50+"},HTS_RECENT!$D:$D,"Male"))</f>
        <v>632</v>
      </c>
      <c r="BI17" s="515">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8" cm="1">
        <f t="array" ref="BN17">SUM(SUMIFS(HTS!$BY:$BY,HTS!$B:$B,$B17,HTS!$C:$C,{"15-19","20-24","25-29","30-34","35-39","40-44","45-49","50+"},HTS!$D:$D,"Female"))</f>
        <v>0</v>
      </c>
      <c r="BO17" s="530" cm="1">
        <f t="array" ref="BO17">SUM(SUMIFS(HTS!$BY:$BY,HTS!$B:$B,$B17,HTS!$C:$C,{"15-19","20-24","25-29","30-34","35-39","40-44","45-49","50+"},HTS!$D:$D,"Male"))</f>
        <v>0</v>
      </c>
      <c r="BP17" s="515">
        <f>_xlfn.IFNA(INDEX(KP!$AN:$AN,MATCH(($B17&amp;"|"&amp;BP$3),KP!$D:$D,0)),"")</f>
        <v>0</v>
      </c>
      <c r="BQ17" s="236">
        <f>_xlfn.IFNA(INDEX(KP!$AN:$AN,MATCH(($B17&amp;"|"&amp;BQ$3),KP!$D:$D,0)),"")</f>
        <v>0</v>
      </c>
      <c r="BR17" s="236">
        <f>_xlfn.IFNA(INDEX(KP!$AN:$AN,MATCH(($B17&amp;"|"&amp;BR$3),KP!$D:$D,0)),"")</f>
        <v>0</v>
      </c>
      <c r="BS17" s="236">
        <f>_xlfn.IFNA(INDEX(KP!$AN:$AN,MATCH(($B17&amp;"|"&amp;BS$3),KP!$D:$D,0)),"")</f>
        <v>0</v>
      </c>
      <c r="BT17" s="236">
        <f>_xlfn.IFNA(INDEX(KP!$AN:$AN,MATCH(($B17&amp;"|"&amp;BT$3),KP!$D:$D,0)),"")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44" priority="1135">
      <formula>AND(ROW($S1)&gt;14,$S1&gt;$Q1)</formula>
    </cfRule>
  </conditionalFormatting>
  <conditionalFormatting sqref="R1:R1048576 T1:T1048576">
    <cfRule type="expression" dxfId="43" priority="45">
      <formula>AND(ROW($T1)&gt;14,$T1&gt;$R1)</formula>
    </cfRule>
  </conditionalFormatting>
  <conditionalFormatting sqref="Q1:W1048576">
    <cfRule type="expression" dxfId="42" priority="1136">
      <formula>Q1&lt;0</formula>
    </cfRule>
  </conditionalFormatting>
  <conditionalFormatting sqref="Q1:R1048576 U1:W1048576">
    <cfRule type="expression" dxfId="41" priority="1137">
      <formula>(($Q1-$S1)+($R1-$T1))&lt;SUM($U1:$W1)</formula>
    </cfRule>
  </conditionalFormatting>
  <conditionalFormatting sqref="X1:X1048576 Z1:Z1048576">
    <cfRule type="expression" dxfId="40" priority="34">
      <formula>AND(ROW($Z1)&gt;14,$Z1&gt;$X1)</formula>
    </cfRule>
  </conditionalFormatting>
  <conditionalFormatting sqref="Y1:Y1048576 AA1:AA1048576">
    <cfRule type="expression" dxfId="39" priority="33">
      <formula>AND(ROW($AA1)&gt;14,$AA1&gt;$Y1)</formula>
    </cfRule>
  </conditionalFormatting>
  <conditionalFormatting sqref="X1:AD1048576">
    <cfRule type="expression" dxfId="38" priority="35">
      <formula>X1&lt;0</formula>
    </cfRule>
  </conditionalFormatting>
  <conditionalFormatting sqref="X1:Y1048576 AB1:AD1048576">
    <cfRule type="expression" dxfId="37" priority="36">
      <formula>(($X1-$Z1)+($Y1-$AA1))&lt;SUM($AB1:$AD1)</formula>
    </cfRule>
  </conditionalFormatting>
  <conditionalFormatting sqref="AE1:AE1048576 AG1:AG1048576">
    <cfRule type="expression" dxfId="36" priority="30">
      <formula>AND(ROW($AG1)&gt;14,$AG1&gt;$AE1)</formula>
    </cfRule>
  </conditionalFormatting>
  <conditionalFormatting sqref="AF1:AF1048576 AH1:AH1048576">
    <cfRule type="expression" dxfId="35" priority="29">
      <formula>AND(ROW($AH1)&gt;14,$AH1&gt;$AF1)</formula>
    </cfRule>
  </conditionalFormatting>
  <conditionalFormatting sqref="AE1:AK1048576">
    <cfRule type="expression" dxfId="34" priority="31">
      <formula>AE1&lt;0</formula>
    </cfRule>
  </conditionalFormatting>
  <conditionalFormatting sqref="AE1:AF1048576 AI1:AK1048576">
    <cfRule type="expression" dxfId="33" priority="32">
      <formula>(($AE1-$AG1)+($AF1-$AH1))&lt;SUM($AI1:$AK1)</formula>
    </cfRule>
  </conditionalFormatting>
  <conditionalFormatting sqref="AN1:AN1048576 AL1:AL1048576">
    <cfRule type="expression" dxfId="32" priority="26">
      <formula>AND(ROW($AN1)&gt;14,$AN1&gt;$AL1)</formula>
    </cfRule>
  </conditionalFormatting>
  <conditionalFormatting sqref="AO1:AO1048576 AM1:AM1048576">
    <cfRule type="expression" dxfId="31" priority="25">
      <formula>AND(ROW($AO1)&gt;14,$AO1&gt;$AM1)</formula>
    </cfRule>
  </conditionalFormatting>
  <conditionalFormatting sqref="AL1:AR1048576">
    <cfRule type="expression" dxfId="30" priority="27">
      <formula>AL1&lt;0</formula>
    </cfRule>
  </conditionalFormatting>
  <conditionalFormatting sqref="AP1:AR1048576 AL1:AM1048576">
    <cfRule type="expression" dxfId="29" priority="28">
      <formula>(($AL1-$AN1)+($AM1-$AO1))&lt;SUM($AP1:$AR1)</formula>
    </cfRule>
  </conditionalFormatting>
  <conditionalFormatting sqref="AU1:AU1048576 AS1:AS1048576">
    <cfRule type="expression" dxfId="28" priority="22">
      <formula>AND(ROW($AU1)&gt;14,$AU1&gt;$AS1)</formula>
    </cfRule>
  </conditionalFormatting>
  <conditionalFormatting sqref="AV1:AV1048576 AT1:AT1048576">
    <cfRule type="expression" dxfId="27" priority="21">
      <formula>AND(ROW($AV1)&gt;14,$AV1&gt;$AT1)</formula>
    </cfRule>
  </conditionalFormatting>
  <conditionalFormatting sqref="AS1:AY1048576">
    <cfRule type="expression" dxfId="26" priority="23">
      <formula>AS1&lt;0</formula>
    </cfRule>
  </conditionalFormatting>
  <conditionalFormatting sqref="AW1:AY1048576 AS1:AT1048576">
    <cfRule type="expression" dxfId="25" priority="24">
      <formula>(($AS1-$AU1)+($AT1-$AV1))&lt;SUM($AW1:$AY1)</formula>
    </cfRule>
  </conditionalFormatting>
  <conditionalFormatting sqref="AZ1:AZ1048576 BB1:BB1048576">
    <cfRule type="expression" dxfId="24" priority="18">
      <formula>AND(ROW($BB1)&gt;14,$BB1&gt;$AZ1)</formula>
    </cfRule>
  </conditionalFormatting>
  <conditionalFormatting sqref="BA1:BA1048576 BC1:BC1048576">
    <cfRule type="expression" dxfId="23" priority="17">
      <formula>AND(ROW($BC1)&gt;14,$BC1&gt;$BA1)</formula>
    </cfRule>
  </conditionalFormatting>
  <conditionalFormatting sqref="AZ1:BF1048576">
    <cfRule type="expression" dxfId="22" priority="19">
      <formula>AZ1&lt;0</formula>
    </cfRule>
  </conditionalFormatting>
  <conditionalFormatting sqref="AZ1:BA1048576 BD1:BF1048576">
    <cfRule type="expression" dxfId="21" priority="20">
      <formula>(($AZ1-$BB1)+($BA1-$BC1))&lt;SUM($BD1:$BF1)</formula>
    </cfRule>
  </conditionalFormatting>
  <conditionalFormatting sqref="BI1:BI1048576 BG1:BG1048576">
    <cfRule type="expression" dxfId="20" priority="14">
      <formula>AND(ROW($BI1)&gt;14,$BI1&gt;$BG1)</formula>
    </cfRule>
  </conditionalFormatting>
  <conditionalFormatting sqref="BJ1:BJ1048576 BH1:BH1048576">
    <cfRule type="expression" dxfId="19" priority="13">
      <formula>AND(ROW($BJ1)&gt;14,$BJ1&gt;$BH1)</formula>
    </cfRule>
  </conditionalFormatting>
  <conditionalFormatting sqref="BG1:BM1048576">
    <cfRule type="expression" dxfId="18" priority="15">
      <formula>BG1&lt;0</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N1:BT1048576">
    <cfRule type="expression" dxfId="14" priority="11">
      <formula>BN1&lt;0</formula>
    </cfRule>
  </conditionalFormatting>
  <conditionalFormatting sqref="BR1:BT1048576 BN1:BO1048576">
    <cfRule type="expression" dxfId="13" priority="12">
      <formula>(($BN1-$BP1)+($BO1-$BQ1))&lt;SUM($BR1:$BT1)</formula>
    </cfRule>
  </conditionalFormatting>
  <conditionalFormatting sqref="C1:C1048576 E1:E1048576">
    <cfRule type="expression" dxfId="12" priority="6">
      <formula>AND(ROW($E1)&gt;14,$E1&gt;$C1)</formula>
    </cfRule>
  </conditionalFormatting>
  <conditionalFormatting sqref="F1:F1048576 D1:D1048576">
    <cfRule type="expression" dxfId="11" priority="5">
      <formula>AND(ROW($F1)&gt;14,$F1&gt;$D1)</formula>
    </cfRule>
  </conditionalFormatting>
  <conditionalFormatting sqref="C1:I1048576">
    <cfRule type="expression" dxfId="10" priority="7">
      <formula>C1&lt;0</formula>
    </cfRule>
  </conditionalFormatting>
  <conditionalFormatting sqref="G1:I1048576 C1:D1048576">
    <cfRule type="expression" dxfId="9" priority="8">
      <formula>(($C1-$E1)+($D1-$F1))&lt;SUM($G1:$I1)</formula>
    </cfRule>
  </conditionalFormatting>
  <conditionalFormatting sqref="J1:J1048576 L1:L1048576">
    <cfRule type="expression" dxfId="8" priority="2">
      <formula>AND(ROW($L1)&gt;14,$L1&gt;$J1)</formula>
    </cfRule>
  </conditionalFormatting>
  <conditionalFormatting sqref="K1:K1048576 M1:M1048576">
    <cfRule type="expression" dxfId="7" priority="1">
      <formula>AND(ROW($M1)&gt;14,$M1&gt;$K1)</formula>
    </cfRule>
  </conditionalFormatting>
  <conditionalFormatting sqref="J1:P1048576">
    <cfRule type="expression" dxfId="6" priority="3">
      <formula>J1&lt;0</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 workbookViewId="1"/>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1076</v>
      </c>
      <c r="F3" s="285" t="s">
        <v>937</v>
      </c>
      <c r="G3" s="445" t="s">
        <v>932</v>
      </c>
      <c r="H3" s="446" t="s">
        <v>934</v>
      </c>
      <c r="I3" s="446" t="s">
        <v>938</v>
      </c>
      <c r="J3" s="181" t="s">
        <v>936</v>
      </c>
      <c r="K3" s="181" t="s">
        <v>1077</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955</v>
      </c>
      <c r="B14" s="128" t="s">
        <v>6</v>
      </c>
      <c r="C14" s="128" t="s">
        <v>7</v>
      </c>
      <c r="D14" s="128" t="s">
        <v>122</v>
      </c>
      <c r="E14" s="209" t="s">
        <v>852</v>
      </c>
      <c r="F14" s="209" t="s">
        <v>672</v>
      </c>
      <c r="G14" s="451" t="s">
        <v>897</v>
      </c>
      <c r="H14" s="451" t="s">
        <v>933</v>
      </c>
      <c r="I14" s="451" t="s">
        <v>935</v>
      </c>
      <c r="J14" s="209" t="s">
        <v>673</v>
      </c>
      <c r="K14" s="209" t="s">
        <v>898</v>
      </c>
    </row>
    <row r="15" spans="1:11">
      <c r="A15" s="129"/>
      <c r="B15" s="129" t="s">
        <v>748</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748</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749</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749</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750</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750</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 workbookViewId="1"/>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2" t="s">
        <v>379</v>
      </c>
      <c r="B3" s="563"/>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955</v>
      </c>
      <c r="B14" s="47" t="s">
        <v>6</v>
      </c>
      <c r="C14" s="48" t="s">
        <v>462</v>
      </c>
      <c r="D14" s="48" t="s">
        <v>40</v>
      </c>
      <c r="E14" s="48" t="s">
        <v>7</v>
      </c>
      <c r="F14" s="48" t="s">
        <v>104</v>
      </c>
      <c r="G14" s="48" t="s">
        <v>122</v>
      </c>
      <c r="H14" s="119" t="s">
        <v>174</v>
      </c>
      <c r="I14" s="120" t="s">
        <v>172</v>
      </c>
      <c r="J14" s="122" t="s">
        <v>173</v>
      </c>
      <c r="K14" s="120" t="s">
        <v>463</v>
      </c>
      <c r="L14" s="51" t="s">
        <v>464</v>
      </c>
      <c r="M14" s="52" t="s">
        <v>465</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2020-11-09T22:57:21Z</dcterms:modified>
</cp:coreProperties>
</file>