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3BF98DE5-3A1D-B74F-9A9D-3DE0671A1395}" xr6:coauthVersionLast="47" xr6:coauthVersionMax="47" xr10:uidLastSave="{00000000-0000-0000-0000-000000000000}"/>
  <bookViews>
    <workbookView xWindow="-51200" yWindow="-4580" windowWidth="51200" windowHeight="28300" activeTab="3" xr2:uid="{6350F473-330A-BA43-B59F-2231AEF8C02D}"/>
  </bookViews>
  <sheets>
    <sheet name="Home" sheetId="1" r:id="rId1"/>
    <sheet name="Spectrum" sheetId="3" r:id="rId2"/>
    <sheet name="Prioritization" sheetId="45" r:id="rId3"/>
    <sheet name="Cascade" sheetId="5" r:id="rId4"/>
    <sheet name="PMTCT" sheetId="7" r:id="rId5"/>
    <sheet name="EID" sheetId="20" r:id="rId6"/>
    <sheet name="TB" sheetId="8" r:id="rId7"/>
    <sheet name="VMMC" sheetId="10" r:id="rId8"/>
    <sheet name="KP" sheetId="13" r:id="rId9"/>
    <sheet name="PrEP" sheetId="16" r:id="rId10"/>
    <sheet name="HTS &amp; HTS_RECENT" sheetId="12" r:id="rId11"/>
    <sheet name="CXCA" sheetId="6" r:id="rId12"/>
    <sheet name="TX_TB_PREV" sheetId="9" r:id="rId13"/>
    <sheet name="PP" sheetId="15" r:id="rId14"/>
    <sheet name="OVC" sheetId="14" r:id="rId15"/>
    <sheet name="GEND" sheetId="34" r:id="rId16"/>
    <sheet name="AGYW" sheetId="44" r:id="rId17"/>
    <sheet name="KP_MAT" sheetId="40" r:id="rId18"/>
    <sheet name="KP Validation" sheetId="46" r:id="rId19"/>
    <sheet name="PSNUxIM" sheetId="47" state="hidden" r:id="rId20"/>
    <sheet name="Year 2 Targets (2)" sheetId="49" r:id="rId21"/>
    <sheet name="Sheet2" sheetId="50" r:id="rId22"/>
    <sheet name="Year 2 Targets" sheetId="48" r:id="rId23"/>
    <sheet name="HTS_RECENT" sheetId="36" r:id="rId24"/>
  </sheets>
  <definedNames>
    <definedName name="_xlnm._FilterDatabase" localSheetId="16" hidden="1">AGYW!$B$14:$M$39</definedName>
    <definedName name="_xlnm._FilterDatabase" localSheetId="3" hidden="1">Cascade!$B$14:$E$3876</definedName>
    <definedName name="_xlnm._FilterDatabase" localSheetId="11" hidden="1">CXCA!$C$1:$C$51</definedName>
    <definedName name="_xlnm._FilterDatabase" localSheetId="5" hidden="1">EID!$B$14:$G$15</definedName>
    <definedName name="_xlnm._FilterDatabase" localSheetId="10" hidden="1">'HTS &amp; HTS_RECENT'!$B$14:$BK$3548</definedName>
    <definedName name="_xlnm._FilterDatabase" localSheetId="23" hidden="1">HTS_RECENT!$B$14:$E$3551</definedName>
    <definedName name="_xlnm._FilterDatabase" localSheetId="8" hidden="1">KP!$B$14:$K$66</definedName>
    <definedName name="_xlnm._FilterDatabase" localSheetId="18" hidden="1">'KP Validation'!$B$14:$BV$63</definedName>
    <definedName name="_xlnm._FilterDatabase" localSheetId="17" hidden="1">KP_MAT!$B$14:$J$75</definedName>
    <definedName name="_xlnm._FilterDatabase" localSheetId="14" hidden="1">OVC!$B$14:$U$1911</definedName>
    <definedName name="_xlnm._FilterDatabase" localSheetId="4" hidden="1">PMTCT!$B$14:$BB$15</definedName>
    <definedName name="_xlnm._FilterDatabase" localSheetId="13" hidden="1">PP!$B$14:$H$51</definedName>
    <definedName name="_xlnm._FilterDatabase" localSheetId="9" hidden="1">PrEP!$B$14:$O$39</definedName>
    <definedName name="_xlnm._FilterDatabase" localSheetId="19" hidden="1">PSNUxIM!$A$14:$AK$16</definedName>
    <definedName name="_xlnm._FilterDatabase" localSheetId="1" hidden="1">Spectrum!#REF!</definedName>
    <definedName name="_xlnm._FilterDatabase" localSheetId="6" hidden="1">TB!$B$14:$U$3879</definedName>
    <definedName name="_xlnm._FilterDatabase" localSheetId="12" hidden="1">TX_TB_PREV!$B$14:$AA$15</definedName>
    <definedName name="_xlnm._FilterDatabase" localSheetId="7" hidden="1">VMMC!$B$14:$AG$15</definedName>
    <definedName name="HTS_INDEX.share" localSheetId="23">HTS_RECENT!#REF!</definedName>
    <definedName name="HTS_RECENT.N.KeyPop_HIVStatus.T" localSheetId="18">'KP Validation'!#REF!</definedName>
    <definedName name="HTS_RECENT.N.KeyPop_HIVStatus.T" localSheetId="17">KP_MAT!#REF!</definedName>
    <definedName name="HTS_SELF.N.KeyPop.T" localSheetId="18">'KP Validation'!#REF!</definedName>
    <definedName name="HTS_SELF.N.KeyPop.T" localSheetId="17">KP_MAT!#REF!</definedName>
    <definedName name="HTS_TST_POS.PMTCT" localSheetId="23">HTS_RECENT!#REF!</definedName>
    <definedName name="HTS_TST_POS.TB" localSheetId="23">HTS_RECENT!#REF!</definedName>
    <definedName name="HTS_TST_POS.VMMC" localSheetId="23">HTS_RECENT!#REF!</definedName>
    <definedName name="HTS_TST.Distributions" localSheetId="23">HTS_RECENT!#REF!</definedName>
    <definedName name="HTS_TST.Emergency" localSheetId="23">'HTS &amp; HTS_RECENT'!$CB:$CC</definedName>
    <definedName name="HTS_TST.Emergency.Share" localSheetId="23">HTS_RECENT!#REF!</definedName>
    <definedName name="HTS_TST.Inpat" localSheetId="23">'HTS &amp; HTS_RECENT'!$BX:$BY</definedName>
    <definedName name="HTS_TST.Inpat.Share" localSheetId="23">HTS_RECENT!#REF!</definedName>
    <definedName name="HTS_TST.Linkages" localSheetId="23">HTS_RECENT!#REF!</definedName>
    <definedName name="HTS_TST.Malnutrition" localSheetId="23">HTS_RECENT!#REF!</definedName>
    <definedName name="HTS_TST.Malnutrition.Share" localSheetId="23">HTS_RECENT!#REF!</definedName>
    <definedName name="HTS_TST.MobileMod" localSheetId="23">HTS_RECENT!#REF!</definedName>
    <definedName name="HTS_TST.MobileMod.Share" localSheetId="23">HTS_RECENT!#REF!</definedName>
    <definedName name="HTS_TST.N.KeyPop_Result.T.Negative" localSheetId="18">'KP Validation'!#REF!</definedName>
    <definedName name="HTS_TST.N.KeyPop_Result.T.Negative" localSheetId="17">KP_MAT!#REF!</definedName>
    <definedName name="HTS_TST.N.KeyPop_Result.T.Positive" localSheetId="18">'KP Validation'!#REF!</definedName>
    <definedName name="HTS_TST.N.KeyPop_Result.T.Positive" localSheetId="17">KP_MAT!#REF!</definedName>
    <definedName name="HTS_TST.Other" localSheetId="23">'HTS &amp; HTS_RECENT'!$CD:$CE</definedName>
    <definedName name="HTS_TST.Other.Share" localSheetId="23">HTS_RECENT!#REF!</definedName>
    <definedName name="HTS_TST.OtherMod" localSheetId="23">HTS_RECENT!#REF!</definedName>
    <definedName name="HTS_TST.OtherMod.Share" localSheetId="23">HTS_RECENT!#REF!</definedName>
    <definedName name="HTS_TST.Pediatric" localSheetId="23">HTS_RECENT!#REF!</definedName>
    <definedName name="HTS_TST.Pediatric.Share" localSheetId="23">HTS_RECENT!#REF!</definedName>
    <definedName name="HTS_TST.STIClinic" localSheetId="23">'HTS &amp; HTS_RECENT'!$BZ:$CA</definedName>
    <definedName name="HTS_TST.STIClinic.Share" localSheetId="23">HTS_RECENT!#REF!</definedName>
    <definedName name="HTS_TST.VCT" localSheetId="23">HTS_RECENT!#REF!</definedName>
    <definedName name="HTS_TST.VCT.Share" localSheetId="23">HTS_RECENT!#REF!</definedName>
    <definedName name="HTS_TST.VCTMod" localSheetId="23">HTS_RECENT!#REF!</definedName>
    <definedName name="HTS_TST.VCTMod.Share" localSheetId="23">HTS_RECENT!#REF!</definedName>
    <definedName name="KP_MAT.N.Sex.T" localSheetId="18">'KP Validation'!#REF!</definedName>
    <definedName name="KP_MAT.N.Sex.T" localSheetId="17">KP_MAT!$J:$J</definedName>
    <definedName name="KP_PREV.N.KeyPop.T" localSheetId="18">'KP Validation'!#REF!</definedName>
    <definedName name="KP_PREV.N.KeyPop.T" localSheetId="17">KP_MAT!#REF!</definedName>
    <definedName name="MIN_DSD" localSheetId="19">ROUND(MAX(IF(ISNUMBER(FIND("DSD",PSNUxIM!$CW$14:$FS$14)),PSNUxIM!$CW1:$FS1)),1)</definedName>
    <definedName name="MIN_DSD">ROUND(MAX(IF(ISNUMBER(FIND("DSD",PSNUxIM!$CW$14:$FS$14)),PSNUxIM!$CW1:$FS1)),1)</definedName>
    <definedName name="MIN_TA" localSheetId="19">ROUND(MAX(IF(ISNUMBER(FIND("TA",PSNUxIM!$CW$14:$FS$14)),PSNUxIM!$CW1:$FS1)),1)</definedName>
    <definedName name="MIN_TA">ROUND(MAX(IF(ISNUMBER(FIND("TA",#REF!)),#REF!)),1)</definedName>
    <definedName name="PrEP_CURR.N.Age_Sex.T" localSheetId="16">AGYW!#REF!</definedName>
    <definedName name="PrEP_CURR.N.KeyPop.T" localSheetId="18">'KP Validation'!#REF!</definedName>
    <definedName name="PrEP_CURR.N.KeyPop.T" localSheetId="17">KP_MAT!#REF!</definedName>
    <definedName name="PrEP_NEW.N.Age_Sex.T" localSheetId="16">AGYW!#REF!</definedName>
    <definedName name="PrEP_NEW.N.KeyPop.T" localSheetId="18">'KP Validation'!#REF!</definedName>
    <definedName name="PrEP_NEW.N.KeyPop.T" localSheetId="17">KP_MAT!#REF!</definedName>
    <definedName name="TX_CURR.N.KeyPop_HIVStatus.T" localSheetId="18">'KP Validation'!$U:$U</definedName>
    <definedName name="TX_CURR.N.KeyPop_HIVStatus.T" localSheetId="17">KP_MAT!#REF!</definedName>
    <definedName name="TX_NEW.N.KeyPop_HIVStatus.T" localSheetId="18">'KP Validation'!#REF!</definedName>
    <definedName name="TX_NEW.N.KeyPop_HIVStatus.T" localSheetId="17">KP_MAT!#REF!</definedName>
    <definedName name="TX_PVLS.D.KeyPop_HIVStatus.T" localSheetId="18">'KP Validation'!#REF!</definedName>
    <definedName name="TX_PVLS.D.KeyPop_HIVStatus.T" localSheetId="17">KP_MAT!#REF!</definedName>
    <definedName name="TX_PVLS.N.KeyPop_HIVStatus.T" localSheetId="18">'KP Validation'!#REF!</definedName>
    <definedName name="TX_PVLS.N.KeyPop_HIVStatus.T" localSheetId="17">KP_MAT!#REF!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6" i="50" l="1"/>
  <c r="F15" i="50"/>
  <c r="F15" i="49"/>
  <c r="BS15" i="12" a="1"/>
  <c r="BS15" i="12" s="1"/>
  <c r="BS4" i="12" s="1"/>
  <c r="BR15" i="12"/>
  <c r="BN15" i="12"/>
  <c r="BL15" i="12"/>
  <c r="M15" i="36" a="1"/>
  <c r="M15" i="36" s="1"/>
  <c r="M4" i="36" s="1"/>
  <c r="L15" i="36"/>
  <c r="H15" i="36"/>
  <c r="F15" i="36"/>
  <c r="AZ4" i="50"/>
  <c r="AY4" i="50"/>
  <c r="AX4" i="50"/>
  <c r="AW4" i="50"/>
  <c r="AV4" i="50"/>
  <c r="AU4" i="50"/>
  <c r="AT4" i="50"/>
  <c r="AS4" i="50"/>
  <c r="AR4" i="50"/>
  <c r="AQ4" i="50"/>
  <c r="AP4" i="50"/>
  <c r="AM4" i="50"/>
  <c r="AL4" i="50"/>
  <c r="AK4" i="50"/>
  <c r="AJ4" i="50"/>
  <c r="AI4" i="50"/>
  <c r="AH4" i="50"/>
  <c r="AE4" i="50"/>
  <c r="AD4" i="50"/>
  <c r="AC16" i="50"/>
  <c r="AB16" i="50"/>
  <c r="AA16" i="50"/>
  <c r="Z16" i="50"/>
  <c r="Y16" i="50"/>
  <c r="W16" i="50"/>
  <c r="V16" i="50"/>
  <c r="U16" i="50"/>
  <c r="T16" i="50"/>
  <c r="S16" i="50"/>
  <c r="O16" i="50"/>
  <c r="N16" i="50"/>
  <c r="M16" i="50"/>
  <c r="L16" i="50"/>
  <c r="K16" i="50"/>
  <c r="AC15" i="50"/>
  <c r="AB15" i="50"/>
  <c r="AA15" i="50"/>
  <c r="Z15" i="50"/>
  <c r="Y15" i="50"/>
  <c r="W15" i="50"/>
  <c r="V15" i="50"/>
  <c r="U15" i="50"/>
  <c r="T15" i="50"/>
  <c r="T4" i="50" s="1"/>
  <c r="S15" i="50"/>
  <c r="O15" i="50"/>
  <c r="N15" i="50"/>
  <c r="M15" i="50"/>
  <c r="L15" i="50"/>
  <c r="L4" i="50" s="1"/>
  <c r="K15" i="50"/>
  <c r="AC4" i="50" l="1"/>
  <c r="O4" i="50"/>
  <c r="N4" i="50"/>
  <c r="M4" i="50"/>
  <c r="Z4" i="50"/>
  <c r="K4" i="50"/>
  <c r="U4" i="50"/>
  <c r="Y4" i="50"/>
  <c r="W4" i="50"/>
  <c r="V4" i="50"/>
  <c r="X16" i="50"/>
  <c r="H16" i="50"/>
  <c r="P16" i="50"/>
  <c r="X15" i="50"/>
  <c r="P15" i="50"/>
  <c r="AB4" i="50"/>
  <c r="H15" i="50"/>
  <c r="S4" i="50"/>
  <c r="AA4" i="50"/>
  <c r="X4" i="50" l="1"/>
  <c r="P4" i="50"/>
  <c r="G16" i="50"/>
  <c r="E16" i="50" s="1"/>
  <c r="H4" i="50"/>
  <c r="G15" i="50"/>
  <c r="E15" i="50" l="1"/>
  <c r="G4" i="50"/>
  <c r="F15" i="48" l="1"/>
  <c r="AU15" i="5"/>
  <c r="X15" i="5"/>
  <c r="Y15" i="5" s="1"/>
  <c r="V15" i="5"/>
  <c r="W15" i="5" s="1"/>
  <c r="T15" i="5"/>
  <c r="U15" i="5" s="1"/>
  <c r="R15" i="5"/>
  <c r="S15" i="5" s="1"/>
  <c r="P15" i="5"/>
  <c r="Q15" i="5" s="1"/>
  <c r="N15" i="5"/>
  <c r="L15" i="5"/>
  <c r="J15" i="5"/>
  <c r="K15" i="5" s="1"/>
  <c r="H15" i="5"/>
  <c r="I15" i="5" s="1"/>
  <c r="F15" i="5"/>
  <c r="G15" i="5" s="1"/>
  <c r="E15" i="48"/>
  <c r="M15" i="5" l="1"/>
  <c r="O15" i="5"/>
  <c r="CB15" i="5"/>
  <c r="CB4" i="5" s="1"/>
  <c r="AZ15" i="5"/>
  <c r="AY15" i="5"/>
  <c r="BN15" i="5"/>
  <c r="BU15" i="5" s="1"/>
  <c r="BK15" i="5"/>
  <c r="BK4" i="5" s="1"/>
  <c r="BJ15" i="5"/>
  <c r="BI15" i="5"/>
  <c r="AV15" i="5"/>
  <c r="AV4" i="5" s="1"/>
  <c r="AT15" i="5"/>
  <c r="AS15" i="5"/>
  <c r="AL15" i="5"/>
  <c r="CK15" i="5"/>
  <c r="V4" i="5"/>
  <c r="AX4" i="5" s="1"/>
  <c r="AM15" i="5"/>
  <c r="AN15" i="5" s="1"/>
  <c r="N4" i="5"/>
  <c r="F4" i="5"/>
  <c r="BH4" i="5"/>
  <c r="BG4" i="5"/>
  <c r="BF4" i="5"/>
  <c r="BD4" i="5"/>
  <c r="BB4" i="5"/>
  <c r="BA4" i="5"/>
  <c r="BM4" i="5"/>
  <c r="BL4" i="5"/>
  <c r="BJ4" i="5"/>
  <c r="AU4" i="5"/>
  <c r="AR4" i="5"/>
  <c r="AQ4" i="5"/>
  <c r="AL4" i="5"/>
  <c r="AK4" i="5"/>
  <c r="AJ4" i="5"/>
  <c r="AI4" i="5"/>
  <c r="AH4" i="5"/>
  <c r="AZ4" i="5" s="1"/>
  <c r="AG4" i="5"/>
  <c r="AF4" i="5"/>
  <c r="AE4" i="5"/>
  <c r="AD4" i="5"/>
  <c r="AC4" i="5"/>
  <c r="AY4" i="5" s="1"/>
  <c r="AB4" i="5"/>
  <c r="AA4" i="5"/>
  <c r="Z4" i="5"/>
  <c r="X4" i="5"/>
  <c r="T4" i="5"/>
  <c r="P4" i="5"/>
  <c r="H4" i="5"/>
  <c r="BN4" i="5" l="1"/>
  <c r="BP15" i="5"/>
  <c r="BP4" i="5" s="1"/>
  <c r="AW15" i="5"/>
  <c r="AW4" i="5" s="1"/>
  <c r="L4" i="5"/>
  <c r="J4" i="5"/>
  <c r="AX15" i="5"/>
  <c r="R4" i="5"/>
  <c r="BQ15" i="5"/>
  <c r="BV15" i="5" s="1"/>
  <c r="BQ4" i="5" l="1"/>
  <c r="CC15" i="5"/>
  <c r="CC4" i="5" s="1"/>
  <c r="BA15" i="5"/>
  <c r="BV4" i="5" l="1"/>
  <c r="CJ15" i="5"/>
  <c r="CI15" i="5"/>
  <c r="BW15" i="5"/>
  <c r="BW4" i="5" s="1"/>
  <c r="CL15" i="5"/>
  <c r="CL4" i="5" s="1"/>
  <c r="CD15" i="5" l="1"/>
  <c r="H15" i="8" l="1"/>
  <c r="U15" i="44"/>
  <c r="K15" i="40"/>
  <c r="J15" i="40"/>
  <c r="S15" i="14"/>
  <c r="AN15" i="7"/>
  <c r="X15" i="7"/>
  <c r="V15" i="7"/>
  <c r="FM15" i="47" l="1"/>
  <c r="FL15" i="47"/>
  <c r="FE15" i="47"/>
  <c r="FD15" i="47"/>
  <c r="EW15" i="47"/>
  <c r="EV15" i="47"/>
  <c r="EO15" i="47"/>
  <c r="EN15" i="47"/>
  <c r="EG15" i="47"/>
  <c r="EF15" i="47"/>
  <c r="DY15" i="47"/>
  <c r="DX15" i="47"/>
  <c r="DQ15" i="47"/>
  <c r="DP15" i="47"/>
  <c r="DI15" i="47"/>
  <c r="DH15" i="47"/>
  <c r="DA15" i="47"/>
  <c r="CZ15" i="47"/>
  <c r="CQ15" i="47"/>
  <c r="CV15" i="47" s="1"/>
  <c r="F15" i="47"/>
  <c r="FS14" i="47"/>
  <c r="FS15" i="47" s="1"/>
  <c r="FR14" i="47"/>
  <c r="FR15" i="47" s="1"/>
  <c r="FQ14" i="47"/>
  <c r="FQ15" i="47" s="1"/>
  <c r="FP14" i="47"/>
  <c r="FP15" i="47" s="1"/>
  <c r="FO14" i="47"/>
  <c r="FO15" i="47" s="1"/>
  <c r="FN14" i="47"/>
  <c r="FN15" i="47" s="1"/>
  <c r="FM14" i="47"/>
  <c r="FL14" i="47"/>
  <c r="FK14" i="47"/>
  <c r="FK15" i="47" s="1"/>
  <c r="FJ14" i="47"/>
  <c r="FJ15" i="47" s="1"/>
  <c r="FI14" i="47"/>
  <c r="FI15" i="47" s="1"/>
  <c r="FH14" i="47"/>
  <c r="FH15" i="47" s="1"/>
  <c r="FG14" i="47"/>
  <c r="FG15" i="47" s="1"/>
  <c r="FF14" i="47"/>
  <c r="FF15" i="47" s="1"/>
  <c r="FE14" i="47"/>
  <c r="FD14" i="47"/>
  <c r="FC14" i="47"/>
  <c r="FC15" i="47" s="1"/>
  <c r="FB14" i="47"/>
  <c r="FB15" i="47" s="1"/>
  <c r="FA14" i="47"/>
  <c r="FA15" i="47" s="1"/>
  <c r="EZ14" i="47"/>
  <c r="EZ15" i="47" s="1"/>
  <c r="EY14" i="47"/>
  <c r="EY15" i="47" s="1"/>
  <c r="EX14" i="47"/>
  <c r="EX15" i="47" s="1"/>
  <c r="EW14" i="47"/>
  <c r="EV14" i="47"/>
  <c r="EU14" i="47"/>
  <c r="EU15" i="47" s="1"/>
  <c r="ET14" i="47"/>
  <c r="ET15" i="47" s="1"/>
  <c r="ES14" i="47"/>
  <c r="ES15" i="47" s="1"/>
  <c r="ER14" i="47"/>
  <c r="ER15" i="47" s="1"/>
  <c r="EQ14" i="47"/>
  <c r="EQ15" i="47" s="1"/>
  <c r="EP14" i="47"/>
  <c r="EP15" i="47" s="1"/>
  <c r="EO14" i="47"/>
  <c r="EN14" i="47"/>
  <c r="EM14" i="47"/>
  <c r="EM15" i="47" s="1"/>
  <c r="EL14" i="47"/>
  <c r="EL15" i="47" s="1"/>
  <c r="EK14" i="47"/>
  <c r="EK15" i="47" s="1"/>
  <c r="EJ14" i="47"/>
  <c r="EJ15" i="47" s="1"/>
  <c r="EI14" i="47"/>
  <c r="EI15" i="47" s="1"/>
  <c r="EH14" i="47"/>
  <c r="EH15" i="47" s="1"/>
  <c r="EG14" i="47"/>
  <c r="EF14" i="47"/>
  <c r="EE14" i="47"/>
  <c r="EE15" i="47" s="1"/>
  <c r="ED14" i="47"/>
  <c r="ED15" i="47" s="1"/>
  <c r="EC14" i="47"/>
  <c r="EC15" i="47" s="1"/>
  <c r="EB14" i="47"/>
  <c r="EB15" i="47" s="1"/>
  <c r="EA14" i="47"/>
  <c r="EA15" i="47" s="1"/>
  <c r="DZ14" i="47"/>
  <c r="DZ15" i="47" s="1"/>
  <c r="DY14" i="47"/>
  <c r="DX14" i="47"/>
  <c r="DW14" i="47"/>
  <c r="DW15" i="47" s="1"/>
  <c r="DV14" i="47"/>
  <c r="DV15" i="47" s="1"/>
  <c r="DU14" i="47"/>
  <c r="DU15" i="47" s="1"/>
  <c r="DT14" i="47"/>
  <c r="DT15" i="47" s="1"/>
  <c r="DS14" i="47"/>
  <c r="DS15" i="47" s="1"/>
  <c r="DR14" i="47"/>
  <c r="DR15" i="47" s="1"/>
  <c r="DQ14" i="47"/>
  <c r="DP14" i="47"/>
  <c r="DO14" i="47"/>
  <c r="DO15" i="47" s="1"/>
  <c r="DN14" i="47"/>
  <c r="DN15" i="47" s="1"/>
  <c r="DM14" i="47"/>
  <c r="DM15" i="47" s="1"/>
  <c r="DL14" i="47"/>
  <c r="DL15" i="47" s="1"/>
  <c r="DK14" i="47"/>
  <c r="DK15" i="47" s="1"/>
  <c r="DJ14" i="47"/>
  <c r="DJ15" i="47" s="1"/>
  <c r="DI14" i="47"/>
  <c r="DH14" i="47"/>
  <c r="DG14" i="47"/>
  <c r="DG15" i="47" s="1"/>
  <c r="DF14" i="47"/>
  <c r="DF15" i="47" s="1"/>
  <c r="DE14" i="47"/>
  <c r="DE15" i="47" s="1"/>
  <c r="DD14" i="47"/>
  <c r="DD15" i="47" s="1"/>
  <c r="DC14" i="47"/>
  <c r="DC15" i="47" s="1"/>
  <c r="DB14" i="47"/>
  <c r="DB15" i="47" s="1"/>
  <c r="DA14" i="47"/>
  <c r="CZ14" i="47"/>
  <c r="CY14" i="47"/>
  <c r="CY15" i="47" s="1"/>
  <c r="CX14" i="47"/>
  <c r="CX15" i="47" s="1"/>
  <c r="CW14" i="47"/>
  <c r="CS15" i="47" l="1"/>
  <c r="CW15" i="47"/>
  <c r="CL15" i="47" s="1" a="1"/>
  <c r="CL15" i="47" s="1"/>
  <c r="CK15" i="47" l="1"/>
  <c r="CP15" i="47" s="1"/>
  <c r="CR15" i="47" a="1"/>
  <c r="CR15" i="47" s="1"/>
  <c r="CM15" i="47"/>
  <c r="CF15" i="47" l="1"/>
  <c r="CJ15" i="47" s="1"/>
  <c r="H15" i="47" s="1"/>
  <c r="CG15" i="47"/>
  <c r="U15" i="10" l="1"/>
  <c r="T15" i="10"/>
  <c r="C15" i="20"/>
  <c r="L15" i="46" l="1" a="1"/>
  <c r="L15" i="46" s="1"/>
  <c r="AB15" i="9"/>
  <c r="P4" i="9"/>
  <c r="J4" i="6"/>
  <c r="Z15" i="10"/>
  <c r="X15" i="10"/>
  <c r="L15" i="7"/>
  <c r="O15" i="8"/>
  <c r="R15" i="8" s="1"/>
  <c r="P15" i="8" l="1"/>
  <c r="T15" i="8" s="1"/>
  <c r="Q15" i="8"/>
  <c r="W15" i="8" l="1"/>
  <c r="U15" i="8"/>
  <c r="S15" i="8"/>
  <c r="AT15" i="7" l="1"/>
  <c r="AC15" i="7"/>
  <c r="AA15" i="7"/>
  <c r="Y15" i="7"/>
  <c r="U15" i="7"/>
  <c r="AH15" i="7" s="1"/>
  <c r="AJ15" i="7" s="1"/>
  <c r="AQ15" i="7" s="1"/>
  <c r="T15" i="7"/>
  <c r="R15" i="7"/>
  <c r="Q15" i="7"/>
  <c r="P15" i="7"/>
  <c r="O15" i="7"/>
  <c r="N15" i="7"/>
  <c r="M15" i="7"/>
  <c r="AD15" i="7" l="1"/>
  <c r="AK15" i="7"/>
  <c r="AI15" i="7"/>
  <c r="AF15" i="7" l="1"/>
  <c r="AE15" i="7"/>
  <c r="AG15" i="7"/>
  <c r="AP15" i="7"/>
  <c r="AO15" i="7"/>
  <c r="AM15" i="7" l="1"/>
  <c r="AR15" i="7"/>
  <c r="AL15" i="7"/>
  <c r="BA15" i="7"/>
  <c r="AV15" i="7" l="1"/>
  <c r="AU15" i="7"/>
  <c r="AW15" i="7"/>
  <c r="Q2" i="3"/>
  <c r="BB15" i="7" l="1"/>
  <c r="AX15" i="7"/>
  <c r="AY15" i="7"/>
  <c r="I15" i="40" l="1"/>
  <c r="H15" i="40"/>
  <c r="H15" i="34"/>
  <c r="G15" i="34"/>
  <c r="F15" i="34"/>
  <c r="E15" i="34"/>
  <c r="U15" i="14"/>
  <c r="T15" i="14"/>
  <c r="R15" i="14"/>
  <c r="Q15" i="14"/>
  <c r="P15" i="14"/>
  <c r="N15" i="14"/>
  <c r="J15" i="14"/>
  <c r="H15" i="15"/>
  <c r="G15" i="15"/>
  <c r="AC15" i="9"/>
  <c r="G15" i="9" a="1"/>
  <c r="G15" i="9" s="1"/>
  <c r="S15" i="9" s="1"/>
  <c r="F15" i="9" a="1"/>
  <c r="F15" i="9" s="1"/>
  <c r="E15" i="36"/>
  <c r="BJ15" i="12"/>
  <c r="V15" i="13"/>
  <c r="Q15" i="13"/>
  <c r="K15" i="36" l="1" a="1"/>
  <c r="K15" i="36" s="1"/>
  <c r="K4" i="36" s="1"/>
  <c r="Q15" i="36" a="1"/>
  <c r="Q15" i="36" s="1"/>
  <c r="Q4" i="36" s="1"/>
  <c r="O15" i="36" a="1"/>
  <c r="O15" i="36" s="1"/>
  <c r="O4" i="36" s="1"/>
  <c r="AC15" i="13"/>
  <c r="AD15" i="13"/>
  <c r="Y15" i="13"/>
  <c r="N15" i="9"/>
  <c r="O15" i="9"/>
  <c r="T15" i="9" s="1"/>
  <c r="L15" i="9"/>
  <c r="M15" i="9"/>
  <c r="W15" i="9" s="1"/>
  <c r="Z15" i="9" s="1"/>
  <c r="F15" i="20"/>
  <c r="I15" i="20" s="1"/>
  <c r="AA15" i="13" l="1"/>
  <c r="AI15" i="13"/>
  <c r="X15" i="9"/>
  <c r="AA15" i="9" s="1"/>
  <c r="T4" i="9"/>
  <c r="G15" i="20"/>
  <c r="K15" i="20" s="1"/>
  <c r="AL15" i="13" l="1"/>
  <c r="AJ15" i="13"/>
  <c r="L15" i="20"/>
  <c r="N15" i="20" s="1"/>
  <c r="P15" i="20" s="1"/>
  <c r="P4" i="20" s="1"/>
  <c r="R15" i="20" l="1"/>
  <c r="T15" i="20" s="1"/>
  <c r="V15" i="20" s="1"/>
  <c r="AO15" i="46" a="1"/>
  <c r="AO15" i="46" s="1"/>
  <c r="AN15" i="46" a="1"/>
  <c r="AN15" i="46" s="1"/>
  <c r="AH15" i="46" a="1"/>
  <c r="AH15" i="46" s="1"/>
  <c r="AG15" i="46" a="1"/>
  <c r="AG15" i="46" s="1"/>
  <c r="AA15" i="46" a="1"/>
  <c r="AA15" i="46" s="1"/>
  <c r="Z15" i="46" a="1"/>
  <c r="Z15" i="46" s="1"/>
  <c r="T15" i="46" a="1"/>
  <c r="T15" i="46" s="1"/>
  <c r="S15" i="46" a="1"/>
  <c r="S15" i="46" s="1"/>
  <c r="R4" i="20" l="1"/>
  <c r="S4" i="20" s="1"/>
  <c r="M15" i="10"/>
  <c r="L15" i="10"/>
  <c r="H4" i="14"/>
  <c r="M4" i="16"/>
  <c r="J4" i="16"/>
  <c r="M4" i="13"/>
  <c r="L4" i="13"/>
  <c r="AF4" i="13"/>
  <c r="AE4" i="13"/>
  <c r="D15" i="46" a="1"/>
  <c r="D15" i="46" s="1"/>
  <c r="D4" i="46" s="1"/>
  <c r="L4" i="46"/>
  <c r="Q15" i="44" l="1"/>
  <c r="Q4" i="44"/>
  <c r="R4" i="44" l="1"/>
  <c r="T4" i="44"/>
  <c r="V15" i="44"/>
  <c r="T15" i="44"/>
  <c r="S15" i="44"/>
  <c r="R15" i="44"/>
  <c r="V15" i="10" l="1"/>
  <c r="D15" i="45" l="1"/>
  <c r="L15" i="8" l="1"/>
  <c r="N15" i="8"/>
  <c r="E15" i="46" l="1" a="1"/>
  <c r="E15" i="46" s="1"/>
  <c r="K15" i="46" a="1"/>
  <c r="K15" i="46" s="1"/>
  <c r="M15" i="46" a="1"/>
  <c r="M15" i="46" s="1"/>
  <c r="C15" i="46" a="1"/>
  <c r="C15" i="46" s="1"/>
  <c r="BQ15" i="46" a="1"/>
  <c r="BQ15" i="46" s="1"/>
  <c r="BP15" i="46" a="1"/>
  <c r="BP15" i="46" s="1"/>
  <c r="M4" i="46" l="1"/>
  <c r="K4" i="46"/>
  <c r="C4" i="46"/>
  <c r="E4" i="46"/>
  <c r="BP4" i="46"/>
  <c r="BQ4" i="46"/>
  <c r="AN4" i="13" l="1"/>
  <c r="AM4" i="13"/>
  <c r="O4" i="13"/>
  <c r="N4" i="13"/>
  <c r="G4" i="44" l="1"/>
  <c r="S4" i="10" l="1"/>
  <c r="R4" i="10"/>
  <c r="G15" i="40" l="1"/>
  <c r="E15" i="45" l="1"/>
  <c r="E4" i="45" l="1"/>
  <c r="E15" i="5"/>
  <c r="BZ15" i="5" l="1"/>
  <c r="BY15" i="5"/>
  <c r="BX15" i="5"/>
  <c r="F15" i="14" a="1"/>
  <c r="F15" i="14" s="1"/>
  <c r="J15" i="10"/>
  <c r="K15" i="10"/>
  <c r="K15" i="7"/>
  <c r="I15" i="7"/>
  <c r="H15" i="7"/>
  <c r="J15" i="7"/>
  <c r="G15" i="7"/>
  <c r="F15" i="7"/>
  <c r="Q4" i="13"/>
  <c r="S4" i="13" s="1"/>
  <c r="K4" i="40"/>
  <c r="H4" i="40" s="1"/>
  <c r="M15" i="14"/>
  <c r="E15" i="15"/>
  <c r="BX4" i="5" l="1"/>
  <c r="CE15" i="5"/>
  <c r="BY4" i="5"/>
  <c r="CF15" i="5"/>
  <c r="BZ4" i="5"/>
  <c r="CG15" i="5"/>
  <c r="AD4" i="13"/>
  <c r="AC4" i="13"/>
  <c r="W15" i="7" l="1"/>
  <c r="O4" i="7"/>
  <c r="P4" i="7"/>
  <c r="R4" i="7"/>
  <c r="N4" i="7"/>
  <c r="Q4" i="7"/>
  <c r="M4" i="7"/>
  <c r="M4" i="10"/>
  <c r="L4" i="7"/>
  <c r="F4" i="14"/>
  <c r="L4" i="10"/>
  <c r="T4" i="10" s="1"/>
  <c r="E15" i="14"/>
  <c r="D15" i="13"/>
  <c r="V4" i="7" l="1"/>
  <c r="X4" i="7"/>
  <c r="W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AM15" i="46"/>
  <c r="J15" i="46"/>
  <c r="BT15" i="46"/>
  <c r="BD15" i="46"/>
  <c r="AX15" i="46"/>
  <c r="AP15" i="46"/>
  <c r="AL15" i="46"/>
  <c r="N15" i="46"/>
  <c r="I15" i="46"/>
  <c r="BS15" i="46"/>
  <c r="BK15" i="46"/>
  <c r="BK4" i="46" s="1"/>
  <c r="AK15" i="46"/>
  <c r="AC15" i="46"/>
  <c r="AC4" i="46" s="1"/>
  <c r="H15" i="46"/>
  <c r="BH15" i="46"/>
  <c r="AJ15" i="46"/>
  <c r="P4" i="8"/>
  <c r="AQ4" i="7" l="1"/>
  <c r="AK4" i="7"/>
  <c r="AH4" i="7"/>
  <c r="V4" i="46"/>
  <c r="AJ4" i="46"/>
  <c r="H4" i="46"/>
  <c r="AL4" i="46"/>
  <c r="AK4" i="46"/>
  <c r="AM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V4" i="44"/>
  <c r="U4" i="44"/>
  <c r="S4" i="44" s="1"/>
  <c r="P4" i="44"/>
  <c r="O4" i="44"/>
  <c r="N4" i="44"/>
  <c r="E15" i="44"/>
  <c r="M4" i="44"/>
  <c r="G4" i="6"/>
  <c r="F4" i="6"/>
  <c r="F15" i="44" l="1" a="1"/>
  <c r="F15" i="44" s="1"/>
  <c r="F4" i="44" s="1"/>
  <c r="AJ4" i="7"/>
  <c r="AM4" i="7"/>
  <c r="AI4" i="7"/>
  <c r="AO4" i="7"/>
  <c r="AP4" i="7"/>
  <c r="J15" i="44"/>
  <c r="J4" i="44" s="1"/>
  <c r="AA4" i="46" l="1"/>
  <c r="Z4" i="46"/>
  <c r="S4" i="46"/>
  <c r="T4" i="46"/>
  <c r="AN4" i="46" l="1"/>
  <c r="AG4" i="46"/>
  <c r="AO4" i="46"/>
  <c r="AH4" i="46"/>
  <c r="D15" i="40" l="1"/>
  <c r="J4" i="40"/>
  <c r="F4" i="40"/>
  <c r="I4" i="40" s="1"/>
  <c r="E4" i="40"/>
  <c r="G4" i="40" s="1"/>
  <c r="O15" i="14" l="1"/>
  <c r="BK15" i="12"/>
  <c r="Q4" i="14" l="1"/>
  <c r="P4" i="14"/>
  <c r="O4" i="14" l="1"/>
  <c r="G15" i="36" l="1" a="1"/>
  <c r="G15" i="36" s="1"/>
  <c r="G4" i="36" s="1"/>
  <c r="I15" i="36" a="1"/>
  <c r="I15" i="36" s="1"/>
  <c r="I4" i="36" s="1"/>
  <c r="K4" i="14"/>
  <c r="M4" i="14"/>
  <c r="L4" i="14"/>
  <c r="I4" i="8"/>
  <c r="E15" i="16" l="1"/>
  <c r="F15" i="16" l="1" a="1"/>
  <c r="F15" i="16" s="1"/>
  <c r="F4" i="16" s="1"/>
  <c r="I15" i="16"/>
  <c r="I4" i="16" s="1"/>
  <c r="H15" i="16"/>
  <c r="H4" i="16" s="1"/>
  <c r="H15" i="44"/>
  <c r="H4" i="44" s="1"/>
  <c r="I15" i="44"/>
  <c r="I4" i="44" s="1"/>
  <c r="N4" i="16"/>
  <c r="R4" i="9"/>
  <c r="AC4" i="9" s="1"/>
  <c r="Q4" i="9"/>
  <c r="AB4" i="9" s="1"/>
  <c r="D4" i="34" l="1"/>
  <c r="F4" i="34" s="1"/>
  <c r="C4" i="34"/>
  <c r="E4" i="34" s="1"/>
  <c r="O4" i="16"/>
  <c r="L4" i="16"/>
  <c r="K4" i="16"/>
  <c r="F4" i="15"/>
  <c r="G4" i="15" s="1"/>
  <c r="K4" i="13"/>
  <c r="J4" i="13"/>
  <c r="I4" i="13"/>
  <c r="H4" i="13"/>
  <c r="AA4" i="13"/>
  <c r="Y4" i="13"/>
  <c r="Z4" i="13" s="1"/>
  <c r="P4" i="13"/>
  <c r="V4" i="13"/>
  <c r="AB4" i="13" s="1"/>
  <c r="R4" i="13"/>
  <c r="AJ4" i="13"/>
  <c r="AI4" i="13"/>
  <c r="F4" i="13"/>
  <c r="E4" i="13"/>
  <c r="G4" i="13" s="1"/>
  <c r="R4" i="14"/>
  <c r="I4" i="14"/>
  <c r="J4" i="14" s="1"/>
  <c r="BI4" i="12"/>
  <c r="BJ4" i="12" s="1"/>
  <c r="F4" i="8"/>
  <c r="G4" i="8" s="1"/>
  <c r="S4" i="7"/>
  <c r="T4" i="7" s="1"/>
  <c r="AK4" i="13" l="1"/>
  <c r="AH4" i="13"/>
  <c r="AG4" i="13"/>
  <c r="AL4" i="13"/>
  <c r="H4" i="34" l="1"/>
  <c r="G4" i="34"/>
  <c r="U4" i="7"/>
  <c r="Y4" i="7" s="1"/>
  <c r="E15" i="9"/>
  <c r="BK4" i="12"/>
  <c r="E15" i="6"/>
  <c r="E15" i="10"/>
  <c r="E15" i="8"/>
  <c r="E15" i="12"/>
  <c r="E15" i="7"/>
  <c r="H4" i="15"/>
  <c r="S4" i="14"/>
  <c r="H4" i="8"/>
  <c r="J4" i="8" s="1"/>
  <c r="CE15" i="12" l="1"/>
  <c r="BW15" i="12" a="1"/>
  <c r="BW15" i="12" s="1"/>
  <c r="BW4" i="12" s="1"/>
  <c r="BU15" i="12" a="1"/>
  <c r="BU15" i="12" s="1"/>
  <c r="BU4" i="12" s="1"/>
  <c r="BQ15" i="12" a="1"/>
  <c r="BQ15" i="12" s="1"/>
  <c r="BQ4" i="12" s="1"/>
  <c r="CA15" i="12"/>
  <c r="BM15" i="12" a="1"/>
  <c r="BM15" i="12" s="1"/>
  <c r="BM4" i="12" s="1"/>
  <c r="BO15" i="12" a="1"/>
  <c r="BO15" i="12" s="1"/>
  <c r="BO4" i="12" s="1"/>
  <c r="Y15" i="36"/>
  <c r="Y4" i="36" s="1"/>
  <c r="AA15" i="36"/>
  <c r="AA4" i="36" s="1"/>
  <c r="AE15" i="36"/>
  <c r="AE4" i="36" s="1"/>
  <c r="CE4" i="12"/>
  <c r="AC15" i="36"/>
  <c r="AC4" i="36" s="1"/>
  <c r="AI15" i="36"/>
  <c r="AI4" i="36" s="1"/>
  <c r="AG15" i="36"/>
  <c r="AG4" i="36" s="1"/>
  <c r="L15" i="12" a="1"/>
  <c r="L15" i="12" s="1"/>
  <c r="K15" i="12" a="1"/>
  <c r="K15" i="12" s="1"/>
  <c r="M15" i="12" a="1"/>
  <c r="M15" i="12" s="1"/>
  <c r="BD15" i="12" a="1"/>
  <c r="BD15" i="12" s="1"/>
  <c r="BD4" i="12" s="1"/>
  <c r="F15" i="12" a="1"/>
  <c r="F15" i="12" s="1"/>
  <c r="G15" i="12" a="1"/>
  <c r="G15" i="12" s="1"/>
  <c r="BB15" i="12" a="1"/>
  <c r="BB15" i="12" s="1"/>
  <c r="BC15" i="12" a="1"/>
  <c r="BC15" i="12" s="1"/>
  <c r="T4" i="14"/>
  <c r="N4" i="14"/>
  <c r="G15" i="10"/>
  <c r="G4" i="10" s="1"/>
  <c r="I15" i="10"/>
  <c r="I4" i="10" s="1"/>
  <c r="H15" i="10"/>
  <c r="F15" i="10"/>
  <c r="P15" i="10" s="1"/>
  <c r="I4" i="7"/>
  <c r="F4" i="7"/>
  <c r="H4" i="7" s="1"/>
  <c r="G4" i="7"/>
  <c r="J4" i="7" s="1"/>
  <c r="U4" i="14"/>
  <c r="CA4" i="12" l="1"/>
  <c r="N15" i="10"/>
  <c r="Q15" i="10"/>
  <c r="AA15" i="10" s="1"/>
  <c r="O15" i="10"/>
  <c r="J4" i="10"/>
  <c r="F4" i="10"/>
  <c r="AC15" i="10" l="1"/>
  <c r="AD15" i="10"/>
  <c r="AB15" i="10"/>
  <c r="O4" i="10"/>
  <c r="N4" i="10"/>
  <c r="BE15" i="12" a="1"/>
  <c r="BE15" i="12" s="1"/>
  <c r="BJ15" i="46" a="1"/>
  <c r="BJ15" i="46" s="1"/>
  <c r="H4" i="10"/>
  <c r="P4" i="10"/>
  <c r="N15" i="12" l="1" a="1"/>
  <c r="N15" i="12" s="1"/>
  <c r="CA15" i="5"/>
  <c r="AH15" i="10"/>
  <c r="AF15" i="10"/>
  <c r="AE15" i="10"/>
  <c r="BJ4" i="46"/>
  <c r="Q4" i="10"/>
  <c r="U4" i="10" s="1"/>
  <c r="CA4" i="5" l="1"/>
  <c r="CH15" i="5"/>
  <c r="AA4" i="10"/>
  <c r="AB4" i="10"/>
  <c r="Z4" i="10" l="1"/>
  <c r="X4" i="10"/>
  <c r="AF4" i="10"/>
  <c r="AC4" i="10"/>
  <c r="BE4" i="12"/>
  <c r="AE4" i="10" l="1"/>
  <c r="AD4" i="10"/>
  <c r="BC15" i="46" a="1"/>
  <c r="BC15" i="46" s="1"/>
  <c r="BC4" i="46" s="1"/>
  <c r="N4" i="12" l="1"/>
  <c r="O4" i="8" l="1"/>
  <c r="AD4" i="7"/>
  <c r="T4" i="8"/>
  <c r="AE4" i="7"/>
  <c r="N4" i="8" l="1"/>
  <c r="L4" i="8"/>
  <c r="AA4" i="7"/>
  <c r="AC4" i="7"/>
  <c r="BB4" i="12"/>
  <c r="AF4" i="7" l="1"/>
  <c r="BA4" i="7" l="1"/>
  <c r="AL4" i="7"/>
  <c r="AN4" i="7"/>
  <c r="AG4" i="7"/>
  <c r="BC4" i="12"/>
  <c r="K4" i="12" l="1"/>
  <c r="AR4" i="7"/>
  <c r="AT4" i="7" s="1"/>
  <c r="AV4" i="7"/>
  <c r="AU4" i="7" l="1"/>
  <c r="BB4" i="7"/>
  <c r="BB15" i="46" a="1"/>
  <c r="BB15" i="46" s="1"/>
  <c r="BB4" i="46" s="1"/>
  <c r="AW4" i="7"/>
  <c r="AY4" i="7"/>
  <c r="AX4" i="7"/>
  <c r="L4" i="12" l="1"/>
  <c r="C4" i="20"/>
  <c r="F4" i="20"/>
  <c r="E4" i="20" l="1"/>
  <c r="D4" i="20"/>
  <c r="G4" i="20"/>
  <c r="Q4" i="8"/>
  <c r="S4" i="8" s="1"/>
  <c r="R4" i="8" l="1"/>
  <c r="U4" i="8"/>
  <c r="V4" i="20" l="1"/>
  <c r="T4" i="20"/>
  <c r="U4" i="20" s="1"/>
  <c r="M4" i="12"/>
  <c r="L4" i="20"/>
  <c r="M4" i="20" s="1"/>
  <c r="AV15" i="46" l="1" a="1"/>
  <c r="AV15" i="46" s="1"/>
  <c r="AV4" i="46" s="1"/>
  <c r="AU15" i="46" a="1"/>
  <c r="AU15" i="46" s="1"/>
  <c r="AU4" i="46" s="1"/>
  <c r="N4" i="20"/>
  <c r="Q4" i="20" l="1"/>
  <c r="O4" i="20"/>
  <c r="F4" i="9"/>
  <c r="H4" i="9" s="1"/>
  <c r="L4" i="9"/>
  <c r="M4" i="9"/>
  <c r="U4" i="9" s="1"/>
  <c r="J4" i="9" l="1"/>
  <c r="G4" i="9"/>
  <c r="S4" i="9" s="1"/>
  <c r="N4" i="9"/>
  <c r="W4" i="9"/>
  <c r="I4" i="9" l="1"/>
  <c r="Z4" i="9"/>
  <c r="O4" i="9"/>
  <c r="V4" i="9" s="1"/>
  <c r="AA4" i="9"/>
  <c r="X4" i="9"/>
  <c r="Y4" i="9" s="1"/>
  <c r="K4" i="9" l="1"/>
  <c r="BI15" i="46" l="1" a="1"/>
  <c r="BI15" i="46" s="1"/>
  <c r="BI4" i="46" s="1"/>
  <c r="H15" i="6" l="1"/>
  <c r="H4" i="6" l="1"/>
  <c r="K15" i="6"/>
  <c r="K4" i="6" s="1"/>
  <c r="AG15" i="10" l="1"/>
  <c r="AG4" i="10" s="1"/>
  <c r="AH4" i="10" s="1"/>
  <c r="Z15" i="8"/>
  <c r="H15" i="12" a="1"/>
  <c r="H15" i="12" s="1"/>
  <c r="V15" i="8"/>
  <c r="V4" i="8" s="1"/>
  <c r="W4" i="8" s="1"/>
  <c r="Y15" i="8"/>
  <c r="AZ15" i="7"/>
  <c r="AZ4" i="7" s="1"/>
  <c r="AA15" i="8"/>
  <c r="O15" i="12" l="1" a="1"/>
  <c r="O15" i="12" s="1"/>
  <c r="O4" i="12" s="1"/>
  <c r="X15" i="8"/>
  <c r="AI15" i="10"/>
  <c r="BC15" i="7"/>
  <c r="AJ15" i="10"/>
  <c r="BD15" i="7"/>
  <c r="T15" i="12"/>
  <c r="AI15" i="12"/>
  <c r="S15" i="36" s="1"/>
  <c r="S4" i="36" s="1"/>
  <c r="H4" i="12"/>
  <c r="AU15" i="12"/>
  <c r="W15" i="36" s="1"/>
  <c r="W4" i="36" s="1"/>
  <c r="AR15" i="12"/>
  <c r="CC15" i="12" s="1"/>
  <c r="CF15" i="12" s="1"/>
  <c r="AG15" i="12"/>
  <c r="AW15" i="12"/>
  <c r="AW4" i="12" s="1"/>
  <c r="AL15" i="12"/>
  <c r="AX15" i="12"/>
  <c r="CG15" i="12" s="1"/>
  <c r="R15" i="12"/>
  <c r="AO15" i="12"/>
  <c r="S15" i="12"/>
  <c r="U15" i="12"/>
  <c r="AK15" i="36" l="1"/>
  <c r="AK4" i="36" s="1"/>
  <c r="U15" i="36"/>
  <c r="U4" i="36" s="1"/>
  <c r="AR4" i="12"/>
  <c r="Y4" i="12" s="1"/>
  <c r="AS15" i="12"/>
  <c r="AS4" i="12" s="1"/>
  <c r="AA4" i="12"/>
  <c r="AE4" i="12"/>
  <c r="I15" i="12" a="1"/>
  <c r="I15" i="12" s="1"/>
  <c r="AC4" i="12"/>
  <c r="S4" i="12"/>
  <c r="T4" i="12"/>
  <c r="U4" i="12"/>
  <c r="R4" i="12"/>
  <c r="J15" i="12" a="1"/>
  <c r="J15" i="12" s="1"/>
  <c r="AV15" i="12"/>
  <c r="AV4" i="12" s="1"/>
  <c r="AU4" i="12"/>
  <c r="Z4" i="12" s="1"/>
  <c r="AL15" i="36"/>
  <c r="K15" i="44"/>
  <c r="K4" i="44" s="1"/>
  <c r="AX4" i="12"/>
  <c r="AY15" i="12"/>
  <c r="AY4" i="12" s="1"/>
  <c r="AB4" i="12"/>
  <c r="AO4" i="12"/>
  <c r="AP15" i="12"/>
  <c r="AP4" i="12" s="1"/>
  <c r="AI4" i="12"/>
  <c r="AJ15" i="12"/>
  <c r="AB15" i="8"/>
  <c r="AB4" i="8" s="1"/>
  <c r="BE15" i="7"/>
  <c r="BE4" i="7" s="1"/>
  <c r="AK15" i="10"/>
  <c r="AK4" i="10" s="1"/>
  <c r="AL4" i="12"/>
  <c r="W4" i="12" s="1"/>
  <c r="AM15" i="12"/>
  <c r="AM4" i="12" s="1"/>
  <c r="CC4" i="12" l="1"/>
  <c r="CF4" i="12"/>
  <c r="CH15" i="12"/>
  <c r="CG4" i="12"/>
  <c r="CH4" i="12" s="1"/>
  <c r="AJ15" i="36"/>
  <c r="AJ4" i="36" s="1"/>
  <c r="AD4" i="12"/>
  <c r="BA15" i="12" a="1"/>
  <c r="BA15" i="12" s="1"/>
  <c r="BA4" i="12" s="1"/>
  <c r="AZ15" i="12" a="1"/>
  <c r="AZ15" i="12" s="1"/>
  <c r="AZ4" i="12" s="1"/>
  <c r="AF4" i="12"/>
  <c r="V4" i="12"/>
  <c r="J4" i="12"/>
  <c r="Q4" i="12" s="1"/>
  <c r="Q15" i="12"/>
  <c r="AJ4" i="12"/>
  <c r="AH4" i="12" s="1"/>
  <c r="AN4" i="12"/>
  <c r="P15" i="12"/>
  <c r="I4" i="12"/>
  <c r="P4" i="12" s="1"/>
  <c r="AQ4" i="12"/>
  <c r="AK4" i="12"/>
  <c r="AT4" i="12"/>
  <c r="X4" i="12"/>
  <c r="AL4" i="36" l="1"/>
  <c r="BF15" i="12"/>
  <c r="AG4" i="12"/>
  <c r="BG15" i="12" l="1"/>
  <c r="L15" i="44"/>
  <c r="L4" i="44" s="1"/>
  <c r="G15" i="16"/>
  <c r="G4" i="16" s="1"/>
  <c r="BF4" i="12"/>
  <c r="BG4" i="12" l="1"/>
  <c r="BH4" i="12" s="1"/>
  <c r="BH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Z3" authorId="0" shapeId="0" xr:uid="{A51ABA0D-3B71-F44F-AB5B-8654DC3EC9FF}">
      <text>
        <r>
          <rPr>
            <sz val="10"/>
            <color rgb="FF000000"/>
            <rFont val="Tahoma"/>
            <family val="2"/>
          </rPr>
          <t>This includes both HTS_TST_POS &amp; PMTCT_HEI_POS</t>
        </r>
      </text>
    </comment>
    <comment ref="AE3" authorId="0" shapeId="0" xr:uid="{6D5A8D9E-C9B3-114C-B384-BE36E481D243}">
      <text>
        <r>
          <rPr>
            <sz val="10"/>
            <color rgb="FF000000"/>
            <rFont val="Tahoma"/>
            <family val="2"/>
          </rPr>
          <t>This includes both HTS_TST_POS &amp; PMTCT_HEI_POS.</t>
        </r>
      </text>
    </comment>
    <comment ref="AS3" authorId="0" shapeId="0" xr:uid="{6FCEF6F3-B83C-554D-91B4-EA33B9DC97DC}">
      <text>
        <r>
          <rPr>
            <sz val="10"/>
            <color rgb="FF000000"/>
            <rFont val="Tahoma"/>
            <family val="2"/>
          </rPr>
          <t>Applies to both Host Country and PEPFAR models.</t>
        </r>
      </text>
    </comment>
    <comment ref="AT3" authorId="0" shapeId="0" xr:uid="{7F4D1432-92C4-1C42-A8E0-F450EDA0B644}">
      <text>
        <r>
          <rPr>
            <sz val="10"/>
            <color rgb="FF000000"/>
            <rFont val="Tahoma"/>
            <family val="2"/>
          </rPr>
          <t>Applies to both Host Country and PEPFAR models.</t>
        </r>
      </text>
    </comment>
    <comment ref="BA3" authorId="0" shapeId="0" xr:uid="{E5C9165C-5B0B-2D46-A5E1-0A6FCBD8CDB4}">
      <text>
        <r>
          <rPr>
            <sz val="10"/>
            <color rgb="FF000000"/>
            <rFont val="Tahoma"/>
            <family val="2"/>
          </rPr>
          <t>Defaults to the higher of 95%, the historic PEPFAR VLS Rate, or the Host Country Estimated VLS Rate.</t>
        </r>
      </text>
    </comment>
    <comment ref="BB3" authorId="0" shapeId="0" xr:uid="{4462A14B-5AD6-D04B-9E9F-50EAE40A84F5}">
      <text>
        <r>
          <rPr>
            <b/>
            <sz val="10"/>
            <color rgb="FF000000"/>
            <rFont val="Tahoma"/>
            <family val="34"/>
          </rPr>
          <t>TX_PVLS:</t>
        </r>
        <r>
          <rPr>
            <sz val="10"/>
            <color rgb="FF000000"/>
            <rFont val="Calibri"/>
            <family val="2"/>
          </rPr>
          <t xml:space="preserve">
</t>
        </r>
        <r>
          <rPr>
            <sz val="10"/>
            <color rgb="FF000000"/>
            <rFont val="Tahoma"/>
            <family val="34"/>
          </rPr>
          <t>For targeting purposes, 100% of TX_PVLS will be allocated to Routine testing instead of Targeted.</t>
        </r>
      </text>
    </comment>
    <comment ref="BS3" authorId="0"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U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X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E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F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V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I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L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N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P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Q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O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P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X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Missing rates.</t>
        </r>
      </text>
    </comment>
    <comment ref="Z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AB3" authorId="0" shapeId="0" xr:uid="{6F563CCF-14A4-E949-8FA7-F2FA1069EA5D}">
      <text>
        <r>
          <rPr>
            <b/>
            <sz val="10"/>
            <color rgb="FF000000"/>
            <rFont val="Tahoma"/>
            <family val="2"/>
          </rPr>
          <t xml:space="preserve">#VALUE!: </t>
        </r>
        <r>
          <rPr>
            <sz val="10"/>
            <color rgb="FF000000"/>
            <rFont val="Tahoma"/>
            <family val="2"/>
          </rPr>
          <t>Provide missing Indeterminate/Not Tested (FY23) rates.</t>
        </r>
      </text>
    </comment>
    <comment ref="AC3" authorId="0" shapeId="0" xr:uid="{431EB5A6-C0DE-D144-AD2F-D6F968F9F1BB}">
      <text>
        <r>
          <rPr>
            <b/>
            <sz val="10"/>
            <color rgb="FF000000"/>
            <rFont val="Tahoma"/>
            <family val="34"/>
          </rPr>
          <t xml:space="preserve">#VALUE!: </t>
        </r>
        <r>
          <rPr>
            <sz val="10"/>
            <color rgb="FF000000"/>
            <rFont val="Tahoma"/>
            <family val="34"/>
          </rPr>
          <t>Provide missing Yield (FY23) rates.</t>
        </r>
      </text>
    </comment>
    <comment ref="AE3" authorId="0" shapeId="0" xr:uid="{31C1BF17-4075-DB48-8F78-389DC21E9DE3}">
      <text>
        <r>
          <rPr>
            <b/>
            <sz val="10"/>
            <color rgb="FF000000"/>
            <rFont val="Tahoma"/>
            <family val="2"/>
          </rPr>
          <t>Yellow Highlights</t>
        </r>
        <r>
          <rPr>
            <sz val="10"/>
            <color rgb="FF000000"/>
            <rFont val="Tahoma"/>
            <family val="2"/>
          </rPr>
          <t>: Linkage &lt;95%</t>
        </r>
      </text>
    </comment>
    <comment ref="AF3" authorId="1" shapeId="0" xr:uid="{EBD399B5-FEE8-4B44-8104-E3985BD84841}">
      <text>
        <r>
          <rPr>
            <sz val="10"/>
            <color rgb="FF000000"/>
            <rFont val="Tahoma"/>
            <family val="2"/>
          </rPr>
          <t>Not reported in DATIM, but used as internal check against TX_NEW in TX tab.</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P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AF3" authorId="0" shapeId="0" xr:uid="{564C4BB0-4427-014A-AF87-5F2DE80BC5A9}">
      <text>
        <r>
          <rPr>
            <sz val="10"/>
            <color rgb="FF000000"/>
            <rFont val="Tahoma"/>
            <family val="2"/>
          </rPr>
          <t>Where ART Coverage is greater than 80%, do not set targets for the Community - Other modality. Cases where this guidance is disregarded will be highlighted yellow below.</t>
        </r>
      </text>
    </comment>
    <comment ref="AG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AH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Q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T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X3" authorId="1" shapeId="0" xr:uid="{14BE245F-E6B5-DE44-A5B8-8FF5D77AACE4}">
      <text>
        <r>
          <rPr>
            <sz val="10"/>
            <color rgb="FF000000"/>
            <rFont val="Tahoma"/>
            <family val="2"/>
          </rPr>
          <t>Inclusive of PMTCT_STAT, HTS PMTCT Post ANC1, TB, VMMC, INDEX, and all other modalities.</t>
        </r>
      </text>
    </comment>
    <comment ref="AY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BG3" authorId="1" shapeId="0" xr:uid="{81FDBCB4-31C9-8244-9580-D15BA71B8ECC}">
      <text>
        <r>
          <rPr>
            <sz val="10"/>
            <color rgb="FF000000"/>
            <rFont val="Tahoma"/>
            <family val="2"/>
          </rPr>
          <t>Inclusive of PMTCT_STAT, HTS PMTCT Post ANC1, TB, VMMC, INDEX, and all other modalities.</t>
        </r>
      </text>
    </comment>
    <comment ref="BH3" authorId="1" shapeId="0" xr:uid="{398872DA-DB3C-6644-9FC9-5940F2BA3FDE}">
      <text>
        <r>
          <rPr>
            <sz val="10"/>
            <color rgb="FF000000"/>
            <rFont val="Tahoma"/>
            <family val="34"/>
          </rPr>
          <t>Total Positives divided by Total Tests.</t>
        </r>
      </text>
    </comment>
    <comment ref="BK3" authorId="0" shapeId="0" xr:uid="{EEEFC336-BDF3-0241-9F2A-0DF9293E3137}">
      <text>
        <r>
          <rPr>
            <sz val="10"/>
            <color rgb="FF000000"/>
            <rFont val="Tahoma"/>
            <family val="34"/>
          </rPr>
          <t>If HTS_SELF was not reported or performed previously, but will be in upcoming targets, set manually below.</t>
        </r>
      </text>
    </comment>
    <comment ref="CH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AJ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M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P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S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V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BG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44FF6E-4100-AC40-AD53-0E4174411FEA}">
      <text>
        <r>
          <rPr>
            <sz val="10"/>
            <color rgb="FF000000"/>
            <rFont val="Tahoma"/>
            <family val="34"/>
          </rPr>
          <t>Red highlights indicate cases where coverage rates are missing, but required.</t>
        </r>
      </text>
    </comment>
    <comment ref="I3" authorId="0" shapeId="0" xr:uid="{3D0D70E9-3AA2-0544-A8E0-E815507DC5D4}">
      <text>
        <r>
          <rPr>
            <sz val="10"/>
            <color rgb="FF000000"/>
            <rFont val="Tahoma"/>
            <family val="34"/>
          </rPr>
          <t>Red highlights indicate cases where coverage rates are missing, but required.</t>
        </r>
      </text>
    </comment>
    <comment ref="J3" authorId="0" shapeId="0" xr:uid="{363D09D7-CCD9-8040-9C75-A46FAE0E2D47}">
      <text>
        <r>
          <rPr>
            <sz val="10"/>
            <color rgb="FF000000"/>
            <rFont val="Tahoma"/>
            <family val="34"/>
          </rPr>
          <t>Red highlights indicate cases where yields are missing, but required.</t>
        </r>
      </text>
    </comment>
    <comment ref="K3" authorId="0" shapeId="0" xr:uid="{0E976293-AAA3-7A4E-A543-9EF3AD1BB2C3}">
      <text>
        <r>
          <rPr>
            <sz val="10"/>
            <color rgb="FF000000"/>
            <rFont val="Tahoma"/>
            <family val="2"/>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6 years.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V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Y3" authorId="0" shapeId="0" xr:uid="{26D4C808-CA52-C847-859B-B2B3CF95CA68}">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Z3" authorId="0" shapeId="0" xr:uid="{06304603-2F00-5845-B056-931C3F51041F}">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A3" authorId="0" shapeId="0" xr:uid="{2EBE9045-CF5E-FF4C-8E17-8E4C806AF0C2}">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B3" authorId="0" shapeId="0" xr:uid="{19C6ACBF-52A0-C942-B31A-7ABADD27975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C3" authorId="0" shapeId="0" xr:uid="{B32A3C26-52FD-AF4C-8972-A4ACF4DD94B9}">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V3" authorId="0" shapeId="0" xr:uid="{DE468A8C-3961-9948-9AE3-D9C390765A72}">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W3" authorId="0" shapeId="0" xr:uid="{488149C2-DCB1-7B40-858A-F0E85A7F897F}">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X3" authorId="0" shapeId="0" xr:uid="{3285855D-F09D-9346-BCC1-B241AC4AA1CB}">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Y3" authorId="0" shapeId="0" xr:uid="{715872FE-7769-564B-BD6B-F51558C7D5EF}">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Z3" authorId="0" shapeId="0" xr:uid="{755C1C92-3F7F-E44F-8D26-A3A046CC11C9}">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L3" authorId="0" shapeId="0" xr:uid="{A47967E8-06C5-6444-8D0F-679C815BCDCD}">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<sst xmlns="http://schemas.openxmlformats.org/spreadsheetml/2006/main" count="6563" uniqueCount="1281">
  <si>
    <t>TX_CURR</t>
  </si>
  <si>
    <t>TX_NEW</t>
  </si>
  <si>
    <t>Assumptions</t>
  </si>
  <si>
    <t>Targets</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</si>
  <si>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</si>
  <si>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</si>
  <si>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</si>
  <si>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</si>
  <si>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</si>
  <si>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</si>
  <si>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</si>
  <si>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</si>
  <si>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</si>
  <si>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</si>
  <si>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</si>
  <si>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</si>
  <si>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</si>
  <si>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</si>
  <si>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</si>
  <si>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</si>
  <si>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</si>
  <si>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</si>
  <si>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</si>
  <si>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</si>
  <si>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</si>
  <si>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</si>
  <si>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</si>
  <si>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</si>
  <si>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</si>
  <si>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</si>
  <si>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</si>
  <si>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</si>
  <si>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</si>
  <si>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</si>
  <si>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</si>
  <si>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</si>
  <si>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</si>
  <si>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</si>
  <si>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TB_STAT &amp; TB_ART</t>
  </si>
  <si>
    <t>Already on ART, TB Screen -</t>
  </si>
  <si>
    <t>TB_PREV (N)</t>
  </si>
  <si>
    <t>Projected</t>
  </si>
  <si>
    <t>KP_ESTIMATES</t>
  </si>
  <si>
    <t>DIAGNOSED_SUBNAT</t>
  </si>
  <si>
    <t>VMMC_CIRC_SUBNAT</t>
  </si>
  <si>
    <t>OVC_SERV</t>
  </si>
  <si>
    <t>PP_PREV</t>
  </si>
  <si>
    <t>OVC_HIVSTAT</t>
  </si>
  <si>
    <t>PMTCT_ART (N)</t>
  </si>
  <si>
    <t>PMTCT_EID (N)</t>
  </si>
  <si>
    <t>TX_PVLS (N)</t>
  </si>
  <si>
    <t>TX_PVLS (D)</t>
  </si>
  <si>
    <t>HTS_SELF (N)</t>
  </si>
  <si>
    <t>Mobile (Community)</t>
  </si>
  <si>
    <t>Yield (%)</t>
  </si>
  <si>
    <t>Positive</t>
  </si>
  <si>
    <t>Negative</t>
  </si>
  <si>
    <t>HTS_TST - Distribution of Positive Tests</t>
  </si>
  <si>
    <t>Check</t>
  </si>
  <si>
    <t>Other (Community)</t>
  </si>
  <si>
    <t>Emergency (Facility)</t>
  </si>
  <si>
    <t>Inpatient (Facility)</t>
  </si>
  <si>
    <t>STI Clinic (Facility)</t>
  </si>
  <si>
    <t>VCT (Facility)</t>
  </si>
  <si>
    <t>Other PITC (Facility)</t>
  </si>
  <si>
    <t>HTS_TST: PMTCT Post ANC1</t>
  </si>
  <si>
    <t>PMTCT_HEI_POS (N)</t>
  </si>
  <si>
    <t>Prioritization</t>
  </si>
  <si>
    <t>VMMC_CIRC_POS linked to ART</t>
  </si>
  <si>
    <t>KeyPop</t>
  </si>
  <si>
    <t>Reference</t>
  </si>
  <si>
    <t>PMTCT_STAT &amp; PMTCT_ART</t>
  </si>
  <si>
    <t>ID</t>
  </si>
  <si>
    <t>Host Country Context</t>
  </si>
  <si>
    <t>value</t>
  </si>
  <si>
    <t>--&gt;</t>
  </si>
  <si>
    <t>Adding Estimates from Spectrum</t>
  </si>
  <si>
    <t>Community - Mobile (%)</t>
  </si>
  <si>
    <t>Community - Other (%)</t>
  </si>
  <si>
    <t>Facility - Emergency (%)</t>
  </si>
  <si>
    <t>Facility - Inpatient (%)</t>
  </si>
  <si>
    <t>Facility - Malnutrition (%)</t>
  </si>
  <si>
    <t>Facility - Pediatric (%)</t>
  </si>
  <si>
    <t>Facility - STI Clinic (%)</t>
  </si>
  <si>
    <t>Facility - VCT (%)</t>
  </si>
  <si>
    <t>Facility - Other PITC (%)</t>
  </si>
  <si>
    <t>Distribution Check (%)</t>
  </si>
  <si>
    <t>TX_TB &amp; TB_PREV</t>
  </si>
  <si>
    <t>New on ART, TB Screen +</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</si>
  <si>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</si>
  <si>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</si>
  <si>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</si>
  <si>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</si>
  <si>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</si>
  <si>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</si>
  <si>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</si>
  <si>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</si>
  <si>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</si>
  <si>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</si>
  <si>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</si>
  <si>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</si>
  <si>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</si>
  <si>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</si>
  <si>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</si>
  <si>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</si>
  <si>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</si>
  <si>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</si>
  <si>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</si>
  <si>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</si>
  <si>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</si>
  <si>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</si>
  <si>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</si>
  <si>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</si>
  <si>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</si>
  <si>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</si>
  <si>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</si>
  <si>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</si>
  <si>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</si>
  <si>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</si>
  <si>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</si>
  <si>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</si>
  <si>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</si>
  <si>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</si>
  <si>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</si>
  <si>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</si>
  <si>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</si>
  <si>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</si>
  <si>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</si>
  <si>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</si>
  <si>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</si>
  <si>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</si>
  <si>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</si>
  <si>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</si>
  <si>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</si>
  <si>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</si>
  <si>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</si>
  <si>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</si>
  <si>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</si>
  <si>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</si>
  <si>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</si>
  <si>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</si>
  <si>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Ea3rt2Nb0QG</t>
  </si>
  <si>
    <t>W680huEe6Hw</t>
  </si>
  <si>
    <t>ydi7w5XUSNn</t>
  </si>
  <si>
    <t>aMnJ58kqylT</t>
  </si>
  <si>
    <t>YQmTFDhOXza</t>
  </si>
  <si>
    <t>n32vXYJ6Wkn</t>
  </si>
  <si>
    <t>N0j5TDUdTHQ</t>
  </si>
  <si>
    <t>Jsv1CQ3JbCy</t>
  </si>
  <si>
    <t>JDdf06ZTwyz</t>
  </si>
  <si>
    <t>Jky7p2XOCNk</t>
  </si>
  <si>
    <t>gwHmP4hr3DP</t>
  </si>
  <si>
    <t>nmaqnOpWT1h</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</si>
  <si>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</si>
  <si>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</si>
  <si>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</si>
  <si>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</si>
  <si>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</si>
  <si>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</si>
  <si>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</si>
  <si>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</si>
  <si>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</si>
  <si>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</si>
  <si>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</si>
  <si>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</si>
  <si>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</si>
  <si>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</si>
  <si>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</si>
  <si>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</si>
  <si>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</si>
  <si>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</si>
  <si>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</si>
  <si>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</si>
  <si>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</si>
  <si>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</si>
  <si>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</si>
  <si>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</si>
  <si>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</si>
  <si>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</si>
  <si>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</si>
  <si>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</si>
  <si>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</si>
  <si>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</si>
  <si>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</si>
  <si>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</si>
  <si>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</si>
  <si>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</si>
  <si>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row_header</t>
  </si>
  <si>
    <t>M/F</t>
  </si>
  <si>
    <t>5 yr</t>
  </si>
  <si>
    <t>5 yr, 10+</t>
  </si>
  <si>
    <t>5 yr, 25-49</t>
  </si>
  <si>
    <t>5 yr, 15+</t>
  </si>
  <si>
    <t>HTS_RECENT</t>
  </si>
  <si>
    <t>% of Positives</t>
  </si>
  <si>
    <t>Total VMMC_CIRC</t>
  </si>
  <si>
    <t>HUgQMmRVHMS</t>
  </si>
  <si>
    <t>L3qltmjNtSr</t>
  </si>
  <si>
    <t>DA7uTAScxxi</t>
  </si>
  <si>
    <t>MdqPezsikDr</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</si>
  <si>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</si>
  <si>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</si>
  <si>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</si>
  <si>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</si>
  <si>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</si>
  <si>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</si>
  <si>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</si>
  <si>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</si>
  <si>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</si>
  <si>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</si>
  <si>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</si>
  <si>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</si>
  <si>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</si>
  <si>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</si>
  <si>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</si>
  <si>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</si>
  <si>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</si>
  <si>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</si>
  <si>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</si>
  <si>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</si>
  <si>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CsS3NWTqfpu</t>
  </si>
  <si>
    <t>ZNMNKgHs4KO</t>
  </si>
  <si>
    <t>JHvmBrMCjy7</t>
  </si>
  <si>
    <t>ICfpR6tTRav</t>
  </si>
  <si>
    <t>OJRxJ6RKD1Y</t>
  </si>
  <si>
    <t>z6GXOWXNpjr</t>
  </si>
  <si>
    <t>kvpanmX8jqF</t>
  </si>
  <si>
    <t>c7RGWvHw00d</t>
  </si>
  <si>
    <t>PiXbpFs1eHW</t>
  </si>
  <si>
    <t>vcs4BFXyhMY</t>
  </si>
  <si>
    <t>oaZYhkz7cFQ</t>
  </si>
  <si>
    <t>t7g2D0Wcbh2</t>
  </si>
  <si>
    <t>Y7ZamXjNycI</t>
  </si>
  <si>
    <t>HTS_SELF</t>
  </si>
  <si>
    <t>y42bZItNsea</t>
  </si>
  <si>
    <t>HTS_TST</t>
  </si>
  <si>
    <t>Qshwh8ZOmYD</t>
  </si>
  <si>
    <t>tGtB1nLnQjC</t>
  </si>
  <si>
    <t>P9OjdVVMHMW</t>
  </si>
  <si>
    <t>ZYB5AHSw7Tm</t>
  </si>
  <si>
    <t>HTS_RECENT (Total)</t>
  </si>
  <si>
    <t>HTS_TST (Total)</t>
  </si>
  <si>
    <t>OLbhrUez4dP</t>
  </si>
  <si>
    <t>uIqAr4ev05I</t>
  </si>
  <si>
    <t>Projected Net Change in OVC_SERV (%)</t>
  </si>
  <si>
    <t>Expected change in PP_PREV services (%)</t>
  </si>
  <si>
    <t>Expected change in new ANC clients (%)</t>
  </si>
  <si>
    <t>% Change in HTS_SELF (%)</t>
  </si>
  <si>
    <t>Projected Change: New on ART (%)</t>
  </si>
  <si>
    <t>Projected Change: Already on ART (%)</t>
  </si>
  <si>
    <t>HTS_TST_POS difference to adjust</t>
  </si>
  <si>
    <t>hJeWl5XjzgM</t>
  </si>
  <si>
    <t>VVixfmL4Try</t>
  </si>
  <si>
    <t>r9N46a1q942</t>
  </si>
  <si>
    <t>NcMMbbymtij</t>
  </si>
  <si>
    <t>Hx5jjGAdVsT</t>
  </si>
  <si>
    <t>qL1qysWLZoq</t>
  </si>
  <si>
    <t>HIV Positive</t>
  </si>
  <si>
    <t>HIV Negative</t>
  </si>
  <si>
    <t>Indeterminate/Not Tested</t>
  </si>
  <si>
    <t>ebCEt4u78PX</t>
  </si>
  <si>
    <t>psnu</t>
  </si>
  <si>
    <t>Total OVC_SERV</t>
  </si>
  <si>
    <t>Total TB_STAT (N)</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</si>
  <si>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</si>
  <si>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</si>
  <si>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</si>
  <si>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</si>
  <si>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</si>
  <si>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</si>
  <si>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</si>
  <si>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</si>
  <si>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</si>
  <si>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</si>
  <si>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</si>
  <si>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</si>
  <si>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</si>
  <si>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</si>
  <si>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</si>
  <si>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</si>
  <si>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</si>
  <si>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</si>
  <si>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</si>
  <si>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</si>
  <si>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</si>
  <si>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</si>
  <si>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</si>
  <si>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</si>
  <si>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</si>
  <si>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</si>
  <si>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VL_SUPPRESSED.T_1</t>
  </si>
  <si>
    <t>PMTCT_STAT_SUBNAT.D.T_1</t>
  </si>
  <si>
    <t>PMTCT_STAT_SUBNAT.N.Known.Pos.T_1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</si>
  <si>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</si>
  <si>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</si>
  <si>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</si>
  <si>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</si>
  <si>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</si>
  <si>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</si>
  <si>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</si>
  <si>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</si>
  <si>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</si>
  <si>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</si>
  <si>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</si>
  <si>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</si>
  <si>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</si>
  <si>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</si>
  <si>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</si>
  <si>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</si>
  <si>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</si>
  <si>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</si>
  <si>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</si>
  <si>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</si>
  <si>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</si>
  <si>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</si>
  <si>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</si>
  <si>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</si>
  <si>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</si>
  <si>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</si>
  <si>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</si>
  <si>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HTS_INDEX_COM.New.Pos.T</t>
  </si>
  <si>
    <t>HTS_INDEX_COM.New.Neg.T</t>
  </si>
  <si>
    <t>HTS_INDEX_FAC.New.Pos.T</t>
  </si>
  <si>
    <t>HTS_INDEX_FAC.New.Neg.T</t>
  </si>
  <si>
    <t>HTS_TST.IndexCom.Pos.Share</t>
  </si>
  <si>
    <t>HTS_TST.IndexFac.Pos.Share</t>
  </si>
  <si>
    <t>HTS_TST.Inpat.Pos.Share</t>
  </si>
  <si>
    <t>HTS_TST.Peds.Pos.Share</t>
  </si>
  <si>
    <t>HTS_TST.Maln.Pos.Share</t>
  </si>
  <si>
    <t>HTS_TST.TB.Pos.Share</t>
  </si>
  <si>
    <t>HTS_TST.PMTCT.Pos.Share</t>
  </si>
  <si>
    <t>HTS_TST.PostANC1.Pos.Share</t>
  </si>
  <si>
    <t>HTS_TST.VMMC.Pos.Share</t>
  </si>
  <si>
    <t>HTS_TST.STI.Pos.Share</t>
  </si>
  <si>
    <t>HTS_TST.EW.Pos.Share</t>
  </si>
  <si>
    <t>HTS_TST.Other.Pos.Share</t>
  </si>
  <si>
    <t>HTS_TST.VCT.Pos.Share</t>
  </si>
  <si>
    <t>HTS_TST.MobileCom.Pos.Share</t>
  </si>
  <si>
    <t>HTS_TST.OtherCom.Pos.Share</t>
  </si>
  <si>
    <t>HTS_TST.Pos.DistCheck</t>
  </si>
  <si>
    <t>TB_STAT.N.New.Pos.T</t>
  </si>
  <si>
    <t>TB_STAT.N.New.Neg.T</t>
  </si>
  <si>
    <t>PMTCT_STAT.N.New.Pos.T</t>
  </si>
  <si>
    <t>PMTCT_STAT.N.New.Neg.T</t>
  </si>
  <si>
    <t>HTS_TST.PostANC1.Pos.T</t>
  </si>
  <si>
    <t>HTS_TST.PostANC1.Neg.T</t>
  </si>
  <si>
    <t>VMMC_CIRC.Pos.T</t>
  </si>
  <si>
    <t>VMMC_CIRC.Neg.T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</si>
  <si>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</si>
  <si>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</si>
  <si>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</si>
  <si>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</si>
  <si>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</si>
  <si>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</si>
  <si>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</si>
  <si>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</si>
  <si>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</si>
  <si>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</si>
  <si>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</si>
  <si>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</si>
  <si>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HTS_RECENT.IndexCom.Rt</t>
  </si>
  <si>
    <t>HTS_RECENT.IndexCom.T</t>
  </si>
  <si>
    <t>HTS_RECENT.IndexFac.Rt</t>
  </si>
  <si>
    <t>HTS_RECENT.IndexFac.T</t>
  </si>
  <si>
    <t>HTS_RECENT.Inpat.Rt</t>
  </si>
  <si>
    <t>HTS_RECENT.Inpat.T</t>
  </si>
  <si>
    <t>HTS_RECENT.TB.Rt</t>
  </si>
  <si>
    <t>HTS_RECENT.TB.T</t>
  </si>
  <si>
    <t>HTS_RECENT.PostANC1.Rt</t>
  </si>
  <si>
    <t>HTS_RECENT.PostANC1.T</t>
  </si>
  <si>
    <t>HTS_RECENT.VMMC.Rt</t>
  </si>
  <si>
    <t>HTS_RECENT.VMMC.T</t>
  </si>
  <si>
    <t>HTS_RECENT.STI.Rt</t>
  </si>
  <si>
    <t>HTS_RECENT.STI.T</t>
  </si>
  <si>
    <t>HTS_RECENT.EW.Rt</t>
  </si>
  <si>
    <t>HTS_RECENT.EW.T</t>
  </si>
  <si>
    <t>HTS_RECENT.Other.Rt</t>
  </si>
  <si>
    <t>HTS_RECENT.Other.T</t>
  </si>
  <si>
    <t>HTS_RECENT.VCT.Rt</t>
  </si>
  <si>
    <t>HTS_RECENT.VCT.T</t>
  </si>
  <si>
    <t>HTS_RECENT.MobileCom.Rt</t>
  </si>
  <si>
    <t>HTS_RECENT.MobileCom.T</t>
  </si>
  <si>
    <t>HTS_RECENT.OtherCom.Rt</t>
  </si>
  <si>
    <t>HTS_RECENT.OtherCom.T</t>
  </si>
  <si>
    <t>HTS_RECENT.T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</si>
  <si>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</si>
  <si>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</si>
  <si>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</si>
  <si>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</si>
  <si>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</si>
  <si>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</si>
  <si>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</si>
  <si>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</si>
  <si>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</si>
  <si>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</si>
  <si>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</si>
  <si>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</si>
  <si>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TB_PREV.N.Cov</t>
  </si>
  <si>
    <t>TB_PREV.N.New.T</t>
  </si>
  <si>
    <t>TB_PREV.N.Already.T</t>
  </si>
  <si>
    <t>TB_PREV.N.New.Growth.Target</t>
  </si>
  <si>
    <t>TB_PREV.N.Already.Growth.Target</t>
  </si>
  <si>
    <t>KP_PREV.T_1</t>
  </si>
  <si>
    <t>KP_PREV.T</t>
  </si>
  <si>
    <t>KP_MAT.T_1</t>
  </si>
  <si>
    <t>KP_MAT.T</t>
  </si>
  <si>
    <t>HTS_TST.KP.Pos.T</t>
  </si>
  <si>
    <t>HTS_TST.KP.Neg.T</t>
  </si>
  <si>
    <t>HTS_RECENT.KP.Cov</t>
  </si>
  <si>
    <t>HTS_RECENT.KP.T</t>
  </si>
  <si>
    <t>HTS_SELF.KP.T</t>
  </si>
  <si>
    <t>TX_NEW.KP.T_1</t>
  </si>
  <si>
    <t>TX_NEW.KP.T</t>
  </si>
  <si>
    <t>TX_CURR.KP.T</t>
  </si>
  <si>
    <t>TX_PVLS.D.KP.Eligible</t>
  </si>
  <si>
    <t>TX_PVLS.D.KP.Access</t>
  </si>
  <si>
    <t>TX_PVLS.D.KP.T</t>
  </si>
  <si>
    <t>TX_PVLS.N.KP.Rt</t>
  </si>
  <si>
    <t>TX_PVLS.N.KP.T</t>
  </si>
  <si>
    <t>PrEP_CURR.KP.T_1</t>
  </si>
  <si>
    <t>PrEP_NEW.KP.T_1</t>
  </si>
  <si>
    <t>PrEP_NEW.KP.T</t>
  </si>
  <si>
    <t>PP_PREV.T_1</t>
  </si>
  <si>
    <t>PP_PREV.T</t>
  </si>
  <si>
    <t>OVC_SERV.T_1</t>
  </si>
  <si>
    <t>OVC_SERV.Active.T</t>
  </si>
  <si>
    <t>OVC_HIVSTAT.T</t>
  </si>
  <si>
    <t>PrEP_NEW.T_1</t>
  </si>
  <si>
    <t>PrEP_NEW.T</t>
  </si>
  <si>
    <t>PrEP_CURR.T_1</t>
  </si>
  <si>
    <t>GEND_GBV.PE.T_1</t>
  </si>
  <si>
    <t>GEND_GBV.S.T_1</t>
  </si>
  <si>
    <t>GEND_GBV.PE.T</t>
  </si>
  <si>
    <t>GEND_GBV.S.T</t>
  </si>
  <si>
    <t>TX_RET.New.T</t>
  </si>
  <si>
    <t>TX_RET.Already.T</t>
  </si>
  <si>
    <t>TX_NEW.PrevDiag.T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</si>
  <si>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</si>
  <si>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</si>
  <si>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</si>
  <si>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</si>
  <si>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</si>
  <si>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</si>
  <si>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</si>
  <si>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</si>
  <si>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</si>
  <si>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</si>
  <si>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</si>
  <si>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</si>
  <si>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</si>
  <si>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</si>
  <si>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DREAMS</t>
  </si>
  <si>
    <t>Preventive</t>
  </si>
  <si>
    <t>OVC_SERV.DREAMS.T</t>
  </si>
  <si>
    <t>DREAMS SNU?</t>
  </si>
  <si>
    <t>AGYW_PREV.D.T</t>
  </si>
  <si>
    <t>AGYW_PREV.N.T</t>
  </si>
  <si>
    <t>TX_CURR_SUBNAT.Rt.T_1</t>
  </si>
  <si>
    <t>Lesotho</t>
  </si>
  <si>
    <t>psnu_uid</t>
  </si>
  <si>
    <t>HTS_TST.Linkage.R</t>
  </si>
  <si>
    <t>HTS_TST.Linkage.T</t>
  </si>
  <si>
    <t>PMTCT_STAT.D.Growth.T</t>
  </si>
  <si>
    <t>PMTCT_STAT.N.Rt.T</t>
  </si>
  <si>
    <t>PMTCT_STAT.N.KnownPosRt.T</t>
  </si>
  <si>
    <t>PMTCT_STAT.N.New.Yield.T</t>
  </si>
  <si>
    <t>HTS_TST.PostANC1.Eligible.T</t>
  </si>
  <si>
    <t>HTS_TST.PostANC1.Yield.T</t>
  </si>
  <si>
    <t>HTS_TST.PostANC1.Pos.Linkage.T</t>
  </si>
  <si>
    <t>TX_NEW.PostANC1.T</t>
  </si>
  <si>
    <t>PMTCT.Pos.T</t>
  </si>
  <si>
    <t>HTS_TST.Pos.T</t>
  </si>
  <si>
    <t>HTS_TST.PostANC1.Pos.Share.T</t>
  </si>
  <si>
    <t>HTS_TST.PMTCT_STAT.Pos.Share.T</t>
  </si>
  <si>
    <t>PMTCT_EID.D.T</t>
  </si>
  <si>
    <t>PMTCT_EID.2.Rt.T</t>
  </si>
  <si>
    <t>PMTCT_EID.12.Rt.T</t>
  </si>
  <si>
    <t>PMTCT_HEI_POS.2.Yield.T</t>
  </si>
  <si>
    <t>PMTCT_HEI_POS.12.Yield.T</t>
  </si>
  <si>
    <t>PMTCT_HEI_POS.Linkage.T</t>
  </si>
  <si>
    <t>PMTCT_HEI_POS.T</t>
  </si>
  <si>
    <t>PMTCT_HEI_POS.Linked.T</t>
  </si>
  <si>
    <t>TB_STAT.D.Growth.T</t>
  </si>
  <si>
    <t>TB_STAT.N.Rt.T</t>
  </si>
  <si>
    <t>TB_STAT.N.KnownPosRt.T</t>
  </si>
  <si>
    <t>TB_STAT.N.New.Yield.T</t>
  </si>
  <si>
    <t>TB_STAT.N.T</t>
  </si>
  <si>
    <t>PMTCT_STAT.Linkage.T</t>
  </si>
  <si>
    <t>TB_STAT.Linkage.T</t>
  </si>
  <si>
    <t>VMMC_CIRC.Unk.Rt.T</t>
  </si>
  <si>
    <t>VMMC_CIRC.T</t>
  </si>
  <si>
    <t>VMMC_CIRC.Yield.T</t>
  </si>
  <si>
    <t>VMMC_CIRC.Linkage.T</t>
  </si>
  <si>
    <t>TX_NEW.VMMC.T</t>
  </si>
  <si>
    <t>VMMC_CIRC.NatlContr.T</t>
  </si>
  <si>
    <t>VMMC_TOTALCIRC_SUBNAT.Rt.T</t>
  </si>
  <si>
    <t>VMMC_TOTALCIRC_SUBNAT.Rt.T_1</t>
  </si>
  <si>
    <t>CXCA_SCRN.R</t>
  </si>
  <si>
    <t>CXCA_SCRN.T_1</t>
  </si>
  <si>
    <t>CXCA_SCRN.Rt.R</t>
  </si>
  <si>
    <t>CXCA_SCRN.Rt.T</t>
  </si>
  <si>
    <t>HTS_RECENT.PMTCT_STAT.Rt</t>
  </si>
  <si>
    <t>HTS_RECENT.PMTCT_STAT.T</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</si>
  <si>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</si>
  <si>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</si>
  <si>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</si>
  <si>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</si>
  <si>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</si>
  <si>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</si>
  <si>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</si>
  <si>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</si>
  <si>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</si>
  <si>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</si>
  <si>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</si>
  <si>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</si>
  <si>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</si>
  <si>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</si>
  <si>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</si>
  <si>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</si>
  <si>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</si>
  <si>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</si>
  <si>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</si>
  <si>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</si>
  <si>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</si>
  <si>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</si>
  <si>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</si>
  <si>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</si>
  <si>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</si>
  <si>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HTS_TST.Index.Pos.Share.T</t>
  </si>
  <si>
    <t>HTS_INDEX.Pos.T</t>
  </si>
  <si>
    <t>HTS_TST.TB.Pos.Share.T</t>
  </si>
  <si>
    <t>HTS_TST.VMMC.Pos.Share.T</t>
  </si>
  <si>
    <t>HTS_TST.HEI_POS.Share.T</t>
  </si>
  <si>
    <t>HTS_TST.Total_Other.Pos.Share.T</t>
  </si>
  <si>
    <t>KP_MAT.NatlContr.T</t>
  </si>
  <si>
    <t>KP_MAT.Growth.T</t>
  </si>
  <si>
    <t>SNU Prioritization (FY22)</t>
  </si>
  <si>
    <t>OVC_SERV.R</t>
  </si>
  <si>
    <t>Comprehensive - Graduated</t>
  </si>
  <si>
    <t>Comprehensive - Active</t>
  </si>
  <si>
    <t>DIAGNOSED_SUBNAT.T</t>
  </si>
  <si>
    <t>SNU1</t>
  </si>
  <si>
    <t>VMMC_CIRC.NatlContr.T_1</t>
  </si>
  <si>
    <t>Testing Rationalization</t>
  </si>
  <si>
    <t>PrEP_NEW.R</t>
  </si>
  <si>
    <t>PrEP_CURR.R</t>
  </si>
  <si>
    <t>FSW</t>
  </si>
  <si>
    <t>MSM</t>
  </si>
  <si>
    <t>PWID</t>
  </si>
  <si>
    <t>TG</t>
  </si>
  <si>
    <t>People in prisons and other enclosed settings</t>
  </si>
  <si>
    <t>KNO4emPfF91</t>
  </si>
  <si>
    <t>b6OI9qB0Who</t>
  </si>
  <si>
    <t>x5H3nrR8BNW</t>
  </si>
  <si>
    <t>UkV4LwXGXlP</t>
  </si>
  <si>
    <t>cRCw63EQEbM</t>
  </si>
  <si>
    <t>TiMvlchPiPH</t>
  </si>
  <si>
    <t>Testing Summary from Other Tabs</t>
  </si>
  <si>
    <t>PMTCT_STAT.N.KnownPosRt.R</t>
  </si>
  <si>
    <t>PMTCT_STAT.N.New.Yield.R</t>
  </si>
  <si>
    <t>Host Country Est. PLHIV (FY22)</t>
  </si>
  <si>
    <t>KP Targets Validation</t>
  </si>
  <si>
    <t>HTS_TST - Positives</t>
  </si>
  <si>
    <t>HTS_TST - Negatives</t>
  </si>
  <si>
    <t>TX_CURR_SUBNAT.R</t>
  </si>
  <si>
    <t>5 yr, 15-29</t>
  </si>
  <si>
    <t>MktYDp33kd6</t>
  </si>
  <si>
    <t>HTS_SELF.KP.T_1</t>
  </si>
  <si>
    <t>TX_CURR.KP.R</t>
  </si>
  <si>
    <t>TX_CURR.KP.T_1</t>
  </si>
  <si>
    <t>TX_NET_NEW.KP.T</t>
  </si>
  <si>
    <t>TX_NET_NEW.KP.NewRt.T</t>
  </si>
  <si>
    <t>TX_RET.KP.New.T</t>
  </si>
  <si>
    <t>TX_RET.KP.Already.T</t>
  </si>
  <si>
    <t>TX_NEW.KP.PrevDiag.Share.T</t>
  </si>
  <si>
    <t>TX_NEW.KP.PrevDiag.T</t>
  </si>
  <si>
    <t>TX_NEW.KP.Other.T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</si>
  <si>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</si>
  <si>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</si>
  <si>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</si>
  <si>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</si>
  <si>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</si>
  <si>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</si>
  <si>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</si>
  <si>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</si>
  <si>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</si>
  <si>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</si>
  <si>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</si>
  <si>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</si>
  <si>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</si>
  <si>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</si>
  <si>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</si>
  <si>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</si>
  <si>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</si>
  <si>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</si>
  <si>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</si>
  <si>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</si>
  <si>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</si>
  <si>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</si>
  <si>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</si>
  <si>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</si>
  <si>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</si>
  <si>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</si>
  <si>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</si>
  <si>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</si>
  <si>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</si>
  <si>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</si>
  <si>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</si>
  <si>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</si>
  <si>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</si>
  <si>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</si>
  <si>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</si>
  <si>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</si>
  <si>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</si>
  <si>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</si>
  <si>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</si>
  <si>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</si>
  <si>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</si>
  <si>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</si>
  <si>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</si>
  <si>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</si>
  <si>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</si>
  <si>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</si>
  <si>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</si>
  <si>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</si>
  <si>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</si>
  <si>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</si>
  <si>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</si>
  <si>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</si>
  <si>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</si>
  <si>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</si>
  <si>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</si>
  <si>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</si>
  <si>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</si>
  <si>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</si>
  <si>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</si>
  <si>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</si>
  <si>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</si>
  <si>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</si>
  <si>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</si>
  <si>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</si>
  <si>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</si>
  <si>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5 yr, 01+</t>
  </si>
  <si>
    <t>Females</t>
  </si>
  <si>
    <t>Males</t>
  </si>
  <si>
    <t>01-04 Only</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</si>
  <si>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</si>
  <si>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</si>
  <si>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</si>
  <si>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</si>
  <si>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</si>
  <si>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</si>
  <si>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</si>
  <si>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</si>
  <si>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</si>
  <si>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</si>
  <si>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</si>
  <si>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</si>
  <si>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</si>
  <si>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</si>
  <si>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</si>
  <si>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</si>
  <si>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</si>
  <si>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TX_CURR_SUBNAT.DistrictUncertainty.R</t>
  </si>
  <si>
    <t>TX_CURR_SUBNAT.DistrictUncertainty.T_1</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</si>
  <si>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</si>
  <si>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</si>
  <si>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</si>
  <si>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</si>
  <si>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</si>
  <si>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</si>
  <si>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</si>
  <si>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</si>
  <si>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</si>
  <si>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</si>
  <si>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</si>
  <si>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</si>
  <si>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</si>
  <si>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</si>
  <si>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</si>
  <si>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Estimated Change in Incidence (%)</t>
  </si>
  <si>
    <t>VMMC_CIRC.Change.Military</t>
  </si>
  <si>
    <t>VMMC_CIRC: HIV Positive (%)</t>
  </si>
  <si>
    <t>TB_STAT: New Positive (%)</t>
  </si>
  <si>
    <t>HTS_TST PMTCT Post ANC1: Positive (%)</t>
  </si>
  <si>
    <t>PMTCT_STAT: New Positive (%)</t>
  </si>
  <si>
    <t>PrEP_NEW.AGYW.T</t>
  </si>
  <si>
    <t>HTS_TST.KP.Pos.T_1</t>
  </si>
  <si>
    <t>HTS_TST.KP.Neg.T_1</t>
  </si>
  <si>
    <t>PMTCT_STAT_SUBNAT.D.T</t>
  </si>
  <si>
    <t>HTS_TST.PostANC1.Yield</t>
  </si>
  <si>
    <t>PMTCT_STAT.D.NatlContr.T_1</t>
  </si>
  <si>
    <t>PMTCT_STAT.D.NatlContr.T</t>
  </si>
  <si>
    <t>Total PMTCT_STAT_SUBNAT (N)</t>
  </si>
  <si>
    <t>PMTCT_STAT_SUBNAT (D)</t>
  </si>
  <si>
    <t>PMTCT_STAT_SUBNAT (N)</t>
  </si>
  <si>
    <t>PMTCT_STAT_SUBNAT.N.Known.Pos.T</t>
  </si>
  <si>
    <t>PMTCT_STAT_SUBNAT.N.New.Pos.T</t>
  </si>
  <si>
    <t>PMTCT_STAT_SUBNAT.N.New.Neg.T</t>
  </si>
  <si>
    <t>PMTCT_STAT.N.T</t>
  </si>
  <si>
    <t>PMTCT_STAT_SUBNAT.N.T</t>
  </si>
  <si>
    <t>PMTCT_ART_SUBNAT</t>
  </si>
  <si>
    <t>PMTCT_ART_SUBNAT.D.T</t>
  </si>
  <si>
    <t>PMTCT_ART_SUBNAT.N.Already.T</t>
  </si>
  <si>
    <t>PMTCT_ART_SUBNAT.N.New.T</t>
  </si>
  <si>
    <t>Host Country PMTCT_STAT_SUBNAT (N) - Known Positive (FY22)</t>
  </si>
  <si>
    <t>Host Country PMTCT_STAT_SUBNAT (N) - New Positive (FY22)</t>
  </si>
  <si>
    <t>Host Country PMTCT_STAT_SUBNAT (N) - New Negative (FY22)</t>
  </si>
  <si>
    <t>Host Country PMTCT_ART_SUBNAT (D) - # HIV-positive pregnant women (FY22)</t>
  </si>
  <si>
    <t>Host Country PMTCT_ART_SUBNAT (N) - Already on ART (FY22)</t>
  </si>
  <si>
    <t>Host Country PMTCT_ART_SUBNAT (N) - New on ART (FY22)</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</si>
  <si>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</si>
  <si>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</si>
  <si>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</si>
  <si>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</si>
  <si>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</si>
  <si>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</si>
  <si>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</si>
  <si>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</si>
  <si>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</si>
  <si>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</si>
  <si>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</si>
  <si>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</si>
  <si>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</si>
  <si>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</si>
  <si>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</si>
  <si>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</si>
  <si>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</si>
  <si>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</si>
  <si>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KP_ESTIMATES.Total.T</t>
  </si>
  <si>
    <t>KP_ESTIMATES.Pos.T</t>
  </si>
  <si>
    <t>KP_ESTIMATES.Prev.T</t>
  </si>
  <si>
    <t>COP22 Data Pack</t>
  </si>
  <si>
    <t>Host Country Est. HIV Prevalence (FY22) (%)</t>
  </si>
  <si>
    <t>Host Country Est. TX_CURR_SUBNAT (FY22)</t>
  </si>
  <si>
    <t>TX_NEW (FY23)</t>
  </si>
  <si>
    <t>TX_CURR (FY23)</t>
  </si>
  <si>
    <t>VL_TESTING_SUBNAT.T_1</t>
  </si>
  <si>
    <t>HTS_INDEX_FAC: Positive (%)</t>
  </si>
  <si>
    <t>HTS_INDEX_COM: Positive (%)</t>
  </si>
  <si>
    <t>N55pM5ZuWcI</t>
  </si>
  <si>
    <t>LCrR2BK3wmA</t>
  </si>
  <si>
    <t>Targeted PEPFAR proportion of Host Country PMTCT_STAT_SUBNAT (D) (FY23) (%)</t>
  </si>
  <si>
    <t>PMTCT_STAT_SUBNAT (D) (FY23)</t>
  </si>
  <si>
    <t>PMTCT_STAT (D) (FY23)</t>
  </si>
  <si>
    <t>Targeted testing coverage of ANC1 clients (FY23) (%)</t>
  </si>
  <si>
    <t>Host Country PMTCT_STAT_SUBNAT (N) - Known Positive (FY23)</t>
  </si>
  <si>
    <t>Host Country PMTCT_STAT_SUBNAT (N) - New Positive (FY23)</t>
  </si>
  <si>
    <t>Host Country PMTCT_STAT_SUBNAT (N) - New Negative (FY23)</t>
  </si>
  <si>
    <t>Total HTS_TST_POS (FY23)</t>
  </si>
  <si>
    <t>Total Positives from PMTCT_STAT ANC1 (FY23) (%)</t>
  </si>
  <si>
    <t>Total Positives from PMTCT Post ANC1 (FY23) (%)</t>
  </si>
  <si>
    <t>Total Positives from HTS_INDEX (FY23) (%)</t>
  </si>
  <si>
    <t>Total Positives from TB_STAT (FY23) (%)</t>
  </si>
  <si>
    <t>Total Positives from All Other Modalities (FY23) (%)</t>
  </si>
  <si>
    <t>Host Country Est. Female Population (FY22)</t>
  </si>
  <si>
    <t>Host Country Est. ART Coverage (FY22) (%)</t>
  </si>
  <si>
    <t>Host Country PMTCT_STAT_SUBNAT (D) - # New ANC clients (FY22)</t>
  </si>
  <si>
    <t>To shut off TB_STAT entirely:
1. Replace all formulas for "TB_STAT (D) (FY23) targets with zeros.</t>
  </si>
  <si>
    <t>TB_STAT (D) (FY23)</t>
  </si>
  <si>
    <t>Targeted TB_STAT Coverage (FY23) (%)</t>
  </si>
  <si>
    <t>Total Positives from PMTCT_STAT (FY23) (%)</t>
  </si>
  <si>
    <t>Total Positives from Post ANC1 (FY23) (%)</t>
  </si>
  <si>
    <t>Total Positives from VMMC (FY23) (%)</t>
  </si>
  <si>
    <t>Targeted Host Country VMMC Coverage (FY23) (%)</t>
  </si>
  <si>
    <t>Targeted Host Country VMMC_TOTALCIRC_SUBNAT (FY23)</t>
  </si>
  <si>
    <t>Targeted Host Country VMMC_CIRC_SUBNAT (FY23)</t>
  </si>
  <si>
    <t>Total Positives from VMMC_CIRC (FY23) (%)</t>
  </si>
  <si>
    <t>Host Country Est. Male Population (FY22)</t>
  </si>
  <si>
    <t>Host Country VMMC_CIRC_SUBNAT (FY22)</t>
  </si>
  <si>
    <t>Host Country VMMC_TOTALCIRC_SUBNAT (FY22)</t>
  </si>
  <si>
    <t>Host Country Est. VMMC Coverage (FY22) (%)</t>
  </si>
  <si>
    <t>PrEP_NEW - KeyPop (FY23)</t>
  </si>
  <si>
    <t>KP_PREV (FY23)</t>
  </si>
  <si>
    <t>TX_CURR - KeyPop (FY23)</t>
  </si>
  <si>
    <t>TX_NET_NEW - KeyPop (FY23)</t>
  </si>
  <si>
    <t>Proportion of TX_NET_NEW from New ART Initiation (FY23) (%)</t>
  </si>
  <si>
    <t>Targeted Retention Rate - Already on ART (FY23) (%)</t>
  </si>
  <si>
    <t>Targeted Retention Rate - New on ART (FY23) (%)</t>
  </si>
  <si>
    <t>TX_NEW - KeyPop (FY23)</t>
  </si>
  <si>
    <t>% of TX_NEW Eligible for VL Test (FY23) (%)</t>
  </si>
  <si>
    <t>Proportion of eligible w/ access to VL testing (FY23) (%)</t>
  </si>
  <si>
    <t>TX_PVLS (D) - KeyPop (FY23)</t>
  </si>
  <si>
    <t>Targeted VL Suppression Rate (FY23) (%)</t>
  </si>
  <si>
    <t>TX_PVLS (N) - KeyPop (FY23)</t>
  </si>
  <si>
    <t>TX_NEW from Previously Diagnosed (FY23) (%)</t>
  </si>
  <si>
    <t>TX_NEW from Previously Diagnosed (FY23)</t>
  </si>
  <si>
    <t>TX_NEW from all other sources (FY23)</t>
  </si>
  <si>
    <t>Targeted ART Linkage Rate (FY23) (%)</t>
  </si>
  <si>
    <t>Yield (FY23) (%)</t>
  </si>
  <si>
    <t>KeyPop, Positive (FY23)</t>
  </si>
  <si>
    <t>KeyPop, Negative (FY23)</t>
  </si>
  <si>
    <t>% of HTS_TST KeyPop Positives (FY23) (%)</t>
  </si>
  <si>
    <t>HTS_RECENT - KeyPop (FY23)</t>
  </si>
  <si>
    <t>HTS_SELF - KeyPop (FY23)</t>
  </si>
  <si>
    <t>Host Country Est. Total Size (FY22)</t>
  </si>
  <si>
    <t>Host Country Est. KPLHIV (FY22)</t>
  </si>
  <si>
    <t>PMTCT_STAT New Positives (FY23)</t>
  </si>
  <si>
    <t>HTS_TST Post ANC1 New Positives (FY23)</t>
  </si>
  <si>
    <t>TB_STAT New Positives (FY23)</t>
  </si>
  <si>
    <t>VMMC_CIRC New Positives (FY23)</t>
  </si>
  <si>
    <t>HTS_TST_POS from All Other Modalities (FY23)</t>
  </si>
  <si>
    <t>PMTCT_STAT New Negatives (FY23)</t>
  </si>
  <si>
    <t>HTS_TST Post ANC1 Negatives (FY23)</t>
  </si>
  <si>
    <t>TB_STAT New Negatives (FY23)</t>
  </si>
  <si>
    <t>VMMC_CIRC Negatives (FY23)</t>
  </si>
  <si>
    <t>HTS_SELF (FY23)</t>
  </si>
  <si>
    <t>Female, 15+ (FY23)</t>
  </si>
  <si>
    <t>Male, 15+ (FY23)</t>
  </si>
  <si>
    <t>CXCA_SCRN (FY23)</t>
  </si>
  <si>
    <t>Observed CXCA Screening Coverage Rate (FY21 Results) (%)</t>
  </si>
  <si>
    <t>FY22 Targets</t>
  </si>
  <si>
    <t>PP_PREV (FY23)</t>
  </si>
  <si>
    <t>FY21 Results</t>
  </si>
  <si>
    <t>Physical/Emotional Violence (FY23)</t>
  </si>
  <si>
    <t>Sexual Violence (FY23)</t>
  </si>
  <si>
    <t>Physical/Emotional Violence (FY22 Targets)</t>
  </si>
  <si>
    <t>Sexual Violence (FY22 Targets)</t>
  </si>
  <si>
    <t>PrEP_NEW (FY23)</t>
  </si>
  <si>
    <t xml:space="preserve"> PP_PREV (FY23)</t>
  </si>
  <si>
    <t>Primary Package Incomplete: Service Started (FY21 Results)</t>
  </si>
  <si>
    <t>Primary Package Incomplete: Service Completed (FY21 Results)</t>
  </si>
  <si>
    <t>Primary Package Completed (FY21 Results)</t>
  </si>
  <si>
    <t>Primary Package and Secondary (FY21 Results)</t>
  </si>
  <si>
    <t>Total AGYW_PREV (FY21 Results)</t>
  </si>
  <si>
    <t>Observed Percent Completion (FY21 Results) (%)</t>
  </si>
  <si>
    <t>Projected Net Change in Total AGYW_PREV from FY21 Results (%)</t>
  </si>
  <si>
    <t>HTS_TST_NEG
(FY23)</t>
  </si>
  <si>
    <t>AGYW_PREV (D) (FY23)</t>
  </si>
  <si>
    <t>AGYW_PREV (N) (FY23)</t>
  </si>
  <si>
    <t>PrEP_NEW (FY22 Targets)</t>
  </si>
  <si>
    <t>PrEP_CURR (FY22 Targets)</t>
  </si>
  <si>
    <t>PrEP_NEW (FY21 Results)</t>
  </si>
  <si>
    <t>PrEP_CURR (FY21 Results)</t>
  </si>
  <si>
    <t>Targeted PEPFAR Coverage of KP_MAT_SUBNAT (FY23) (%)</t>
  </si>
  <si>
    <t>KP_MAT (FY23)</t>
  </si>
  <si>
    <t>Host Country KP_MAT_SUBNAT (FY23)</t>
  </si>
  <si>
    <t>Host Country Est. KP_MAT_SUBNAT (FY22)</t>
  </si>
  <si>
    <t>PEPFAR KP_MAT (FY22 Targets)</t>
  </si>
  <si>
    <t>Observed PEPFAR Coverage of KP_MAT_SUBNAT (FY22 Targets) (%)</t>
  </si>
  <si>
    <t>YvPOllVtINQ</t>
  </si>
  <si>
    <t>MylJht530Cc</t>
  </si>
  <si>
    <t>PrEP_CT</t>
  </si>
  <si>
    <t>PrEP_CT.T</t>
  </si>
  <si>
    <t>PrEP_CURR - KeyPop (FY22 Targets)</t>
  </si>
  <si>
    <t>PrEP_NEW - KeyPop (FY22 Targets)</t>
  </si>
  <si>
    <t>KP_PREV (FY22 Targets)</t>
  </si>
  <si>
    <t>TX_CURR - KeyPop (FY22 Targets)</t>
  </si>
  <si>
    <t>TX_NEW - KeyPop (FY22 Targets)</t>
  </si>
  <si>
    <t>HTS_SELF - KeyPop (FY22 Targets)</t>
  </si>
  <si>
    <t>TX_CURR - KeyPop (FY21 Results)</t>
  </si>
  <si>
    <t>PrEP_CT - KeyPop (FY23)</t>
  </si>
  <si>
    <t>PrEP_CT.KP.T</t>
  </si>
  <si>
    <t>PrEP_CT.Female.T</t>
  </si>
  <si>
    <t>PrEP_CT.AGYW.T</t>
  </si>
  <si>
    <t>PrEP_CT.Male.T</t>
  </si>
  <si>
    <t>PrEP_CT.KP.FSW.T</t>
  </si>
  <si>
    <t>PrEP_CT.KP.MSM.T</t>
  </si>
  <si>
    <t>PrEP_CT.KP.Enclosed.T</t>
  </si>
  <si>
    <t>PrEP_CT.KP.PWID.T</t>
  </si>
  <si>
    <t>PrEP_CT.KP.TG.T</t>
  </si>
  <si>
    <t>HTS_TST.SNS.Pos.Share</t>
  </si>
  <si>
    <t>HTS_RECENT.SNS.Rt</t>
  </si>
  <si>
    <t>HTS_RECENT.SNS.T</t>
  </si>
  <si>
    <t>SNS (Community)</t>
  </si>
  <si>
    <t>SNS (Facility)</t>
  </si>
  <si>
    <t>HTS_RECENT.SNSCom.Rt</t>
  </si>
  <si>
    <t>HTS_RECENT.SNSCom.T</t>
  </si>
  <si>
    <t>TX_PVLS.N.Routine.T</t>
  </si>
  <si>
    <t>Est. Positivity Rate, ≤ 02 mo (FY21 Results) (%)</t>
  </si>
  <si>
    <t>Est. Positivity Rate, ≤ 02 mo (FY23) (%)</t>
  </si>
  <si>
    <t>Est. Positivity Rate, 02 - 12 mo (FY21 Results) (%)</t>
  </si>
  <si>
    <t>Est. Positivity Rate, 02 - 12 mo (FY23) (%)</t>
  </si>
  <si>
    <t>SNU Prioritization (FY23)</t>
  </si>
  <si>
    <t>VL_TESTING_SUBNAT.DistrictUncertainty.T_1</t>
  </si>
  <si>
    <t>VL_SUPPRESSED.DistrictUncertainty.T_1</t>
  </si>
  <si>
    <t>HIV_PREV.DistrictUncertainty.T_1</t>
  </si>
  <si>
    <t>PLHIV.DistrictUncertainty.T_1</t>
  </si>
  <si>
    <t>POP_EST.DistrictUncertainty.T_1</t>
  </si>
  <si>
    <t>VL_SUPPRESSED.Rt.T_1</t>
  </si>
  <si>
    <t>TX_PVLS.N.Routine.T_1</t>
  </si>
  <si>
    <t>TX_PVLS.N.Routine.R</t>
  </si>
  <si>
    <t>TX_PVLS.N.Rt.R</t>
  </si>
  <si>
    <t>TX_PVLS.N.Rt.T</t>
  </si>
  <si>
    <t>yXZtvoYQXcD</t>
  </si>
  <si>
    <t>FjLaCnuoQWR</t>
  </si>
  <si>
    <t>TX_NEW.R</t>
  </si>
  <si>
    <t>TX_NEW.T_1</t>
  </si>
  <si>
    <t>TX_CURR_SUBNAT.T</t>
  </si>
  <si>
    <t>RSE: Population (District-level) (%)</t>
  </si>
  <si>
    <t>RSE: PLHIV (District-level) (%)</t>
  </si>
  <si>
    <t>RSE: HIV Prevalence (District-level) (%)</t>
  </si>
  <si>
    <t>RSE: TX_CURR_SUBNAT.R (District-level) (%)</t>
  </si>
  <si>
    <t>RSE: TX_CURR_SUBNAT.T_1 (District-level) (%)</t>
  </si>
  <si>
    <t>RSE: ART Patients Tested for VLS
(District-level) (%)</t>
  </si>
  <si>
    <t>RSE: Virally Suppressed ART Patients (District-level) (%)</t>
  </si>
  <si>
    <t>PMTCT_HEI_POS.TX_CURR.T</t>
  </si>
  <si>
    <t>PMTCT_HEI_POS.TX_PVLS.N.T</t>
  </si>
  <si>
    <t>PMTCT_HEI_POS.TX_PVLS.D.T</t>
  </si>
  <si>
    <t>Est. PEPFAR proportion of Host Country PMTCT_STAT_SUBNAT (D) (FY22) (%)</t>
  </si>
  <si>
    <t>Est. % ANC1 clients Known HIV Positive (FY21 results) (%)</t>
  </si>
  <si>
    <t>Projected % ANC1 clients Known HIV Positive (FY23) (%)</t>
  </si>
  <si>
    <t>Est. Host Country # HIV-positive pregnant women (FY23)</t>
  </si>
  <si>
    <t>Est. Host Country # HIV+ Pregnant Women Already on ART (FY23)</t>
  </si>
  <si>
    <t>Est. Host Country # HIV+ Pregnant Women New on ART (FY23)</t>
  </si>
  <si>
    <t>Total eligible for Post ANC1 retesting (FY23)</t>
  </si>
  <si>
    <t>Yield
(FY21 Results)
(%)</t>
  </si>
  <si>
    <t>Yield
(FY23) (%)</t>
  </si>
  <si>
    <t>FY23 SNU Prioritization Translation</t>
  </si>
  <si>
    <t>≤ 02 mo (FY23)</t>
  </si>
  <si>
    <t>02 - 12 mo (FY23)</t>
  </si>
  <si>
    <t>Targeted TX Retention Rate (FY23) (%)</t>
  </si>
  <si>
    <t>Total HIV+ infants identified (FY23)</t>
  </si>
  <si>
    <t>HIV+ infants tested for VLS (FY23)</t>
  </si>
  <si>
    <t>HIV+ infants  Virally Suppressed (FY23)</t>
  </si>
  <si>
    <t>HIV+ infants linked to ART (FY23)</t>
  </si>
  <si>
    <t>HIV+ infants retained on ART at end of FY23</t>
  </si>
  <si>
    <t>PMTCT_HEI_POS.Ret.T</t>
  </si>
  <si>
    <t>PMTCT_HEI_POS.VLS.Rt.T</t>
  </si>
  <si>
    <t>PMTCT_HEI_POS.Access.Rt.T</t>
  </si>
  <si>
    <t>PMTCT_HEI_POS.Eligible.Rt.T</t>
  </si>
  <si>
    <t>Projected % TB clients already Known HIV+ (FY23) (%)</t>
  </si>
  <si>
    <t>Est. PEPFAR Coverage of Host Country VMMC_CIRC_SUBNAT (FY22) (%)</t>
  </si>
  <si>
    <t>Projected Indeterminate/Not Tested rate (FY23) (%)</t>
  </si>
  <si>
    <t>ART Linkage</t>
  </si>
  <si>
    <t>KeyPop, Positive (FY22 Targets)</t>
  </si>
  <si>
    <t>KeyPop, Negative (FY22 Targets)</t>
  </si>
  <si>
    <t>Facility - SNS (%)</t>
  </si>
  <si>
    <t>Community - SNS (%)</t>
  </si>
  <si>
    <t>HTS_TST.SNSCom.Pos.Share</t>
  </si>
  <si>
    <t>HTS_INDEX Community New Negatives (FY23)</t>
  </si>
  <si>
    <t>HTS_INDEX Facility New Negatives (FY23)</t>
  </si>
  <si>
    <t>HTS_INDEX Community Positives (FY23)</t>
  </si>
  <si>
    <t>HTS_INDEX Facility Positives (FY23)</t>
  </si>
  <si>
    <t>Targeted CXCA Screening coverage rate (FY23) (%)</t>
  </si>
  <si>
    <t>Final HTS_TST_POS (FY23)</t>
  </si>
  <si>
    <t>TX_CURR (FY22)</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</si>
  <si>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</si>
  <si>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</si>
  <si>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</si>
  <si>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</si>
  <si>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</si>
  <si>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 xml:space="preserve"> PrEP_CT (FY23)</t>
  </si>
  <si>
    <t>HTS_TST_POS (FY23)</t>
  </si>
  <si>
    <t>HTS_TST_NEG (FY23)</t>
  </si>
  <si>
    <t>Projected Change in KP_MAT (FY23) (%)</t>
  </si>
  <si>
    <t>KvVcLT8u0I7</t>
  </si>
  <si>
    <t>IKC8RWqIbx9</t>
  </si>
  <si>
    <t>Xxj42CRWEPD</t>
  </si>
  <si>
    <t>sKjBJe2Um3s</t>
  </si>
  <si>
    <t>5 yr, 01+, 50+</t>
  </si>
  <si>
    <t>5 yr, 10+, 50+</t>
  </si>
  <si>
    <t>5 yr, 15+, 50+</t>
  </si>
  <si>
    <t>TB_STAT (N): New Positives (FY22 Targets)</t>
  </si>
  <si>
    <t>Est. % TB clients already Known HIV Positive (FY21 Results) (%)</t>
  </si>
  <si>
    <t>PEPFAR VMMC_CIRC (FY22 Targets)</t>
  </si>
  <si>
    <t>PEPFAR VMMC_CIRC (FY21 Results)</t>
  </si>
  <si>
    <t>Observed Indeterminate/Not Tested Rate (FY21 Results) (%)</t>
  </si>
  <si>
    <t>HTS_SELF (FY22 Targets)</t>
  </si>
  <si>
    <t>rxgD4kPnUIg</t>
  </si>
  <si>
    <t>HVzzfyVVIs1</t>
  </si>
  <si>
    <t>MD74x7fNR4j</t>
  </si>
  <si>
    <t>Qk8HjZeOBom</t>
  </si>
  <si>
    <t>DIAGNOSED_SUBNAT.DistrictUncertainty.R</t>
  </si>
  <si>
    <t>RSE: PLHIV who know HIV Status (District-level) (%)</t>
  </si>
  <si>
    <t>agoURWZyPpn</t>
  </si>
  <si>
    <t>G7SQxPyGfFo</t>
  </si>
  <si>
    <t>bwlf1Jfww0L</t>
  </si>
  <si>
    <t>GlyNHRiJTOu</t>
  </si>
  <si>
    <t>IRrwpjKx7ye</t>
  </si>
  <si>
    <t>dCS5eK7N31F</t>
  </si>
  <si>
    <t>olULPdHspqP</t>
  </si>
  <si>
    <t>i4ilzanYtHD</t>
  </si>
  <si>
    <t>Est. # infants born to HIV-positive women (FY23)</t>
  </si>
  <si>
    <t>Targeted % HIV exposed infants tested by 2 mo (FY23) (%)</t>
  </si>
  <si>
    <t>Targeted % HIV exposed infants tested by 12 mo (FY23) (%)</t>
  </si>
  <si>
    <t>Targeted TPT completion (FY23) (%)</t>
  </si>
  <si>
    <t>Est. TB Screen Positivity Rate: Already on ART (FY23) (%)</t>
  </si>
  <si>
    <t>Est. TB Screen Positivity Rate: New on ART (FY23) (%)</t>
  </si>
  <si>
    <t>Targeted coverage: Already on ART (FY23) (%)</t>
  </si>
  <si>
    <t>Targeted coverage: New on ART (FY23) (%)</t>
  </si>
  <si>
    <t>Aggregate Yield Rate (FY23) (%)</t>
  </si>
  <si>
    <t>Total HTS_TST (FY23)</t>
  </si>
  <si>
    <t>Total HTS_TST_NEG (FY23)</t>
  </si>
  <si>
    <t>Original HTS_TST_POS (FY23)</t>
  </si>
  <si>
    <t>_Military ONLY: Change in VMMC_CIRC FY22-FY23 (%)</t>
  </si>
  <si>
    <t>CXCA_SCRN (FY21 Results)</t>
  </si>
  <si>
    <t>CXCA_SCRN (FY22 Targets)</t>
  </si>
  <si>
    <t>Aggregate Recency Test Coverage Rate (FY23) (%)</t>
  </si>
  <si>
    <t>Total Recency Tests (FY23)</t>
  </si>
  <si>
    <t>Targeted DREAMS % of Total OVC_SERV (FY23) (%)</t>
  </si>
  <si>
    <t>Targeted Preventive % of Total OVC_SERV (FY23) (%)</t>
  </si>
  <si>
    <t>Targeted Comprehensive % of Total OVC_SERV (FY23) (%)</t>
  </si>
  <si>
    <t>Targeted Graduation Rate among Comprehensive (FY23) (%)</t>
  </si>
  <si>
    <t># OVC with reported HIV Status (FY23)</t>
  </si>
  <si>
    <t>Denominator - Started or Completed any DREAMS Service (FY23)</t>
  </si>
  <si>
    <t>Numerator - Completed at least Primary Package (FY23)</t>
  </si>
  <si>
    <t>Targeted Percent Completion (FY23) (%)</t>
  </si>
  <si>
    <t>TX_PVLS.D.Routine.T_1</t>
  </si>
  <si>
    <t>TX_PVLS.D.Routine.R</t>
  </si>
  <si>
    <t>HTS_TST.Pos.Total_With_HEI.R</t>
  </si>
  <si>
    <t>HTS_TST.Pos.Total_With_HEI.T_1</t>
  </si>
  <si>
    <t>PopVLS_SUBNAT.Rt.T_1</t>
  </si>
  <si>
    <t>ijNOkoDJX6d</t>
  </si>
  <si>
    <t>Host Country Est. PopVLS Rate (VLS/PLHIV) (FY22) (%)</t>
  </si>
  <si>
    <t>PREP_CT (FY23)</t>
  </si>
  <si>
    <t>New Positives</t>
  </si>
  <si>
    <t>TX_PVLS.N.Rt.T_1</t>
  </si>
  <si>
    <t>RSE: New Infections (District-level) (%)</t>
  </si>
  <si>
    <t>NEW_INFECTIONS_SUBNAT.T_1</t>
  </si>
  <si>
    <t>NEW_INFECTIONS_SUBNAT.DistrictUncertainty.T_1</t>
  </si>
  <si>
    <t>RSE: Incidence Rate (District-level) (%)</t>
  </si>
  <si>
    <t>Incidence_SUBNAT.Rt.T_1</t>
  </si>
  <si>
    <t>Incidence_SUBNAT.Rt.DistrictUncertainty.T_1</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</si>
  <si>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</si>
  <si>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Targeted % EVLT (FY23) (%)</t>
  </si>
  <si>
    <t>Targeted VLS Rate (FY23) (%)</t>
  </si>
  <si>
    <t>Targeted VLT Coverage among Eligible (FY23) (%)</t>
  </si>
  <si>
    <t>HIV+ Infants Eligible for VLT (FY23)</t>
  </si>
  <si>
    <t>PMTCT_HEI_POS.EVLT.T</t>
  </si>
  <si>
    <t>Total PMTCT_STAT (N) (FY23)</t>
  </si>
  <si>
    <t>Known HIV Status, Positive (FY23)</t>
  </si>
  <si>
    <t>Newly Tested, Positive (FY23)</t>
  </si>
  <si>
    <t>Newly Tested, Negative (FY23)</t>
  </si>
  <si>
    <t>Already on ART (FY23)</t>
  </si>
  <si>
    <t>New on ART (FY23)</t>
  </si>
  <si>
    <t>Positive (FY23)</t>
  </si>
  <si>
    <t>Negative (FY23)</t>
  </si>
  <si>
    <t>Linked to ART (FY23)</t>
  </si>
  <si>
    <t>PMTCT_STAT (D) (FY22 Targets)</t>
  </si>
  <si>
    <t>Projected Yield among Newly Tested (FY23) (%)</t>
  </si>
  <si>
    <t>Est. Yield among Newly Tested (FY21 Results) (%)</t>
  </si>
  <si>
    <t>Est. Yield among Newly Tested ANC1 clients (FY21 Results) (%)</t>
  </si>
  <si>
    <t>Est. Yield among Newly Tested ANC1 clients (FY23) (%)</t>
  </si>
  <si>
    <t>Observed Yield among Newly Tested (FY21 Results) (%)</t>
  </si>
  <si>
    <t>Planned PEPFAR Coverage of Host Country VMMC_CIRC_SUBNAT (FY23) (%)</t>
  </si>
  <si>
    <t>R</t>
  </si>
  <si>
    <t>Cumulative Previous Completion of TPT (Results FY17-21)</t>
  </si>
  <si>
    <t>TB_PREV.N.R</t>
  </si>
  <si>
    <t>TB_PREV (N) - New on ART (FY22 Targets)</t>
  </si>
  <si>
    <t>TB_PREV (N) - Already on ART (FY22 Targets)</t>
  </si>
  <si>
    <t>Targeted % Comprehensive OVC (&lt;18) with reported HIV Status (FY23) (%)</t>
  </si>
  <si>
    <t>AGYW, 15-29 (FY23)</t>
  </si>
  <si>
    <t>For each indicator, red highlighting may indicate:
- MSM &gt; Males
- FSW &gt; Females
- After removing MSM &amp; FSW from Total Targets, the sum of People in prisons and other enclosed settings, PWID, &amp; TG is still higher than the remainder from Total Targets.</t>
  </si>
  <si>
    <t>TX_TB.D.Already.Neg.Elig.T</t>
  </si>
  <si>
    <t>Est. # Already on ART Eligible for TPT (FY23)</t>
  </si>
  <si>
    <t>TX_CURR.NoTPT.T_1</t>
  </si>
  <si>
    <t>TX_NET_NEW.T_1</t>
  </si>
  <si>
    <t>TX_NET_NEW.T</t>
  </si>
  <si>
    <t>SNU x IM</t>
  </si>
  <si>
    <t>Percentage Allocation (Do not delete IMs. Unhide buffer and type into column to right, using format "#####_DSD")</t>
  </si>
  <si>
    <t>Deduplication</t>
  </si>
  <si>
    <t>Target Values (Do not edit or alter. To adjust, edit corresponding percentages to left.)</t>
  </si>
  <si>
    <t>SNU x IM Target Allocation Percentages</t>
  </si>
  <si>
    <t>Deduplicated Total</t>
  </si>
  <si>
    <t>Deduplicated DSD</t>
  </si>
  <si>
    <t>Deduplicated TA</t>
  </si>
  <si>
    <t>Mechanism-Level Targets</t>
  </si>
  <si>
    <t>Confirm or reallocate DataPackTarget values among Mechanisms in row 14.
Make sure targets have been 100% distributed by confirming Rollup and DataPackTarget columns are equal.</t>
  </si>
  <si>
    <t>Enter "SUM", "MAX", or "CUSTOM" below. (Blank assumes "SUM".)</t>
  </si>
  <si>
    <t>If "CUSTOM", enter negative Dedupe allocation (%) below, to add to positive IM allocations (%).</t>
  </si>
  <si>
    <t>allocation</t>
  </si>
  <si>
    <t>NA</t>
  </si>
  <si>
    <t>DataPackTarget</t>
  </si>
  <si>
    <t>Rollup</t>
  </si>
  <si>
    <t>12345_DSD</t>
  </si>
  <si>
    <t>SUM - Crosswalk Total</t>
  </si>
  <si>
    <t>MAX - Crosswalk Total</t>
  </si>
  <si>
    <t>SUM - DSD</t>
  </si>
  <si>
    <t>MAX - DSD</t>
  </si>
  <si>
    <t>DSD Count</t>
  </si>
  <si>
    <t>SUM - TA</t>
  </si>
  <si>
    <t>MAX - TA</t>
  </si>
  <si>
    <t>TA Count</t>
  </si>
  <si>
    <t>Total PMTCT: Positives (From ANC1 &amp; Post ANC1, incl. Known Pos) (FY23)</t>
  </si>
  <si>
    <t>Already on ART who have likely completed TPT in last 5 years (FY23) (%)</t>
  </si>
  <si>
    <t>Host Country Est. Number of Vulnerable AGYW (FY22)</t>
  </si>
  <si>
    <t>% TPT Initiation Rate - New on ART (FY23) (%)</t>
  </si>
  <si>
    <t>% TPT Initiation Rate - Already on ART (FY23) (%)</t>
  </si>
  <si>
    <t>To shut off PMTCT_STAT entirely:
1. Replace all % change values in column T with -100%.</t>
  </si>
  <si>
    <t>Not PEPFAR</t>
  </si>
  <si>
    <t>Crosswalk Dedupe Resolution</t>
  </si>
  <si>
    <t>Custom Crosswalk Dedupe Allocation  (% of DataPackTarget)</t>
  </si>
  <si>
    <t>Total Deduplicated Rollup</t>
  </si>
  <si>
    <t>DSD Dedupe Resolution</t>
  </si>
  <si>
    <t>Custom DSD Dedupe Allocation  (% of DataPackTarget)</t>
  </si>
  <si>
    <t>Deduplicated DSD Rollup</t>
  </si>
  <si>
    <t>Deduplicated TA Rollup</t>
  </si>
  <si>
    <t>Custom TA Dedupe Allocation (% of DataPackTarget)</t>
  </si>
  <si>
    <t>TA Dedupe Resolution</t>
  </si>
  <si>
    <t>Female</t>
  </si>
  <si>
    <t>TX_NET_NEW_SUBNAT</t>
  </si>
  <si>
    <t>Testing</t>
  </si>
  <si>
    <t>LTFU from FY22 TX_CURR Cohort</t>
  </si>
  <si>
    <t>Individuals to be added to Treatment Cohort</t>
  </si>
  <si>
    <t>TX_NEW from Previously Diagnosed (%)</t>
  </si>
  <si>
    <t>Observed ART Linkage Rate (FY20) (%)</t>
  </si>
  <si>
    <t>PMTCT_HEI_POS</t>
  </si>
  <si>
    <t>TX_CURR.NatlContr.T_1</t>
  </si>
  <si>
    <t>TX_CURR.NatlContr.T</t>
  </si>
  <si>
    <t>TX_CURR_SUBNAT.Rt.T</t>
  </si>
  <si>
    <t>TX_NET_NEW_SUBNAT.T</t>
  </si>
  <si>
    <t>TX_NET_NEW.NewRt.T</t>
  </si>
  <si>
    <t>TX_CURR.LTFU.T</t>
  </si>
  <si>
    <t>TX_CURR.Added.T</t>
  </si>
  <si>
    <t>VL_SUPPRESSED.Rt.T</t>
  </si>
  <si>
    <t>VL_SUPPRESSION_SUBNAT.T</t>
  </si>
  <si>
    <t>VL_SUPPRESSION_SUBNAT.Net_New.T</t>
  </si>
  <si>
    <t>TX_NEW.PrevDiag.Share.T</t>
  </si>
  <si>
    <t>TX_NEW.Other.T</t>
  </si>
  <si>
    <t>HTS_TST.Index.Pos.Share.R</t>
  </si>
  <si>
    <t>HTS_TST.Index.Pos.Share.Targeted</t>
  </si>
  <si>
    <t>DIAGNOSED_SUBNAT.NatlContr.T</t>
  </si>
  <si>
    <t>H.C. Projected Incidence Rate (FY24) (%)</t>
  </si>
  <si>
    <t>H.C. Projected New Infections (FY24)</t>
  </si>
  <si>
    <t>PEPFAR Coverage of Host Country TX_NET_NEW_SUBNAT (FY24) (%)</t>
  </si>
  <si>
    <t>Targeted Host Country ART Coverage (FY24) (%)</t>
  </si>
  <si>
    <t>Targeted Host Country TX_CURR_SUBNAT (FY24)</t>
  </si>
  <si>
    <t>Targeted Host Country TX_NET_NEW_SUBNAT (FY24)</t>
  </si>
  <si>
    <t>Targeted Retention Rate - Initiated on ART (FY24) (%)</t>
  </si>
  <si>
    <t>Targeted Retention Rate - Already on ART (FY24) (%)</t>
  </si>
  <si>
    <t>PMTCT_HEI_POS Linked to ART (FY24)</t>
  </si>
  <si>
    <t>TX_NET_NEW (FY24)</t>
  </si>
  <si>
    <t>TX_CURR (FY24)</t>
  </si>
  <si>
    <t>Proportion of TX_NET_NEW from New ART Initiation (FY24) (%)</t>
  </si>
  <si>
    <t>TX_NEW
(FY24)</t>
  </si>
  <si>
    <t>Planned VLS Rate (FY24) (%)</t>
  </si>
  <si>
    <t>TX_PVLS (D) Routine (FY24)</t>
  </si>
  <si>
    <t>PEPFAR FY23 Cascade (Planned)</t>
  </si>
  <si>
    <t>H.C.  Est. Population (FY23)</t>
  </si>
  <si>
    <t>H.C. Est. PLHIV (FY23)</t>
  </si>
  <si>
    <t>H.C. Est. HIV Prevalence (FY23) (%)</t>
  </si>
  <si>
    <t>H.C. Est. PLHIV Diagnosed (FY23)</t>
  </si>
  <si>
    <t>H.C. Est. TX_CURR_SUBNAT (FY23)</t>
  </si>
  <si>
    <t>H.C. Est. ART Patients Tested for VLS 
(FY23)</t>
  </si>
  <si>
    <t>H.C. Est. Virally Suppressed ART Patients (FY23)</t>
  </si>
  <si>
    <t>PEPFAR TX_CURR (FY23 Targets)</t>
  </si>
  <si>
    <t>PEPFAR TX_NET_NEW (FY23 Targets)</t>
  </si>
  <si>
    <t>PEPFAR Coverage of Host Country TX_CURR_SUBNAT (FY23) (%)</t>
  </si>
  <si>
    <t>Host Country Est. ART Coverage (FY23) (%)</t>
  </si>
  <si>
    <t>TX_NEW (FY23 Targets)</t>
  </si>
  <si>
    <t>H.C. Est. VLS Rate (FY23) (%)</t>
  </si>
  <si>
    <t>PEPFAR VLS Rate (FY23 Targets) (%)</t>
  </si>
  <si>
    <t>PEPFAR FY22 Cascade (Observed)</t>
  </si>
  <si>
    <t>H.C. Observed TX_CURR_SUBNAT (FY22)</t>
  </si>
  <si>
    <t>PEPFAR TX_CURR (FY22 Results)</t>
  </si>
  <si>
    <t>PEPFAR VLS Rate (FY22 Results) (%)</t>
  </si>
  <si>
    <t>HTS_TST_POS + PMTCT_HEI_POS (FY24)</t>
  </si>
  <si>
    <t>Observed VL Suppression Rate (FY22) (%)</t>
  </si>
  <si>
    <t>Targeted VL Suppression Rate (FY24) (%)</t>
  </si>
  <si>
    <t>Host Country Targeted Viral Load Suppression Rate (FY24) (%)</t>
  </si>
  <si>
    <t>Routine (FY24)</t>
  </si>
  <si>
    <t>Host Country VL_SUPPRESSION_SUBNAT (FY24)</t>
  </si>
  <si>
    <t>Total to add to VL_SUPPRESSION_SUBNAT (FY24)</t>
  </si>
  <si>
    <t>Targeted ART Linkage Rate (FY24) (%)</t>
  </si>
  <si>
    <t>Targeted % of HTS_TST_POS from HTS_INDEX (FY24) (%)</t>
  </si>
  <si>
    <t>% of HTS_TST_POS from HTS_INDEX (FY23) (%)</t>
  </si>
  <si>
    <t>HTS_INDEX (FY24)</t>
  </si>
  <si>
    <t>PMTCT_STAT New Positives (FY24)</t>
  </si>
  <si>
    <t>HTS_TST Post ANC1 New Positives (FY24)</t>
  </si>
  <si>
    <t>TB_STAT New Positives (FY24)</t>
  </si>
  <si>
    <t>VMMC Tested Positives (FY24)</t>
  </si>
  <si>
    <t>HTS_TST_POS from All Other Modalities (FY24)</t>
  </si>
  <si>
    <t>Total Positives from HTS_INDEX (FY24) (%)</t>
  </si>
  <si>
    <t>Total Positives from PMTCT ANC1 (FY24) (%)</t>
  </si>
  <si>
    <t>Total Positives from PMTCT Post ANC1 (FY24) (%)</t>
  </si>
  <si>
    <t>Total Positives from TB_STAT (FY24) (%)</t>
  </si>
  <si>
    <t>Total Positives from VMMC (FY24) (%)</t>
  </si>
  <si>
    <t>Total Positives from PMTCT_HEI_POS (FY24) (%)</t>
  </si>
  <si>
    <t>Total Positives from All Other Modalities (FY24) (%)</t>
  </si>
  <si>
    <t>PEPFAR Coverage of Host Country Total Positives Identified (FY24) (%)</t>
  </si>
  <si>
    <t>Host Country DIAGNOSED_SUBNAT (FY24)</t>
  </si>
  <si>
    <t>TX_NEW (FY22 Results)</t>
  </si>
  <si>
    <t>Year 2 Targets</t>
  </si>
  <si>
    <t xml:space="preserve">We can have a Year 2 tab in which we aggregate the Year 1 targets to the desired level.
Year 2 targets best to avoid being set in the same tabs to avoid extra large tabs, especially if they will not follow the same logic and would benefit from higher aggregation. 
Year 2 tab would be broken down in sectioned columns by indicators type. Would then show year 1 aggregated targets and subsequent “projected” year 2 targets that could be manually changed. This could also help provide a bigger picture to OUs should they need to make changes to Year 1 targets </t>
  </si>
  <si>
    <t>Targeted Host Country TX_CURR_SUBNAT (FY25)</t>
  </si>
  <si>
    <t>Targeted Host Country TX_NET_NEW_SUBNAT (FY25)</t>
  </si>
  <si>
    <t>TX_NET_NEW (FY25)</t>
  </si>
  <si>
    <t>TX_CURR (FY25)</t>
  </si>
  <si>
    <t>TX_NEW
(FY25)</t>
  </si>
  <si>
    <t>TX_PVLS (D) Routine (FY25)</t>
  </si>
  <si>
    <t>Routine (FY25)</t>
  </si>
  <si>
    <t>Host Country VL_SUPPRESSION_SUBNAT (FY25)</t>
  </si>
  <si>
    <t>HTS_TST_POS + PMTCT_HEI_POS (FY25)</t>
  </si>
  <si>
    <t>Host Country DIAGNOSED_SUBNAT (FY25)</t>
  </si>
  <si>
    <t>PMTCT</t>
  </si>
  <si>
    <t>PMTCT_STAT (D) (FY24)</t>
  </si>
  <si>
    <t>PMTCT_STAT_SUBNAT (D) (FY24)</t>
  </si>
  <si>
    <t>Total PMTCT_STAT (N) (FY24)</t>
  </si>
  <si>
    <t>Known HIV Status, Positive (FY24)</t>
  </si>
  <si>
    <t>Newly Tested, Positive (FY24)</t>
  </si>
  <si>
    <t>Newly Tested, Negative (FY24)</t>
  </si>
  <si>
    <t>Host Country PMTCT_STAT_SUBNAT (N) - Known Positive (FY24)</t>
  </si>
  <si>
    <t>Host Country PMTCT_STAT_SUBNAT (N) - New Positive (FY24)</t>
  </si>
  <si>
    <t>Host Country PMTCT_STAT_SUBNAT (N) - New Negative (FY24)</t>
  </si>
  <si>
    <t>Already on ART (FY24)</t>
  </si>
  <si>
    <t>New on ART (FY24)</t>
  </si>
  <si>
    <t>Est. Host Country # HIV-positive pregnant women (FY24)</t>
  </si>
  <si>
    <t>Est. Host Country # HIV+ Pregnant Women Already on ART (FY24)</t>
  </si>
  <si>
    <t>Est. Host Country # HIV+ Pregnant Women New on ART (FY24)</t>
  </si>
  <si>
    <t>Positive (FY24)</t>
  </si>
  <si>
    <t>Negative (FY24)</t>
  </si>
  <si>
    <t>PMTCT_STAT (D) (FY25)</t>
  </si>
  <si>
    <t>PMTCT_STAT_SUBNAT (D) (FY25)</t>
  </si>
  <si>
    <t>Total PMTCT_STAT (N) (FY25)</t>
  </si>
  <si>
    <t>Known HIV Status, Positive (FY25)</t>
  </si>
  <si>
    <t>Newly Tested, Positive (FY25)</t>
  </si>
  <si>
    <t>Newly Tested, Negative (FY25)</t>
  </si>
  <si>
    <t>Host Country PMTCT_STAT_SUBNAT (N) - Known Positive (FY25)</t>
  </si>
  <si>
    <t>Host Country PMTCT_STAT_SUBNAT (N) - New Positive (FY25)</t>
  </si>
  <si>
    <t>Host Country PMTCT_STAT_SUBNAT (N) - New Negative (FY25)</t>
  </si>
  <si>
    <t>Already on ART (FY25)</t>
  </si>
  <si>
    <t>New on ART (FY25)</t>
  </si>
  <si>
    <t>Est. Host Country # HIV-positive pregnant women (FY25)</t>
  </si>
  <si>
    <t>Est. Host Country # HIV+ Pregnant Women Already on ART (FY25)</t>
  </si>
  <si>
    <t>Est. Host Country # HIV+ Pregnant Women New on ART (FY25)</t>
  </si>
  <si>
    <t>Positive (FY25)</t>
  </si>
  <si>
    <t>Negative (FY25)</t>
  </si>
  <si>
    <t>Gen Pop Total</t>
  </si>
  <si>
    <t>Male Total</t>
  </si>
  <si>
    <t>Male
50+</t>
  </si>
  <si>
    <t>Female Total</t>
  </si>
  <si>
    <t>Female
50+</t>
  </si>
  <si>
    <t>Key Pop Total</t>
  </si>
  <si>
    <t>People in Prisons</t>
  </si>
  <si>
    <t>Indicator</t>
  </si>
  <si>
    <t>Target</t>
  </si>
  <si>
    <t>Male
15-24</t>
  </si>
  <si>
    <t>Male
25-34</t>
  </si>
  <si>
    <t>Male
35-49</t>
  </si>
  <si>
    <t>Male
&lt;01</t>
  </si>
  <si>
    <t>Male
1-9</t>
  </si>
  <si>
    <t>Male
10-14</t>
  </si>
  <si>
    <t>Female
&lt;01</t>
  </si>
  <si>
    <t>Female
1-9</t>
  </si>
  <si>
    <t>Female
10-14</t>
  </si>
  <si>
    <t>Female
15-24</t>
  </si>
  <si>
    <t>Female
25-34</t>
  </si>
  <si>
    <t>Female
35-49</t>
  </si>
  <si>
    <t>Year 2 Age/Sex/KP Allocation</t>
  </si>
  <si>
    <t>Active Index (Faciltity and Community Index)</t>
  </si>
  <si>
    <t>Active SNS (Facility and Community SNS)</t>
  </si>
  <si>
    <t>Active Other (Community Other and Community Mobile)</t>
  </si>
  <si>
    <t>Other Facility (Facility: Inpatioent, Emergency, Other PITC, VCT, Pediatric, Malnutrition)</t>
  </si>
  <si>
    <t>PrEP_CT (Facility)</t>
  </si>
  <si>
    <t>HTS_RECENT.PrEP_CT.T</t>
  </si>
  <si>
    <t>HTS_RECENT.PrEP_CT.Rt</t>
  </si>
  <si>
    <t>HTS_TST.Active_Index.Pos.Yield</t>
  </si>
  <si>
    <t>HTS_TST.Active_Index.Pos.T</t>
  </si>
  <si>
    <t>HTS_TST.Active_Index.Neg.T</t>
  </si>
  <si>
    <t>HTS_TST.Active_SNS.Yield</t>
  </si>
  <si>
    <t>HTS_TST.Active_SNS.Pos.T</t>
  </si>
  <si>
    <t>HTS_TST.Active_SNS.Neg.T</t>
  </si>
  <si>
    <t>HTS_TST.Active_Other.Yield</t>
  </si>
  <si>
    <t>HTS_TST.Active_Other.Pos.T</t>
  </si>
  <si>
    <t>HTS_TST.Active_Other.Neg.T</t>
  </si>
  <si>
    <t>HTS_TST.Other_Facility.Yield</t>
  </si>
  <si>
    <t>HTS_TST.Other_Facility.Pos.T</t>
  </si>
  <si>
    <t>HTS_TST.Other_Facility.Neg.T</t>
  </si>
  <si>
    <t>HTS_RECENT.Active_Index.Rt</t>
  </si>
  <si>
    <t>HTS_RECENT.Active_Index.T</t>
  </si>
  <si>
    <t>HTS_RECENT.Active_SNS.Rt</t>
  </si>
  <si>
    <t>HTS_RECENT.Active_SNS.T</t>
  </si>
  <si>
    <t>HTS_RECENT.Active_Other.Rt</t>
  </si>
  <si>
    <t>HTS_RECENT.Active_Other.T</t>
  </si>
  <si>
    <t>HTS_RECENT.Other_Facility.Rt</t>
  </si>
  <si>
    <t>HTS_RECENT.Other_Facility.T</t>
  </si>
  <si>
    <t>Year 1</t>
  </si>
  <si>
    <t xml:space="preserve">Year 2 </t>
  </si>
  <si>
    <t>01-09</t>
  </si>
  <si>
    <t>10-14</t>
  </si>
  <si>
    <t>15-24</t>
  </si>
  <si>
    <t>24-34</t>
  </si>
  <si>
    <t>35-49</t>
  </si>
  <si>
    <t>50+</t>
  </si>
  <si>
    <t>Male</t>
  </si>
  <si>
    <t>OU</t>
  </si>
  <si>
    <t>Year 1 Gen Population</t>
  </si>
  <si>
    <t>Year 1 Key Population</t>
  </si>
  <si>
    <t>Year 2 Gen Population</t>
  </si>
  <si>
    <t>Year 2 Key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</si>
</sst>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_(* \(#,##0\);_(* &quot;-&quot;_);_(@_)"/>
    <numFmt numFmtId="43" formatCode="_(* #,##0.00_);_(* \(#,##0.00\);_(* &quot;-&quot;??_);_(@_)"/>
    <numFmt numFmtId="164" formatCode="_(* #,##0_);_(* \(#,##0\);_(* &quot;-&quot;??_);_(@_)"/>
  </numFmts>
  <fonts count="43"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b/>
      <u/>
      <sz val="12"/>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sz val="12"/>
      <color rgb="FFC2D8D8"/>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8"/>
      <color rgb="FF000000"/>
      <name val="Calibri"/>
      <family val="2"/>
      <scheme val="minor"/>
    </font>
    <font>
      <sz val="10"/>
      <color rgb="FF000000"/>
      <name val="Calibri"/>
      <family val="2"/>
      <scheme val="minor"/>
    </font>
    <font>
      <b/>
      <u/>
      <sz val="12"/>
      <color theme="1"/>
      <name val="Calibri (Body)"/>
    </font>
    <font>
      <u/>
      <sz val="12"/>
      <color theme="1"/>
      <name val="Calibri (Body)"/>
    </font>
    <font>
      <sz val="12"/>
      <color theme="1"/>
      <name val="Calibri (Body)"/>
    </font>
    <font>
      <b/>
      <i/>
      <sz val="11"/>
      <color theme="1"/>
      <name val="Calibri"/>
      <family val="2"/>
      <scheme val="minor"/>
    </font>
    <font>
      <b/>
      <sz val="11"/>
      <color rgb="FF000000"/>
      <name val="Calibri"/>
      <family val="2"/>
      <scheme val="minor"/>
    </font>
    <font>
      <b/>
      <i/>
      <sz val="12"/>
      <color theme="1"/>
      <name val="Calibri"/>
      <family val="2"/>
      <scheme val="minor"/>
    </font>
    <font>
      <sz val="12"/>
      <color theme="1"/>
      <name val="Calibri"/>
    </font>
    <font>
      <sz val="12"/>
      <color theme="1"/>
      <name val="Calibri"/>
      <family val="2"/>
    </font>
  </fonts>
  <fills count="18">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63BE7B"/>
        <bgColor indexed="64"/>
      </patternFill>
    </fill>
    <fill>
      <patternFill patternType="solid">
        <fgColor theme="7" tint="0.59999389629810485"/>
        <bgColor indexed="64"/>
      </patternFill>
    </fill>
    <fill>
      <patternFill patternType="solid">
        <fgColor rgb="FFE4E0A7"/>
        <bgColor rgb="FF000000"/>
      </patternFill>
    </fill>
    <fill>
      <patternFill patternType="solid">
        <fgColor rgb="FF9CBEBD"/>
        <bgColor rgb="FF000000"/>
      </patternFill>
    </fill>
    <fill>
      <patternFill patternType="solid">
        <fgColor rgb="FFBFBFBF"/>
        <bgColor rgb="FF000000"/>
      </patternFill>
    </fill>
    <fill>
      <patternFill patternType="solid">
        <fgColor rgb="FF63BE7B"/>
        <bgColor rgb="FF000000"/>
      </patternFill>
    </fill>
    <fill>
      <patternFill patternType="solid">
        <fgColor rgb="FFFFFF00"/>
        <bgColor indexed="64"/>
      </patternFill>
    </fill>
    <fill>
      <patternFill patternType="solid">
        <fgColor rgb="FFFFFF00"/>
        <bgColor rgb="FF000000"/>
      </patternFill>
    </fill>
    <fill>
      <patternFill patternType="solid">
        <fgColor theme="2"/>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
      <left style="thick">
        <color theme="2"/>
      </left>
      <right style="thin">
        <color indexed="64"/>
      </right>
      <top/>
      <bottom/>
      <diagonal/>
    </border>
    <border>
      <left style="thick">
        <color rgb="FFE7E6E6"/>
      </left>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8" fillId="0" borderId="0" applyNumberFormat="0" applyFill="0" applyBorder="0" applyAlignment="0" applyProtection="0"/>
    <xf numFmtId="0" fontId="31" fillId="8" borderId="0" applyNumberFormat="0" applyBorder="0" applyAlignment="0" applyProtection="0"/>
  </cellStyleXfs>
  <cellXfs count="569">
    <xf numFmtId="0" fontId="0" fillId="0" borderId="0" xfId="0"/>
    <xf numFmtId="49" fontId="2" fillId="0" borderId="0" xfId="0" applyNumberFormat="1" applyFont="1" applyFill="1" applyAlignment="1">
      <alignment vertical="center"/>
    </xf>
    <xf numFmtId="49" fontId="8" fillId="0" borderId="0" xfId="0" applyNumberFormat="1" applyFont="1" applyFill="1"/>
    <xf numFmtId="9" fontId="8" fillId="0" borderId="0" xfId="1" applyFont="1"/>
    <xf numFmtId="0" fontId="12" fillId="0" borderId="0" xfId="0" applyFont="1"/>
    <xf numFmtId="49" fontId="4" fillId="0" borderId="0" xfId="0" applyNumberFormat="1" applyFont="1" applyFill="1" applyAlignment="1">
      <alignment vertical="center"/>
    </xf>
    <xf numFmtId="49" fontId="0" fillId="0" borderId="0" xfId="0" applyNumberFormat="1"/>
    <xf numFmtId="49" fontId="8" fillId="0" borderId="0" xfId="0" applyNumberFormat="1" applyFont="1"/>
    <xf numFmtId="0" fontId="11" fillId="0" borderId="0" xfId="0" applyFont="1" applyAlignment="1">
      <alignment horizontal="left" vertical="center"/>
    </xf>
    <xf numFmtId="0" fontId="10" fillId="0" borderId="0" xfId="0" applyFont="1" applyAlignment="1">
      <alignment horizontal="left" vertical="center"/>
    </xf>
    <xf numFmtId="0" fontId="15" fillId="0" borderId="0" xfId="0" applyNumberFormat="1" applyFont="1"/>
    <xf numFmtId="0" fontId="0" fillId="0" borderId="0" xfId="0" applyNumberFormat="1"/>
    <xf numFmtId="49" fontId="15" fillId="0" borderId="0" xfId="0" applyNumberFormat="1" applyFont="1"/>
    <xf numFmtId="0" fontId="0" fillId="2" borderId="0" xfId="0" applyNumberFormat="1" applyFill="1"/>
    <xf numFmtId="0" fontId="15" fillId="2" borderId="0" xfId="0" quotePrefix="1" applyNumberFormat="1" applyFont="1" applyFill="1"/>
    <xf numFmtId="0" fontId="15" fillId="7" borderId="1" xfId="0" applyNumberFormat="1" applyFont="1" applyFill="1" applyBorder="1" applyAlignment="1">
      <alignment horizontal="center"/>
    </xf>
    <xf numFmtId="0" fontId="17" fillId="2" borderId="0" xfId="0" applyNumberFormat="1" applyFont="1" applyFill="1" applyAlignment="1">
      <alignment horizontal="center"/>
    </xf>
    <xf numFmtId="9" fontId="8" fillId="0" borderId="0" xfId="1" applyNumberFormat="1" applyFont="1"/>
    <xf numFmtId="9" fontId="16" fillId="4" borderId="0" xfId="1" applyNumberFormat="1" applyFont="1" applyFill="1" applyAlignment="1">
      <alignment vertical="center"/>
    </xf>
    <xf numFmtId="9" fontId="0" fillId="0" borderId="0" xfId="1" applyNumberFormat="1" applyFont="1"/>
    <xf numFmtId="0" fontId="2" fillId="0" borderId="0" xfId="0" applyFont="1" applyAlignment="1">
      <alignment horizontal="left" vertical="center"/>
    </xf>
    <xf numFmtId="0" fontId="8" fillId="0" borderId="0" xfId="0" applyFont="1"/>
    <xf numFmtId="49" fontId="8" fillId="0" borderId="0" xfId="1" applyNumberFormat="1" applyFont="1"/>
    <xf numFmtId="0" fontId="0" fillId="0" borderId="0" xfId="0" applyFont="1"/>
    <xf numFmtId="49" fontId="0" fillId="0" borderId="0" xfId="0" applyNumberFormat="1" applyAlignment="1">
      <alignment horizontal="right"/>
    </xf>
    <xf numFmtId="49" fontId="0" fillId="0" borderId="0" xfId="0" applyNumberFormat="1" applyFont="1"/>
    <xf numFmtId="9" fontId="2" fillId="4" borderId="0" xfId="0" applyNumberFormat="1" applyFont="1" applyFill="1" applyAlignment="1">
      <alignment vertical="center"/>
    </xf>
    <xf numFmtId="0" fontId="0" fillId="0" borderId="0" xfId="0" applyNumberFormat="1" applyFont="1"/>
    <xf numFmtId="9" fontId="2" fillId="4" borderId="0" xfId="1" applyNumberFormat="1" applyFont="1" applyFill="1" applyAlignment="1">
      <alignment vertical="center"/>
    </xf>
    <xf numFmtId="49" fontId="2" fillId="0" borderId="0" xfId="0" applyNumberFormat="1" applyFont="1" applyAlignment="1">
      <alignment horizontal="left" vertical="center"/>
    </xf>
    <xf numFmtId="49" fontId="0" fillId="0" borderId="0" xfId="0" applyNumberFormat="1" applyFont="1" applyFill="1" applyAlignment="1">
      <alignment horizontal="center" vertical="center" wrapText="1"/>
    </xf>
    <xf numFmtId="9" fontId="0" fillId="2" borderId="0" xfId="1" applyNumberFormat="1" applyFont="1" applyFill="1" applyAlignment="1">
      <alignment horizontal="center" vertical="center" wrapText="1"/>
    </xf>
    <xf numFmtId="49" fontId="0" fillId="0" borderId="0" xfId="0" applyNumberFormat="1" applyFont="1" applyAlignment="1">
      <alignment horizontal="right"/>
    </xf>
    <xf numFmtId="9" fontId="0" fillId="0" borderId="0" xfId="1" applyNumberFormat="1" applyFont="1" applyAlignment="1">
      <alignment horizontal="right"/>
    </xf>
    <xf numFmtId="9" fontId="0" fillId="0" borderId="0" xfId="0" applyNumberFormat="1" applyFont="1"/>
    <xf numFmtId="49" fontId="15" fillId="3" borderId="0" xfId="0" applyNumberFormat="1" applyFont="1" applyFill="1"/>
    <xf numFmtId="49" fontId="25" fillId="0" borderId="0" xfId="0" applyNumberFormat="1" applyFont="1"/>
    <xf numFmtId="49" fontId="22" fillId="3" borderId="0" xfId="0" applyNumberFormat="1" applyFont="1" applyFill="1"/>
    <xf numFmtId="9" fontId="25" fillId="0" borderId="0" xfId="1" applyNumberFormat="1" applyFont="1"/>
    <xf numFmtId="0" fontId="26" fillId="0" borderId="0" xfId="0" applyFont="1"/>
    <xf numFmtId="0" fontId="16" fillId="0" borderId="0" xfId="0" applyFont="1"/>
    <xf numFmtId="9" fontId="25" fillId="2" borderId="2" xfId="0" applyNumberFormat="1" applyFont="1" applyFill="1" applyBorder="1" applyAlignment="1">
      <alignment horizontal="center" vertical="center" wrapText="1"/>
    </xf>
    <xf numFmtId="49" fontId="22" fillId="3" borderId="0" xfId="0" applyNumberFormat="1" applyFont="1" applyFill="1" applyAlignment="1">
      <alignment horizontal="left"/>
    </xf>
    <xf numFmtId="0" fontId="0" fillId="0" borderId="0" xfId="0" applyFont="1" applyAlignment="1">
      <alignment horizontal="left"/>
    </xf>
    <xf numFmtId="0" fontId="2" fillId="0" borderId="0" xfId="0" applyFont="1"/>
    <xf numFmtId="0" fontId="1" fillId="0" borderId="0" xfId="0" applyFont="1"/>
    <xf numFmtId="49" fontId="15" fillId="0" borderId="0" xfId="0" applyNumberFormat="1" applyFont="1" applyFill="1" applyBorder="1" applyAlignment="1">
      <alignment horizontal="center" vertical="center" wrapText="1"/>
    </xf>
    <xf numFmtId="0" fontId="15" fillId="2" borderId="0" xfId="1" applyNumberFormat="1" applyFont="1" applyFill="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2" fillId="4" borderId="0" xfId="0" applyNumberFormat="1" applyFont="1" applyFill="1" applyAlignment="1">
      <alignment vertical="center"/>
    </xf>
    <xf numFmtId="3" fontId="9" fillId="0" borderId="0" xfId="0" applyNumberFormat="1" applyFont="1"/>
    <xf numFmtId="3" fontId="15" fillId="6" borderId="0" xfId="0" applyNumberFormat="1" applyFont="1" applyFill="1" applyAlignment="1">
      <alignment horizontal="center" vertical="center" wrapText="1"/>
    </xf>
    <xf numFmtId="3" fontId="28" fillId="6" borderId="0" xfId="5" applyNumberFormat="1" applyFont="1" applyFill="1" applyAlignment="1">
      <alignment horizontal="center" vertical="center" wrapText="1"/>
    </xf>
    <xf numFmtId="3" fontId="15" fillId="0" borderId="0" xfId="0" applyNumberFormat="1" applyFont="1" applyAlignment="1">
      <alignment horizontal="right"/>
    </xf>
    <xf numFmtId="3" fontId="15" fillId="0" borderId="0" xfId="0" applyNumberFormat="1" applyFont="1"/>
    <xf numFmtId="3" fontId="8" fillId="0" borderId="0" xfId="0" applyNumberFormat="1" applyFont="1"/>
    <xf numFmtId="3" fontId="0" fillId="0" borderId="0" xfId="0" applyNumberFormat="1" applyFont="1" applyAlignment="1">
      <alignment horizontal="right"/>
    </xf>
    <xf numFmtId="3" fontId="0" fillId="0" borderId="0" xfId="0" applyNumberFormat="1" applyFont="1"/>
    <xf numFmtId="3" fontId="0" fillId="2" borderId="0" xfId="0" applyNumberFormat="1" applyFont="1" applyFill="1" applyAlignment="1">
      <alignment horizontal="center" vertical="center" wrapText="1"/>
    </xf>
    <xf numFmtId="3" fontId="16" fillId="4" borderId="0" xfId="0" applyNumberFormat="1" applyFont="1" applyFill="1" applyAlignment="1">
      <alignment vertical="center"/>
    </xf>
    <xf numFmtId="3" fontId="1" fillId="0" borderId="0" xfId="1" applyNumberFormat="1" applyFont="1"/>
    <xf numFmtId="3" fontId="0" fillId="0" borderId="0" xfId="1" applyNumberFormat="1" applyFont="1"/>
    <xf numFmtId="3" fontId="2" fillId="4" borderId="0" xfId="1" applyNumberFormat="1" applyFont="1" applyFill="1" applyAlignment="1">
      <alignment vertical="center"/>
    </xf>
    <xf numFmtId="3" fontId="9" fillId="0" borderId="0" xfId="1" applyNumberFormat="1" applyFont="1"/>
    <xf numFmtId="3" fontId="15" fillId="6" borderId="0" xfId="1" applyNumberFormat="1" applyFont="1" applyFill="1" applyAlignment="1">
      <alignment horizontal="center" vertical="center" wrapText="1"/>
    </xf>
    <xf numFmtId="3" fontId="15" fillId="0" borderId="0" xfId="1" applyNumberFormat="1" applyFont="1" applyAlignment="1">
      <alignment horizontal="right"/>
    </xf>
    <xf numFmtId="3" fontId="15" fillId="0" borderId="0" xfId="1" applyNumberFormat="1" applyFont="1"/>
    <xf numFmtId="10" fontId="2" fillId="4" borderId="0" xfId="0" applyNumberFormat="1" applyFont="1" applyFill="1" applyAlignment="1">
      <alignment vertical="center"/>
    </xf>
    <xf numFmtId="3" fontId="22" fillId="0" borderId="0" xfId="1" applyNumberFormat="1" applyFont="1" applyAlignment="1">
      <alignment horizontal="right"/>
    </xf>
    <xf numFmtId="3" fontId="22" fillId="0" borderId="0" xfId="0" applyNumberFormat="1" applyFont="1"/>
    <xf numFmtId="3" fontId="5" fillId="0" borderId="0" xfId="0" applyNumberFormat="1" applyFont="1"/>
    <xf numFmtId="3" fontId="25" fillId="0" borderId="0" xfId="1" applyNumberFormat="1" applyFont="1" applyAlignment="1">
      <alignment horizontal="right"/>
    </xf>
    <xf numFmtId="3" fontId="25" fillId="0" borderId="0" xfId="0" applyNumberFormat="1" applyFont="1"/>
    <xf numFmtId="3" fontId="5" fillId="0" borderId="0" xfId="1" applyNumberFormat="1" applyFont="1"/>
    <xf numFmtId="3" fontId="27" fillId="3" borderId="0" xfId="1" applyNumberFormat="1" applyFont="1" applyFill="1"/>
    <xf numFmtId="3" fontId="25" fillId="6" borderId="0" xfId="0" applyNumberFormat="1" applyFont="1" applyFill="1" applyAlignment="1">
      <alignment horizontal="center" vertical="center" wrapText="1"/>
    </xf>
    <xf numFmtId="3" fontId="8" fillId="0" borderId="0" xfId="1" applyNumberFormat="1" applyFont="1"/>
    <xf numFmtId="3" fontId="16" fillId="4" borderId="0" xfId="1" applyNumberFormat="1" applyFont="1" applyFill="1" applyAlignment="1">
      <alignment vertical="center"/>
    </xf>
    <xf numFmtId="3" fontId="0" fillId="0" borderId="0" xfId="0" applyNumberFormat="1" applyFont="1" applyBorder="1"/>
    <xf numFmtId="3" fontId="0" fillId="0" borderId="2" xfId="0" applyNumberFormat="1" applyFont="1" applyBorder="1"/>
    <xf numFmtId="3" fontId="22" fillId="6" borderId="0" xfId="0" applyNumberFormat="1" applyFont="1" applyFill="1" applyAlignment="1">
      <alignment horizontal="center" vertical="center" wrapText="1"/>
    </xf>
    <xf numFmtId="3" fontId="25" fillId="0" borderId="0" xfId="0" applyNumberFormat="1" applyFont="1" applyAlignment="1">
      <alignment horizontal="right"/>
    </xf>
    <xf numFmtId="3" fontId="15" fillId="0" borderId="0" xfId="0" applyNumberFormat="1" applyFont="1" applyBorder="1"/>
    <xf numFmtId="3" fontId="22" fillId="0" borderId="0" xfId="0" applyNumberFormat="1" applyFont="1" applyBorder="1"/>
    <xf numFmtId="3" fontId="27" fillId="3" borderId="0" xfId="0" applyNumberFormat="1" applyFont="1" applyFill="1" applyAlignment="1">
      <alignment horizontal="left"/>
    </xf>
    <xf numFmtId="3" fontId="2" fillId="4" borderId="2" xfId="0" applyNumberFormat="1" applyFont="1" applyFill="1" applyBorder="1" applyAlignment="1">
      <alignment vertical="center"/>
    </xf>
    <xf numFmtId="3" fontId="8" fillId="0" borderId="2" xfId="0" applyNumberFormat="1" applyFont="1" applyBorder="1"/>
    <xf numFmtId="3" fontId="0" fillId="0" borderId="2" xfId="0" applyNumberFormat="1" applyFont="1" applyBorder="1" applyAlignment="1">
      <alignment horizontal="right"/>
    </xf>
    <xf numFmtId="3" fontId="2" fillId="4" borderId="2" xfId="1" applyNumberFormat="1" applyFont="1" applyFill="1" applyBorder="1" applyAlignment="1">
      <alignment vertical="center"/>
    </xf>
    <xf numFmtId="3" fontId="8" fillId="0" borderId="2" xfId="1" applyNumberFormat="1" applyFont="1" applyBorder="1"/>
    <xf numFmtId="3" fontId="0" fillId="0" borderId="2" xfId="1" applyNumberFormat="1" applyFont="1" applyBorder="1"/>
    <xf numFmtId="3" fontId="15" fillId="0" borderId="0" xfId="0" quotePrefix="1" applyNumberFormat="1" applyFont="1"/>
    <xf numFmtId="3" fontId="2" fillId="4" borderId="0" xfId="1" applyNumberFormat="1" applyFont="1" applyFill="1" applyBorder="1" applyAlignment="1">
      <alignment vertical="center"/>
    </xf>
    <xf numFmtId="3" fontId="8" fillId="0" borderId="0" xfId="1" applyNumberFormat="1" applyFont="1" applyBorder="1"/>
    <xf numFmtId="3" fontId="0" fillId="6" borderId="0" xfId="1" applyNumberFormat="1" applyFont="1" applyFill="1" applyBorder="1" applyAlignment="1">
      <alignment horizontal="center" vertical="center" wrapText="1"/>
    </xf>
    <xf numFmtId="3" fontId="0" fillId="0" borderId="0" xfId="0" applyNumberFormat="1" applyFont="1" applyBorder="1" applyAlignment="1">
      <alignment horizontal="right"/>
    </xf>
    <xf numFmtId="3" fontId="0" fillId="0" borderId="0" xfId="1" applyNumberFormat="1" applyFont="1" applyBorder="1"/>
    <xf numFmtId="3" fontId="15" fillId="0" borderId="0" xfId="0" applyNumberFormat="1" applyFont="1" applyFill="1"/>
    <xf numFmtId="3" fontId="0" fillId="0" borderId="2" xfId="1" applyNumberFormat="1" applyFont="1" applyBorder="1" applyAlignment="1">
      <alignment horizontal="right"/>
    </xf>
    <xf numFmtId="3" fontId="29" fillId="6" borderId="0" xfId="5" applyNumberFormat="1" applyFont="1" applyFill="1" applyAlignment="1">
      <alignment horizontal="center" vertical="center" wrapText="1"/>
    </xf>
    <xf numFmtId="3" fontId="15" fillId="0" borderId="2" xfId="0" applyNumberFormat="1" applyFont="1" applyBorder="1"/>
    <xf numFmtId="3" fontId="2" fillId="4" borderId="0" xfId="4" applyNumberFormat="1" applyFont="1" applyFill="1" applyAlignment="1">
      <alignment vertical="center"/>
    </xf>
    <xf numFmtId="3" fontId="9" fillId="0" borderId="0" xfId="4" applyNumberFormat="1" applyFont="1"/>
    <xf numFmtId="3" fontId="15" fillId="6" borderId="0" xfId="4" applyNumberFormat="1" applyFont="1" applyFill="1" applyAlignment="1">
      <alignment horizontal="center" vertical="center" wrapText="1"/>
    </xf>
    <xf numFmtId="3" fontId="15" fillId="0" borderId="0" xfId="4" applyNumberFormat="1" applyFont="1"/>
    <xf numFmtId="3" fontId="9" fillId="0" borderId="0" xfId="0" applyNumberFormat="1" applyFont="1" applyAlignment="1">
      <alignment vertical="center"/>
    </xf>
    <xf numFmtId="3" fontId="22" fillId="0" borderId="0" xfId="1" applyNumberFormat="1" applyFont="1" applyAlignment="1">
      <alignment horizontal="right" vertical="center"/>
    </xf>
    <xf numFmtId="3" fontId="15" fillId="0" borderId="0" xfId="0" applyNumberFormat="1" applyFont="1" applyAlignment="1">
      <alignment vertical="center"/>
    </xf>
    <xf numFmtId="3" fontId="2" fillId="4" borderId="0" xfId="0" applyNumberFormat="1" applyFont="1" applyFill="1" applyBorder="1" applyAlignment="1">
      <alignment vertical="center"/>
    </xf>
    <xf numFmtId="3" fontId="9" fillId="0" borderId="0" xfId="0" applyNumberFormat="1" applyFont="1" applyBorder="1"/>
    <xf numFmtId="3" fontId="23" fillId="2" borderId="2" xfId="5" applyNumberFormat="1" applyFont="1" applyFill="1" applyBorder="1" applyAlignment="1">
      <alignment horizontal="center" vertical="center" wrapText="1"/>
    </xf>
    <xf numFmtId="3" fontId="25" fillId="0" borderId="2" xfId="1" applyNumberFormat="1" applyFont="1" applyBorder="1" applyAlignment="1">
      <alignment horizontal="right"/>
    </xf>
    <xf numFmtId="3" fontId="22" fillId="0" borderId="0" xfId="1" applyNumberFormat="1" applyFont="1" applyBorder="1" applyAlignment="1">
      <alignment horizontal="right"/>
    </xf>
    <xf numFmtId="3" fontId="0" fillId="0" borderId="0" xfId="1" applyNumberFormat="1" applyFont="1" applyAlignment="1">
      <alignment horizontal="right"/>
    </xf>
    <xf numFmtId="3" fontId="0" fillId="6" borderId="2" xfId="1" applyNumberFormat="1" applyFont="1" applyFill="1" applyBorder="1" applyAlignment="1">
      <alignment horizontal="center" vertical="center" wrapText="1"/>
    </xf>
    <xf numFmtId="3" fontId="0" fillId="6" borderId="0" xfId="0" applyNumberFormat="1" applyFont="1" applyFill="1" applyAlignment="1">
      <alignment horizontal="center" vertical="center" wrapText="1"/>
    </xf>
    <xf numFmtId="3" fontId="15" fillId="2" borderId="0" xfId="0" applyNumberFormat="1" applyFont="1" applyFill="1" applyAlignment="1">
      <alignment horizontal="center" vertical="center" wrapText="1"/>
    </xf>
    <xf numFmtId="3" fontId="15" fillId="2" borderId="0" xfId="1" applyNumberFormat="1" applyFon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 fillId="4" borderId="0" xfId="0" applyNumberFormat="1" applyFont="1" applyFill="1" applyAlignment="1">
      <alignment horizontal="left" vertical="center"/>
    </xf>
    <xf numFmtId="3" fontId="29" fillId="0" borderId="0" xfId="1" applyNumberFormat="1" applyFont="1" applyFill="1" applyAlignment="1">
      <alignment horizontal="right"/>
    </xf>
    <xf numFmtId="3" fontId="0" fillId="6" borderId="2" xfId="0" applyNumberFormat="1" applyFont="1" applyFill="1" applyBorder="1" applyAlignment="1">
      <alignment horizontal="center" vertical="center" wrapText="1"/>
    </xf>
    <xf numFmtId="3" fontId="0" fillId="6" borderId="0" xfId="1" applyNumberFormat="1" applyFont="1" applyFill="1" applyAlignment="1">
      <alignment horizontal="center" vertical="center" wrapText="1"/>
    </xf>
    <xf numFmtId="3" fontId="1" fillId="6" borderId="0" xfId="1" applyNumberFormat="1" applyFont="1" applyFill="1" applyAlignment="1">
      <alignment horizontal="center" vertical="center" wrapText="1"/>
    </xf>
    <xf numFmtId="3" fontId="1" fillId="6" borderId="0" xfId="0" applyNumberFormat="1" applyFont="1" applyFill="1" applyAlignment="1">
      <alignment horizontal="center" vertical="center" wrapText="1"/>
    </xf>
    <xf numFmtId="0" fontId="16" fillId="4" borderId="0" xfId="1" applyNumberFormat="1" applyFont="1" applyFill="1" applyAlignment="1">
      <alignment vertical="center"/>
    </xf>
    <xf numFmtId="0" fontId="8" fillId="0" borderId="0" xfId="1" applyNumberFormat="1" applyFont="1"/>
    <xf numFmtId="0" fontId="1" fillId="6" borderId="0" xfId="1" applyNumberFormat="1" applyFont="1" applyFill="1" applyAlignment="1">
      <alignment horizontal="center" vertical="center" wrapText="1"/>
    </xf>
    <xf numFmtId="0" fontId="0" fillId="2" borderId="0" xfId="0" applyNumberFormat="1" applyFill="1" applyAlignment="1">
      <alignment vertical="top" wrapText="1"/>
    </xf>
    <xf numFmtId="0" fontId="9" fillId="0" borderId="0" xfId="1" applyNumberFormat="1" applyFont="1" applyAlignment="1">
      <alignment horizontal="left"/>
    </xf>
    <xf numFmtId="10" fontId="25" fillId="0" borderId="0" xfId="1" applyNumberFormat="1" applyFont="1" applyAlignment="1">
      <alignment horizontal="right"/>
    </xf>
    <xf numFmtId="3" fontId="8" fillId="0" borderId="0" xfId="0" applyNumberFormat="1" applyFont="1" applyBorder="1"/>
    <xf numFmtId="3" fontId="25" fillId="0" borderId="0" xfId="1" applyNumberFormat="1" applyFont="1" applyBorder="1" applyAlignment="1">
      <alignment horizontal="right"/>
    </xf>
    <xf numFmtId="3" fontId="27" fillId="3" borderId="0" xfId="0" applyNumberFormat="1" applyFont="1" applyFill="1" applyBorder="1"/>
    <xf numFmtId="3" fontId="15" fillId="6" borderId="0" xfId="0" applyNumberFormat="1" applyFont="1" applyFill="1" applyBorder="1" applyAlignment="1">
      <alignment horizontal="center" vertical="center" wrapText="1"/>
    </xf>
    <xf numFmtId="9" fontId="0" fillId="0" borderId="2" xfId="1" applyNumberFormat="1" applyFont="1" applyBorder="1" applyAlignment="1">
      <alignment horizontal="right"/>
    </xf>
    <xf numFmtId="9" fontId="0" fillId="0" borderId="2" xfId="1" applyNumberFormat="1" applyFont="1" applyBorder="1"/>
    <xf numFmtId="9" fontId="25" fillId="0" borderId="2" xfId="1" applyNumberFormat="1" applyFont="1" applyBorder="1"/>
    <xf numFmtId="9" fontId="0" fillId="0" borderId="0" xfId="0" applyNumberFormat="1" applyFont="1" applyBorder="1"/>
    <xf numFmtId="3" fontId="24" fillId="3" borderId="0" xfId="1" applyNumberFormat="1" applyFont="1" applyFill="1"/>
    <xf numFmtId="3" fontId="0" fillId="0" borderId="0" xfId="0" applyNumberFormat="1" applyFont="1" applyFill="1"/>
    <xf numFmtId="3" fontId="27" fillId="3" borderId="2" xfId="1" applyNumberFormat="1" applyFont="1" applyFill="1" applyBorder="1"/>
    <xf numFmtId="3" fontId="15" fillId="0" borderId="0" xfId="0" applyNumberFormat="1" applyFont="1" applyBorder="1" applyAlignment="1">
      <alignment horizontal="right"/>
    </xf>
    <xf numFmtId="3" fontId="27" fillId="3" borderId="0" xfId="1" applyNumberFormat="1" applyFont="1" applyFill="1" applyBorder="1"/>
    <xf numFmtId="10" fontId="0" fillId="0" borderId="0" xfId="1" applyNumberFormat="1" applyFont="1"/>
    <xf numFmtId="10" fontId="27" fillId="3" borderId="0" xfId="1" applyNumberFormat="1" applyFont="1" applyFill="1"/>
    <xf numFmtId="3" fontId="27" fillId="3" borderId="0" xfId="1" applyNumberFormat="1" applyFont="1" applyFill="1" applyAlignment="1">
      <alignment horizontal="left"/>
    </xf>
    <xf numFmtId="0" fontId="27" fillId="3" borderId="0" xfId="1" applyNumberFormat="1" applyFont="1" applyFill="1"/>
    <xf numFmtId="3" fontId="0" fillId="0" borderId="0" xfId="0" applyNumberFormat="1" applyFont="1" applyAlignment="1">
      <alignment horizontal="center"/>
    </xf>
    <xf numFmtId="3" fontId="27" fillId="3" borderId="0" xfId="1" applyNumberFormat="1" applyFont="1" applyFill="1" applyAlignment="1">
      <alignment horizontal="center"/>
    </xf>
    <xf numFmtId="3" fontId="8" fillId="0" borderId="0" xfId="0" applyNumberFormat="1" applyFont="1" applyAlignment="1">
      <alignment horizontal="left"/>
    </xf>
    <xf numFmtId="49" fontId="4" fillId="0" borderId="0" xfId="0" applyNumberFormat="1" applyFont="1" applyAlignment="1">
      <alignment vertical="center"/>
    </xf>
    <xf numFmtId="0" fontId="2" fillId="4" borderId="0" xfId="1" applyNumberFormat="1" applyFont="1" applyFill="1" applyAlignment="1">
      <alignment horizontal="left" vertical="center"/>
    </xf>
    <xf numFmtId="41" fontId="8" fillId="0" borderId="0" xfId="1" applyNumberFormat="1" applyFont="1"/>
    <xf numFmtId="49" fontId="0" fillId="0" borderId="0" xfId="0" applyNumberFormat="1" applyAlignment="1">
      <alignment horizontal="center" vertical="center" wrapText="1"/>
    </xf>
    <xf numFmtId="0" fontId="0" fillId="0" borderId="0" xfId="0" applyAlignment="1">
      <alignment horizontal="center"/>
    </xf>
    <xf numFmtId="0" fontId="15" fillId="0" borderId="0" xfId="0" applyFont="1" applyAlignment="1">
      <alignment horizontal="center"/>
    </xf>
    <xf numFmtId="0" fontId="0" fillId="0" borderId="0" xfId="0" applyAlignment="1">
      <alignment horizontal="left"/>
    </xf>
    <xf numFmtId="0" fontId="15" fillId="0" borderId="0" xfId="0" applyFont="1" applyAlignment="1">
      <alignment horizontal="left"/>
    </xf>
    <xf numFmtId="0" fontId="24" fillId="3" borderId="0" xfId="1" applyNumberFormat="1" applyFont="1" applyFill="1" applyAlignment="1">
      <alignment horizontal="left"/>
    </xf>
    <xf numFmtId="10" fontId="8" fillId="0" borderId="0" xfId="1" applyNumberFormat="1" applyFont="1"/>
    <xf numFmtId="10" fontId="9" fillId="0" borderId="0" xfId="1" applyNumberFormat="1" applyFont="1"/>
    <xf numFmtId="10" fontId="15" fillId="2" borderId="0" xfId="1" applyNumberFormat="1" applyFont="1" applyFill="1" applyAlignment="1">
      <alignment horizontal="center" vertical="center" wrapText="1"/>
    </xf>
    <xf numFmtId="10" fontId="15" fillId="0" borderId="0" xfId="1" applyNumberFormat="1" applyFont="1" applyAlignment="1">
      <alignment horizontal="right"/>
    </xf>
    <xf numFmtId="10" fontId="15" fillId="0" borderId="0" xfId="0" applyNumberFormat="1" applyFont="1"/>
    <xf numFmtId="10" fontId="24" fillId="3" borderId="0" xfId="1" applyNumberFormat="1" applyFont="1" applyFill="1"/>
    <xf numFmtId="10" fontId="15" fillId="0" borderId="0" xfId="1" applyNumberFormat="1" applyFont="1"/>
    <xf numFmtId="10" fontId="16" fillId="4" borderId="0" xfId="1" applyNumberFormat="1" applyFont="1" applyFill="1" applyAlignment="1">
      <alignment vertical="center"/>
    </xf>
    <xf numFmtId="10" fontId="1" fillId="0" borderId="0" xfId="1" applyNumberFormat="1" applyFont="1"/>
    <xf numFmtId="9" fontId="1" fillId="6" borderId="0" xfId="0" applyNumberFormat="1" applyFont="1" applyFill="1" applyAlignment="1">
      <alignment horizontal="center" vertical="center" wrapText="1"/>
    </xf>
    <xf numFmtId="9" fontId="1" fillId="2" borderId="0" xfId="1"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NumberFormat="1" applyFont="1" applyAlignment="1">
      <alignment horizontal="right"/>
    </xf>
    <xf numFmtId="9" fontId="1" fillId="0" borderId="0" xfId="0" applyNumberFormat="1" applyFont="1"/>
    <xf numFmtId="9" fontId="1" fillId="0" borderId="0" xfId="1" applyNumberFormat="1" applyFont="1"/>
    <xf numFmtId="9" fontId="27" fillId="3" borderId="0" xfId="1" applyNumberFormat="1" applyFont="1" applyFill="1"/>
    <xf numFmtId="3" fontId="0" fillId="0" borderId="0" xfId="0" applyNumberFormat="1" applyFont="1" applyAlignment="1">
      <alignment horizontal="left"/>
    </xf>
    <xf numFmtId="3" fontId="15" fillId="2" borderId="0" xfId="0" applyNumberFormat="1" applyFont="1" applyFill="1" applyBorder="1" applyAlignment="1">
      <alignment horizontal="center" vertical="center" wrapText="1"/>
    </xf>
    <xf numFmtId="3" fontId="24" fillId="3" borderId="0" xfId="1" applyNumberFormat="1" applyFont="1" applyFill="1" applyBorder="1"/>
    <xf numFmtId="3" fontId="0" fillId="0" borderId="2" xfId="0" applyNumberFormat="1" applyFont="1" applyFill="1" applyBorder="1"/>
    <xf numFmtId="3" fontId="15" fillId="0" borderId="0" xfId="1" applyNumberFormat="1" applyFont="1" applyFill="1"/>
    <xf numFmtId="3" fontId="23" fillId="0" borderId="0" xfId="0" applyNumberFormat="1" applyFont="1" applyFill="1"/>
    <xf numFmtId="3" fontId="15" fillId="0" borderId="0" xfId="1" applyNumberFormat="1" applyFont="1" applyBorder="1"/>
    <xf numFmtId="3" fontId="24" fillId="3" borderId="0" xfId="1" applyNumberFormat="1" applyFont="1" applyFill="1" applyBorder="1" applyAlignment="1">
      <alignment horizontal="left"/>
    </xf>
    <xf numFmtId="3" fontId="22"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6"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2" fillId="4" borderId="7" xfId="0" applyNumberFormat="1" applyFont="1" applyFill="1" applyBorder="1" applyAlignment="1">
      <alignment vertical="center"/>
    </xf>
    <xf numFmtId="3" fontId="9" fillId="0" borderId="7" xfId="0" applyNumberFormat="1" applyFont="1" applyBorder="1"/>
    <xf numFmtId="3" fontId="15" fillId="0" borderId="7" xfId="0" applyNumberFormat="1" applyFont="1" applyBorder="1" applyAlignment="1">
      <alignment horizontal="right"/>
    </xf>
    <xf numFmtId="3" fontId="15" fillId="0" borderId="7" xfId="0" applyNumberFormat="1" applyFont="1" applyBorder="1"/>
    <xf numFmtId="3" fontId="9" fillId="0" borderId="2" xfId="0" applyNumberFormat="1" applyFont="1" applyBorder="1"/>
    <xf numFmtId="3" fontId="1" fillId="6" borderId="2" xfId="0" applyNumberFormat="1" applyFont="1" applyFill="1" applyBorder="1" applyAlignment="1">
      <alignment horizontal="center" vertical="center" wrapText="1"/>
    </xf>
    <xf numFmtId="3" fontId="15"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15" fillId="2" borderId="2" xfId="0" applyNumberFormat="1" applyFont="1" applyFill="1" applyBorder="1" applyAlignment="1">
      <alignment horizontal="center" vertical="center" wrapText="1"/>
    </xf>
    <xf numFmtId="3" fontId="2" fillId="4" borderId="8" xfId="0" applyNumberFormat="1" applyFont="1" applyFill="1" applyBorder="1" applyAlignment="1">
      <alignment vertical="center"/>
    </xf>
    <xf numFmtId="3" fontId="8"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3" fontId="27" fillId="3" borderId="8" xfId="1" applyNumberFormat="1" applyFont="1" applyFill="1" applyBorder="1"/>
    <xf numFmtId="9" fontId="2" fillId="4" borderId="2" xfId="1" applyNumberFormat="1" applyFont="1" applyFill="1" applyBorder="1" applyAlignment="1">
      <alignment vertical="center"/>
    </xf>
    <xf numFmtId="9" fontId="8" fillId="0" borderId="2" xfId="1" applyNumberFormat="1" applyFont="1" applyBorder="1"/>
    <xf numFmtId="9" fontId="2" fillId="4" borderId="0" xfId="1" applyNumberFormat="1" applyFont="1" applyFill="1" applyBorder="1" applyAlignment="1">
      <alignment vertical="center"/>
    </xf>
    <xf numFmtId="9" fontId="8" fillId="0" borderId="0" xfId="1" applyNumberFormat="1" applyFont="1" applyBorder="1"/>
    <xf numFmtId="9" fontId="0" fillId="6" borderId="0" xfId="1" applyNumberFormat="1" applyFont="1" applyFill="1" applyBorder="1" applyAlignment="1">
      <alignment horizontal="center" vertical="center" wrapText="1"/>
    </xf>
    <xf numFmtId="9" fontId="0" fillId="0" borderId="0" xfId="1" applyNumberFormat="1" applyFont="1" applyBorder="1" applyAlignment="1">
      <alignment horizontal="right"/>
    </xf>
    <xf numFmtId="9" fontId="0" fillId="0" borderId="0" xfId="1" applyNumberFormat="1" applyFont="1" applyBorder="1"/>
    <xf numFmtId="9" fontId="27" fillId="3" borderId="0" xfId="1" applyNumberFormat="1" applyFont="1" applyFill="1" applyBorder="1"/>
    <xf numFmtId="3" fontId="24" fillId="3" borderId="2" xfId="1" applyNumberFormat="1" applyFont="1" applyFill="1" applyBorder="1"/>
    <xf numFmtId="3" fontId="32" fillId="0" borderId="0" xfId="0" applyNumberFormat="1" applyFont="1"/>
    <xf numFmtId="3" fontId="24" fillId="3" borderId="7" xfId="1" applyNumberFormat="1" applyFont="1" applyFill="1" applyBorder="1"/>
    <xf numFmtId="3" fontId="15" fillId="6" borderId="0" xfId="1" applyNumberFormat="1" applyFont="1" applyFill="1" applyBorder="1" applyAlignment="1">
      <alignment horizontal="center" vertical="center" wrapText="1"/>
    </xf>
    <xf numFmtId="0" fontId="2" fillId="0" borderId="0" xfId="0" applyFont="1" applyAlignment="1">
      <alignment vertical="center"/>
    </xf>
    <xf numFmtId="3" fontId="18" fillId="6" borderId="2" xfId="5" applyNumberFormat="1" applyFill="1" applyBorder="1" applyAlignment="1">
      <alignment horizontal="center" vertical="center" wrapText="1"/>
    </xf>
    <xf numFmtId="3" fontId="18" fillId="6" borderId="0" xfId="5" applyNumberFormat="1" applyFill="1" applyAlignment="1">
      <alignment horizontal="center" vertical="center" wrapText="1"/>
    </xf>
    <xf numFmtId="10" fontId="18" fillId="6" borderId="0" xfId="5" applyNumberFormat="1" applyFill="1" applyAlignment="1">
      <alignment horizontal="center" vertical="center" wrapText="1"/>
    </xf>
    <xf numFmtId="9" fontId="18" fillId="6" borderId="0" xfId="5" applyNumberFormat="1" applyFill="1" applyAlignment="1">
      <alignment horizontal="center" vertical="center" wrapText="1"/>
    </xf>
    <xf numFmtId="3" fontId="18" fillId="6" borderId="0" xfId="5" applyNumberFormat="1" applyFill="1" applyBorder="1" applyAlignment="1">
      <alignment horizontal="center" vertical="center" wrapText="1"/>
    </xf>
    <xf numFmtId="9" fontId="18" fillId="6" borderId="0" xfId="5" applyNumberFormat="1" applyFill="1" applyBorder="1" applyAlignment="1">
      <alignment horizontal="center" vertical="center" wrapText="1"/>
    </xf>
    <xf numFmtId="9" fontId="18" fillId="6" borderId="2" xfId="5" applyNumberFormat="1" applyFill="1" applyBorder="1" applyAlignment="1">
      <alignment horizontal="center" vertical="center" wrapText="1"/>
    </xf>
    <xf numFmtId="9" fontId="18" fillId="2" borderId="0" xfId="5" applyNumberFormat="1" applyFill="1" applyAlignment="1">
      <alignment horizontal="center" vertical="center" wrapText="1"/>
    </xf>
    <xf numFmtId="9" fontId="18" fillId="2" borderId="0" xfId="5" applyNumberFormat="1" applyFill="1" applyBorder="1" applyAlignment="1">
      <alignment horizontal="center" vertical="center" wrapText="1"/>
    </xf>
    <xf numFmtId="9" fontId="18" fillId="2" borderId="2" xfId="5" applyNumberFormat="1" applyFill="1" applyBorder="1" applyAlignment="1">
      <alignment horizontal="center" vertical="center" wrapText="1"/>
    </xf>
    <xf numFmtId="3" fontId="18" fillId="6"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9" fillId="0" borderId="0" xfId="1" applyNumberFormat="1" applyFont="1" applyBorder="1"/>
    <xf numFmtId="3" fontId="15" fillId="6" borderId="2" xfId="0" applyNumberFormat="1" applyFont="1" applyFill="1" applyBorder="1" applyAlignment="1">
      <alignment horizontal="center" vertical="center" wrapText="1"/>
    </xf>
    <xf numFmtId="3" fontId="22" fillId="0" borderId="2" xfId="1" applyNumberFormat="1" applyFont="1" applyBorder="1" applyAlignment="1">
      <alignment horizontal="right"/>
    </xf>
    <xf numFmtId="3" fontId="1" fillId="6" borderId="0" xfId="1" applyNumberFormat="1" applyFont="1" applyFill="1" applyBorder="1" applyAlignment="1">
      <alignment horizontal="center" vertical="center" wrapText="1"/>
    </xf>
    <xf numFmtId="9" fontId="1" fillId="0" borderId="0" xfId="1" applyNumberFormat="1" applyFont="1" applyBorder="1"/>
    <xf numFmtId="9" fontId="1" fillId="2" borderId="0" xfId="1" applyNumberFormat="1" applyFont="1" applyFill="1" applyBorder="1" applyAlignment="1">
      <alignment horizontal="center" vertical="center" wrapText="1"/>
    </xf>
    <xf numFmtId="9" fontId="0" fillId="0" borderId="0" xfId="0" applyNumberFormat="1"/>
    <xf numFmtId="3" fontId="0" fillId="0" borderId="0" xfId="0" applyNumberFormat="1"/>
    <xf numFmtId="3" fontId="15" fillId="6" borderId="0" xfId="5" applyNumberFormat="1" applyFont="1" applyFill="1" applyBorder="1" applyAlignment="1">
      <alignment horizontal="center" vertical="center" wrapText="1"/>
    </xf>
    <xf numFmtId="49" fontId="4" fillId="0" borderId="0" xfId="0" applyNumberFormat="1" applyFont="1" applyFill="1" applyBorder="1" applyAlignment="1">
      <alignment vertical="center"/>
    </xf>
    <xf numFmtId="49" fontId="8" fillId="0" borderId="0" xfId="0" applyNumberFormat="1" applyFont="1" applyFill="1" applyBorder="1"/>
    <xf numFmtId="49" fontId="0" fillId="0" borderId="0" xfId="0" applyNumberFormat="1" applyFont="1" applyFill="1" applyBorder="1" applyAlignment="1">
      <alignment horizontal="center" vertical="center" wrapText="1"/>
    </xf>
    <xf numFmtId="49" fontId="0" fillId="0" borderId="0" xfId="0" applyNumberFormat="1" applyFont="1" applyBorder="1" applyAlignment="1">
      <alignment horizontal="right"/>
    </xf>
    <xf numFmtId="49" fontId="0" fillId="0" borderId="0" xfId="0" applyNumberFormat="1" applyFont="1" applyBorder="1"/>
    <xf numFmtId="49" fontId="22" fillId="3" borderId="0" xfId="0" applyNumberFormat="1" applyFont="1" applyFill="1" applyBorder="1"/>
    <xf numFmtId="9" fontId="1" fillId="0" borderId="0" xfId="6" applyNumberFormat="1" applyFont="1" applyFill="1"/>
    <xf numFmtId="0" fontId="2" fillId="0" borderId="0" xfId="0" applyNumberFormat="1" applyFont="1" applyFill="1" applyAlignment="1">
      <alignment vertical="center"/>
    </xf>
    <xf numFmtId="0" fontId="8" fillId="0" borderId="0" xfId="0" applyNumberFormat="1" applyFont="1" applyFill="1"/>
    <xf numFmtId="0" fontId="0" fillId="0" borderId="0" xfId="0" applyNumberFormat="1" applyFont="1" applyFill="1" applyAlignment="1">
      <alignment horizontal="center" vertical="center" wrapText="1"/>
    </xf>
    <xf numFmtId="0" fontId="0" fillId="0" borderId="0" xfId="0" applyNumberFormat="1" applyFont="1" applyAlignment="1">
      <alignment horizontal="right"/>
    </xf>
    <xf numFmtId="0" fontId="22" fillId="3" borderId="0" xfId="0" applyNumberFormat="1" applyFont="1" applyFill="1"/>
    <xf numFmtId="3" fontId="15" fillId="9" borderId="0" xfId="0" applyNumberFormat="1" applyFont="1" applyFill="1"/>
    <xf numFmtId="3" fontId="15" fillId="9" borderId="0" xfId="0" applyNumberFormat="1" applyFont="1" applyFill="1" applyBorder="1"/>
    <xf numFmtId="3" fontId="15" fillId="9" borderId="2" xfId="0" applyNumberFormat="1" applyFont="1" applyFill="1" applyBorder="1"/>
    <xf numFmtId="3" fontId="0" fillId="9" borderId="0" xfId="0" applyNumberFormat="1" applyFont="1" applyFill="1"/>
    <xf numFmtId="3" fontId="15" fillId="9" borderId="0" xfId="1" applyNumberFormat="1" applyFont="1" applyFill="1"/>
    <xf numFmtId="3" fontId="0" fillId="9" borderId="2" xfId="0" applyNumberFormat="1" applyFont="1" applyFill="1" applyBorder="1"/>
    <xf numFmtId="3" fontId="1" fillId="9" borderId="2" xfId="1" applyNumberFormat="1" applyFont="1" applyFill="1" applyBorder="1"/>
    <xf numFmtId="3" fontId="0" fillId="9" borderId="2" xfId="1" applyNumberFormat="1" applyFont="1" applyFill="1" applyBorder="1"/>
    <xf numFmtId="3" fontId="23" fillId="9" borderId="0" xfId="0" applyNumberFormat="1" applyFont="1" applyFill="1"/>
    <xf numFmtId="3" fontId="23" fillId="9" borderId="2" xfId="0" applyNumberFormat="1" applyFont="1" applyFill="1" applyBorder="1"/>
    <xf numFmtId="3" fontId="1" fillId="9" borderId="2" xfId="0" applyNumberFormat="1" applyFont="1" applyFill="1" applyBorder="1"/>
    <xf numFmtId="3" fontId="1" fillId="9" borderId="0" xfId="1" applyNumberFormat="1" applyFont="1" applyFill="1"/>
    <xf numFmtId="3" fontId="23" fillId="9" borderId="2" xfId="6" applyNumberFormat="1" applyFont="1" applyFill="1" applyBorder="1"/>
    <xf numFmtId="3" fontId="1" fillId="9" borderId="0" xfId="0" applyNumberFormat="1" applyFont="1" applyFill="1"/>
    <xf numFmtId="0" fontId="15" fillId="9" borderId="0" xfId="0" applyFont="1" applyFill="1" applyAlignment="1">
      <alignment horizontal="left"/>
    </xf>
    <xf numFmtId="3" fontId="15" fillId="9" borderId="0" xfId="0" applyNumberFormat="1" applyFont="1" applyFill="1" applyAlignment="1">
      <alignment vertical="center"/>
    </xf>
    <xf numFmtId="3" fontId="23" fillId="9" borderId="0" xfId="0" applyNumberFormat="1" applyFont="1" applyFill="1" applyAlignment="1">
      <alignment horizontal="left"/>
    </xf>
    <xf numFmtId="3" fontId="0" fillId="9" borderId="0" xfId="0" applyNumberFormat="1" applyFont="1" applyFill="1" applyAlignment="1">
      <alignment horizontal="left"/>
    </xf>
    <xf numFmtId="3" fontId="29" fillId="9" borderId="0" xfId="0" applyNumberFormat="1" applyFont="1" applyFill="1"/>
    <xf numFmtId="0" fontId="0" fillId="0" borderId="0" xfId="0" applyFont="1" applyFill="1"/>
    <xf numFmtId="49" fontId="0" fillId="0" borderId="0" xfId="0" applyNumberFormat="1" applyFont="1" applyFill="1"/>
    <xf numFmtId="0" fontId="0" fillId="0" borderId="0" xfId="0" applyNumberFormat="1" applyFont="1" applyFill="1"/>
    <xf numFmtId="9" fontId="0" fillId="0" borderId="2" xfId="1" applyNumberFormat="1" applyFont="1" applyFill="1" applyBorder="1"/>
    <xf numFmtId="9" fontId="0" fillId="0" borderId="0" xfId="1" applyNumberFormat="1" applyFont="1" applyFill="1"/>
    <xf numFmtId="3" fontId="1" fillId="6" borderId="0" xfId="5" applyNumberFormat="1" applyFont="1" applyFill="1" applyBorder="1" applyAlignment="1">
      <alignment horizontal="center" vertical="center" wrapText="1"/>
    </xf>
    <xf numFmtId="3" fontId="25" fillId="0" borderId="0" xfId="1" applyNumberFormat="1" applyFont="1" applyBorder="1"/>
    <xf numFmtId="9" fontId="1" fillId="6" borderId="0" xfId="1" applyNumberFormat="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Font="1" applyBorder="1"/>
    <xf numFmtId="3" fontId="16" fillId="4" borderId="0" xfId="1" applyNumberFormat="1" applyFont="1" applyFill="1" applyBorder="1" applyAlignment="1">
      <alignment vertical="center"/>
    </xf>
    <xf numFmtId="3" fontId="18" fillId="6" borderId="0" xfId="5" applyNumberFormat="1" applyFont="1" applyFill="1" applyAlignment="1">
      <alignment horizontal="center" vertical="center" wrapText="1"/>
    </xf>
    <xf numFmtId="3" fontId="24" fillId="3" borderId="0" xfId="6" applyNumberFormat="1" applyFont="1" applyFill="1"/>
    <xf numFmtId="3" fontId="29" fillId="6" borderId="0" xfId="1" applyNumberFormat="1" applyFont="1" applyFill="1" applyBorder="1" applyAlignment="1">
      <alignment horizontal="center" vertical="center" wrapText="1"/>
    </xf>
    <xf numFmtId="3" fontId="15" fillId="0" borderId="0" xfId="6" applyNumberFormat="1" applyFont="1" applyFill="1"/>
    <xf numFmtId="0" fontId="0" fillId="6" borderId="2" xfId="1" applyNumberFormat="1" applyFont="1" applyFill="1" applyBorder="1" applyAlignment="1">
      <alignment horizontal="center" vertical="center" wrapText="1"/>
    </xf>
    <xf numFmtId="0" fontId="24" fillId="3" borderId="2" xfId="1" applyNumberFormat="1" applyFont="1" applyFill="1" applyBorder="1" applyAlignment="1">
      <alignment horizontal="left"/>
    </xf>
    <xf numFmtId="9" fontId="25" fillId="0" borderId="0" xfId="1" applyNumberFormat="1" applyFont="1" applyAlignment="1">
      <alignment horizontal="right"/>
    </xf>
    <xf numFmtId="9" fontId="25" fillId="2" borderId="0" xfId="1" applyNumberFormat="1" applyFont="1" applyFill="1" applyAlignment="1">
      <alignment horizontal="center" vertical="center" wrapText="1"/>
    </xf>
    <xf numFmtId="9" fontId="15" fillId="0" borderId="0" xfId="1" applyNumberFormat="1" applyFont="1"/>
    <xf numFmtId="9" fontId="0" fillId="6" borderId="2" xfId="1" applyNumberFormat="1" applyFont="1" applyFill="1" applyBorder="1" applyAlignment="1">
      <alignment horizontal="center" vertical="center" wrapText="1"/>
    </xf>
    <xf numFmtId="9" fontId="0" fillId="2" borderId="0" xfId="1" applyNumberFormat="1" applyFont="1" applyFill="1" applyBorder="1" applyAlignment="1">
      <alignment horizontal="center" vertical="center" wrapText="1"/>
    </xf>
    <xf numFmtId="9" fontId="27" fillId="3" borderId="2" xfId="1" applyNumberFormat="1" applyFont="1" applyFill="1" applyBorder="1"/>
    <xf numFmtId="9" fontId="16" fillId="4" borderId="0" xfId="1" applyNumberFormat="1" applyFont="1" applyFill="1" applyBorder="1" applyAlignment="1">
      <alignment vertical="center"/>
    </xf>
    <xf numFmtId="9" fontId="1" fillId="0" borderId="0" xfId="1" applyNumberFormat="1" applyFont="1" applyBorder="1" applyAlignment="1">
      <alignment horizontal="right"/>
    </xf>
    <xf numFmtId="9" fontId="1" fillId="2" borderId="2" xfId="1" applyNumberFormat="1" applyFont="1" applyFill="1" applyBorder="1" applyAlignment="1">
      <alignment horizontal="center" vertical="center" wrapText="1"/>
    </xf>
    <xf numFmtId="9" fontId="0" fillId="6" borderId="0" xfId="1" applyNumberFormat="1" applyFont="1" applyFill="1" applyAlignment="1">
      <alignment horizontal="center" vertical="center" wrapText="1"/>
    </xf>
    <xf numFmtId="9" fontId="25" fillId="6" borderId="0" xfId="0" applyNumberFormat="1" applyFont="1" applyFill="1" applyAlignment="1">
      <alignment horizontal="center" vertical="center" wrapText="1"/>
    </xf>
    <xf numFmtId="9" fontId="0" fillId="2" borderId="2" xfId="1" applyNumberFormat="1" applyFont="1" applyFill="1" applyBorder="1" applyAlignment="1">
      <alignment horizontal="center" vertical="center" wrapText="1"/>
    </xf>
    <xf numFmtId="3" fontId="0" fillId="0" borderId="0" xfId="4" applyNumberFormat="1" applyFont="1" applyBorder="1"/>
    <xf numFmtId="3" fontId="0" fillId="9" borderId="0" xfId="0" applyNumberFormat="1" applyFont="1" applyFill="1" applyBorder="1"/>
    <xf numFmtId="3" fontId="24" fillId="3" borderId="0" xfId="4" applyNumberFormat="1" applyFont="1" applyFill="1" applyBorder="1" applyAlignment="1">
      <alignment horizontal="left"/>
    </xf>
    <xf numFmtId="3" fontId="24" fillId="3" borderId="0" xfId="0" applyNumberFormat="1" applyFont="1" applyFill="1"/>
    <xf numFmtId="3" fontId="0" fillId="0" borderId="0" xfId="0" applyNumberFormat="1" applyFont="1" applyFill="1" applyBorder="1"/>
    <xf numFmtId="3" fontId="0" fillId="0" borderId="0" xfId="4" applyNumberFormat="1" applyFont="1" applyFill="1" applyBorder="1"/>
    <xf numFmtId="3" fontId="15" fillId="0" borderId="0" xfId="1" applyNumberFormat="1" applyFont="1" applyFill="1" applyBorder="1"/>
    <xf numFmtId="3" fontId="27" fillId="3" borderId="0" xfId="0" applyNumberFormat="1" applyFont="1" applyFill="1"/>
    <xf numFmtId="3" fontId="27" fillId="3" borderId="2" xfId="0" applyNumberFormat="1" applyFont="1" applyFill="1" applyBorder="1"/>
    <xf numFmtId="9" fontId="27" fillId="3" borderId="0" xfId="0" applyNumberFormat="1" applyFont="1" applyFill="1"/>
    <xf numFmtId="9" fontId="27" fillId="3" borderId="2" xfId="0" applyNumberFormat="1" applyFont="1" applyFill="1" applyBorder="1"/>
    <xf numFmtId="9" fontId="23" fillId="6" borderId="2" xfId="1" applyNumberFormat="1" applyFont="1" applyFill="1" applyBorder="1" applyAlignment="1">
      <alignment horizontal="center" vertical="center" wrapText="1"/>
    </xf>
    <xf numFmtId="9" fontId="15" fillId="0" borderId="2" xfId="1" applyNumberFormat="1" applyFont="1" applyBorder="1"/>
    <xf numFmtId="9" fontId="23" fillId="6" borderId="0" xfId="1" applyNumberFormat="1" applyFont="1" applyFill="1" applyBorder="1" applyAlignment="1">
      <alignment horizontal="center" vertical="center" wrapText="1"/>
    </xf>
    <xf numFmtId="9" fontId="23" fillId="2" borderId="0" xfId="1" applyNumberFormat="1" applyFont="1" applyFill="1" applyBorder="1" applyAlignment="1">
      <alignment horizontal="center" vertical="center" wrapText="1"/>
    </xf>
    <xf numFmtId="9" fontId="3" fillId="0" borderId="0" xfId="1" applyNumberFormat="1" applyFont="1" applyAlignment="1">
      <alignment horizontal="right"/>
    </xf>
    <xf numFmtId="3" fontId="0" fillId="6" borderId="0" xfId="0" applyNumberFormat="1" applyFill="1" applyAlignment="1">
      <alignment horizontal="center" vertical="center" wrapText="1"/>
    </xf>
    <xf numFmtId="3" fontId="16" fillId="4" borderId="0" xfId="0" applyNumberFormat="1" applyFont="1" applyFill="1" applyBorder="1" applyAlignment="1">
      <alignment vertical="center"/>
    </xf>
    <xf numFmtId="3" fontId="18" fillId="6" borderId="0" xfId="5" applyNumberFormat="1" applyFont="1" applyFill="1" applyBorder="1" applyAlignment="1">
      <alignment horizontal="center" vertical="center" wrapText="1"/>
    </xf>
    <xf numFmtId="3" fontId="28" fillId="6" borderId="0" xfId="5" applyNumberFormat="1" applyFont="1" applyFill="1" applyBorder="1" applyAlignment="1">
      <alignment horizontal="center" vertical="center" wrapText="1"/>
    </xf>
    <xf numFmtId="9" fontId="2" fillId="4" borderId="0" xfId="0" applyNumberFormat="1" applyFont="1" applyFill="1" applyBorder="1" applyAlignment="1">
      <alignment vertical="center"/>
    </xf>
    <xf numFmtId="3" fontId="0" fillId="0" borderId="8" xfId="1" applyNumberFormat="1" applyFont="1" applyBorder="1"/>
    <xf numFmtId="10" fontId="0" fillId="0" borderId="0" xfId="0" applyNumberFormat="1"/>
    <xf numFmtId="9" fontId="23" fillId="2" borderId="0" xfId="1" applyNumberFormat="1" applyFont="1" applyFill="1" applyAlignment="1">
      <alignment horizontal="center" vertical="center" wrapText="1"/>
    </xf>
    <xf numFmtId="9" fontId="1" fillId="0" borderId="2" xfId="1" applyNumberFormat="1" applyFont="1" applyBorder="1"/>
    <xf numFmtId="0" fontId="0" fillId="0" borderId="2" xfId="0" applyBorder="1"/>
    <xf numFmtId="3" fontId="0" fillId="0" borderId="2" xfId="0" applyNumberFormat="1" applyBorder="1"/>
    <xf numFmtId="9" fontId="25" fillId="2" borderId="2" xfId="1" applyNumberFormat="1" applyFont="1" applyFill="1" applyBorder="1" applyAlignment="1">
      <alignment horizontal="center" vertical="center" wrapText="1"/>
    </xf>
    <xf numFmtId="9" fontId="1" fillId="0" borderId="2" xfId="1" applyNumberFormat="1" applyFont="1" applyBorder="1" applyAlignment="1">
      <alignment horizontal="right"/>
    </xf>
    <xf numFmtId="9" fontId="0" fillId="0" borderId="2" xfId="0" applyNumberFormat="1" applyBorder="1"/>
    <xf numFmtId="10" fontId="2" fillId="4" borderId="0" xfId="1" applyNumberFormat="1" applyFont="1" applyFill="1" applyAlignment="1">
      <alignment vertical="center"/>
    </xf>
    <xf numFmtId="10" fontId="15" fillId="9" borderId="0" xfId="1" applyNumberFormat="1" applyFont="1" applyFill="1"/>
    <xf numFmtId="10" fontId="15" fillId="0" borderId="0" xfId="1" applyNumberFormat="1" applyFont="1" applyFill="1"/>
    <xf numFmtId="9" fontId="0" fillId="6" borderId="0" xfId="0" applyNumberFormat="1" applyFont="1" applyFill="1" applyAlignment="1">
      <alignment horizontal="center" vertical="center" wrapText="1"/>
    </xf>
    <xf numFmtId="3" fontId="7" fillId="9" borderId="0" xfId="2" applyNumberFormat="1" applyFont="1" applyFill="1"/>
    <xf numFmtId="9" fontId="2" fillId="4" borderId="0" xfId="1" applyNumberFormat="1" applyFont="1" applyFill="1" applyAlignment="1">
      <alignment horizontal="left" vertical="center"/>
    </xf>
    <xf numFmtId="3" fontId="2" fillId="4" borderId="2" xfId="0" applyNumberFormat="1" applyFont="1" applyFill="1" applyBorder="1" applyAlignment="1">
      <alignment horizontal="left" vertical="center"/>
    </xf>
    <xf numFmtId="9" fontId="23" fillId="0" borderId="0" xfId="1" applyNumberFormat="1" applyFont="1" applyFill="1"/>
    <xf numFmtId="9" fontId="1" fillId="0" borderId="0" xfId="1" applyNumberFormat="1" applyFont="1" applyFill="1"/>
    <xf numFmtId="3" fontId="18" fillId="6" borderId="2" xfId="5" applyNumberFormat="1" applyFont="1" applyFill="1" applyBorder="1" applyAlignment="1">
      <alignment horizontal="center" vertical="center" wrapText="1"/>
    </xf>
    <xf numFmtId="3" fontId="1" fillId="2" borderId="2" xfId="1" applyNumberFormat="1" applyFont="1" applyFill="1" applyBorder="1" applyAlignment="1">
      <alignment horizontal="center" vertical="center" wrapText="1"/>
    </xf>
    <xf numFmtId="0" fontId="2" fillId="4" borderId="2" xfId="1" applyNumberFormat="1" applyFont="1" applyFill="1" applyBorder="1" applyAlignment="1">
      <alignment horizontal="left" vertical="center"/>
    </xf>
    <xf numFmtId="0" fontId="8" fillId="0" borderId="2" xfId="1" applyNumberFormat="1" applyFont="1" applyBorder="1" applyAlignment="1">
      <alignment horizontal="left"/>
    </xf>
    <xf numFmtId="0" fontId="0" fillId="0" borderId="2" xfId="0" applyBorder="1" applyAlignment="1">
      <alignment horizontal="left"/>
    </xf>
    <xf numFmtId="0" fontId="0" fillId="9" borderId="2" xfId="0" applyFill="1" applyBorder="1" applyAlignment="1">
      <alignment horizontal="left"/>
    </xf>
    <xf numFmtId="0" fontId="0" fillId="0" borderId="2" xfId="1" applyNumberFormat="1" applyFont="1" applyBorder="1" applyAlignment="1">
      <alignment horizontal="center"/>
    </xf>
    <xf numFmtId="3" fontId="28" fillId="6" borderId="7" xfId="5" applyNumberFormat="1" applyFont="1" applyFill="1" applyBorder="1" applyAlignment="1">
      <alignment horizontal="center" vertical="center" wrapText="1"/>
    </xf>
    <xf numFmtId="3" fontId="22" fillId="2" borderId="0" xfId="1" applyNumberFormat="1" applyFont="1" applyFill="1" applyAlignment="1">
      <alignment horizontal="center" vertical="center" wrapText="1"/>
    </xf>
    <xf numFmtId="3" fontId="22" fillId="0" borderId="0" xfId="1" applyNumberFormat="1" applyFont="1"/>
    <xf numFmtId="0" fontId="15" fillId="0" borderId="0" xfId="0" applyFont="1"/>
    <xf numFmtId="10" fontId="22" fillId="2" borderId="0" xfId="1" applyNumberFormat="1" applyFont="1" applyFill="1" applyAlignment="1">
      <alignment horizontal="center" vertical="center" wrapText="1"/>
    </xf>
    <xf numFmtId="10" fontId="22" fillId="0" borderId="0" xfId="1" applyNumberFormat="1" applyFont="1"/>
    <xf numFmtId="3" fontId="9" fillId="0" borderId="2" xfId="1" applyNumberFormat="1" applyFont="1" applyBorder="1"/>
    <xf numFmtId="3" fontId="22" fillId="2" borderId="2" xfId="0" applyNumberFormat="1" applyFont="1" applyFill="1" applyBorder="1" applyAlignment="1">
      <alignment horizontal="center" vertical="center" wrapText="1"/>
    </xf>
    <xf numFmtId="3" fontId="22" fillId="0" borderId="2" xfId="0" applyNumberFormat="1" applyFont="1" applyBorder="1"/>
    <xf numFmtId="49" fontId="2" fillId="0" borderId="0" xfId="0" applyNumberFormat="1" applyFont="1" applyAlignment="1">
      <alignment horizontal="center" vertical="center"/>
    </xf>
    <xf numFmtId="3" fontId="2" fillId="4" borderId="0" xfId="0" applyNumberFormat="1" applyFont="1" applyFill="1" applyAlignment="1">
      <alignment horizontal="right" vertical="center"/>
    </xf>
    <xf numFmtId="0" fontId="2" fillId="4" borderId="9" xfId="1" applyNumberFormat="1" applyFont="1" applyFill="1" applyBorder="1" applyAlignment="1">
      <alignment vertical="center"/>
    </xf>
    <xf numFmtId="9" fontId="2" fillId="4" borderId="0" xfId="1" applyFont="1" applyFill="1" applyBorder="1" applyAlignment="1">
      <alignment vertical="center"/>
    </xf>
    <xf numFmtId="9" fontId="2" fillId="4" borderId="9" xfId="1" applyFont="1" applyFill="1" applyBorder="1" applyAlignment="1">
      <alignment vertical="center"/>
    </xf>
    <xf numFmtId="0" fontId="2" fillId="4" borderId="0" xfId="1" applyNumberFormat="1" applyFont="1" applyFill="1" applyBorder="1" applyAlignment="1">
      <alignment horizontal="center" vertical="center"/>
    </xf>
    <xf numFmtId="3" fontId="2" fillId="4" borderId="9" xfId="1" applyNumberFormat="1" applyFont="1" applyFill="1" applyBorder="1" applyAlignment="1">
      <alignment vertical="center"/>
    </xf>
    <xf numFmtId="49" fontId="8" fillId="0" borderId="0" xfId="0" applyNumberFormat="1" applyFont="1" applyAlignment="1">
      <alignment horizontal="center"/>
    </xf>
    <xf numFmtId="0" fontId="9" fillId="0" borderId="0" xfId="0" applyFont="1"/>
    <xf numFmtId="0" fontId="8" fillId="0" borderId="9" xfId="1" applyNumberFormat="1" applyFont="1" applyBorder="1"/>
    <xf numFmtId="9" fontId="8" fillId="0" borderId="0" xfId="1" applyFont="1" applyBorder="1"/>
    <xf numFmtId="9" fontId="8" fillId="0" borderId="9" xfId="1" applyFont="1" applyBorder="1"/>
    <xf numFmtId="0" fontId="8" fillId="0" borderId="0" xfId="1" applyNumberFormat="1" applyFont="1" applyBorder="1" applyAlignment="1">
      <alignment horizontal="center"/>
    </xf>
    <xf numFmtId="3" fontId="8" fillId="0" borderId="9" xfId="1" applyNumberFormat="1" applyFont="1" applyBorder="1"/>
    <xf numFmtId="3" fontId="8" fillId="0" borderId="0" xfId="0" applyNumberFormat="1" applyFont="1" applyAlignment="1">
      <alignment horizontal="right"/>
    </xf>
    <xf numFmtId="0" fontId="38" fillId="10" borderId="1" xfId="1" applyNumberFormat="1" applyFont="1" applyFill="1" applyBorder="1" applyAlignment="1">
      <alignment horizontal="center" vertical="center" wrapText="1"/>
    </xf>
    <xf numFmtId="9" fontId="38" fillId="10" borderId="1" xfId="1" applyFont="1" applyFill="1" applyBorder="1" applyAlignment="1">
      <alignment horizontal="center" vertical="center" wrapText="1"/>
    </xf>
    <xf numFmtId="49" fontId="3" fillId="0" borderId="0" xfId="0" applyNumberFormat="1" applyFont="1" applyAlignment="1">
      <alignment horizontal="right"/>
    </xf>
    <xf numFmtId="0" fontId="3" fillId="0" borderId="0" xfId="0" applyFont="1" applyAlignment="1">
      <alignment horizontal="right"/>
    </xf>
    <xf numFmtId="3" fontId="3" fillId="0" borderId="0" xfId="1" applyNumberFormat="1" applyFont="1" applyBorder="1" applyAlignment="1">
      <alignment horizontal="right"/>
    </xf>
    <xf numFmtId="0" fontId="3" fillId="0" borderId="9" xfId="1" applyNumberFormat="1" applyFont="1" applyBorder="1" applyAlignment="1">
      <alignment horizontal="right"/>
    </xf>
    <xf numFmtId="9" fontId="3" fillId="0" borderId="0" xfId="1" applyFont="1" applyBorder="1" applyAlignment="1">
      <alignment horizontal="right"/>
    </xf>
    <xf numFmtId="9" fontId="0" fillId="0" borderId="0" xfId="1" applyFont="1" applyBorder="1"/>
    <xf numFmtId="9" fontId="0" fillId="0" borderId="9" xfId="1" applyFont="1" applyBorder="1"/>
    <xf numFmtId="0" fontId="1" fillId="0" borderId="0" xfId="1" applyNumberFormat="1" applyFont="1" applyBorder="1" applyAlignment="1">
      <alignment horizontal="center"/>
    </xf>
    <xf numFmtId="9" fontId="1" fillId="0" borderId="0" xfId="1" applyFont="1" applyBorder="1"/>
    <xf numFmtId="3" fontId="0" fillId="0" borderId="9" xfId="1" applyNumberFormat="1" applyFont="1" applyBorder="1"/>
    <xf numFmtId="49" fontId="3" fillId="0" borderId="0" xfId="0" applyNumberFormat="1" applyFont="1" applyAlignment="1">
      <alignment horizontal="left"/>
    </xf>
    <xf numFmtId="0" fontId="3" fillId="0" borderId="0" xfId="0" applyFont="1" applyAlignment="1">
      <alignment horizontal="left"/>
    </xf>
    <xf numFmtId="3" fontId="3" fillId="0" borderId="0" xfId="1" applyNumberFormat="1" applyFont="1" applyBorder="1" applyAlignment="1">
      <alignment horizontal="left"/>
    </xf>
    <xf numFmtId="0" fontId="3" fillId="0" borderId="9" xfId="1" applyNumberFormat="1" applyFont="1" applyBorder="1" applyAlignment="1">
      <alignment horizontal="left"/>
    </xf>
    <xf numFmtId="9" fontId="3" fillId="0" borderId="0" xfId="1" applyFont="1" applyBorder="1" applyAlignment="1">
      <alignment horizontal="left"/>
    </xf>
    <xf numFmtId="9" fontId="0" fillId="0" borderId="0" xfId="1" applyFont="1" applyBorder="1" applyAlignment="1">
      <alignment horizontal="left"/>
    </xf>
    <xf numFmtId="9" fontId="0" fillId="0" borderId="9" xfId="1" applyFont="1" applyBorder="1" applyAlignment="1">
      <alignment horizontal="left"/>
    </xf>
    <xf numFmtId="3" fontId="1" fillId="0" borderId="0" xfId="1" applyNumberFormat="1" applyFont="1" applyBorder="1" applyAlignment="1">
      <alignment horizontal="left"/>
    </xf>
    <xf numFmtId="0" fontId="1" fillId="0" borderId="0" xfId="1" applyNumberFormat="1" applyFont="1" applyBorder="1" applyAlignment="1">
      <alignment horizontal="left"/>
    </xf>
    <xf numFmtId="9" fontId="1" fillId="0" borderId="0" xfId="1" applyFont="1" applyBorder="1" applyAlignment="1">
      <alignment horizontal="left"/>
    </xf>
    <xf numFmtId="3" fontId="0" fillId="0" borderId="9" xfId="1" applyNumberFormat="1" applyFont="1" applyBorder="1" applyAlignment="1">
      <alignment horizontal="left"/>
    </xf>
    <xf numFmtId="3" fontId="0" fillId="0" borderId="0" xfId="0" applyNumberFormat="1" applyAlignment="1">
      <alignment horizontal="left"/>
    </xf>
    <xf numFmtId="49" fontId="0" fillId="0" borderId="0" xfId="0" applyNumberFormat="1" applyAlignment="1">
      <alignment horizontal="left"/>
    </xf>
    <xf numFmtId="9" fontId="3" fillId="0" borderId="9" xfId="1" applyFont="1" applyBorder="1" applyAlignment="1">
      <alignment horizontal="left"/>
    </xf>
    <xf numFmtId="49" fontId="7" fillId="6" borderId="0" xfId="0" applyNumberFormat="1" applyFont="1" applyFill="1" applyAlignment="1">
      <alignment horizontal="center" vertical="center"/>
    </xf>
    <xf numFmtId="49" fontId="39" fillId="6" borderId="0" xfId="0" applyNumberFormat="1" applyFont="1" applyFill="1" applyAlignment="1">
      <alignment horizontal="center" vertical="center"/>
    </xf>
    <xf numFmtId="0" fontId="39" fillId="6" borderId="0" xfId="0" applyFont="1" applyFill="1" applyAlignment="1">
      <alignment horizontal="center" vertical="center"/>
    </xf>
    <xf numFmtId="3" fontId="7" fillId="6" borderId="0" xfId="0" applyNumberFormat="1" applyFont="1" applyFill="1" applyAlignment="1">
      <alignment horizontal="center" vertical="center" wrapText="1"/>
    </xf>
    <xf numFmtId="0" fontId="7" fillId="6" borderId="9" xfId="1" applyNumberFormat="1" applyFont="1" applyFill="1" applyBorder="1" applyAlignment="1">
      <alignment horizontal="center" vertical="center" wrapText="1"/>
    </xf>
    <xf numFmtId="9" fontId="7" fillId="2" borderId="0" xfId="1" applyFont="1" applyFill="1" applyBorder="1" applyAlignment="1">
      <alignment horizontal="center" vertical="center" textRotation="90" wrapText="1"/>
    </xf>
    <xf numFmtId="9" fontId="7" fillId="2" borderId="0" xfId="1" applyFont="1" applyFill="1" applyAlignment="1">
      <alignment horizontal="center" vertical="center" textRotation="90" wrapText="1"/>
    </xf>
    <xf numFmtId="9" fontId="15" fillId="2" borderId="0" xfId="1" applyFont="1" applyFill="1" applyBorder="1" applyAlignment="1">
      <alignment horizontal="center" vertical="center" textRotation="90"/>
    </xf>
    <xf numFmtId="9" fontId="15" fillId="2" borderId="9" xfId="1" applyFont="1" applyFill="1" applyBorder="1" applyAlignment="1">
      <alignment horizontal="center" vertical="center" textRotation="90"/>
    </xf>
    <xf numFmtId="0" fontId="1" fillId="2" borderId="0" xfId="1" applyNumberFormat="1" applyFont="1" applyFill="1" applyBorder="1" applyAlignment="1">
      <alignment horizontal="center" vertical="center" wrapText="1"/>
    </xf>
    <xf numFmtId="9" fontId="1" fillId="2" borderId="0" xfId="1" applyFont="1" applyFill="1" applyBorder="1" applyAlignment="1">
      <alignment horizontal="center" vertical="center" wrapText="1"/>
    </xf>
    <xf numFmtId="3" fontId="15" fillId="6" borderId="9" xfId="1" applyNumberFormat="1" applyFont="1" applyFill="1" applyBorder="1" applyAlignment="1">
      <alignment horizontal="center" vertical="center" wrapText="1"/>
    </xf>
    <xf numFmtId="3" fontId="15" fillId="6" borderId="0" xfId="0" applyNumberFormat="1" applyFont="1" applyFill="1" applyAlignment="1">
      <alignment horizontal="center" vertical="center" textRotation="90"/>
    </xf>
    <xf numFmtId="3" fontId="0" fillId="0" borderId="0" xfId="0" applyNumberFormat="1" applyAlignment="1">
      <alignment horizontal="right"/>
    </xf>
    <xf numFmtId="9" fontId="0" fillId="0" borderId="0" xfId="1" applyFont="1"/>
    <xf numFmtId="3" fontId="1" fillId="0" borderId="0" xfId="1" applyNumberFormat="1" applyFont="1" applyBorder="1" applyAlignment="1">
      <alignment horizontal="center"/>
    </xf>
    <xf numFmtId="3" fontId="1" fillId="0" borderId="0" xfId="1" applyNumberFormat="1" applyFont="1" applyAlignment="1">
      <alignment horizontal="center"/>
    </xf>
    <xf numFmtId="9" fontId="1" fillId="0" borderId="0" xfId="1" applyFont="1"/>
    <xf numFmtId="9" fontId="0" fillId="0" borderId="9" xfId="0" applyNumberFormat="1" applyBorder="1"/>
    <xf numFmtId="0" fontId="0" fillId="0" borderId="9" xfId="0" applyBorder="1"/>
    <xf numFmtId="9" fontId="2" fillId="4" borderId="0" xfId="1" applyFont="1" applyFill="1" applyAlignment="1">
      <alignment vertical="center"/>
    </xf>
    <xf numFmtId="9" fontId="16" fillId="4" borderId="0" xfId="1" applyFont="1" applyFill="1" applyAlignment="1">
      <alignment vertical="center"/>
    </xf>
    <xf numFmtId="3" fontId="33" fillId="4" borderId="0" xfId="0" applyNumberFormat="1" applyFont="1" applyFill="1" applyAlignment="1">
      <alignment vertical="center"/>
    </xf>
    <xf numFmtId="3" fontId="4" fillId="4" borderId="0" xfId="0" applyNumberFormat="1" applyFont="1" applyFill="1" applyAlignment="1">
      <alignment vertical="center"/>
    </xf>
    <xf numFmtId="3" fontId="4" fillId="4" borderId="2" xfId="4" applyNumberFormat="1" applyFont="1" applyFill="1" applyBorder="1" applyAlignment="1">
      <alignment vertical="center"/>
    </xf>
    <xf numFmtId="3" fontId="4" fillId="4" borderId="0" xfId="4" applyNumberFormat="1" applyFont="1" applyFill="1" applyBorder="1" applyAlignment="1">
      <alignment vertical="center"/>
    </xf>
    <xf numFmtId="9" fontId="4" fillId="4" borderId="0" xfId="0" applyNumberFormat="1" applyFont="1" applyFill="1" applyAlignment="1">
      <alignment vertical="center"/>
    </xf>
    <xf numFmtId="3" fontId="4" fillId="4" borderId="0" xfId="4" applyNumberFormat="1" applyFont="1" applyFill="1" applyAlignment="1">
      <alignment vertical="center"/>
    </xf>
    <xf numFmtId="9" fontId="4" fillId="4" borderId="2" xfId="1" applyFont="1" applyFill="1" applyBorder="1" applyAlignment="1">
      <alignment vertical="center"/>
    </xf>
    <xf numFmtId="9" fontId="4" fillId="4" borderId="0" xfId="1" applyFont="1" applyFill="1" applyBorder="1" applyAlignment="1">
      <alignment vertical="center"/>
    </xf>
    <xf numFmtId="9" fontId="2" fillId="4" borderId="2" xfId="1" applyFont="1" applyFill="1" applyBorder="1" applyAlignment="1">
      <alignment vertical="center"/>
    </xf>
    <xf numFmtId="9" fontId="16" fillId="4" borderId="0" xfId="0" applyNumberFormat="1" applyFont="1" applyFill="1" applyAlignment="1">
      <alignment vertical="center"/>
    </xf>
    <xf numFmtId="9" fontId="16" fillId="4" borderId="0" xfId="1" applyFont="1" applyFill="1" applyBorder="1" applyAlignment="1">
      <alignment vertical="center"/>
    </xf>
    <xf numFmtId="3" fontId="5" fillId="0" borderId="2" xfId="4" applyNumberFormat="1" applyFont="1" applyBorder="1"/>
    <xf numFmtId="3" fontId="5" fillId="0" borderId="0" xfId="4" applyNumberFormat="1" applyFont="1" applyBorder="1"/>
    <xf numFmtId="9" fontId="5" fillId="0" borderId="0" xfId="0" applyNumberFormat="1" applyFont="1"/>
    <xf numFmtId="3" fontId="6" fillId="0" borderId="0" xfId="0" applyNumberFormat="1" applyFont="1"/>
    <xf numFmtId="3" fontId="6" fillId="0" borderId="0" xfId="4" applyNumberFormat="1" applyFont="1"/>
    <xf numFmtId="9" fontId="5" fillId="0" borderId="2" xfId="1" applyFont="1" applyBorder="1"/>
    <xf numFmtId="9" fontId="5" fillId="0" borderId="0" xfId="1" applyFont="1" applyBorder="1"/>
    <xf numFmtId="3" fontId="6" fillId="0" borderId="0" xfId="1" applyNumberFormat="1" applyFont="1"/>
    <xf numFmtId="3" fontId="6" fillId="0" borderId="0" xfId="1" applyNumberFormat="1" applyFont="1" applyBorder="1"/>
    <xf numFmtId="9" fontId="25" fillId="6" borderId="0" xfId="1" applyFont="1" applyFill="1" applyAlignment="1">
      <alignment horizontal="center" vertical="center" wrapText="1"/>
    </xf>
    <xf numFmtId="9" fontId="1" fillId="6" borderId="0" xfId="1" applyFont="1" applyFill="1" applyAlignment="1">
      <alignment horizontal="center" vertical="center" wrapText="1"/>
    </xf>
    <xf numFmtId="3" fontId="1" fillId="6" borderId="2" xfId="4" applyNumberFormat="1" applyFont="1" applyFill="1" applyBorder="1" applyAlignment="1">
      <alignment horizontal="center" vertical="center" wrapText="1"/>
    </xf>
    <xf numFmtId="3" fontId="1" fillId="6" borderId="0" xfId="4" applyNumberFormat="1" applyFont="1" applyFill="1" applyBorder="1" applyAlignment="1">
      <alignment horizontal="center" vertical="center" wrapText="1"/>
    </xf>
    <xf numFmtId="164" fontId="0" fillId="2" borderId="0" xfId="4" applyNumberFormat="1" applyFont="1" applyFill="1" applyBorder="1" applyAlignment="1">
      <alignment horizontal="center" vertical="center" wrapText="1"/>
    </xf>
    <xf numFmtId="9" fontId="0" fillId="6" borderId="0" xfId="1" applyFont="1" applyFill="1" applyAlignment="1">
      <alignment horizontal="center" vertical="center" wrapText="1"/>
    </xf>
    <xf numFmtId="9" fontId="1" fillId="2" borderId="0" xfId="5" applyNumberFormat="1" applyFont="1" applyFill="1" applyBorder="1" applyAlignment="1">
      <alignment horizontal="center" vertical="center" wrapText="1"/>
    </xf>
    <xf numFmtId="3" fontId="22" fillId="6" borderId="0" xfId="4" applyNumberFormat="1" applyFont="1" applyFill="1" applyBorder="1" applyAlignment="1">
      <alignment horizontal="center" vertical="center" wrapText="1"/>
    </xf>
    <xf numFmtId="9" fontId="1" fillId="2" borderId="2" xfId="1" applyFont="1" applyFill="1" applyBorder="1" applyAlignment="1">
      <alignment horizontal="center" vertical="center" wrapText="1"/>
    </xf>
    <xf numFmtId="9" fontId="25" fillId="2" borderId="2" xfId="1" applyFont="1" applyFill="1" applyBorder="1" applyAlignment="1">
      <alignment horizontal="center" vertical="center" wrapText="1"/>
    </xf>
    <xf numFmtId="3" fontId="25" fillId="6" borderId="0" xfId="1" applyNumberFormat="1" applyFont="1" applyFill="1" applyAlignment="1">
      <alignment horizontal="center" vertical="center" wrapText="1"/>
    </xf>
    <xf numFmtId="9" fontId="1" fillId="6" borderId="0" xfId="1" applyFont="1" applyFill="1" applyBorder="1" applyAlignment="1">
      <alignment horizontal="center" vertical="center" wrapText="1"/>
    </xf>
    <xf numFmtId="9" fontId="25" fillId="2" borderId="0" xfId="0" applyNumberFormat="1" applyFont="1" applyFill="1" applyAlignment="1">
      <alignment horizontal="center" vertical="center" wrapText="1"/>
    </xf>
    <xf numFmtId="9" fontId="25" fillId="0" borderId="0" xfId="1" applyFont="1" applyAlignment="1">
      <alignment horizontal="right"/>
    </xf>
    <xf numFmtId="9" fontId="1" fillId="0" borderId="0" xfId="1" applyFont="1" applyAlignment="1">
      <alignment horizontal="right"/>
    </xf>
    <xf numFmtId="3" fontId="0" fillId="0" borderId="0" xfId="4" applyNumberFormat="1" applyFont="1" applyBorder="1" applyAlignment="1">
      <alignment horizontal="right"/>
    </xf>
    <xf numFmtId="9" fontId="0" fillId="0" borderId="0" xfId="0" applyNumberFormat="1" applyAlignment="1">
      <alignment horizontal="right"/>
    </xf>
    <xf numFmtId="9" fontId="0" fillId="0" borderId="0" xfId="1" applyFont="1" applyAlignment="1">
      <alignment horizontal="right"/>
    </xf>
    <xf numFmtId="9" fontId="0" fillId="0" borderId="2" xfId="1" applyFont="1" applyBorder="1" applyAlignment="1">
      <alignment horizontal="right"/>
    </xf>
    <xf numFmtId="9" fontId="0" fillId="0" borderId="0" xfId="1" applyFont="1" applyBorder="1" applyAlignment="1">
      <alignment horizontal="right"/>
    </xf>
    <xf numFmtId="3" fontId="22" fillId="0" borderId="0" xfId="0" applyNumberFormat="1" applyFont="1" applyAlignment="1">
      <alignment horizontal="right"/>
    </xf>
    <xf numFmtId="9" fontId="25" fillId="0" borderId="2" xfId="1" applyFont="1" applyBorder="1" applyAlignment="1">
      <alignment horizontal="right"/>
    </xf>
    <xf numFmtId="9" fontId="25" fillId="0" borderId="0" xfId="0" applyNumberFormat="1" applyFont="1" applyAlignment="1">
      <alignment horizontal="right"/>
    </xf>
    <xf numFmtId="9" fontId="25" fillId="0" borderId="0" xfId="1" applyFont="1" applyBorder="1" applyAlignment="1">
      <alignment horizontal="right"/>
    </xf>
    <xf numFmtId="3" fontId="0" fillId="0" borderId="2" xfId="4" applyNumberFormat="1" applyFont="1" applyBorder="1"/>
    <xf numFmtId="9" fontId="0" fillId="0" borderId="2" xfId="1" applyFont="1" applyBorder="1"/>
    <xf numFmtId="9" fontId="15" fillId="0" borderId="0" xfId="0" applyNumberFormat="1" applyFont="1"/>
    <xf numFmtId="9" fontId="1" fillId="0" borderId="2" xfId="1" applyFont="1" applyBorder="1"/>
    <xf numFmtId="9" fontId="0" fillId="0" borderId="0" xfId="1" applyFont="1" applyFill="1"/>
    <xf numFmtId="3" fontId="15" fillId="0" borderId="0" xfId="4" applyNumberFormat="1" applyFont="1" applyFill="1"/>
    <xf numFmtId="9" fontId="0" fillId="0" borderId="2" xfId="1" applyFont="1" applyFill="1" applyBorder="1"/>
    <xf numFmtId="9" fontId="0" fillId="0" borderId="0" xfId="1" applyFont="1" applyFill="1" applyBorder="1"/>
    <xf numFmtId="9" fontId="27" fillId="3" borderId="0" xfId="1" applyFont="1" applyFill="1"/>
    <xf numFmtId="9" fontId="24" fillId="3" borderId="0" xfId="1" applyFont="1" applyFill="1"/>
    <xf numFmtId="3" fontId="24" fillId="3" borderId="0" xfId="0" applyNumberFormat="1" applyFont="1" applyFill="1" applyAlignment="1">
      <alignment horizontal="left"/>
    </xf>
    <xf numFmtId="3" fontId="24" fillId="3" borderId="2" xfId="4" applyNumberFormat="1" applyFont="1" applyFill="1" applyBorder="1" applyAlignment="1">
      <alignment horizontal="left"/>
    </xf>
    <xf numFmtId="9" fontId="24" fillId="3" borderId="0" xfId="0" applyNumberFormat="1" applyFont="1" applyFill="1" applyAlignment="1">
      <alignment horizontal="left"/>
    </xf>
    <xf numFmtId="3" fontId="24" fillId="3" borderId="0" xfId="4" applyNumberFormat="1" applyFont="1" applyFill="1" applyAlignment="1">
      <alignment horizontal="left"/>
    </xf>
    <xf numFmtId="9" fontId="24" fillId="3" borderId="2" xfId="1" applyFont="1" applyFill="1" applyBorder="1" applyAlignment="1">
      <alignment horizontal="left"/>
    </xf>
    <xf numFmtId="9" fontId="24" fillId="3" borderId="0" xfId="1" applyFont="1" applyFill="1" applyBorder="1" applyAlignment="1">
      <alignment horizontal="left"/>
    </xf>
    <xf numFmtId="9" fontId="27" fillId="3" borderId="2" xfId="1" applyFont="1" applyFill="1" applyBorder="1" applyAlignment="1">
      <alignment horizontal="left"/>
    </xf>
    <xf numFmtId="3" fontId="24" fillId="3" borderId="0" xfId="1" applyNumberFormat="1" applyFont="1" applyFill="1" applyAlignment="1">
      <alignment horizontal="left"/>
    </xf>
    <xf numFmtId="9" fontId="27" fillId="3" borderId="0" xfId="0" applyNumberFormat="1" applyFont="1" applyFill="1" applyAlignment="1">
      <alignment horizontal="left"/>
    </xf>
    <xf numFmtId="0" fontId="27" fillId="3" borderId="0" xfId="0" applyFont="1" applyFill="1"/>
    <xf numFmtId="9" fontId="27" fillId="3" borderId="0" xfId="1" applyFont="1" applyFill="1" applyBorder="1" applyAlignment="1">
      <alignment horizontal="left"/>
    </xf>
    <xf numFmtId="9" fontId="25" fillId="0" borderId="0" xfId="1" applyFont="1"/>
    <xf numFmtId="3" fontId="25" fillId="0" borderId="0" xfId="4" applyNumberFormat="1" applyFont="1" applyBorder="1"/>
    <xf numFmtId="9" fontId="25" fillId="0" borderId="2" xfId="1" applyFont="1" applyBorder="1"/>
    <xf numFmtId="9" fontId="25" fillId="0" borderId="0" xfId="1" applyFont="1" applyBorder="1"/>
    <xf numFmtId="3" fontId="25" fillId="0" borderId="0" xfId="1" applyNumberFormat="1" applyFont="1"/>
    <xf numFmtId="9" fontId="25" fillId="0" borderId="0" xfId="0" applyNumberFormat="1" applyFont="1"/>
    <xf numFmtId="3" fontId="22" fillId="2" borderId="0" xfId="0" applyNumberFormat="1" applyFont="1" applyFill="1" applyBorder="1" applyAlignment="1">
      <alignment horizontal="center" vertical="center" wrapText="1"/>
    </xf>
    <xf numFmtId="3" fontId="22" fillId="6" borderId="2" xfId="0" applyNumberFormat="1" applyFont="1" applyFill="1" applyBorder="1" applyAlignment="1">
      <alignment horizontal="center" vertical="center" wrapText="1"/>
    </xf>
    <xf numFmtId="0" fontId="40" fillId="0" borderId="0" xfId="0" applyFont="1" applyBorder="1" applyAlignment="1">
      <alignment horizontal="center"/>
    </xf>
    <xf numFmtId="49" fontId="2" fillId="0" borderId="0" xfId="0" applyNumberFormat="1" applyFont="1" applyAlignment="1">
      <alignment vertical="center"/>
    </xf>
    <xf numFmtId="3" fontId="2" fillId="4" borderId="12" xfId="0" applyNumberFormat="1" applyFont="1" applyFill="1" applyBorder="1" applyAlignment="1">
      <alignment vertical="center"/>
    </xf>
    <xf numFmtId="49" fontId="41" fillId="0" borderId="0" xfId="0" applyNumberFormat="1" applyFont="1" applyAlignment="1">
      <alignment horizontal="left" vertical="center" wrapText="1"/>
    </xf>
    <xf numFmtId="2" fontId="0" fillId="0" borderId="0" xfId="0" applyNumberFormat="1"/>
    <xf numFmtId="3" fontId="9" fillId="0" borderId="12" xfId="0" applyNumberFormat="1" applyFont="1" applyBorder="1"/>
    <xf numFmtId="49" fontId="41" fillId="0" borderId="0" xfId="0" applyNumberFormat="1" applyFont="1" applyAlignment="1">
      <alignment horizontal="center" vertical="center" wrapText="1"/>
    </xf>
    <xf numFmtId="9" fontId="42" fillId="2" borderId="0" xfId="0" applyNumberFormat="1" applyFont="1" applyFill="1" applyAlignment="1">
      <alignment horizontal="center" vertical="center" wrapText="1"/>
    </xf>
    <xf numFmtId="9" fontId="42" fillId="2" borderId="2" xfId="0" applyNumberFormat="1" applyFont="1" applyFill="1" applyBorder="1" applyAlignment="1">
      <alignment horizontal="center" vertical="center" wrapText="1"/>
    </xf>
    <xf numFmtId="9" fontId="42" fillId="2" borderId="13" xfId="0" applyNumberFormat="1" applyFont="1" applyFill="1" applyBorder="1" applyAlignment="1">
      <alignment horizontal="center" vertical="center" wrapText="1"/>
    </xf>
    <xf numFmtId="49" fontId="41" fillId="0" borderId="0" xfId="0" applyNumberFormat="1" applyFont="1" applyAlignment="1">
      <alignment horizontal="right"/>
    </xf>
    <xf numFmtId="3" fontId="15" fillId="0" borderId="12" xfId="0" applyNumberFormat="1" applyFont="1" applyBorder="1" applyAlignment="1">
      <alignment horizontal="right"/>
    </xf>
    <xf numFmtId="49" fontId="41" fillId="0" borderId="0" xfId="0" applyNumberFormat="1" applyFont="1"/>
    <xf numFmtId="49" fontId="41" fillId="0" borderId="12" xfId="0" applyNumberFormat="1" applyFont="1" applyBorder="1"/>
    <xf numFmtId="9" fontId="41" fillId="0" borderId="0" xfId="0" applyNumberFormat="1" applyFont="1"/>
    <xf numFmtId="3" fontId="15" fillId="0" borderId="12" xfId="0" applyNumberFormat="1" applyFont="1" applyBorder="1"/>
    <xf numFmtId="3" fontId="15" fillId="9" borderId="12" xfId="0" applyNumberFormat="1" applyFont="1" applyFill="1" applyBorder="1"/>
    <xf numFmtId="49" fontId="22" fillId="3" borderId="12" xfId="0" applyNumberFormat="1" applyFont="1" applyFill="1" applyBorder="1"/>
    <xf numFmtId="3" fontId="27" fillId="3" borderId="12" xfId="0" applyNumberFormat="1" applyFont="1" applyFill="1" applyBorder="1"/>
    <xf numFmtId="1" fontId="0" fillId="0" borderId="0" xfId="0" applyNumberFormat="1"/>
    <xf numFmtId="1" fontId="41" fillId="0" borderId="0" xfId="0" applyNumberFormat="1" applyFont="1"/>
    <xf numFmtId="1" fontId="41" fillId="0" borderId="12" xfId="0" applyNumberFormat="1" applyFont="1" applyBorder="1" applyAlignment="1">
      <alignment horizontal="right"/>
    </xf>
    <xf numFmtId="1" fontId="41" fillId="0" borderId="12" xfId="0" applyNumberFormat="1" applyFont="1" applyBorder="1"/>
    <xf numFmtId="1" fontId="42" fillId="0" borderId="0" xfId="0" applyNumberFormat="1" applyFont="1"/>
    <xf numFmtId="1" fontId="42" fillId="0" borderId="2" xfId="0" applyNumberFormat="1" applyFont="1" applyBorder="1"/>
    <xf numFmtId="1" fontId="42" fillId="0" borderId="13" xfId="0" applyNumberFormat="1" applyFont="1" applyBorder="1"/>
    <xf numFmtId="1" fontId="0" fillId="0" borderId="12" xfId="0" applyNumberFormat="1" applyBorder="1"/>
    <xf numFmtId="9" fontId="4" fillId="11" borderId="0" xfId="0" applyNumberFormat="1" applyFont="1" applyFill="1" applyAlignment="1">
      <alignment vertical="center"/>
    </xf>
    <xf numFmtId="9" fontId="4" fillId="11" borderId="14" xfId="0" applyNumberFormat="1" applyFont="1" applyFill="1" applyBorder="1" applyAlignment="1">
      <alignment vertical="center"/>
    </xf>
    <xf numFmtId="9" fontId="5" fillId="0" borderId="14" xfId="0" applyNumberFormat="1" applyFont="1" applyBorder="1"/>
    <xf numFmtId="9" fontId="18" fillId="12" borderId="14" xfId="5" applyNumberFormat="1" applyFill="1" applyBorder="1" applyAlignment="1">
      <alignment horizontal="center" vertical="center" wrapText="1"/>
    </xf>
    <xf numFmtId="3" fontId="22" fillId="13" borderId="0" xfId="0" applyNumberFormat="1" applyFont="1" applyFill="1" applyAlignment="1">
      <alignment horizontal="center" vertical="center" wrapText="1"/>
    </xf>
    <xf numFmtId="9" fontId="25" fillId="0" borderId="14" xfId="0" applyNumberFormat="1" applyFont="1" applyBorder="1" applyAlignment="1">
      <alignment horizontal="right"/>
    </xf>
    <xf numFmtId="9" fontId="25" fillId="0" borderId="14" xfId="0" applyNumberFormat="1" applyFont="1" applyBorder="1"/>
    <xf numFmtId="3" fontId="22" fillId="14" borderId="0" xfId="0" applyNumberFormat="1" applyFont="1" applyFill="1"/>
    <xf numFmtId="9" fontId="27" fillId="15" borderId="2" xfId="1" applyNumberFormat="1" applyFont="1" applyFill="1" applyBorder="1"/>
    <xf numFmtId="3" fontId="24" fillId="15" borderId="0" xfId="1" applyNumberFormat="1" applyFont="1" applyFill="1"/>
    <xf numFmtId="9" fontId="27" fillId="16" borderId="14" xfId="0" applyNumberFormat="1" applyFont="1" applyFill="1" applyBorder="1"/>
    <xf numFmtId="3" fontId="24" fillId="16" borderId="0" xfId="0" applyNumberFormat="1" applyFont="1" applyFill="1"/>
    <xf numFmtId="16" fontId="0" fillId="0" borderId="0" xfId="0" quotePrefix="1" applyNumberFormat="1"/>
    <xf numFmtId="0" fontId="0" fillId="0" borderId="0" xfId="0" quotePrefix="1"/>
    <xf numFmtId="49" fontId="0" fillId="0" borderId="0" xfId="0" quotePrefix="1" applyNumberFormat="1" applyFont="1"/>
    <xf numFmtId="0" fontId="0" fillId="2" borderId="0" xfId="0" applyNumberFormat="1" applyFill="1" applyAlignment="1">
      <alignment horizontal="left" vertical="top" wrapText="1"/>
    </xf>
    <xf numFmtId="49" fontId="37" fillId="5" borderId="3" xfId="0" applyNumberFormat="1" applyFont="1" applyFill="1" applyBorder="1" applyAlignment="1">
      <alignment horizontal="left" vertical="center" wrapText="1"/>
    </xf>
    <xf numFmtId="49" fontId="0" fillId="5" borderId="4" xfId="0" applyNumberFormat="1" applyFont="1" applyFill="1" applyBorder="1" applyAlignment="1">
      <alignment horizontal="left" vertical="center" wrapText="1"/>
    </xf>
    <xf numFmtId="49" fontId="0" fillId="5" borderId="5" xfId="0" applyNumberFormat="1" applyFont="1" applyFill="1" applyBorder="1" applyAlignment="1">
      <alignment horizontal="left" vertical="center" wrapText="1"/>
    </xf>
    <xf numFmtId="49" fontId="0" fillId="5" borderId="6" xfId="0" applyNumberFormat="1" applyFont="1" applyFill="1" applyBorder="1" applyAlignment="1">
      <alignment horizontal="left" vertical="center" wrapText="1"/>
    </xf>
    <xf numFmtId="49" fontId="0" fillId="5" borderId="3" xfId="0" applyNumberFormat="1" applyFont="1" applyFill="1" applyBorder="1" applyAlignment="1">
      <alignment horizontal="left" vertical="center" wrapText="1"/>
    </xf>
    <xf numFmtId="49" fontId="7" fillId="10" borderId="10" xfId="0" applyNumberFormat="1" applyFont="1" applyFill="1" applyBorder="1" applyAlignment="1">
      <alignment horizontal="left" vertical="center" wrapText="1"/>
    </xf>
    <xf numFmtId="49" fontId="7" fillId="10" borderId="11" xfId="0" applyNumberFormat="1" applyFont="1" applyFill="1" applyBorder="1" applyAlignment="1">
      <alignment horizontal="left" vertical="center" wrapText="1"/>
    </xf>
    <xf numFmtId="0" fontId="40" fillId="0" borderId="0" xfId="0" applyFont="1" applyAlignment="1">
      <alignment horizontal="center"/>
    </xf>
    <xf numFmtId="0" fontId="40" fillId="0" borderId="9" xfId="0" applyFont="1" applyBorder="1" applyAlignment="1">
      <alignment horizontal="center"/>
    </xf>
    <xf numFmtId="0" fontId="40" fillId="0" borderId="2" xfId="0" applyFont="1" applyBorder="1" applyAlignment="1">
      <alignment horizontal="center"/>
    </xf>
    <xf numFmtId="0" fontId="40" fillId="0" borderId="0" xfId="0" applyFont="1" applyBorder="1" applyAlignment="1">
      <alignment horizontal="center"/>
    </xf>
    <xf numFmtId="49" fontId="0" fillId="5" borderId="3" xfId="0" applyNumberFormat="1" applyFont="1" applyFill="1" applyBorder="1" applyAlignment="1">
      <alignment horizontal="center" vertical="center" wrapText="1"/>
    </xf>
    <xf numFmtId="49" fontId="0" fillId="5" borderId="4" xfId="0" applyNumberFormat="1" applyFont="1" applyFill="1" applyBorder="1" applyAlignment="1">
      <alignment horizontal="center" vertical="center" wrapText="1"/>
    </xf>
    <xf numFmtId="49" fontId="0" fillId="5" borderId="5" xfId="0" applyNumberFormat="1" applyFont="1" applyFill="1" applyBorder="1" applyAlignment="1">
      <alignment horizontal="center" vertical="center" wrapText="1"/>
    </xf>
    <xf numFmtId="49" fontId="0" fillId="5" borderId="6" xfId="0" applyNumberFormat="1" applyFont="1" applyFill="1" applyBorder="1" applyAlignment="1">
      <alignment horizontal="center" vertical="center" wrapText="1"/>
    </xf>
    <xf numFmtId="49" fontId="41" fillId="5" borderId="3" xfId="0" applyNumberFormat="1" applyFont="1" applyFill="1" applyBorder="1" applyAlignment="1">
      <alignment horizontal="left" vertical="center" wrapText="1"/>
    </xf>
    <xf numFmtId="49" fontId="41" fillId="5" borderId="4" xfId="0" applyNumberFormat="1" applyFont="1" applyFill="1" applyBorder="1" applyAlignment="1">
      <alignment horizontal="left" vertical="center" wrapText="1"/>
    </xf>
    <xf numFmtId="49" fontId="41" fillId="5" borderId="5" xfId="0" applyNumberFormat="1" applyFont="1" applyFill="1" applyBorder="1" applyAlignment="1">
      <alignment horizontal="left" vertical="center" wrapText="1"/>
    </xf>
    <xf numFmtId="49" fontId="41" fillId="5" borderId="6" xfId="0" applyNumberFormat="1" applyFont="1" applyFill="1" applyBorder="1" applyAlignment="1">
      <alignment horizontal="left" vertical="center" wrapText="1"/>
    </xf>
    <xf numFmtId="0" fontId="0" fillId="0" borderId="0" xfId="0" applyAlignment="1">
      <alignment horizontal="center" wrapText="1"/>
    </xf>
    <xf numFmtId="0" fontId="40" fillId="0" borderId="0" xfId="0" applyFont="1" applyBorder="1" applyAlignment="1">
      <alignment horizontal="center" wrapText="1"/>
    </xf>
    <xf numFmtId="3" fontId="9" fillId="0" borderId="2" xfId="1" applyNumberFormat="1" applyFont="1" applyBorder="1" applyAlignment="1">
      <alignment horizontal="center" wrapText="1"/>
    </xf>
    <xf numFmtId="3" fontId="9" fillId="0" borderId="0" xfId="1" applyNumberFormat="1" applyFont="1" applyBorder="1" applyAlignment="1">
      <alignment horizontal="center" wrapText="1"/>
    </xf>
    <xf numFmtId="3" fontId="1" fillId="17" borderId="12" xfId="0" applyNumberFormat="1" applyFont="1" applyFill="1" applyBorder="1" applyAlignment="1">
      <alignment horizontal="center" vertical="center" wrapText="1"/>
    </xf>
    <xf numFmtId="9" fontId="42" fillId="17" borderId="0" xfId="0" applyNumberFormat="1" applyFont="1" applyFill="1" applyAlignment="1">
      <alignment horizontal="center" vertical="center" wrapText="1"/>
    </xf>
    <xf numFmtId="9" fontId="42" fillId="17" borderId="2" xfId="0" applyNumberFormat="1" applyFont="1" applyFill="1" applyBorder="1" applyAlignment="1">
      <alignment horizontal="center" vertical="center" wrapText="1"/>
    </xf>
    <xf numFmtId="9" fontId="42" fillId="17" borderId="13" xfId="0" applyNumberFormat="1" applyFont="1" applyFill="1" applyBorder="1" applyAlignment="1">
      <alignment horizontal="center" vertical="center" wrapText="1"/>
    </xf>
    <xf numFmtId="3" fontId="1" fillId="17" borderId="0" xfId="0" applyNumberFormat="1" applyFont="1" applyFill="1" applyAlignment="1">
      <alignment horizontal="center" vertical="center" wrapText="1"/>
    </xf>
    <xf numFmtId="3" fontId="1" fillId="2" borderId="12" xfId="0" applyNumberFormat="1" applyFont="1" applyFill="1" applyBorder="1" applyAlignment="1">
      <alignment horizontal="center" vertical="center" wrapText="1"/>
    </xf>
    <xf numFmtId="3" fontId="1" fillId="2" borderId="0" xfId="0" applyNumberFormat="1" applyFont="1" applyFill="1" applyAlignment="1">
      <alignment horizontal="center"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478">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7" tint="-0.499984740745262"/>
      </font>
      <fill>
        <patternFill>
          <fgColor theme="7" tint="0.59996337778862885"/>
          <bgColor theme="7"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theme="1" tint="0.499984740745262"/>
      </font>
      <fill>
        <patternFill>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patternType="solid">
          <bgColor theme="1" tint="0.499984740745262"/>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9CBEBD"/>
      <color rgb="FF63BE7B"/>
      <color rgb="FFC2D8D8"/>
      <color rgb="FFD9D9D9"/>
      <color rgb="FF9C0006"/>
      <color rgb="FFFFC7CE"/>
      <color rgb="FFFFEB84"/>
      <color rgb="FFC6E0B4"/>
      <color rgb="FFF8696B"/>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hyperlink" Target="applewebdata://8CE5BA76-0C9E-4D95-9564-D158DBE08FFF/" TargetMode="Externa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24.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zoomScaleNormal="100" workbookViewId="0"/>
  </sheetViews>
  <sheetFormatPr baseColWidth="10" defaultRowHeight="16" x14ac:dyDescent="0.2"/>
  <cols>
    <col min="1" max="1" width="4.83203125" customWidth="1"/>
  </cols>
  <sheetData>
    <row r="2" spans="2:2" ht="47" x14ac:dyDescent="0.2">
      <c r="B2" s="9" t="s">
        <v>25</v>
      </c>
    </row>
    <row r="10" spans="2:2" ht="97" x14ac:dyDescent="0.2">
      <c r="B10" s="8" t="s">
        <v>732</v>
      </c>
    </row>
    <row r="20" spans="2:2" ht="82" x14ac:dyDescent="0.9">
      <c r="B20" s="4" t="s">
        <v>458</v>
      </c>
    </row>
    <row r="25" spans="2:2" x14ac:dyDescent="0.2">
      <c r="B25" t="s">
        <v>522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Q1378"/>
  <sheetViews>
    <sheetView zoomScaleNormal="100" workbookViewId="0">
      <selection activeCell="D2" sqref="D2"/>
    </sheetView>
  </sheetViews>
  <sheetFormatPr baseColWidth="10" defaultColWidth="10.83203125" defaultRowHeight="16" x14ac:dyDescent="0.2"/>
  <cols>
    <col min="1" max="1" width="1.83203125" style="13" customWidth="1"/>
    <col min="2" max="2" width="49" style="13" customWidth="1"/>
    <col min="3" max="3" width="3.1640625" style="13" customWidth="1"/>
    <col min="4" max="4" width="32" style="11" bestFit="1" customWidth="1"/>
    <col min="5" max="5" width="14.33203125" style="11" bestFit="1" customWidth="1"/>
    <col min="6" max="6" width="14.33203125" style="11" customWidth="1"/>
    <col min="7" max="7" width="35.33203125" style="11" bestFit="1" customWidth="1"/>
    <col min="8" max="8" width="35.33203125" style="11" customWidth="1"/>
    <col min="9" max="9" width="5.83203125" style="6" bestFit="1" customWidth="1"/>
    <col min="10" max="10" width="13.83203125" style="11" bestFit="1" customWidth="1"/>
    <col min="11" max="11" width="7.33203125" style="11" bestFit="1" customWidth="1"/>
    <col min="12" max="12" width="12.83203125" style="11" bestFit="1" customWidth="1"/>
    <col min="13" max="13" width="10.33203125" style="11" customWidth="1"/>
    <col min="14" max="14" width="10.1640625" style="11" bestFit="1" customWidth="1"/>
    <col min="15" max="15" width="11.33203125" style="11" bestFit="1" customWidth="1"/>
    <col min="16" max="16" width="10.33203125" style="11" bestFit="1" customWidth="1"/>
    <col min="17" max="16384" width="10.83203125" style="11"/>
  </cols>
  <sheetData>
    <row r="1" spans="2:17" ht="17" thickBot="1" x14ac:dyDescent="0.25">
      <c r="D1" s="10" t="s">
        <v>261</v>
      </c>
      <c r="E1" s="10" t="s">
        <v>459</v>
      </c>
      <c r="F1" s="10" t="s">
        <v>676</v>
      </c>
      <c r="G1" s="10" t="s">
        <v>279</v>
      </c>
      <c r="H1" s="10" t="s">
        <v>711</v>
      </c>
      <c r="I1" s="12" t="s">
        <v>280</v>
      </c>
      <c r="J1" s="10" t="s">
        <v>281</v>
      </c>
      <c r="K1" s="10" t="s">
        <v>282</v>
      </c>
      <c r="L1" s="10" t="s">
        <v>283</v>
      </c>
      <c r="M1" s="10" t="s">
        <v>675</v>
      </c>
      <c r="N1" s="10" t="s">
        <v>74</v>
      </c>
      <c r="O1" s="10" t="s">
        <v>277</v>
      </c>
      <c r="P1" s="10" t="s">
        <v>276</v>
      </c>
      <c r="Q1" s="10" t="s">
        <v>72</v>
      </c>
    </row>
    <row r="2" spans="2:17" ht="17" thickBot="1" x14ac:dyDescent="0.25">
      <c r="B2" s="15" t="s">
        <v>271</v>
      </c>
      <c r="C2" s="14" t="s">
        <v>75</v>
      </c>
      <c r="D2" s="6"/>
      <c r="E2" s="6"/>
      <c r="F2" s="6"/>
      <c r="G2" s="6"/>
      <c r="H2" s="6"/>
      <c r="J2" s="6"/>
      <c r="K2" s="6"/>
      <c r="L2" s="6"/>
      <c r="Q2" s="11" t="str">
        <f>IF($D2&lt;&gt;"","["&amp;$E2&amp;"]"&amp;"|"&amp;SUBSTITUTE(SUBSTITUTE($I2,CHAR(61),""),CHAR(34),"")&amp;"|"&amp;$K2&amp;"|"&amp;$G2&amp;"|"&amp;IF($G2="TX_CURR_SUBNAT.R","CY2021Q4",$M2),"")</f>
        <v/>
      </c>
    </row>
    <row r="3" spans="2:17" x14ac:dyDescent="0.2">
      <c r="D3" s="6"/>
      <c r="E3" s="6"/>
      <c r="F3" s="6"/>
      <c r="G3" s="6"/>
      <c r="H3" s="6"/>
      <c r="J3" s="6"/>
      <c r="K3" s="6"/>
      <c r="L3" s="6"/>
    </row>
    <row r="4" spans="2:17" x14ac:dyDescent="0.2">
      <c r="B4" s="16" t="s">
        <v>76</v>
      </c>
      <c r="D4" s="6"/>
      <c r="E4" s="6"/>
      <c r="F4" s="6"/>
      <c r="G4" s="6"/>
      <c r="H4" s="6"/>
      <c r="J4" s="6"/>
      <c r="K4" s="6"/>
      <c r="L4" s="6"/>
    </row>
    <row r="5" spans="2:17" x14ac:dyDescent="0.2">
      <c r="D5" s="6"/>
      <c r="E5" s="6"/>
      <c r="F5" s="6"/>
      <c r="G5" s="6"/>
      <c r="H5" s="6"/>
      <c r="J5" s="6"/>
      <c r="K5" s="6"/>
      <c r="L5" s="6"/>
    </row>
    <row r="6" spans="2:17" x14ac:dyDescent="0.2">
      <c r="B6" s="538" t="s">
        <v>264</v>
      </c>
      <c r="D6" s="6"/>
      <c r="E6" s="6"/>
      <c r="F6" s="6"/>
      <c r="G6" s="6"/>
      <c r="H6" s="6"/>
      <c r="J6" s="6"/>
      <c r="K6" s="6"/>
      <c r="L6" s="6"/>
    </row>
    <row r="7" spans="2:17" x14ac:dyDescent="0.2">
      <c r="B7" s="538"/>
      <c r="D7" s="6"/>
      <c r="E7" s="6"/>
      <c r="F7" s="6"/>
      <c r="G7" s="6"/>
      <c r="H7" s="6"/>
      <c r="J7" s="6"/>
      <c r="K7" s="6"/>
      <c r="L7" s="6"/>
    </row>
    <row r="8" spans="2:17" x14ac:dyDescent="0.2">
      <c r="B8" s="130"/>
      <c r="D8" s="6"/>
      <c r="E8" s="6"/>
      <c r="F8" s="6"/>
      <c r="G8" s="6"/>
      <c r="H8" s="6"/>
      <c r="J8" s="6"/>
      <c r="K8" s="6"/>
      <c r="L8" s="6"/>
    </row>
    <row r="9" spans="2:17" ht="17" x14ac:dyDescent="0.2">
      <c r="B9" s="130" t="s">
        <v>265</v>
      </c>
      <c r="D9" s="6"/>
      <c r="E9" s="6"/>
      <c r="F9" s="6"/>
      <c r="G9" s="6"/>
      <c r="H9" s="6"/>
      <c r="J9" s="6"/>
      <c r="K9" s="6"/>
      <c r="L9" s="6"/>
    </row>
    <row r="10" spans="2:17" x14ac:dyDescent="0.2">
      <c r="B10" s="130"/>
      <c r="D10" s="6"/>
      <c r="E10" s="6"/>
      <c r="F10" s="6"/>
      <c r="G10" s="6"/>
      <c r="H10" s="6"/>
      <c r="J10" s="6"/>
      <c r="K10" s="6"/>
      <c r="L10" s="6"/>
    </row>
    <row r="11" spans="2:17" x14ac:dyDescent="0.2">
      <c r="B11" s="538" t="s">
        <v>266</v>
      </c>
      <c r="D11" s="6"/>
      <c r="E11" s="6"/>
      <c r="F11" s="6"/>
      <c r="G11" s="6"/>
      <c r="H11" s="6"/>
      <c r="J11" s="6"/>
      <c r="K11" s="6"/>
      <c r="L11" s="6"/>
    </row>
    <row r="12" spans="2:17" x14ac:dyDescent="0.2">
      <c r="B12" s="538"/>
      <c r="D12" s="6"/>
      <c r="E12" s="6"/>
      <c r="F12" s="6"/>
      <c r="G12" s="6"/>
      <c r="H12" s="6"/>
      <c r="J12" s="6"/>
      <c r="K12" s="6"/>
      <c r="L12" s="6"/>
    </row>
    <row r="13" spans="2:17" x14ac:dyDescent="0.2">
      <c r="B13" s="130"/>
      <c r="D13" s="6"/>
      <c r="E13" s="6"/>
      <c r="F13" s="6"/>
      <c r="G13" s="6"/>
      <c r="H13" s="6"/>
      <c r="J13" s="6"/>
      <c r="K13" s="6"/>
      <c r="L13" s="6"/>
    </row>
    <row r="14" spans="2:17" ht="17" x14ac:dyDescent="0.2">
      <c r="B14" s="130" t="s">
        <v>267</v>
      </c>
      <c r="D14" s="6"/>
      <c r="E14" s="6"/>
      <c r="F14" s="6"/>
      <c r="G14" s="6"/>
      <c r="H14" s="6"/>
      <c r="J14" s="6"/>
      <c r="K14" s="6"/>
      <c r="L14" s="6"/>
    </row>
    <row r="15" spans="2:17" x14ac:dyDescent="0.2">
      <c r="B15" s="130"/>
      <c r="D15" s="6"/>
      <c r="E15" s="6"/>
      <c r="F15" s="6"/>
      <c r="G15" s="6"/>
      <c r="H15" s="6"/>
      <c r="J15" s="6"/>
      <c r="K15" s="6"/>
      <c r="L15" s="6"/>
    </row>
    <row r="16" spans="2:17" x14ac:dyDescent="0.2">
      <c r="B16" s="538" t="s">
        <v>268</v>
      </c>
      <c r="D16" s="6"/>
      <c r="E16" s="6"/>
      <c r="F16" s="6"/>
      <c r="G16" s="6"/>
      <c r="H16" s="6"/>
      <c r="J16" s="6"/>
      <c r="K16" s="6"/>
      <c r="L16" s="6"/>
    </row>
    <row r="17" spans="2:12" x14ac:dyDescent="0.2">
      <c r="B17" s="538"/>
      <c r="D17" s="6"/>
      <c r="E17" s="6"/>
      <c r="F17" s="6"/>
      <c r="G17" s="6"/>
      <c r="H17" s="6"/>
      <c r="J17" s="6"/>
      <c r="K17" s="6"/>
      <c r="L17" s="6"/>
    </row>
    <row r="18" spans="2:12" x14ac:dyDescent="0.2">
      <c r="B18" s="130"/>
      <c r="D18" s="6"/>
      <c r="E18" s="6"/>
      <c r="F18" s="6"/>
      <c r="G18" s="6"/>
      <c r="H18" s="6"/>
      <c r="J18" s="6"/>
      <c r="K18" s="6"/>
      <c r="L18" s="6"/>
    </row>
    <row r="19" spans="2:12" x14ac:dyDescent="0.2">
      <c r="B19" s="538" t="s">
        <v>269</v>
      </c>
      <c r="D19" s="6"/>
      <c r="E19" s="6"/>
      <c r="F19" s="6"/>
      <c r="G19" s="6"/>
      <c r="H19" s="6"/>
      <c r="J19" s="6"/>
      <c r="K19" s="6"/>
      <c r="L19" s="6"/>
    </row>
    <row r="20" spans="2:12" x14ac:dyDescent="0.2">
      <c r="B20" s="538"/>
      <c r="D20" s="6"/>
      <c r="E20" s="6"/>
      <c r="F20" s="6"/>
      <c r="G20" s="6"/>
      <c r="H20" s="6"/>
      <c r="J20" s="6"/>
      <c r="K20" s="6"/>
      <c r="L20" s="6"/>
    </row>
    <row r="21" spans="2:12" x14ac:dyDescent="0.2">
      <c r="D21" s="6"/>
      <c r="E21" s="6"/>
      <c r="F21" s="6"/>
      <c r="G21" s="6"/>
      <c r="H21" s="6"/>
      <c r="J21" s="6"/>
      <c r="K21" s="6"/>
      <c r="L21" s="6"/>
    </row>
    <row r="22" spans="2:12" ht="16" customHeight="1" x14ac:dyDescent="0.2">
      <c r="B22" s="130" t="s">
        <v>716</v>
      </c>
      <c r="D22" s="6"/>
      <c r="E22" s="6"/>
      <c r="F22" s="6"/>
      <c r="G22" s="6"/>
      <c r="H22" s="6"/>
      <c r="J22" s="6"/>
      <c r="K22" s="6"/>
      <c r="L22" s="6"/>
    </row>
    <row r="23" spans="2:12" x14ac:dyDescent="0.2">
      <c r="B23" s="130"/>
      <c r="D23" s="6"/>
      <c r="E23" s="6"/>
      <c r="F23" s="6"/>
      <c r="G23" s="6"/>
      <c r="H23" s="6"/>
      <c r="J23" s="6"/>
      <c r="K23" s="6"/>
      <c r="L23" s="6"/>
    </row>
    <row r="24" spans="2:12" x14ac:dyDescent="0.2">
      <c r="B24" s="13" t="s">
        <v>270</v>
      </c>
      <c r="D24" s="6"/>
      <c r="E24" s="6"/>
      <c r="F24" s="6"/>
      <c r="G24" s="6"/>
      <c r="H24" s="6"/>
      <c r="J24" s="6"/>
      <c r="K24" s="6"/>
      <c r="L24" s="6"/>
    </row>
    <row r="25" spans="2:12" x14ac:dyDescent="0.2">
      <c r="D25" s="6"/>
      <c r="E25" s="6"/>
      <c r="F25" s="6"/>
      <c r="G25" s="6"/>
      <c r="H25" s="6"/>
      <c r="J25" s="6"/>
      <c r="K25" s="6"/>
      <c r="L25" s="6"/>
    </row>
    <row r="26" spans="2:12" x14ac:dyDescent="0.2">
      <c r="B26" s="538" t="s">
        <v>715</v>
      </c>
      <c r="D26" s="6"/>
      <c r="E26" s="6"/>
      <c r="F26" s="6"/>
      <c r="G26" s="6"/>
      <c r="H26" s="6"/>
      <c r="J26" s="6"/>
      <c r="K26" s="6"/>
      <c r="L26" s="6"/>
    </row>
    <row r="27" spans="2:12" x14ac:dyDescent="0.2">
      <c r="B27" s="538"/>
      <c r="D27" s="6"/>
      <c r="E27" s="6"/>
      <c r="F27" s="6"/>
      <c r="G27" s="6"/>
      <c r="H27" s="6"/>
      <c r="J27" s="6"/>
      <c r="K27" s="6"/>
      <c r="L27" s="6"/>
    </row>
    <row r="28" spans="2:12" x14ac:dyDescent="0.2">
      <c r="D28" s="6"/>
      <c r="E28" s="6"/>
      <c r="F28" s="6"/>
      <c r="G28" s="6"/>
      <c r="H28" s="6"/>
      <c r="J28" s="6"/>
      <c r="K28" s="6"/>
      <c r="L28" s="6"/>
    </row>
    <row r="29" spans="2:12" x14ac:dyDescent="0.2">
      <c r="B29" s="130"/>
      <c r="D29" s="6"/>
      <c r="E29" s="6"/>
      <c r="F29" s="6"/>
      <c r="G29" s="6"/>
      <c r="H29" s="6"/>
      <c r="J29" s="6"/>
      <c r="K29" s="6"/>
      <c r="L29" s="6"/>
    </row>
    <row r="30" spans="2:12" x14ac:dyDescent="0.2">
      <c r="B30" s="130"/>
      <c r="D30" s="6"/>
      <c r="E30" s="6"/>
      <c r="F30" s="6"/>
      <c r="G30" s="6"/>
      <c r="H30" s="6"/>
      <c r="J30" s="6"/>
      <c r="K30" s="6"/>
      <c r="L30" s="6"/>
    </row>
    <row r="31" spans="2:12" x14ac:dyDescent="0.2">
      <c r="B31" s="130"/>
      <c r="D31" s="6"/>
      <c r="E31" s="6"/>
      <c r="F31" s="6"/>
      <c r="G31" s="6"/>
      <c r="H31" s="6"/>
      <c r="J31" s="6"/>
      <c r="K31" s="6"/>
      <c r="L31" s="6"/>
    </row>
    <row r="32" spans="2:12" x14ac:dyDescent="0.2">
      <c r="D32" s="6"/>
      <c r="E32" s="6"/>
      <c r="F32" s="6"/>
      <c r="G32" s="6"/>
      <c r="H32" s="6"/>
      <c r="J32" s="6"/>
      <c r="K32" s="6"/>
      <c r="L32" s="6"/>
    </row>
    <row r="33" spans="4:12" x14ac:dyDescent="0.2">
      <c r="D33" s="6"/>
      <c r="E33" s="6"/>
      <c r="F33" s="6"/>
      <c r="G33" s="6"/>
      <c r="H33" s="6"/>
      <c r="J33" s="6"/>
      <c r="K33" s="6"/>
      <c r="L33" s="6"/>
    </row>
    <row r="34" spans="4:12" x14ac:dyDescent="0.2">
      <c r="D34" s="6"/>
      <c r="E34" s="6"/>
      <c r="F34" s="6"/>
      <c r="G34" s="6"/>
      <c r="H34" s="6"/>
      <c r="J34" s="6"/>
      <c r="K34" s="6"/>
      <c r="L34" s="6"/>
    </row>
    <row r="35" spans="4:12" x14ac:dyDescent="0.2">
      <c r="D35" s="6"/>
      <c r="E35" s="6"/>
      <c r="F35" s="6"/>
      <c r="G35" s="6"/>
      <c r="H35" s="6"/>
      <c r="J35" s="6"/>
      <c r="K35" s="6"/>
      <c r="L35" s="6"/>
    </row>
    <row r="36" spans="4:12" x14ac:dyDescent="0.2">
      <c r="D36" s="6"/>
      <c r="E36" s="6"/>
      <c r="F36" s="6"/>
      <c r="G36" s="6"/>
      <c r="H36" s="6"/>
      <c r="J36" s="6"/>
      <c r="K36" s="6"/>
      <c r="L36" s="6"/>
    </row>
    <row r="37" spans="4:12" x14ac:dyDescent="0.2">
      <c r="D37" s="6"/>
      <c r="E37" s="6"/>
      <c r="F37" s="6"/>
      <c r="G37" s="6"/>
      <c r="H37" s="6"/>
      <c r="J37" s="6"/>
      <c r="K37" s="6"/>
      <c r="L37" s="6"/>
    </row>
    <row r="38" spans="4:12" x14ac:dyDescent="0.2">
      <c r="D38" s="6"/>
      <c r="E38" s="6"/>
      <c r="F38" s="6"/>
      <c r="G38" s="6"/>
      <c r="H38" s="6"/>
      <c r="J38" s="6"/>
      <c r="K38" s="6"/>
      <c r="L38" s="6"/>
    </row>
    <row r="39" spans="4:12" x14ac:dyDescent="0.2">
      <c r="D39" s="6"/>
      <c r="E39" s="6"/>
      <c r="F39" s="6"/>
      <c r="G39" s="6"/>
      <c r="H39" s="6"/>
      <c r="J39" s="6"/>
      <c r="K39" s="6"/>
      <c r="L39" s="6"/>
    </row>
    <row r="40" spans="4:12" x14ac:dyDescent="0.2">
      <c r="D40" s="6"/>
      <c r="E40" s="6"/>
      <c r="F40" s="6"/>
      <c r="G40" s="6"/>
      <c r="H40" s="6"/>
      <c r="J40" s="6"/>
      <c r="K40" s="6"/>
      <c r="L40" s="6"/>
    </row>
    <row r="41" spans="4:12" x14ac:dyDescent="0.2">
      <c r="D41" s="6"/>
      <c r="E41" s="6"/>
      <c r="F41" s="6"/>
      <c r="G41" s="6"/>
      <c r="H41" s="6"/>
      <c r="J41" s="6"/>
      <c r="K41" s="6"/>
      <c r="L41" s="6"/>
    </row>
    <row r="42" spans="4:12" x14ac:dyDescent="0.2">
      <c r="D42" s="6"/>
      <c r="E42" s="6"/>
      <c r="F42" s="6"/>
      <c r="G42" s="6"/>
      <c r="H42" s="6"/>
      <c r="J42" s="6"/>
      <c r="K42" s="6"/>
      <c r="L42" s="6"/>
    </row>
    <row r="43" spans="4:12" x14ac:dyDescent="0.2">
      <c r="D43" s="6"/>
      <c r="E43" s="6"/>
      <c r="F43" s="6"/>
      <c r="G43" s="6"/>
      <c r="H43" s="6"/>
      <c r="J43" s="6"/>
      <c r="K43" s="6"/>
      <c r="L43" s="6"/>
    </row>
    <row r="44" spans="4:12" x14ac:dyDescent="0.2">
      <c r="D44" s="6"/>
      <c r="E44" s="6"/>
      <c r="F44" s="6"/>
      <c r="G44" s="6"/>
      <c r="H44" s="6"/>
      <c r="J44" s="6"/>
      <c r="K44" s="6"/>
      <c r="L44" s="6"/>
    </row>
    <row r="45" spans="4:12" x14ac:dyDescent="0.2">
      <c r="D45" s="6"/>
      <c r="E45" s="6"/>
      <c r="F45" s="6"/>
      <c r="G45" s="6"/>
      <c r="H45" s="6"/>
      <c r="J45" s="6"/>
      <c r="K45" s="6"/>
      <c r="L45" s="6"/>
    </row>
    <row r="46" spans="4:12" x14ac:dyDescent="0.2">
      <c r="D46" s="6"/>
      <c r="E46" s="6"/>
      <c r="F46" s="6"/>
      <c r="G46" s="6"/>
      <c r="H46" s="6"/>
      <c r="J46" s="6"/>
      <c r="K46" s="6"/>
      <c r="L46" s="6"/>
    </row>
    <row r="47" spans="4:12" x14ac:dyDescent="0.2">
      <c r="D47" s="6"/>
      <c r="E47" s="6"/>
      <c r="F47" s="6"/>
      <c r="G47" s="6"/>
      <c r="H47" s="6"/>
      <c r="J47" s="6"/>
      <c r="K47" s="6"/>
      <c r="L47" s="6"/>
    </row>
    <row r="48" spans="4:12" x14ac:dyDescent="0.2">
      <c r="D48" s="6"/>
      <c r="E48" s="6"/>
      <c r="F48" s="6"/>
      <c r="G48" s="6"/>
      <c r="H48" s="6"/>
      <c r="J48" s="6"/>
      <c r="K48" s="6"/>
      <c r="L48" s="6"/>
    </row>
    <row r="49" spans="4:12" x14ac:dyDescent="0.2">
      <c r="D49" s="6"/>
      <c r="E49" s="6"/>
      <c r="F49" s="6"/>
      <c r="G49" s="6"/>
      <c r="H49" s="6"/>
      <c r="J49" s="6"/>
      <c r="K49" s="6"/>
      <c r="L49" s="6"/>
    </row>
    <row r="50" spans="4:12" x14ac:dyDescent="0.2">
      <c r="D50" s="6"/>
      <c r="E50" s="6"/>
      <c r="F50" s="6"/>
      <c r="G50" s="6"/>
      <c r="H50" s="6"/>
      <c r="J50" s="6"/>
      <c r="K50" s="6"/>
      <c r="L50" s="6"/>
    </row>
    <row r="51" spans="4:12" x14ac:dyDescent="0.2">
      <c r="D51" s="6"/>
      <c r="E51" s="6"/>
      <c r="F51" s="6"/>
      <c r="G51" s="6"/>
      <c r="H51" s="6"/>
      <c r="J51" s="6"/>
      <c r="K51" s="6"/>
      <c r="L51" s="6"/>
    </row>
    <row r="52" spans="4:12" x14ac:dyDescent="0.2">
      <c r="D52" s="6"/>
      <c r="E52" s="6"/>
      <c r="F52" s="6"/>
      <c r="G52" s="6"/>
      <c r="H52" s="6"/>
      <c r="J52" s="6"/>
      <c r="K52" s="6"/>
      <c r="L52" s="6"/>
    </row>
    <row r="53" spans="4:12" x14ac:dyDescent="0.2">
      <c r="D53" s="6"/>
      <c r="E53" s="6"/>
      <c r="F53" s="6"/>
      <c r="G53" s="6"/>
      <c r="H53" s="6"/>
      <c r="J53" s="6"/>
      <c r="K53" s="6"/>
      <c r="L53" s="6"/>
    </row>
    <row r="54" spans="4:12" x14ac:dyDescent="0.2">
      <c r="D54" s="6"/>
      <c r="E54" s="6"/>
      <c r="F54" s="6"/>
      <c r="G54" s="6"/>
      <c r="H54" s="6"/>
      <c r="J54" s="6"/>
      <c r="K54" s="6"/>
      <c r="L54" s="6"/>
    </row>
    <row r="55" spans="4:12" x14ac:dyDescent="0.2">
      <c r="D55" s="6"/>
      <c r="E55" s="6"/>
      <c r="F55" s="6"/>
      <c r="G55" s="6"/>
      <c r="H55" s="6"/>
      <c r="J55" s="6"/>
      <c r="K55" s="6"/>
      <c r="L55" s="6"/>
    </row>
    <row r="56" spans="4:12" x14ac:dyDescent="0.2">
      <c r="D56" s="6"/>
      <c r="E56" s="6"/>
      <c r="F56" s="6"/>
      <c r="G56" s="6"/>
      <c r="H56" s="6"/>
      <c r="J56" s="6"/>
      <c r="K56" s="6"/>
      <c r="L56" s="6"/>
    </row>
    <row r="57" spans="4:12" x14ac:dyDescent="0.2">
      <c r="D57" s="6"/>
      <c r="E57" s="6"/>
      <c r="F57" s="6"/>
      <c r="G57" s="6"/>
      <c r="H57" s="6"/>
      <c r="J57" s="6"/>
      <c r="K57" s="6"/>
      <c r="L57" s="6"/>
    </row>
    <row r="58" spans="4:12" x14ac:dyDescent="0.2">
      <c r="D58" s="6"/>
      <c r="E58" s="6"/>
      <c r="F58" s="6"/>
      <c r="G58" s="6"/>
      <c r="H58" s="6"/>
      <c r="J58" s="6"/>
      <c r="K58" s="6"/>
      <c r="L58" s="6"/>
    </row>
    <row r="59" spans="4:12" x14ac:dyDescent="0.2">
      <c r="D59" s="6"/>
      <c r="E59" s="6"/>
      <c r="F59" s="6"/>
      <c r="G59" s="6"/>
      <c r="H59" s="6"/>
      <c r="J59" s="6"/>
      <c r="K59" s="6"/>
      <c r="L59" s="6"/>
    </row>
    <row r="60" spans="4:12" x14ac:dyDescent="0.2">
      <c r="D60" s="6"/>
      <c r="E60" s="6"/>
      <c r="F60" s="6"/>
      <c r="G60" s="6"/>
      <c r="H60" s="6"/>
      <c r="J60" s="6"/>
      <c r="K60" s="6"/>
      <c r="L60" s="6"/>
    </row>
    <row r="61" spans="4:12" x14ac:dyDescent="0.2">
      <c r="D61" s="6"/>
      <c r="E61" s="6"/>
      <c r="F61" s="6"/>
      <c r="G61" s="6"/>
      <c r="H61" s="6"/>
      <c r="J61" s="6"/>
      <c r="K61" s="6"/>
      <c r="L61" s="6"/>
    </row>
    <row r="62" spans="4:12" x14ac:dyDescent="0.2">
      <c r="D62" s="6"/>
      <c r="E62" s="6"/>
      <c r="F62" s="6"/>
      <c r="G62" s="6"/>
      <c r="H62" s="6"/>
      <c r="J62" s="6"/>
      <c r="K62" s="6"/>
      <c r="L62" s="6"/>
    </row>
    <row r="63" spans="4:12" x14ac:dyDescent="0.2">
      <c r="D63" s="6"/>
      <c r="E63" s="6"/>
      <c r="F63" s="6"/>
      <c r="G63" s="6"/>
      <c r="H63" s="6"/>
      <c r="J63" s="6"/>
      <c r="K63" s="6"/>
      <c r="L63" s="6"/>
    </row>
    <row r="64" spans="4:12" x14ac:dyDescent="0.2">
      <c r="D64" s="6"/>
      <c r="E64" s="6"/>
      <c r="F64" s="6"/>
      <c r="G64" s="6"/>
      <c r="H64" s="6"/>
      <c r="J64" s="6"/>
      <c r="K64" s="6"/>
      <c r="L64" s="6"/>
    </row>
    <row r="65" spans="4:12" x14ac:dyDescent="0.2">
      <c r="D65" s="6"/>
      <c r="E65" s="6"/>
      <c r="F65" s="6"/>
      <c r="G65" s="6"/>
      <c r="H65" s="6"/>
      <c r="J65" s="6"/>
      <c r="K65" s="6"/>
      <c r="L65" s="6"/>
    </row>
    <row r="66" spans="4:12" x14ac:dyDescent="0.2">
      <c r="D66" s="6"/>
      <c r="E66" s="6"/>
      <c r="F66" s="6"/>
      <c r="G66" s="6"/>
      <c r="H66" s="6"/>
      <c r="J66" s="6"/>
      <c r="K66" s="6"/>
      <c r="L66" s="6"/>
    </row>
    <row r="67" spans="4:12" x14ac:dyDescent="0.2">
      <c r="D67" s="6"/>
      <c r="E67" s="6"/>
      <c r="F67" s="6"/>
      <c r="G67" s="6"/>
      <c r="H67" s="6"/>
      <c r="J67" s="6"/>
      <c r="K67" s="6"/>
      <c r="L67" s="6"/>
    </row>
    <row r="68" spans="4:12" x14ac:dyDescent="0.2">
      <c r="D68" s="6"/>
      <c r="E68" s="6"/>
      <c r="F68" s="6"/>
      <c r="G68" s="6"/>
      <c r="H68" s="6"/>
      <c r="J68" s="6"/>
      <c r="K68" s="6"/>
      <c r="L68" s="6"/>
    </row>
    <row r="69" spans="4:12" x14ac:dyDescent="0.2">
      <c r="D69" s="6"/>
      <c r="E69" s="6"/>
      <c r="F69" s="6"/>
      <c r="G69" s="6"/>
      <c r="H69" s="6"/>
      <c r="J69" s="6"/>
      <c r="K69" s="6"/>
      <c r="L69" s="6"/>
    </row>
    <row r="70" spans="4:12" x14ac:dyDescent="0.2">
      <c r="D70" s="6"/>
      <c r="E70" s="6"/>
      <c r="F70" s="6"/>
      <c r="G70" s="6"/>
      <c r="H70" s="6"/>
      <c r="J70" s="6"/>
      <c r="K70" s="6"/>
      <c r="L70" s="6"/>
    </row>
    <row r="71" spans="4:12" x14ac:dyDescent="0.2">
      <c r="D71" s="6"/>
      <c r="E71" s="6"/>
      <c r="F71" s="6"/>
      <c r="G71" s="6"/>
      <c r="H71" s="6"/>
      <c r="J71" s="6"/>
      <c r="K71" s="6"/>
      <c r="L71" s="6"/>
    </row>
    <row r="72" spans="4:12" x14ac:dyDescent="0.2">
      <c r="D72" s="6"/>
      <c r="E72" s="6"/>
      <c r="F72" s="6"/>
      <c r="G72" s="6"/>
      <c r="H72" s="6"/>
      <c r="J72" s="6"/>
      <c r="K72" s="6"/>
      <c r="L72" s="6"/>
    </row>
    <row r="73" spans="4:12" x14ac:dyDescent="0.2">
      <c r="D73" s="6"/>
      <c r="E73" s="6"/>
      <c r="F73" s="6"/>
      <c r="G73" s="6"/>
      <c r="H73" s="6"/>
      <c r="J73" s="6"/>
      <c r="K73" s="6"/>
      <c r="L73" s="6"/>
    </row>
    <row r="74" spans="4:12" x14ac:dyDescent="0.2">
      <c r="D74" s="6"/>
      <c r="E74" s="6"/>
      <c r="F74" s="6"/>
      <c r="G74" s="6"/>
      <c r="H74" s="6"/>
      <c r="J74" s="6"/>
      <c r="K74" s="6"/>
      <c r="L74" s="6"/>
    </row>
    <row r="75" spans="4:12" x14ac:dyDescent="0.2">
      <c r="D75" s="6"/>
      <c r="E75" s="6"/>
      <c r="F75" s="6"/>
      <c r="G75" s="6"/>
      <c r="H75" s="6"/>
      <c r="J75" s="6"/>
      <c r="K75" s="6"/>
      <c r="L75" s="6"/>
    </row>
    <row r="76" spans="4:12" x14ac:dyDescent="0.2">
      <c r="D76" s="6"/>
      <c r="E76" s="6"/>
      <c r="F76" s="6"/>
      <c r="G76" s="6"/>
      <c r="H76" s="6"/>
      <c r="J76" s="6"/>
      <c r="K76" s="6"/>
      <c r="L76" s="6"/>
    </row>
    <row r="77" spans="4:12" x14ac:dyDescent="0.2">
      <c r="D77" s="6"/>
      <c r="E77" s="6"/>
      <c r="F77" s="6"/>
      <c r="G77" s="6"/>
      <c r="H77" s="6"/>
      <c r="J77" s="6"/>
      <c r="K77" s="6"/>
      <c r="L77" s="6"/>
    </row>
    <row r="78" spans="4:12" x14ac:dyDescent="0.2">
      <c r="D78" s="6"/>
      <c r="E78" s="6"/>
      <c r="F78" s="6"/>
      <c r="G78" s="6"/>
      <c r="H78" s="6"/>
      <c r="J78" s="6"/>
      <c r="K78" s="6"/>
      <c r="L78" s="6"/>
    </row>
    <row r="79" spans="4:12" x14ac:dyDescent="0.2">
      <c r="D79" s="6"/>
      <c r="E79" s="6"/>
      <c r="F79" s="6"/>
      <c r="G79" s="6"/>
      <c r="H79" s="6"/>
      <c r="J79" s="6"/>
      <c r="K79" s="6"/>
      <c r="L79" s="6"/>
    </row>
    <row r="80" spans="4:12" x14ac:dyDescent="0.2">
      <c r="D80" s="6"/>
      <c r="E80" s="6"/>
      <c r="F80" s="6"/>
      <c r="G80" s="6"/>
      <c r="H80" s="6"/>
      <c r="J80" s="6"/>
      <c r="K80" s="6"/>
      <c r="L80" s="6"/>
    </row>
    <row r="81" spans="4:12" x14ac:dyDescent="0.2">
      <c r="D81" s="6"/>
      <c r="E81" s="6"/>
      <c r="F81" s="6"/>
      <c r="G81" s="6"/>
      <c r="H81" s="6"/>
      <c r="J81" s="6"/>
      <c r="K81" s="6"/>
      <c r="L81" s="6"/>
    </row>
    <row r="82" spans="4:12" x14ac:dyDescent="0.2">
      <c r="D82" s="6"/>
      <c r="E82" s="6"/>
      <c r="F82" s="6"/>
      <c r="G82" s="6"/>
      <c r="H82" s="6"/>
      <c r="J82" s="6"/>
      <c r="K82" s="6"/>
      <c r="L82" s="6"/>
    </row>
    <row r="83" spans="4:12" x14ac:dyDescent="0.2">
      <c r="D83" s="6"/>
      <c r="E83" s="6"/>
      <c r="F83" s="6"/>
      <c r="G83" s="6"/>
      <c r="H83" s="6"/>
      <c r="J83" s="6"/>
      <c r="K83" s="6"/>
      <c r="L83" s="6"/>
    </row>
    <row r="84" spans="4:12" x14ac:dyDescent="0.2">
      <c r="D84" s="6"/>
      <c r="E84" s="6"/>
      <c r="F84" s="6"/>
      <c r="G84" s="6"/>
      <c r="H84" s="6"/>
      <c r="J84" s="6"/>
      <c r="K84" s="6"/>
      <c r="L84" s="6"/>
    </row>
    <row r="85" spans="4:12" x14ac:dyDescent="0.2">
      <c r="D85" s="6"/>
      <c r="E85" s="6"/>
      <c r="F85" s="6"/>
      <c r="G85" s="6"/>
      <c r="H85" s="6"/>
      <c r="J85" s="6"/>
      <c r="K85" s="6"/>
      <c r="L85" s="6"/>
    </row>
    <row r="86" spans="4:12" x14ac:dyDescent="0.2">
      <c r="D86" s="6"/>
      <c r="E86" s="6"/>
      <c r="F86" s="6"/>
      <c r="G86" s="6"/>
      <c r="H86" s="6"/>
      <c r="J86" s="6"/>
      <c r="K86" s="6"/>
      <c r="L86" s="6"/>
    </row>
    <row r="87" spans="4:12" x14ac:dyDescent="0.2">
      <c r="D87" s="6"/>
      <c r="E87" s="6"/>
      <c r="F87" s="6"/>
      <c r="G87" s="6"/>
      <c r="H87" s="6"/>
      <c r="J87" s="6"/>
      <c r="K87" s="6"/>
      <c r="L87" s="6"/>
    </row>
    <row r="88" spans="4:12" x14ac:dyDescent="0.2">
      <c r="D88" s="6"/>
      <c r="E88" s="6"/>
      <c r="F88" s="6"/>
      <c r="G88" s="6"/>
      <c r="H88" s="6"/>
      <c r="J88" s="6"/>
      <c r="K88" s="6"/>
      <c r="L88" s="6"/>
    </row>
    <row r="89" spans="4:12" x14ac:dyDescent="0.2">
      <c r="D89" s="6"/>
      <c r="E89" s="6"/>
      <c r="F89" s="6"/>
      <c r="G89" s="6"/>
      <c r="H89" s="6"/>
      <c r="J89" s="6"/>
      <c r="K89" s="6"/>
      <c r="L89" s="6"/>
    </row>
    <row r="90" spans="4:12" x14ac:dyDescent="0.2">
      <c r="D90" s="6"/>
      <c r="E90" s="6"/>
      <c r="F90" s="6"/>
      <c r="G90" s="6"/>
      <c r="H90" s="6"/>
      <c r="J90" s="6"/>
      <c r="K90" s="6"/>
      <c r="L90" s="6"/>
    </row>
    <row r="91" spans="4:12" x14ac:dyDescent="0.2">
      <c r="D91" s="6"/>
      <c r="E91" s="6"/>
      <c r="F91" s="6"/>
      <c r="G91" s="6"/>
      <c r="H91" s="6"/>
      <c r="J91" s="6"/>
      <c r="K91" s="6"/>
      <c r="L91" s="6"/>
    </row>
    <row r="92" spans="4:12" x14ac:dyDescent="0.2">
      <c r="D92" s="6"/>
      <c r="E92" s="6"/>
      <c r="F92" s="6"/>
      <c r="G92" s="6"/>
      <c r="H92" s="6"/>
      <c r="J92" s="6"/>
      <c r="K92" s="6"/>
      <c r="L92" s="6"/>
    </row>
    <row r="93" spans="4:12" x14ac:dyDescent="0.2">
      <c r="D93" s="6"/>
      <c r="E93" s="6"/>
      <c r="F93" s="6"/>
      <c r="G93" s="6"/>
      <c r="H93" s="6"/>
      <c r="J93" s="6"/>
      <c r="K93" s="6"/>
      <c r="L93" s="6"/>
    </row>
    <row r="94" spans="4:12" x14ac:dyDescent="0.2">
      <c r="D94" s="6"/>
      <c r="E94" s="6"/>
      <c r="F94" s="6"/>
      <c r="G94" s="6"/>
      <c r="H94" s="6"/>
      <c r="J94" s="6"/>
      <c r="K94" s="6"/>
      <c r="L94" s="6"/>
    </row>
    <row r="95" spans="4:12" x14ac:dyDescent="0.2">
      <c r="D95" s="6"/>
      <c r="E95" s="6"/>
      <c r="F95" s="6"/>
      <c r="G95" s="6"/>
      <c r="H95" s="6"/>
      <c r="J95" s="6"/>
      <c r="K95" s="6"/>
      <c r="L95" s="6"/>
    </row>
    <row r="96" spans="4:12" x14ac:dyDescent="0.2">
      <c r="D96" s="6"/>
      <c r="E96" s="6"/>
      <c r="F96" s="6"/>
      <c r="G96" s="6"/>
      <c r="H96" s="6"/>
      <c r="J96" s="6"/>
      <c r="K96" s="6"/>
      <c r="L96" s="6"/>
    </row>
    <row r="97" spans="4:12" x14ac:dyDescent="0.2">
      <c r="D97" s="6"/>
      <c r="E97" s="6"/>
      <c r="F97" s="6"/>
      <c r="G97" s="6"/>
      <c r="H97" s="6"/>
      <c r="J97" s="6"/>
      <c r="K97" s="6"/>
      <c r="L97" s="6"/>
    </row>
    <row r="98" spans="4:12" x14ac:dyDescent="0.2">
      <c r="D98" s="6"/>
      <c r="E98" s="6"/>
      <c r="F98" s="6"/>
      <c r="G98" s="6"/>
      <c r="H98" s="6"/>
      <c r="J98" s="6"/>
      <c r="K98" s="6"/>
      <c r="L98" s="6"/>
    </row>
    <row r="99" spans="4:12" x14ac:dyDescent="0.2">
      <c r="D99" s="6"/>
      <c r="E99" s="6"/>
      <c r="F99" s="6"/>
      <c r="G99" s="6"/>
      <c r="H99" s="6"/>
      <c r="J99" s="6"/>
      <c r="K99" s="6"/>
      <c r="L99" s="6"/>
    </row>
    <row r="100" spans="4:12" x14ac:dyDescent="0.2">
      <c r="D100" s="6"/>
      <c r="E100" s="6"/>
      <c r="F100" s="6"/>
      <c r="G100" s="6"/>
      <c r="H100" s="6"/>
      <c r="J100" s="6"/>
      <c r="K100" s="6"/>
      <c r="L100" s="6"/>
    </row>
    <row r="101" spans="4:12" x14ac:dyDescent="0.2">
      <c r="D101" s="6"/>
      <c r="E101" s="6"/>
      <c r="F101" s="6"/>
      <c r="G101" s="6"/>
      <c r="H101" s="6"/>
      <c r="J101" s="6"/>
      <c r="K101" s="6"/>
      <c r="L101" s="6"/>
    </row>
    <row r="102" spans="4:12" x14ac:dyDescent="0.2">
      <c r="D102" s="6"/>
      <c r="E102" s="6"/>
      <c r="F102" s="6"/>
      <c r="G102" s="6"/>
      <c r="H102" s="6"/>
      <c r="J102" s="6"/>
      <c r="K102" s="6"/>
      <c r="L102" s="6"/>
    </row>
    <row r="103" spans="4:12" x14ac:dyDescent="0.2">
      <c r="D103" s="6"/>
      <c r="E103" s="6"/>
      <c r="F103" s="6"/>
      <c r="G103" s="6"/>
      <c r="H103" s="6"/>
      <c r="J103" s="6"/>
      <c r="K103" s="6"/>
      <c r="L103" s="6"/>
    </row>
    <row r="104" spans="4:12" x14ac:dyDescent="0.2">
      <c r="D104" s="6"/>
      <c r="E104" s="6"/>
      <c r="F104" s="6"/>
      <c r="G104" s="6"/>
      <c r="H104" s="6"/>
      <c r="J104" s="6"/>
      <c r="K104" s="6"/>
      <c r="L104" s="6"/>
    </row>
    <row r="105" spans="4:12" x14ac:dyDescent="0.2">
      <c r="D105" s="6"/>
      <c r="E105" s="6"/>
      <c r="F105" s="6"/>
      <c r="G105" s="6"/>
      <c r="H105" s="6"/>
      <c r="J105" s="6"/>
      <c r="K105" s="6"/>
      <c r="L105" s="6"/>
    </row>
    <row r="106" spans="4:12" x14ac:dyDescent="0.2">
      <c r="D106" s="6"/>
      <c r="E106" s="6"/>
      <c r="F106" s="6"/>
      <c r="G106" s="6"/>
      <c r="H106" s="6"/>
      <c r="J106" s="6"/>
      <c r="K106" s="6"/>
      <c r="L106" s="6"/>
    </row>
    <row r="107" spans="4:12" x14ac:dyDescent="0.2">
      <c r="D107" s="6"/>
      <c r="E107" s="6"/>
      <c r="F107" s="6"/>
      <c r="G107" s="6"/>
      <c r="H107" s="6"/>
      <c r="J107" s="6"/>
      <c r="K107" s="6"/>
      <c r="L107" s="6"/>
    </row>
    <row r="108" spans="4:12" x14ac:dyDescent="0.2">
      <c r="D108" s="6"/>
      <c r="E108" s="6"/>
      <c r="F108" s="6"/>
      <c r="G108" s="6"/>
      <c r="H108" s="6"/>
      <c r="J108" s="6"/>
      <c r="K108" s="6"/>
      <c r="L108" s="6"/>
    </row>
    <row r="109" spans="4:12" x14ac:dyDescent="0.2">
      <c r="D109" s="6"/>
      <c r="E109" s="6"/>
      <c r="F109" s="6"/>
      <c r="G109" s="6"/>
      <c r="H109" s="6"/>
      <c r="J109" s="6"/>
      <c r="K109" s="6"/>
      <c r="L109" s="6"/>
    </row>
    <row r="110" spans="4:12" x14ac:dyDescent="0.2">
      <c r="D110" s="6"/>
      <c r="E110" s="6"/>
      <c r="F110" s="6"/>
      <c r="G110" s="6"/>
      <c r="H110" s="6"/>
      <c r="J110" s="6"/>
      <c r="K110" s="6"/>
      <c r="L110" s="6"/>
    </row>
    <row r="111" spans="4:12" x14ac:dyDescent="0.2">
      <c r="D111" s="6"/>
      <c r="E111" s="6"/>
      <c r="F111" s="6"/>
      <c r="G111" s="6"/>
      <c r="H111" s="6"/>
      <c r="J111" s="6"/>
      <c r="K111" s="6"/>
      <c r="L111" s="6"/>
    </row>
    <row r="112" spans="4:12" x14ac:dyDescent="0.2">
      <c r="D112" s="6"/>
      <c r="E112" s="6"/>
      <c r="F112" s="6"/>
      <c r="G112" s="6"/>
      <c r="H112" s="6"/>
      <c r="J112" s="6"/>
      <c r="K112" s="6"/>
      <c r="L112" s="6"/>
    </row>
    <row r="113" spans="4:12" x14ac:dyDescent="0.2">
      <c r="D113" s="6"/>
      <c r="E113" s="6"/>
      <c r="F113" s="6"/>
      <c r="G113" s="6"/>
      <c r="H113" s="6"/>
      <c r="J113" s="6"/>
      <c r="K113" s="6"/>
      <c r="L113" s="6"/>
    </row>
    <row r="114" spans="4:12" x14ac:dyDescent="0.2">
      <c r="D114" s="6"/>
      <c r="E114" s="6"/>
      <c r="F114" s="6"/>
      <c r="G114" s="6"/>
      <c r="H114" s="6"/>
      <c r="J114" s="6"/>
      <c r="K114" s="6"/>
      <c r="L114" s="6"/>
    </row>
    <row r="115" spans="4:12" x14ac:dyDescent="0.2">
      <c r="D115" s="6"/>
      <c r="E115" s="6"/>
      <c r="F115" s="6"/>
      <c r="G115" s="6"/>
      <c r="H115" s="6"/>
      <c r="J115" s="6"/>
      <c r="K115" s="6"/>
      <c r="L115" s="6"/>
    </row>
    <row r="116" spans="4:12" x14ac:dyDescent="0.2">
      <c r="D116" s="6"/>
      <c r="E116" s="6"/>
      <c r="F116" s="6"/>
      <c r="G116" s="6"/>
      <c r="H116" s="6"/>
      <c r="J116" s="6"/>
      <c r="K116" s="6"/>
      <c r="L116" s="6"/>
    </row>
    <row r="117" spans="4:12" x14ac:dyDescent="0.2">
      <c r="D117" s="6"/>
      <c r="E117" s="6"/>
      <c r="F117" s="6"/>
      <c r="G117" s="6"/>
      <c r="H117" s="6"/>
      <c r="J117" s="6"/>
      <c r="K117" s="6"/>
      <c r="L117" s="6"/>
    </row>
    <row r="118" spans="4:12" x14ac:dyDescent="0.2">
      <c r="D118" s="6"/>
      <c r="E118" s="6"/>
      <c r="F118" s="6"/>
      <c r="G118" s="6"/>
      <c r="H118" s="6"/>
      <c r="J118" s="6"/>
      <c r="K118" s="6"/>
      <c r="L118" s="6"/>
    </row>
    <row r="119" spans="4:12" x14ac:dyDescent="0.2">
      <c r="D119" s="6"/>
      <c r="E119" s="6"/>
      <c r="F119" s="6"/>
      <c r="G119" s="6"/>
      <c r="H119" s="6"/>
      <c r="J119" s="6"/>
      <c r="K119" s="6"/>
      <c r="L119" s="6"/>
    </row>
    <row r="120" spans="4:12" x14ac:dyDescent="0.2">
      <c r="D120" s="6"/>
      <c r="E120" s="6"/>
      <c r="F120" s="6"/>
      <c r="G120" s="6"/>
      <c r="H120" s="6"/>
      <c r="J120" s="6"/>
      <c r="K120" s="6"/>
      <c r="L120" s="6"/>
    </row>
    <row r="121" spans="4:12" x14ac:dyDescent="0.2">
      <c r="D121" s="6"/>
      <c r="E121" s="6"/>
      <c r="F121" s="6"/>
      <c r="G121" s="6"/>
      <c r="H121" s="6"/>
      <c r="J121" s="6"/>
      <c r="K121" s="6"/>
      <c r="L121" s="6"/>
    </row>
    <row r="122" spans="4:12" x14ac:dyDescent="0.2">
      <c r="D122" s="6"/>
      <c r="E122" s="6"/>
      <c r="F122" s="6"/>
      <c r="G122" s="6"/>
      <c r="H122" s="6"/>
      <c r="J122" s="6"/>
      <c r="K122" s="6"/>
      <c r="L122" s="6"/>
    </row>
    <row r="123" spans="4:12" x14ac:dyDescent="0.2">
      <c r="D123" s="6"/>
      <c r="E123" s="6"/>
      <c r="F123" s="6"/>
      <c r="G123" s="6"/>
      <c r="H123" s="6"/>
      <c r="J123" s="6"/>
      <c r="K123" s="6"/>
      <c r="L123" s="6"/>
    </row>
    <row r="124" spans="4:12" x14ac:dyDescent="0.2">
      <c r="D124" s="6"/>
      <c r="E124" s="6"/>
      <c r="F124" s="6"/>
      <c r="G124" s="6"/>
      <c r="H124" s="6"/>
      <c r="J124" s="6"/>
      <c r="K124" s="6"/>
      <c r="L124" s="6"/>
    </row>
    <row r="125" spans="4:12" x14ac:dyDescent="0.2">
      <c r="D125" s="6"/>
      <c r="E125" s="6"/>
      <c r="F125" s="6"/>
      <c r="G125" s="6"/>
      <c r="H125" s="6"/>
      <c r="J125" s="6"/>
      <c r="K125" s="6"/>
      <c r="L125" s="6"/>
    </row>
    <row r="126" spans="4:12" x14ac:dyDescent="0.2">
      <c r="D126" s="6"/>
      <c r="E126" s="6"/>
      <c r="F126" s="6"/>
      <c r="G126" s="6"/>
      <c r="H126" s="6"/>
      <c r="J126" s="6"/>
      <c r="K126" s="6"/>
      <c r="L126" s="6"/>
    </row>
    <row r="127" spans="4:12" x14ac:dyDescent="0.2">
      <c r="D127" s="6"/>
      <c r="E127" s="6"/>
      <c r="F127" s="6"/>
      <c r="G127" s="6"/>
      <c r="H127" s="6"/>
      <c r="J127" s="6"/>
      <c r="K127" s="6"/>
      <c r="L127" s="6"/>
    </row>
    <row r="128" spans="4:12" x14ac:dyDescent="0.2">
      <c r="D128" s="6"/>
      <c r="E128" s="6"/>
      <c r="F128" s="6"/>
      <c r="G128" s="6"/>
      <c r="H128" s="6"/>
      <c r="J128" s="6"/>
      <c r="K128" s="6"/>
      <c r="L128" s="6"/>
    </row>
    <row r="129" spans="4:12" x14ac:dyDescent="0.2">
      <c r="D129" s="6"/>
      <c r="E129" s="6"/>
      <c r="F129" s="6"/>
      <c r="G129" s="6"/>
      <c r="H129" s="6"/>
      <c r="J129" s="6"/>
      <c r="K129" s="6"/>
      <c r="L129" s="6"/>
    </row>
    <row r="130" spans="4:12" x14ac:dyDescent="0.2">
      <c r="D130" s="6"/>
      <c r="E130" s="6"/>
      <c r="F130" s="6"/>
      <c r="G130" s="6"/>
      <c r="H130" s="6"/>
      <c r="J130" s="6"/>
      <c r="K130" s="6"/>
      <c r="L130" s="6"/>
    </row>
    <row r="131" spans="4:12" x14ac:dyDescent="0.2">
      <c r="D131" s="6"/>
      <c r="E131" s="6"/>
      <c r="F131" s="6"/>
      <c r="G131" s="6"/>
      <c r="H131" s="6"/>
      <c r="J131" s="6"/>
      <c r="K131" s="6"/>
      <c r="L131" s="6"/>
    </row>
    <row r="132" spans="4:12" x14ac:dyDescent="0.2">
      <c r="D132" s="6"/>
      <c r="E132" s="6"/>
      <c r="F132" s="6"/>
      <c r="G132" s="6"/>
      <c r="H132" s="6"/>
      <c r="J132" s="6"/>
      <c r="K132" s="6"/>
      <c r="L132" s="6"/>
    </row>
    <row r="133" spans="4:12" x14ac:dyDescent="0.2">
      <c r="D133" s="6"/>
      <c r="E133" s="6"/>
      <c r="F133" s="6"/>
      <c r="G133" s="6"/>
      <c r="H133" s="6"/>
      <c r="J133" s="6"/>
      <c r="K133" s="6"/>
      <c r="L133" s="6"/>
    </row>
    <row r="134" spans="4:12" x14ac:dyDescent="0.2">
      <c r="D134" s="6"/>
      <c r="E134" s="6"/>
      <c r="F134" s="6"/>
      <c r="G134" s="6"/>
      <c r="H134" s="6"/>
      <c r="J134" s="6"/>
      <c r="K134" s="6"/>
      <c r="L134" s="6"/>
    </row>
    <row r="135" spans="4:12" x14ac:dyDescent="0.2">
      <c r="D135" s="6"/>
      <c r="E135" s="6"/>
      <c r="F135" s="6"/>
      <c r="G135" s="6"/>
      <c r="H135" s="6"/>
      <c r="J135" s="6"/>
      <c r="K135" s="6"/>
      <c r="L135" s="6"/>
    </row>
    <row r="136" spans="4:12" x14ac:dyDescent="0.2">
      <c r="D136" s="6"/>
      <c r="E136" s="6"/>
      <c r="F136" s="6"/>
      <c r="G136" s="6"/>
      <c r="H136" s="6"/>
      <c r="J136" s="6"/>
      <c r="K136" s="6"/>
      <c r="L136" s="6"/>
    </row>
    <row r="137" spans="4:12" x14ac:dyDescent="0.2">
      <c r="D137" s="6"/>
      <c r="E137" s="6"/>
      <c r="F137" s="6"/>
      <c r="G137" s="6"/>
      <c r="H137" s="6"/>
      <c r="J137" s="6"/>
      <c r="K137" s="6"/>
      <c r="L137" s="6"/>
    </row>
    <row r="138" spans="4:12" x14ac:dyDescent="0.2">
      <c r="D138" s="6"/>
      <c r="E138" s="6"/>
      <c r="F138" s="6"/>
      <c r="G138" s="6"/>
      <c r="H138" s="6"/>
      <c r="J138" s="6"/>
      <c r="K138" s="6"/>
      <c r="L138" s="6"/>
    </row>
    <row r="139" spans="4:12" x14ac:dyDescent="0.2">
      <c r="D139" s="6"/>
      <c r="E139" s="6"/>
      <c r="F139" s="6"/>
      <c r="G139" s="6"/>
      <c r="H139" s="6"/>
      <c r="J139" s="6"/>
      <c r="K139" s="6"/>
      <c r="L139" s="6"/>
    </row>
    <row r="140" spans="4:12" x14ac:dyDescent="0.2">
      <c r="D140" s="6"/>
      <c r="E140" s="6"/>
      <c r="F140" s="6"/>
      <c r="G140" s="6"/>
      <c r="H140" s="6"/>
      <c r="J140" s="6"/>
      <c r="K140" s="6"/>
      <c r="L140" s="6"/>
    </row>
    <row r="141" spans="4:12" x14ac:dyDescent="0.2">
      <c r="D141" s="6"/>
      <c r="E141" s="6"/>
      <c r="F141" s="6"/>
      <c r="G141" s="6"/>
      <c r="H141" s="6"/>
      <c r="J141" s="6"/>
      <c r="K141" s="6"/>
      <c r="L141" s="6"/>
    </row>
    <row r="142" spans="4:12" x14ac:dyDescent="0.2">
      <c r="D142" s="6"/>
      <c r="E142" s="6"/>
      <c r="F142" s="6"/>
      <c r="G142" s="6"/>
      <c r="H142" s="6"/>
      <c r="J142" s="6"/>
      <c r="K142" s="6"/>
      <c r="L142" s="6"/>
    </row>
    <row r="143" spans="4:12" x14ac:dyDescent="0.2">
      <c r="D143" s="6"/>
      <c r="E143" s="6"/>
      <c r="F143" s="6"/>
      <c r="G143" s="6"/>
      <c r="H143" s="6"/>
      <c r="J143" s="6"/>
      <c r="K143" s="6"/>
      <c r="L143" s="6"/>
    </row>
    <row r="144" spans="4:12" x14ac:dyDescent="0.2">
      <c r="D144" s="6"/>
      <c r="E144" s="6"/>
      <c r="F144" s="6"/>
      <c r="G144" s="6"/>
      <c r="H144" s="6"/>
      <c r="J144" s="6"/>
      <c r="K144" s="6"/>
      <c r="L144" s="6"/>
    </row>
    <row r="145" spans="4:12" x14ac:dyDescent="0.2">
      <c r="D145" s="6"/>
      <c r="E145" s="6"/>
      <c r="F145" s="6"/>
      <c r="G145" s="6"/>
      <c r="H145" s="6"/>
      <c r="J145" s="6"/>
      <c r="K145" s="6"/>
      <c r="L145" s="6"/>
    </row>
    <row r="146" spans="4:12" x14ac:dyDescent="0.2">
      <c r="D146" s="6"/>
      <c r="E146" s="6"/>
      <c r="F146" s="6"/>
      <c r="G146" s="6"/>
      <c r="H146" s="6"/>
      <c r="J146" s="6"/>
      <c r="K146" s="6"/>
      <c r="L146" s="6"/>
    </row>
    <row r="147" spans="4:12" x14ac:dyDescent="0.2">
      <c r="D147" s="6"/>
      <c r="E147" s="6"/>
      <c r="F147" s="6"/>
      <c r="G147" s="6"/>
      <c r="H147" s="6"/>
      <c r="J147" s="6"/>
      <c r="K147" s="6"/>
      <c r="L147" s="6"/>
    </row>
    <row r="148" spans="4:12" x14ac:dyDescent="0.2">
      <c r="D148" s="6"/>
      <c r="E148" s="6"/>
      <c r="F148" s="6"/>
      <c r="G148" s="6"/>
      <c r="H148" s="6"/>
      <c r="J148" s="6"/>
      <c r="K148" s="6"/>
      <c r="L148" s="6"/>
    </row>
    <row r="149" spans="4:12" x14ac:dyDescent="0.2">
      <c r="D149" s="6"/>
      <c r="E149" s="6"/>
      <c r="F149" s="6"/>
      <c r="G149" s="6"/>
      <c r="H149" s="6"/>
      <c r="J149" s="6"/>
      <c r="K149" s="6"/>
      <c r="L149" s="6"/>
    </row>
    <row r="150" spans="4:12" x14ac:dyDescent="0.2">
      <c r="D150" s="6"/>
      <c r="E150" s="6"/>
      <c r="F150" s="6"/>
      <c r="G150" s="6"/>
      <c r="H150" s="6"/>
      <c r="J150" s="6"/>
      <c r="K150" s="6"/>
      <c r="L150" s="6"/>
    </row>
    <row r="151" spans="4:12" x14ac:dyDescent="0.2">
      <c r="D151" s="6"/>
      <c r="E151" s="6"/>
      <c r="F151" s="6"/>
      <c r="G151" s="6"/>
      <c r="H151" s="6"/>
      <c r="J151" s="6"/>
      <c r="K151" s="6"/>
      <c r="L151" s="6"/>
    </row>
    <row r="152" spans="4:12" x14ac:dyDescent="0.2">
      <c r="D152" s="6"/>
      <c r="E152" s="6"/>
      <c r="F152" s="6"/>
      <c r="G152" s="6"/>
      <c r="H152" s="6"/>
      <c r="J152" s="6"/>
      <c r="K152" s="6"/>
      <c r="L152" s="6"/>
    </row>
    <row r="153" spans="4:12" x14ac:dyDescent="0.2">
      <c r="D153" s="6"/>
      <c r="E153" s="6"/>
      <c r="F153" s="6"/>
      <c r="G153" s="6"/>
      <c r="H153" s="6"/>
      <c r="J153" s="6"/>
      <c r="K153" s="6"/>
      <c r="L153" s="6"/>
    </row>
    <row r="154" spans="4:12" x14ac:dyDescent="0.2">
      <c r="D154" s="6"/>
      <c r="E154" s="6"/>
      <c r="F154" s="6"/>
      <c r="G154" s="6"/>
      <c r="H154" s="6"/>
      <c r="J154" s="6"/>
      <c r="K154" s="6"/>
      <c r="L154" s="6"/>
    </row>
    <row r="155" spans="4:12" x14ac:dyDescent="0.2">
      <c r="D155" s="6"/>
      <c r="E155" s="6"/>
      <c r="F155" s="6"/>
      <c r="G155" s="6"/>
      <c r="H155" s="6"/>
      <c r="J155" s="6"/>
      <c r="K155" s="6"/>
      <c r="L155" s="6"/>
    </row>
    <row r="156" spans="4:12" x14ac:dyDescent="0.2">
      <c r="D156" s="6"/>
      <c r="E156" s="6"/>
      <c r="F156" s="6"/>
      <c r="G156" s="6"/>
      <c r="H156" s="6"/>
      <c r="J156" s="6"/>
      <c r="K156" s="6"/>
      <c r="L156" s="6"/>
    </row>
    <row r="157" spans="4:12" x14ac:dyDescent="0.2">
      <c r="D157" s="6"/>
      <c r="E157" s="6"/>
      <c r="F157" s="6"/>
      <c r="G157" s="6"/>
      <c r="H157" s="6"/>
      <c r="J157" s="6"/>
      <c r="K157" s="6"/>
      <c r="L157" s="6"/>
    </row>
    <row r="158" spans="4:12" x14ac:dyDescent="0.2">
      <c r="D158" s="6"/>
      <c r="E158" s="6"/>
      <c r="F158" s="6"/>
      <c r="G158" s="6"/>
      <c r="H158" s="6"/>
      <c r="J158" s="6"/>
      <c r="K158" s="6"/>
      <c r="L158" s="6"/>
    </row>
    <row r="159" spans="4:12" x14ac:dyDescent="0.2">
      <c r="D159" s="6"/>
      <c r="E159" s="6"/>
      <c r="F159" s="6"/>
      <c r="G159" s="6"/>
      <c r="H159" s="6"/>
      <c r="J159" s="6"/>
      <c r="K159" s="6"/>
      <c r="L159" s="6"/>
    </row>
    <row r="160" spans="4:12" x14ac:dyDescent="0.2">
      <c r="D160" s="6"/>
      <c r="E160" s="6"/>
      <c r="F160" s="6"/>
      <c r="G160" s="6"/>
      <c r="H160" s="6"/>
      <c r="J160" s="6"/>
      <c r="K160" s="6"/>
      <c r="L160" s="6"/>
    </row>
    <row r="161" spans="4:12" x14ac:dyDescent="0.2">
      <c r="D161" s="6"/>
      <c r="E161" s="6"/>
      <c r="F161" s="6"/>
      <c r="G161" s="6"/>
      <c r="H161" s="6"/>
      <c r="J161" s="6"/>
      <c r="K161" s="6"/>
      <c r="L161" s="6"/>
    </row>
    <row r="162" spans="4:12" x14ac:dyDescent="0.2">
      <c r="D162" s="6"/>
      <c r="E162" s="6"/>
      <c r="F162" s="6"/>
      <c r="G162" s="6"/>
      <c r="H162" s="6"/>
      <c r="J162" s="6"/>
      <c r="K162" s="6"/>
      <c r="L162" s="6"/>
    </row>
    <row r="163" spans="4:12" x14ac:dyDescent="0.2">
      <c r="D163" s="6"/>
      <c r="E163" s="6"/>
      <c r="F163" s="6"/>
      <c r="G163" s="6"/>
      <c r="H163" s="6"/>
      <c r="J163" s="6"/>
      <c r="K163" s="6"/>
      <c r="L163" s="6"/>
    </row>
    <row r="164" spans="4:12" x14ac:dyDescent="0.2">
      <c r="D164" s="6"/>
      <c r="E164" s="6"/>
      <c r="F164" s="6"/>
      <c r="G164" s="6"/>
      <c r="H164" s="6"/>
      <c r="J164" s="6"/>
      <c r="K164" s="6"/>
      <c r="L164" s="6"/>
    </row>
    <row r="165" spans="4:12" x14ac:dyDescent="0.2">
      <c r="D165" s="6"/>
      <c r="E165" s="6"/>
      <c r="F165" s="6"/>
      <c r="G165" s="6"/>
      <c r="H165" s="6"/>
      <c r="J165" s="6"/>
      <c r="K165" s="6"/>
      <c r="L165" s="6"/>
    </row>
    <row r="166" spans="4:12" x14ac:dyDescent="0.2">
      <c r="D166" s="6"/>
      <c r="E166" s="6"/>
      <c r="F166" s="6"/>
      <c r="G166" s="6"/>
      <c r="H166" s="6"/>
      <c r="J166" s="6"/>
      <c r="K166" s="6"/>
      <c r="L166" s="6"/>
    </row>
    <row r="167" spans="4:12" x14ac:dyDescent="0.2">
      <c r="D167" s="6"/>
      <c r="E167" s="6"/>
      <c r="F167" s="6"/>
      <c r="G167" s="6"/>
      <c r="H167" s="6"/>
      <c r="J167" s="6"/>
      <c r="K167" s="6"/>
      <c r="L167" s="6"/>
    </row>
    <row r="168" spans="4:12" x14ac:dyDescent="0.2">
      <c r="D168" s="6"/>
      <c r="E168" s="6"/>
      <c r="F168" s="6"/>
      <c r="G168" s="6"/>
      <c r="H168" s="6"/>
      <c r="J168" s="6"/>
      <c r="K168" s="6"/>
      <c r="L168" s="6"/>
    </row>
    <row r="169" spans="4:12" x14ac:dyDescent="0.2">
      <c r="D169" s="6"/>
      <c r="E169" s="6"/>
      <c r="F169" s="6"/>
      <c r="G169" s="6"/>
      <c r="H169" s="6"/>
      <c r="J169" s="6"/>
      <c r="K169" s="6"/>
      <c r="L169" s="6"/>
    </row>
    <row r="170" spans="4:12" x14ac:dyDescent="0.2">
      <c r="D170" s="6"/>
      <c r="E170" s="6"/>
      <c r="F170" s="6"/>
      <c r="G170" s="6"/>
      <c r="H170" s="6"/>
      <c r="J170" s="6"/>
      <c r="K170" s="6"/>
      <c r="L170" s="6"/>
    </row>
    <row r="171" spans="4:12" x14ac:dyDescent="0.2">
      <c r="D171" s="6"/>
      <c r="E171" s="6"/>
      <c r="F171" s="6"/>
      <c r="G171" s="6"/>
      <c r="H171" s="6"/>
      <c r="J171" s="6"/>
      <c r="K171" s="6"/>
      <c r="L171" s="6"/>
    </row>
    <row r="172" spans="4:12" x14ac:dyDescent="0.2">
      <c r="D172" s="6"/>
      <c r="E172" s="6"/>
      <c r="F172" s="6"/>
      <c r="G172" s="6"/>
      <c r="H172" s="6"/>
      <c r="J172" s="6"/>
      <c r="K172" s="6"/>
      <c r="L172" s="6"/>
    </row>
    <row r="173" spans="4:12" x14ac:dyDescent="0.2">
      <c r="D173" s="6"/>
      <c r="E173" s="6"/>
      <c r="F173" s="6"/>
      <c r="G173" s="6"/>
      <c r="H173" s="6"/>
      <c r="J173" s="6"/>
      <c r="K173" s="6"/>
      <c r="L173" s="6"/>
    </row>
    <row r="174" spans="4:12" x14ac:dyDescent="0.2">
      <c r="D174" s="6"/>
      <c r="E174" s="6"/>
      <c r="F174" s="6"/>
      <c r="G174" s="6"/>
      <c r="H174" s="6"/>
      <c r="J174" s="6"/>
      <c r="K174" s="6"/>
      <c r="L174" s="6"/>
    </row>
    <row r="175" spans="4:12" x14ac:dyDescent="0.2">
      <c r="D175" s="6"/>
      <c r="E175" s="6"/>
      <c r="F175" s="6"/>
      <c r="G175" s="6"/>
      <c r="H175" s="6"/>
      <c r="J175" s="6"/>
      <c r="K175" s="6"/>
      <c r="L175" s="6"/>
    </row>
    <row r="176" spans="4:12" x14ac:dyDescent="0.2">
      <c r="D176" s="6"/>
      <c r="E176" s="6"/>
      <c r="F176" s="6"/>
      <c r="G176" s="6"/>
      <c r="H176" s="6"/>
      <c r="J176" s="6"/>
      <c r="K176" s="6"/>
      <c r="L176" s="6"/>
    </row>
    <row r="177" spans="4:12" x14ac:dyDescent="0.2">
      <c r="D177" s="6"/>
      <c r="E177" s="6"/>
      <c r="F177" s="6"/>
      <c r="G177" s="6"/>
      <c r="H177" s="6"/>
      <c r="J177" s="6"/>
      <c r="K177" s="6"/>
      <c r="L177" s="6"/>
    </row>
    <row r="178" spans="4:12" x14ac:dyDescent="0.2">
      <c r="D178" s="6"/>
      <c r="E178" s="6"/>
      <c r="F178" s="6"/>
      <c r="G178" s="6"/>
      <c r="H178" s="6"/>
      <c r="J178" s="6"/>
      <c r="K178" s="6"/>
      <c r="L178" s="6"/>
    </row>
    <row r="179" spans="4:12" x14ac:dyDescent="0.2">
      <c r="D179" s="6"/>
      <c r="E179" s="6"/>
      <c r="F179" s="6"/>
      <c r="G179" s="6"/>
      <c r="H179" s="6"/>
      <c r="J179" s="6"/>
      <c r="K179" s="6"/>
      <c r="L179" s="6"/>
    </row>
    <row r="180" spans="4:12" x14ac:dyDescent="0.2">
      <c r="D180" s="6"/>
      <c r="E180" s="6"/>
      <c r="F180" s="6"/>
      <c r="G180" s="6"/>
      <c r="H180" s="6"/>
      <c r="J180" s="6"/>
      <c r="K180" s="6"/>
      <c r="L180" s="6"/>
    </row>
    <row r="181" spans="4:12" x14ac:dyDescent="0.2">
      <c r="D181" s="6"/>
      <c r="E181" s="6"/>
      <c r="F181" s="6"/>
      <c r="G181" s="6"/>
      <c r="H181" s="6"/>
      <c r="J181" s="6"/>
      <c r="K181" s="6"/>
      <c r="L181" s="6"/>
    </row>
    <row r="182" spans="4:12" x14ac:dyDescent="0.2">
      <c r="D182" s="6"/>
      <c r="E182" s="6"/>
      <c r="F182" s="6"/>
      <c r="G182" s="6"/>
      <c r="H182" s="6"/>
      <c r="J182" s="6"/>
      <c r="K182" s="6"/>
      <c r="L182" s="6"/>
    </row>
    <row r="183" spans="4:12" x14ac:dyDescent="0.2">
      <c r="D183" s="6"/>
      <c r="E183" s="6"/>
      <c r="F183" s="6"/>
      <c r="G183" s="6"/>
      <c r="H183" s="6"/>
      <c r="J183" s="6"/>
      <c r="K183" s="6"/>
      <c r="L183" s="6"/>
    </row>
    <row r="184" spans="4:12" x14ac:dyDescent="0.2">
      <c r="D184" s="6"/>
      <c r="E184" s="6"/>
      <c r="F184" s="6"/>
      <c r="G184" s="6"/>
      <c r="H184" s="6"/>
      <c r="J184" s="6"/>
      <c r="K184" s="6"/>
      <c r="L184" s="6"/>
    </row>
    <row r="185" spans="4:12" x14ac:dyDescent="0.2">
      <c r="D185" s="6"/>
      <c r="E185" s="6"/>
      <c r="F185" s="6"/>
      <c r="G185" s="6"/>
      <c r="H185" s="6"/>
      <c r="J185" s="6"/>
      <c r="K185" s="6"/>
      <c r="L185" s="6"/>
    </row>
    <row r="186" spans="4:12" x14ac:dyDescent="0.2">
      <c r="D186" s="6"/>
      <c r="E186" s="6"/>
      <c r="F186" s="6"/>
      <c r="G186" s="6"/>
      <c r="H186" s="6"/>
      <c r="J186" s="6"/>
      <c r="K186" s="6"/>
      <c r="L186" s="6"/>
    </row>
    <row r="187" spans="4:12" x14ac:dyDescent="0.2">
      <c r="D187" s="6"/>
      <c r="E187" s="6"/>
      <c r="F187" s="6"/>
      <c r="G187" s="6"/>
      <c r="H187" s="6"/>
      <c r="J187" s="6"/>
      <c r="K187" s="6"/>
      <c r="L187" s="6"/>
    </row>
    <row r="188" spans="4:12" x14ac:dyDescent="0.2">
      <c r="D188" s="6"/>
      <c r="E188" s="6"/>
      <c r="F188" s="6"/>
      <c r="G188" s="6"/>
      <c r="H188" s="6"/>
      <c r="J188" s="6"/>
      <c r="K188" s="6"/>
      <c r="L188" s="6"/>
    </row>
    <row r="189" spans="4:12" x14ac:dyDescent="0.2">
      <c r="D189" s="6"/>
      <c r="E189" s="6"/>
      <c r="F189" s="6"/>
      <c r="G189" s="6"/>
      <c r="H189" s="6"/>
      <c r="J189" s="6"/>
      <c r="K189" s="6"/>
      <c r="L189" s="6"/>
    </row>
    <row r="190" spans="4:12" x14ac:dyDescent="0.2">
      <c r="D190" s="6"/>
      <c r="E190" s="6"/>
      <c r="F190" s="6"/>
      <c r="G190" s="6"/>
      <c r="H190" s="6"/>
      <c r="J190" s="6"/>
      <c r="K190" s="6"/>
      <c r="L190" s="6"/>
    </row>
    <row r="191" spans="4:12" x14ac:dyDescent="0.2">
      <c r="D191" s="6"/>
      <c r="E191" s="6"/>
      <c r="F191" s="6"/>
      <c r="G191" s="6"/>
      <c r="H191" s="6"/>
      <c r="J191" s="6"/>
      <c r="K191" s="6"/>
      <c r="L191" s="6"/>
    </row>
    <row r="192" spans="4:12" x14ac:dyDescent="0.2">
      <c r="D192" s="6"/>
      <c r="E192" s="6"/>
      <c r="F192" s="6"/>
      <c r="G192" s="6"/>
      <c r="H192" s="6"/>
      <c r="J192" s="6"/>
      <c r="K192" s="6"/>
      <c r="L192" s="6"/>
    </row>
    <row r="193" spans="4:12" x14ac:dyDescent="0.2">
      <c r="D193" s="6"/>
      <c r="E193" s="6"/>
      <c r="F193" s="6"/>
      <c r="G193" s="6"/>
      <c r="H193" s="6"/>
      <c r="J193" s="6"/>
      <c r="K193" s="6"/>
      <c r="L193" s="6"/>
    </row>
    <row r="194" spans="4:12" x14ac:dyDescent="0.2">
      <c r="D194" s="6"/>
      <c r="E194" s="6"/>
      <c r="F194" s="6"/>
      <c r="G194" s="6"/>
      <c r="H194" s="6"/>
      <c r="J194" s="6"/>
      <c r="K194" s="6"/>
      <c r="L194" s="6"/>
    </row>
    <row r="195" spans="4:12" x14ac:dyDescent="0.2">
      <c r="D195" s="6"/>
      <c r="E195" s="6"/>
      <c r="F195" s="6"/>
      <c r="G195" s="6"/>
      <c r="H195" s="6"/>
      <c r="J195" s="6"/>
      <c r="K195" s="6"/>
      <c r="L195" s="6"/>
    </row>
    <row r="196" spans="4:12" x14ac:dyDescent="0.2">
      <c r="D196" s="6"/>
      <c r="E196" s="6"/>
      <c r="F196" s="6"/>
      <c r="G196" s="6"/>
      <c r="H196" s="6"/>
      <c r="J196" s="6"/>
      <c r="K196" s="6"/>
      <c r="L196" s="6"/>
    </row>
    <row r="197" spans="4:12" x14ac:dyDescent="0.2">
      <c r="D197" s="6"/>
      <c r="E197" s="6"/>
      <c r="F197" s="6"/>
      <c r="G197" s="6"/>
      <c r="H197" s="6"/>
      <c r="J197" s="6"/>
      <c r="K197" s="6"/>
      <c r="L197" s="6"/>
    </row>
    <row r="198" spans="4:12" x14ac:dyDescent="0.2">
      <c r="D198" s="6"/>
      <c r="E198" s="6"/>
      <c r="F198" s="6"/>
      <c r="G198" s="6"/>
      <c r="H198" s="6"/>
      <c r="J198" s="6"/>
      <c r="K198" s="6"/>
      <c r="L198" s="6"/>
    </row>
    <row r="199" spans="4:12" x14ac:dyDescent="0.2">
      <c r="D199" s="6"/>
      <c r="E199" s="6"/>
      <c r="F199" s="6"/>
      <c r="G199" s="6"/>
      <c r="H199" s="6"/>
      <c r="J199" s="6"/>
      <c r="K199" s="6"/>
      <c r="L199" s="6"/>
    </row>
    <row r="200" spans="4:12" x14ac:dyDescent="0.2">
      <c r="D200" s="6"/>
      <c r="E200" s="6"/>
      <c r="F200" s="6"/>
      <c r="G200" s="6"/>
      <c r="H200" s="6"/>
      <c r="J200" s="6"/>
      <c r="K200" s="6"/>
      <c r="L200" s="6"/>
    </row>
    <row r="201" spans="4:12" x14ac:dyDescent="0.2">
      <c r="D201" s="6"/>
      <c r="E201" s="6"/>
      <c r="F201" s="6"/>
      <c r="G201" s="6"/>
      <c r="H201" s="6"/>
      <c r="J201" s="6"/>
      <c r="K201" s="6"/>
      <c r="L201" s="6"/>
    </row>
    <row r="202" spans="4:12" x14ac:dyDescent="0.2">
      <c r="D202" s="6"/>
      <c r="E202" s="6"/>
      <c r="F202" s="6"/>
      <c r="G202" s="6"/>
      <c r="H202" s="6"/>
      <c r="J202" s="6"/>
      <c r="K202" s="6"/>
      <c r="L202" s="6"/>
    </row>
    <row r="203" spans="4:12" x14ac:dyDescent="0.2">
      <c r="D203" s="6"/>
      <c r="E203" s="6"/>
      <c r="F203" s="6"/>
      <c r="G203" s="6"/>
      <c r="H203" s="6"/>
      <c r="J203" s="6"/>
      <c r="K203" s="6"/>
      <c r="L203" s="6"/>
    </row>
    <row r="204" spans="4:12" x14ac:dyDescent="0.2">
      <c r="D204" s="6"/>
      <c r="E204" s="6"/>
      <c r="F204" s="6"/>
      <c r="G204" s="6"/>
      <c r="H204" s="6"/>
      <c r="J204" s="6"/>
      <c r="K204" s="6"/>
      <c r="L204" s="6"/>
    </row>
    <row r="205" spans="4:12" x14ac:dyDescent="0.2">
      <c r="D205" s="6"/>
      <c r="E205" s="6"/>
      <c r="F205" s="6"/>
      <c r="G205" s="6"/>
      <c r="H205" s="6"/>
      <c r="J205" s="6"/>
      <c r="K205" s="6"/>
      <c r="L205" s="6"/>
    </row>
    <row r="206" spans="4:12" x14ac:dyDescent="0.2">
      <c r="D206" s="6"/>
      <c r="E206" s="6"/>
      <c r="F206" s="6"/>
      <c r="G206" s="6"/>
      <c r="H206" s="6"/>
      <c r="J206" s="6"/>
      <c r="K206" s="6"/>
      <c r="L206" s="6"/>
    </row>
    <row r="207" spans="4:12" x14ac:dyDescent="0.2">
      <c r="D207" s="6"/>
      <c r="E207" s="6"/>
      <c r="F207" s="6"/>
      <c r="G207" s="6"/>
      <c r="H207" s="6"/>
      <c r="J207" s="6"/>
      <c r="K207" s="6"/>
      <c r="L207" s="6"/>
    </row>
    <row r="208" spans="4:12" x14ac:dyDescent="0.2">
      <c r="D208" s="6"/>
      <c r="E208" s="6"/>
      <c r="F208" s="6"/>
      <c r="G208" s="6"/>
      <c r="H208" s="6"/>
      <c r="J208" s="6"/>
      <c r="K208" s="6"/>
      <c r="L208" s="6"/>
    </row>
    <row r="209" spans="4:12" x14ac:dyDescent="0.2">
      <c r="D209" s="6"/>
      <c r="E209" s="6"/>
      <c r="F209" s="6"/>
      <c r="G209" s="6"/>
      <c r="H209" s="6"/>
      <c r="J209" s="6"/>
      <c r="K209" s="6"/>
      <c r="L209" s="6"/>
    </row>
    <row r="210" spans="4:12" x14ac:dyDescent="0.2">
      <c r="D210" s="6"/>
      <c r="E210" s="6"/>
      <c r="F210" s="6"/>
      <c r="G210" s="6"/>
      <c r="H210" s="6"/>
      <c r="J210" s="6"/>
      <c r="K210" s="6"/>
      <c r="L210" s="6"/>
    </row>
    <row r="211" spans="4:12" x14ac:dyDescent="0.2">
      <c r="D211" s="6"/>
      <c r="E211" s="6"/>
      <c r="F211" s="6"/>
      <c r="G211" s="6"/>
      <c r="H211" s="6"/>
      <c r="J211" s="6"/>
      <c r="K211" s="6"/>
      <c r="L211" s="6"/>
    </row>
    <row r="212" spans="4:12" x14ac:dyDescent="0.2">
      <c r="D212" s="6"/>
      <c r="E212" s="6"/>
      <c r="F212" s="6"/>
      <c r="G212" s="6"/>
      <c r="H212" s="6"/>
      <c r="J212" s="6"/>
      <c r="K212" s="6"/>
      <c r="L212" s="6"/>
    </row>
    <row r="213" spans="4:12" x14ac:dyDescent="0.2">
      <c r="D213" s="6"/>
      <c r="E213" s="6"/>
      <c r="F213" s="6"/>
      <c r="G213" s="6"/>
      <c r="H213" s="6"/>
      <c r="J213" s="6"/>
      <c r="K213" s="6"/>
      <c r="L213" s="6"/>
    </row>
    <row r="214" spans="4:12" x14ac:dyDescent="0.2">
      <c r="D214" s="6"/>
      <c r="E214" s="6"/>
      <c r="F214" s="6"/>
      <c r="G214" s="6"/>
      <c r="H214" s="6"/>
      <c r="J214" s="6"/>
      <c r="K214" s="6"/>
      <c r="L214" s="6"/>
    </row>
    <row r="215" spans="4:12" x14ac:dyDescent="0.2">
      <c r="D215" s="6"/>
      <c r="E215" s="6"/>
      <c r="F215" s="6"/>
      <c r="G215" s="6"/>
      <c r="H215" s="6"/>
      <c r="J215" s="6"/>
      <c r="K215" s="6"/>
      <c r="L215" s="6"/>
    </row>
    <row r="216" spans="4:12" x14ac:dyDescent="0.2">
      <c r="D216" s="6"/>
      <c r="E216" s="6"/>
      <c r="F216" s="6"/>
      <c r="G216" s="6"/>
      <c r="H216" s="6"/>
      <c r="J216" s="6"/>
      <c r="K216" s="6"/>
      <c r="L216" s="6"/>
    </row>
    <row r="217" spans="4:12" x14ac:dyDescent="0.2">
      <c r="D217" s="6"/>
      <c r="E217" s="6"/>
      <c r="F217" s="6"/>
      <c r="G217" s="6"/>
      <c r="H217" s="6"/>
      <c r="J217" s="6"/>
      <c r="K217" s="6"/>
      <c r="L217" s="6"/>
    </row>
    <row r="218" spans="4:12" x14ac:dyDescent="0.2">
      <c r="D218" s="6"/>
      <c r="E218" s="6"/>
      <c r="F218" s="6"/>
      <c r="G218" s="6"/>
      <c r="H218" s="6"/>
      <c r="J218" s="6"/>
      <c r="K218" s="6"/>
      <c r="L218" s="6"/>
    </row>
    <row r="219" spans="4:12" x14ac:dyDescent="0.2">
      <c r="D219" s="6"/>
      <c r="E219" s="6"/>
      <c r="F219" s="6"/>
      <c r="G219" s="6"/>
      <c r="H219" s="6"/>
      <c r="J219" s="6"/>
      <c r="K219" s="6"/>
      <c r="L219" s="6"/>
    </row>
    <row r="220" spans="4:12" x14ac:dyDescent="0.2">
      <c r="D220" s="6"/>
      <c r="E220" s="6"/>
      <c r="F220" s="6"/>
      <c r="G220" s="6"/>
      <c r="H220" s="6"/>
      <c r="J220" s="6"/>
      <c r="K220" s="6"/>
      <c r="L220" s="6"/>
    </row>
    <row r="221" spans="4:12" x14ac:dyDescent="0.2">
      <c r="D221" s="6"/>
      <c r="E221" s="6"/>
      <c r="F221" s="6"/>
      <c r="G221" s="6"/>
      <c r="H221" s="6"/>
      <c r="J221" s="6"/>
      <c r="K221" s="6"/>
      <c r="L221" s="6"/>
    </row>
    <row r="222" spans="4:12" x14ac:dyDescent="0.2">
      <c r="D222" s="6"/>
      <c r="E222" s="6"/>
      <c r="F222" s="6"/>
      <c r="G222" s="6"/>
      <c r="H222" s="6"/>
      <c r="J222" s="6"/>
      <c r="K222" s="6"/>
      <c r="L222" s="6"/>
    </row>
    <row r="223" spans="4:12" x14ac:dyDescent="0.2">
      <c r="D223" s="6"/>
      <c r="E223" s="6"/>
      <c r="F223" s="6"/>
      <c r="G223" s="6"/>
      <c r="H223" s="6"/>
      <c r="J223" s="6"/>
      <c r="K223" s="6"/>
      <c r="L223" s="6"/>
    </row>
    <row r="224" spans="4:12" x14ac:dyDescent="0.2">
      <c r="D224" s="6"/>
      <c r="E224" s="6"/>
      <c r="F224" s="6"/>
      <c r="G224" s="6"/>
      <c r="H224" s="6"/>
      <c r="J224" s="6"/>
      <c r="K224" s="6"/>
      <c r="L224" s="6"/>
    </row>
    <row r="225" spans="4:12" x14ac:dyDescent="0.2">
      <c r="D225" s="6"/>
      <c r="E225" s="6"/>
      <c r="F225" s="6"/>
      <c r="G225" s="6"/>
      <c r="H225" s="6"/>
      <c r="J225" s="6"/>
      <c r="K225" s="6"/>
      <c r="L225" s="6"/>
    </row>
    <row r="226" spans="4:12" x14ac:dyDescent="0.2">
      <c r="D226" s="6"/>
      <c r="E226" s="6"/>
      <c r="F226" s="6"/>
      <c r="G226" s="6"/>
      <c r="H226" s="6"/>
      <c r="J226" s="6"/>
      <c r="K226" s="6"/>
      <c r="L226" s="6"/>
    </row>
    <row r="227" spans="4:12" x14ac:dyDescent="0.2">
      <c r="D227" s="6"/>
      <c r="E227" s="6"/>
      <c r="F227" s="6"/>
      <c r="G227" s="6"/>
      <c r="H227" s="6"/>
      <c r="J227" s="6"/>
      <c r="K227" s="6"/>
      <c r="L227" s="6"/>
    </row>
    <row r="228" spans="4:12" x14ac:dyDescent="0.2">
      <c r="D228" s="6"/>
      <c r="E228" s="6"/>
      <c r="F228" s="6"/>
      <c r="G228" s="6"/>
      <c r="H228" s="6"/>
      <c r="J228" s="6"/>
      <c r="K228" s="6"/>
      <c r="L228" s="6"/>
    </row>
    <row r="229" spans="4:12" x14ac:dyDescent="0.2">
      <c r="D229" s="6"/>
      <c r="E229" s="6"/>
      <c r="F229" s="6"/>
      <c r="G229" s="6"/>
      <c r="H229" s="6"/>
      <c r="J229" s="6"/>
      <c r="K229" s="6"/>
      <c r="L229" s="6"/>
    </row>
    <row r="230" spans="4:12" x14ac:dyDescent="0.2">
      <c r="D230" s="6"/>
      <c r="E230" s="6"/>
      <c r="F230" s="6"/>
      <c r="G230" s="6"/>
      <c r="H230" s="6"/>
      <c r="J230" s="6"/>
      <c r="K230" s="6"/>
      <c r="L230" s="6"/>
    </row>
    <row r="231" spans="4:12" x14ac:dyDescent="0.2">
      <c r="D231" s="6"/>
      <c r="E231" s="6"/>
      <c r="F231" s="6"/>
      <c r="G231" s="6"/>
      <c r="H231" s="6"/>
      <c r="J231" s="6"/>
      <c r="K231" s="6"/>
      <c r="L231" s="6"/>
    </row>
    <row r="232" spans="4:12" x14ac:dyDescent="0.2">
      <c r="D232" s="6"/>
      <c r="E232" s="6"/>
      <c r="F232" s="6"/>
      <c r="G232" s="6"/>
      <c r="H232" s="6"/>
      <c r="J232" s="6"/>
      <c r="K232" s="6"/>
      <c r="L232" s="6"/>
    </row>
    <row r="233" spans="4:12" x14ac:dyDescent="0.2">
      <c r="D233" s="6"/>
      <c r="E233" s="6"/>
      <c r="F233" s="6"/>
      <c r="G233" s="6"/>
      <c r="H233" s="6"/>
      <c r="J233" s="6"/>
      <c r="K233" s="6"/>
      <c r="L233" s="6"/>
    </row>
    <row r="234" spans="4:12" x14ac:dyDescent="0.2">
      <c r="D234" s="6"/>
      <c r="E234" s="6"/>
      <c r="F234" s="6"/>
      <c r="G234" s="6"/>
      <c r="H234" s="6"/>
      <c r="J234" s="6"/>
      <c r="K234" s="6"/>
      <c r="L234" s="6"/>
    </row>
    <row r="235" spans="4:12" x14ac:dyDescent="0.2">
      <c r="D235" s="6"/>
      <c r="E235" s="6"/>
      <c r="F235" s="6"/>
      <c r="G235" s="6"/>
      <c r="H235" s="6"/>
      <c r="J235" s="6"/>
      <c r="K235" s="6"/>
      <c r="L235" s="6"/>
    </row>
    <row r="236" spans="4:12" x14ac:dyDescent="0.2">
      <c r="D236" s="6"/>
      <c r="E236" s="6"/>
      <c r="F236" s="6"/>
      <c r="G236" s="6"/>
      <c r="H236" s="6"/>
      <c r="J236" s="6"/>
      <c r="K236" s="6"/>
      <c r="L236" s="6"/>
    </row>
    <row r="237" spans="4:12" x14ac:dyDescent="0.2">
      <c r="D237" s="6"/>
      <c r="E237" s="6"/>
      <c r="F237" s="6"/>
      <c r="G237" s="6"/>
      <c r="H237" s="6"/>
      <c r="J237" s="6"/>
      <c r="K237" s="6"/>
      <c r="L237" s="6"/>
    </row>
    <row r="238" spans="4:12" x14ac:dyDescent="0.2">
      <c r="D238" s="6"/>
      <c r="E238" s="6"/>
      <c r="F238" s="6"/>
      <c r="G238" s="6"/>
      <c r="H238" s="6"/>
      <c r="J238" s="6"/>
      <c r="K238" s="6"/>
      <c r="L238" s="6"/>
    </row>
    <row r="239" spans="4:12" x14ac:dyDescent="0.2">
      <c r="D239" s="6"/>
      <c r="E239" s="6"/>
      <c r="F239" s="6"/>
      <c r="G239" s="6"/>
      <c r="H239" s="6"/>
      <c r="J239" s="6"/>
      <c r="K239" s="6"/>
      <c r="L239" s="6"/>
    </row>
    <row r="240" spans="4:12" x14ac:dyDescent="0.2">
      <c r="D240" s="6"/>
      <c r="E240" s="6"/>
      <c r="F240" s="6"/>
      <c r="G240" s="6"/>
      <c r="H240" s="6"/>
      <c r="J240" s="6"/>
      <c r="K240" s="6"/>
      <c r="L240" s="6"/>
    </row>
    <row r="241" spans="4:12" x14ac:dyDescent="0.2">
      <c r="D241" s="6"/>
      <c r="E241" s="6"/>
      <c r="F241" s="6"/>
      <c r="G241" s="6"/>
      <c r="H241" s="6"/>
      <c r="J241" s="6"/>
      <c r="K241" s="6"/>
      <c r="L241" s="6"/>
    </row>
    <row r="242" spans="4:12" x14ac:dyDescent="0.2">
      <c r="D242" s="6"/>
      <c r="E242" s="6"/>
      <c r="F242" s="6"/>
      <c r="G242" s="6"/>
      <c r="H242" s="6"/>
      <c r="J242" s="6"/>
      <c r="K242" s="6"/>
      <c r="L242" s="6"/>
    </row>
    <row r="243" spans="4:12" x14ac:dyDescent="0.2">
      <c r="D243" s="6"/>
      <c r="E243" s="6"/>
      <c r="F243" s="6"/>
      <c r="G243" s="6"/>
      <c r="H243" s="6"/>
      <c r="J243" s="6"/>
      <c r="K243" s="6"/>
      <c r="L243" s="6"/>
    </row>
    <row r="244" spans="4:12" x14ac:dyDescent="0.2">
      <c r="D244" s="6"/>
      <c r="E244" s="6"/>
      <c r="F244" s="6"/>
      <c r="G244" s="6"/>
      <c r="H244" s="6"/>
      <c r="J244" s="6"/>
      <c r="K244" s="6"/>
      <c r="L244" s="6"/>
    </row>
    <row r="245" spans="4:12" x14ac:dyDescent="0.2">
      <c r="D245" s="6"/>
      <c r="E245" s="6"/>
      <c r="F245" s="6"/>
      <c r="G245" s="6"/>
      <c r="H245" s="6"/>
      <c r="J245" s="6"/>
      <c r="K245" s="6"/>
      <c r="L245" s="6"/>
    </row>
    <row r="246" spans="4:12" x14ac:dyDescent="0.2">
      <c r="D246" s="6"/>
      <c r="E246" s="6"/>
      <c r="F246" s="6"/>
      <c r="G246" s="6"/>
      <c r="H246" s="6"/>
      <c r="J246" s="6"/>
      <c r="K246" s="6"/>
      <c r="L246" s="6"/>
    </row>
    <row r="247" spans="4:12" x14ac:dyDescent="0.2">
      <c r="D247" s="6"/>
      <c r="E247" s="6"/>
      <c r="F247" s="6"/>
      <c r="G247" s="6"/>
      <c r="H247" s="6"/>
      <c r="J247" s="6"/>
      <c r="K247" s="6"/>
      <c r="L247" s="6"/>
    </row>
    <row r="248" spans="4:12" x14ac:dyDescent="0.2">
      <c r="D248" s="6"/>
      <c r="E248" s="6"/>
      <c r="F248" s="6"/>
      <c r="G248" s="6"/>
      <c r="H248" s="6"/>
      <c r="J248" s="6"/>
      <c r="K248" s="6"/>
      <c r="L248" s="6"/>
    </row>
    <row r="249" spans="4:12" x14ac:dyDescent="0.2">
      <c r="D249" s="6"/>
      <c r="E249" s="6"/>
      <c r="F249" s="6"/>
      <c r="G249" s="6"/>
      <c r="H249" s="6"/>
      <c r="J249" s="6"/>
      <c r="K249" s="6"/>
      <c r="L249" s="6"/>
    </row>
    <row r="250" spans="4:12" x14ac:dyDescent="0.2">
      <c r="D250" s="6"/>
      <c r="E250" s="6"/>
      <c r="F250" s="6"/>
      <c r="G250" s="6"/>
      <c r="H250" s="6"/>
      <c r="J250" s="6"/>
      <c r="K250" s="6"/>
      <c r="L250" s="6"/>
    </row>
    <row r="251" spans="4:12" x14ac:dyDescent="0.2">
      <c r="D251" s="6"/>
      <c r="E251" s="6"/>
      <c r="F251" s="6"/>
      <c r="G251" s="6"/>
      <c r="H251" s="6"/>
      <c r="J251" s="6"/>
      <c r="K251" s="6"/>
      <c r="L251" s="6"/>
    </row>
    <row r="252" spans="4:12" x14ac:dyDescent="0.2">
      <c r="D252" s="6"/>
      <c r="E252" s="6"/>
      <c r="F252" s="6"/>
      <c r="G252" s="6"/>
      <c r="H252" s="6"/>
      <c r="J252" s="6"/>
      <c r="K252" s="6"/>
      <c r="L252" s="6"/>
    </row>
    <row r="253" spans="4:12" x14ac:dyDescent="0.2">
      <c r="D253" s="6"/>
      <c r="E253" s="6"/>
      <c r="F253" s="6"/>
      <c r="G253" s="6"/>
      <c r="H253" s="6"/>
      <c r="J253" s="6"/>
      <c r="K253" s="6"/>
      <c r="L253" s="6"/>
    </row>
    <row r="254" spans="4:12" x14ac:dyDescent="0.2">
      <c r="D254" s="6"/>
      <c r="E254" s="6"/>
      <c r="F254" s="6"/>
      <c r="G254" s="6"/>
      <c r="H254" s="6"/>
      <c r="J254" s="6"/>
      <c r="K254" s="6"/>
      <c r="L254" s="6"/>
    </row>
    <row r="255" spans="4:12" x14ac:dyDescent="0.2">
      <c r="D255" s="6"/>
      <c r="E255" s="6"/>
      <c r="F255" s="6"/>
      <c r="G255" s="6"/>
      <c r="H255" s="6"/>
      <c r="J255" s="6"/>
      <c r="K255" s="6"/>
      <c r="L255" s="6"/>
    </row>
    <row r="256" spans="4:12" x14ac:dyDescent="0.2">
      <c r="D256" s="6"/>
      <c r="E256" s="6"/>
      <c r="F256" s="6"/>
      <c r="G256" s="6"/>
      <c r="H256" s="6"/>
      <c r="J256" s="6"/>
      <c r="K256" s="6"/>
      <c r="L256" s="6"/>
    </row>
    <row r="257" spans="4:12" x14ac:dyDescent="0.2">
      <c r="D257" s="6"/>
      <c r="E257" s="6"/>
      <c r="F257" s="6"/>
      <c r="G257" s="6"/>
      <c r="H257" s="6"/>
      <c r="J257" s="6"/>
      <c r="K257" s="6"/>
      <c r="L257" s="6"/>
    </row>
    <row r="258" spans="4:12" x14ac:dyDescent="0.2">
      <c r="D258" s="6"/>
      <c r="E258" s="6"/>
      <c r="F258" s="6"/>
      <c r="G258" s="6"/>
      <c r="H258" s="6"/>
      <c r="J258" s="6"/>
      <c r="K258" s="6"/>
      <c r="L258" s="6"/>
    </row>
    <row r="259" spans="4:12" x14ac:dyDescent="0.2">
      <c r="D259" s="6"/>
      <c r="E259" s="6"/>
      <c r="F259" s="6"/>
      <c r="G259" s="6"/>
      <c r="H259" s="6"/>
      <c r="J259" s="6"/>
      <c r="K259" s="6"/>
      <c r="L259" s="6"/>
    </row>
    <row r="260" spans="4:12" x14ac:dyDescent="0.2">
      <c r="D260" s="6"/>
      <c r="E260" s="6"/>
      <c r="F260" s="6"/>
      <c r="G260" s="6"/>
      <c r="H260" s="6"/>
      <c r="J260" s="6"/>
      <c r="K260" s="6"/>
      <c r="L260" s="6"/>
    </row>
    <row r="261" spans="4:12" x14ac:dyDescent="0.2">
      <c r="D261" s="6"/>
      <c r="E261" s="6"/>
      <c r="F261" s="6"/>
      <c r="G261" s="6"/>
      <c r="H261" s="6"/>
      <c r="J261" s="6"/>
      <c r="K261" s="6"/>
      <c r="L261" s="6"/>
    </row>
    <row r="262" spans="4:12" x14ac:dyDescent="0.2">
      <c r="D262" s="6"/>
      <c r="E262" s="6"/>
      <c r="F262" s="6"/>
      <c r="G262" s="6"/>
      <c r="H262" s="6"/>
      <c r="J262" s="6"/>
      <c r="K262" s="6"/>
      <c r="L262" s="6"/>
    </row>
    <row r="263" spans="4:12" x14ac:dyDescent="0.2">
      <c r="D263" s="6"/>
      <c r="E263" s="6"/>
      <c r="F263" s="6"/>
      <c r="G263" s="6"/>
      <c r="H263" s="6"/>
      <c r="J263" s="6"/>
      <c r="K263" s="6"/>
      <c r="L263" s="6"/>
    </row>
    <row r="264" spans="4:12" x14ac:dyDescent="0.2">
      <c r="D264" s="6"/>
      <c r="E264" s="6"/>
      <c r="F264" s="6"/>
      <c r="G264" s="6"/>
      <c r="H264" s="6"/>
      <c r="J264" s="6"/>
      <c r="K264" s="6"/>
      <c r="L264" s="6"/>
    </row>
    <row r="265" spans="4:12" x14ac:dyDescent="0.2">
      <c r="D265" s="6"/>
      <c r="E265" s="6"/>
      <c r="F265" s="6"/>
      <c r="G265" s="6"/>
      <c r="H265" s="6"/>
      <c r="J265" s="6"/>
      <c r="K265" s="6"/>
      <c r="L265" s="6"/>
    </row>
    <row r="266" spans="4:12" x14ac:dyDescent="0.2">
      <c r="D266" s="6"/>
      <c r="E266" s="6"/>
      <c r="F266" s="6"/>
      <c r="G266" s="6"/>
      <c r="H266" s="6"/>
      <c r="J266" s="6"/>
      <c r="K266" s="6"/>
      <c r="L266" s="6"/>
    </row>
    <row r="267" spans="4:12" x14ac:dyDescent="0.2">
      <c r="D267" s="6"/>
      <c r="E267" s="6"/>
      <c r="F267" s="6"/>
      <c r="G267" s="6"/>
      <c r="H267" s="6"/>
      <c r="J267" s="6"/>
      <c r="K267" s="6"/>
      <c r="L267" s="6"/>
    </row>
    <row r="268" spans="4:12" x14ac:dyDescent="0.2">
      <c r="D268" s="6"/>
      <c r="E268" s="6"/>
      <c r="F268" s="6"/>
      <c r="G268" s="6"/>
      <c r="H268" s="6"/>
      <c r="J268" s="6"/>
      <c r="K268" s="6"/>
      <c r="L268" s="6"/>
    </row>
    <row r="269" spans="4:12" x14ac:dyDescent="0.2">
      <c r="D269" s="6"/>
      <c r="E269" s="6"/>
      <c r="F269" s="6"/>
      <c r="G269" s="6"/>
      <c r="H269" s="6"/>
      <c r="J269" s="6"/>
      <c r="K269" s="6"/>
      <c r="L269" s="6"/>
    </row>
    <row r="270" spans="4:12" x14ac:dyDescent="0.2">
      <c r="D270" s="6"/>
      <c r="E270" s="6"/>
      <c r="F270" s="6"/>
      <c r="G270" s="6"/>
      <c r="H270" s="6"/>
      <c r="J270" s="6"/>
      <c r="K270" s="6"/>
      <c r="L270" s="6"/>
    </row>
    <row r="271" spans="4:12" x14ac:dyDescent="0.2">
      <c r="D271" s="6"/>
      <c r="E271" s="6"/>
      <c r="F271" s="6"/>
      <c r="G271" s="6"/>
      <c r="H271" s="6"/>
      <c r="J271" s="6"/>
      <c r="K271" s="6"/>
      <c r="L271" s="6"/>
    </row>
    <row r="272" spans="4:12" x14ac:dyDescent="0.2">
      <c r="D272" s="6"/>
      <c r="E272" s="6"/>
      <c r="F272" s="6"/>
      <c r="G272" s="6"/>
      <c r="H272" s="6"/>
      <c r="J272" s="6"/>
      <c r="K272" s="6"/>
      <c r="L272" s="6"/>
    </row>
    <row r="273" spans="4:12" x14ac:dyDescent="0.2">
      <c r="D273" s="6"/>
      <c r="E273" s="6"/>
      <c r="F273" s="6"/>
      <c r="G273" s="6"/>
      <c r="H273" s="6"/>
      <c r="J273" s="6"/>
      <c r="K273" s="6"/>
      <c r="L273" s="6"/>
    </row>
    <row r="274" spans="4:12" x14ac:dyDescent="0.2">
      <c r="D274" s="6"/>
      <c r="E274" s="6"/>
      <c r="F274" s="6"/>
      <c r="G274" s="6"/>
      <c r="H274" s="6"/>
      <c r="J274" s="6"/>
      <c r="K274" s="6"/>
      <c r="L274" s="6"/>
    </row>
    <row r="275" spans="4:12" x14ac:dyDescent="0.2">
      <c r="D275" s="6"/>
      <c r="E275" s="6"/>
      <c r="F275" s="6"/>
      <c r="G275" s="6"/>
      <c r="H275" s="6"/>
      <c r="J275" s="6"/>
      <c r="K275" s="6"/>
      <c r="L275" s="6"/>
    </row>
    <row r="276" spans="4:12" x14ac:dyDescent="0.2">
      <c r="D276" s="6"/>
      <c r="E276" s="6"/>
      <c r="F276" s="6"/>
      <c r="G276" s="6"/>
      <c r="H276" s="6"/>
      <c r="J276" s="6"/>
      <c r="K276" s="6"/>
      <c r="L276" s="6"/>
    </row>
    <row r="277" spans="4:12" x14ac:dyDescent="0.2">
      <c r="D277" s="6"/>
      <c r="E277" s="6"/>
      <c r="F277" s="6"/>
      <c r="G277" s="6"/>
      <c r="H277" s="6"/>
      <c r="J277" s="6"/>
      <c r="K277" s="6"/>
      <c r="L277" s="6"/>
    </row>
    <row r="278" spans="4:12" x14ac:dyDescent="0.2">
      <c r="D278" s="6"/>
      <c r="E278" s="6"/>
      <c r="F278" s="6"/>
      <c r="G278" s="6"/>
      <c r="H278" s="6"/>
      <c r="J278" s="6"/>
      <c r="K278" s="6"/>
      <c r="L278" s="6"/>
    </row>
    <row r="279" spans="4:12" x14ac:dyDescent="0.2">
      <c r="D279" s="6"/>
      <c r="E279" s="6"/>
      <c r="F279" s="6"/>
      <c r="G279" s="6"/>
      <c r="H279" s="6"/>
      <c r="J279" s="6"/>
      <c r="K279" s="6"/>
      <c r="L279" s="6"/>
    </row>
    <row r="280" spans="4:12" x14ac:dyDescent="0.2">
      <c r="D280" s="6"/>
      <c r="E280" s="6"/>
      <c r="F280" s="6"/>
      <c r="G280" s="6"/>
      <c r="H280" s="6"/>
      <c r="J280" s="6"/>
      <c r="K280" s="6"/>
      <c r="L280" s="6"/>
    </row>
    <row r="281" spans="4:12" x14ac:dyDescent="0.2">
      <c r="D281" s="6"/>
      <c r="E281" s="6"/>
      <c r="F281" s="6"/>
      <c r="G281" s="6"/>
      <c r="H281" s="6"/>
      <c r="J281" s="6"/>
      <c r="K281" s="6"/>
      <c r="L281" s="6"/>
    </row>
    <row r="282" spans="4:12" x14ac:dyDescent="0.2">
      <c r="D282" s="6"/>
      <c r="E282" s="6"/>
      <c r="F282" s="6"/>
      <c r="G282" s="6"/>
      <c r="H282" s="6"/>
      <c r="J282" s="6"/>
      <c r="K282" s="6"/>
      <c r="L282" s="6"/>
    </row>
    <row r="283" spans="4:12" x14ac:dyDescent="0.2">
      <c r="D283" s="6"/>
      <c r="E283" s="6"/>
      <c r="F283" s="6"/>
      <c r="G283" s="6"/>
      <c r="H283" s="6"/>
      <c r="J283" s="6"/>
      <c r="K283" s="6"/>
      <c r="L283" s="6"/>
    </row>
    <row r="284" spans="4:12" x14ac:dyDescent="0.2">
      <c r="D284" s="6"/>
      <c r="E284" s="6"/>
      <c r="F284" s="6"/>
      <c r="G284" s="6"/>
      <c r="H284" s="6"/>
      <c r="J284" s="6"/>
      <c r="K284" s="6"/>
      <c r="L284" s="6"/>
    </row>
    <row r="285" spans="4:12" x14ac:dyDescent="0.2">
      <c r="D285" s="6"/>
      <c r="E285" s="6"/>
      <c r="F285" s="6"/>
      <c r="G285" s="6"/>
      <c r="H285" s="6"/>
      <c r="J285" s="6"/>
      <c r="K285" s="6"/>
      <c r="L285" s="6"/>
    </row>
    <row r="286" spans="4:12" x14ac:dyDescent="0.2">
      <c r="D286" s="6"/>
      <c r="E286" s="6"/>
      <c r="F286" s="6"/>
      <c r="G286" s="6"/>
      <c r="H286" s="6"/>
      <c r="J286" s="6"/>
      <c r="K286" s="6"/>
      <c r="L286" s="6"/>
    </row>
    <row r="287" spans="4:12" x14ac:dyDescent="0.2">
      <c r="D287" s="6"/>
      <c r="E287" s="6"/>
      <c r="F287" s="6"/>
      <c r="G287" s="6"/>
      <c r="H287" s="6"/>
      <c r="J287" s="6"/>
      <c r="K287" s="6"/>
      <c r="L287" s="6"/>
    </row>
    <row r="288" spans="4:12" x14ac:dyDescent="0.2">
      <c r="D288" s="6"/>
      <c r="E288" s="6"/>
      <c r="F288" s="6"/>
      <c r="G288" s="6"/>
      <c r="H288" s="6"/>
      <c r="J288" s="6"/>
      <c r="K288" s="6"/>
      <c r="L288" s="6"/>
    </row>
    <row r="289" spans="4:12" x14ac:dyDescent="0.2">
      <c r="D289" s="6"/>
      <c r="E289" s="6"/>
      <c r="F289" s="6"/>
      <c r="G289" s="6"/>
      <c r="H289" s="6"/>
      <c r="J289" s="6"/>
      <c r="K289" s="6"/>
      <c r="L289" s="6"/>
    </row>
    <row r="290" spans="4:12" x14ac:dyDescent="0.2">
      <c r="D290" s="6"/>
      <c r="E290" s="6"/>
      <c r="F290" s="6"/>
      <c r="G290" s="6"/>
      <c r="H290" s="6"/>
      <c r="J290" s="6"/>
      <c r="K290" s="6"/>
      <c r="L290" s="6"/>
    </row>
    <row r="291" spans="4:12" x14ac:dyDescent="0.2">
      <c r="D291" s="6"/>
      <c r="E291" s="6"/>
      <c r="F291" s="6"/>
      <c r="G291" s="6"/>
      <c r="H291" s="6"/>
      <c r="J291" s="6"/>
      <c r="K291" s="6"/>
      <c r="L291" s="6"/>
    </row>
    <row r="292" spans="4:12" x14ac:dyDescent="0.2">
      <c r="D292" s="6"/>
      <c r="E292" s="6"/>
      <c r="F292" s="6"/>
      <c r="G292" s="6"/>
      <c r="H292" s="6"/>
      <c r="J292" s="6"/>
      <c r="K292" s="6"/>
      <c r="L292" s="6"/>
    </row>
    <row r="293" spans="4:12" x14ac:dyDescent="0.2">
      <c r="D293" s="6"/>
      <c r="E293" s="6"/>
      <c r="F293" s="6"/>
      <c r="G293" s="6"/>
      <c r="H293" s="6"/>
      <c r="J293" s="6"/>
      <c r="K293" s="6"/>
      <c r="L293" s="6"/>
    </row>
    <row r="294" spans="4:12" x14ac:dyDescent="0.2">
      <c r="D294" s="6"/>
      <c r="E294" s="6"/>
      <c r="F294" s="6"/>
      <c r="G294" s="6"/>
      <c r="H294" s="6"/>
      <c r="J294" s="6"/>
      <c r="K294" s="6"/>
      <c r="L294" s="6"/>
    </row>
    <row r="295" spans="4:12" x14ac:dyDescent="0.2">
      <c r="D295" s="6"/>
      <c r="E295" s="6"/>
      <c r="F295" s="6"/>
      <c r="G295" s="6"/>
      <c r="H295" s="6"/>
      <c r="J295" s="6"/>
      <c r="K295" s="6"/>
      <c r="L295" s="6"/>
    </row>
    <row r="296" spans="4:12" x14ac:dyDescent="0.2">
      <c r="D296" s="6"/>
      <c r="E296" s="6"/>
      <c r="F296" s="6"/>
      <c r="G296" s="6"/>
      <c r="H296" s="6"/>
      <c r="J296" s="6"/>
      <c r="K296" s="6"/>
      <c r="L296" s="6"/>
    </row>
    <row r="297" spans="4:12" x14ac:dyDescent="0.2">
      <c r="D297" s="6"/>
      <c r="E297" s="6"/>
      <c r="F297" s="6"/>
      <c r="G297" s="6"/>
      <c r="H297" s="6"/>
      <c r="J297" s="6"/>
      <c r="K297" s="6"/>
      <c r="L297" s="6"/>
    </row>
    <row r="298" spans="4:12" x14ac:dyDescent="0.2">
      <c r="D298" s="6"/>
      <c r="E298" s="6"/>
      <c r="F298" s="6"/>
      <c r="G298" s="6"/>
      <c r="H298" s="6"/>
      <c r="J298" s="6"/>
      <c r="K298" s="6"/>
      <c r="L298" s="6"/>
    </row>
    <row r="299" spans="4:12" x14ac:dyDescent="0.2">
      <c r="D299" s="6"/>
      <c r="E299" s="6"/>
      <c r="F299" s="6"/>
      <c r="G299" s="6"/>
      <c r="H299" s="6"/>
      <c r="J299" s="6"/>
      <c r="K299" s="6"/>
      <c r="L299" s="6"/>
    </row>
    <row r="300" spans="4:12" x14ac:dyDescent="0.2">
      <c r="D300" s="6"/>
      <c r="E300" s="6"/>
      <c r="F300" s="6"/>
      <c r="G300" s="6"/>
      <c r="H300" s="6"/>
      <c r="J300" s="6"/>
      <c r="K300" s="6"/>
      <c r="L300" s="6"/>
    </row>
    <row r="301" spans="4:12" x14ac:dyDescent="0.2">
      <c r="D301" s="6"/>
      <c r="E301" s="6"/>
      <c r="F301" s="6"/>
      <c r="G301" s="6"/>
      <c r="H301" s="6"/>
      <c r="J301" s="6"/>
      <c r="K301" s="6"/>
      <c r="L301" s="6"/>
    </row>
    <row r="302" spans="4:12" x14ac:dyDescent="0.2">
      <c r="D302" s="6"/>
      <c r="E302" s="6"/>
      <c r="F302" s="6"/>
      <c r="G302" s="6"/>
      <c r="H302" s="6"/>
      <c r="J302" s="6"/>
      <c r="K302" s="6"/>
      <c r="L302" s="6"/>
    </row>
    <row r="303" spans="4:12" x14ac:dyDescent="0.2">
      <c r="D303" s="6"/>
      <c r="E303" s="6"/>
      <c r="F303" s="6"/>
      <c r="G303" s="6"/>
      <c r="H303" s="6"/>
      <c r="J303" s="6"/>
      <c r="K303" s="6"/>
      <c r="L303" s="6"/>
    </row>
    <row r="304" spans="4:12" x14ac:dyDescent="0.2">
      <c r="D304" s="6"/>
      <c r="E304" s="6"/>
      <c r="F304" s="6"/>
      <c r="G304" s="6"/>
      <c r="H304" s="6"/>
      <c r="J304" s="6"/>
      <c r="K304" s="6"/>
      <c r="L304" s="6"/>
    </row>
    <row r="305" spans="4:12" x14ac:dyDescent="0.2">
      <c r="D305" s="6"/>
      <c r="E305" s="6"/>
      <c r="F305" s="6"/>
      <c r="G305" s="6"/>
      <c r="H305" s="6"/>
      <c r="J305" s="6"/>
      <c r="K305" s="6"/>
      <c r="L305" s="6"/>
    </row>
    <row r="306" spans="4:12" x14ac:dyDescent="0.2">
      <c r="D306" s="6"/>
      <c r="E306" s="6"/>
      <c r="F306" s="6"/>
      <c r="G306" s="6"/>
      <c r="H306" s="6"/>
      <c r="J306" s="6"/>
      <c r="K306" s="6"/>
      <c r="L306" s="6"/>
    </row>
    <row r="307" spans="4:12" x14ac:dyDescent="0.2">
      <c r="D307" s="6"/>
      <c r="E307" s="6"/>
      <c r="F307" s="6"/>
      <c r="G307" s="6"/>
      <c r="H307" s="6"/>
      <c r="J307" s="6"/>
      <c r="K307" s="6"/>
      <c r="L307" s="6"/>
    </row>
    <row r="308" spans="4:12" x14ac:dyDescent="0.2">
      <c r="D308" s="6"/>
      <c r="E308" s="6"/>
      <c r="F308" s="6"/>
      <c r="G308" s="6"/>
      <c r="H308" s="6"/>
      <c r="J308" s="6"/>
      <c r="K308" s="6"/>
      <c r="L308" s="6"/>
    </row>
    <row r="309" spans="4:12" x14ac:dyDescent="0.2">
      <c r="D309" s="6"/>
      <c r="E309" s="6"/>
      <c r="F309" s="6"/>
      <c r="G309" s="6"/>
      <c r="H309" s="6"/>
      <c r="J309" s="6"/>
      <c r="K309" s="6"/>
      <c r="L309" s="6"/>
    </row>
    <row r="310" spans="4:12" x14ac:dyDescent="0.2">
      <c r="D310" s="6"/>
      <c r="E310" s="6"/>
      <c r="F310" s="6"/>
      <c r="G310" s="6"/>
      <c r="H310" s="6"/>
      <c r="J310" s="6"/>
      <c r="K310" s="6"/>
      <c r="L310" s="6"/>
    </row>
    <row r="311" spans="4:12" x14ac:dyDescent="0.2">
      <c r="D311" s="6"/>
      <c r="E311" s="6"/>
      <c r="F311" s="6"/>
      <c r="G311" s="6"/>
      <c r="H311" s="6"/>
      <c r="J311" s="6"/>
      <c r="K311" s="6"/>
      <c r="L311" s="6"/>
    </row>
    <row r="312" spans="4:12" x14ac:dyDescent="0.2">
      <c r="D312" s="6"/>
      <c r="E312" s="6"/>
      <c r="F312" s="6"/>
      <c r="G312" s="6"/>
      <c r="H312" s="6"/>
      <c r="J312" s="6"/>
      <c r="K312" s="6"/>
      <c r="L312" s="6"/>
    </row>
    <row r="313" spans="4:12" x14ac:dyDescent="0.2">
      <c r="D313" s="6"/>
      <c r="E313" s="6"/>
      <c r="F313" s="6"/>
      <c r="G313" s="6"/>
      <c r="H313" s="6"/>
      <c r="J313" s="6"/>
      <c r="K313" s="6"/>
      <c r="L313" s="6"/>
    </row>
    <row r="314" spans="4:12" x14ac:dyDescent="0.2">
      <c r="D314" s="6"/>
      <c r="E314" s="6"/>
      <c r="F314" s="6"/>
      <c r="G314" s="6"/>
      <c r="H314" s="6"/>
      <c r="J314" s="6"/>
      <c r="K314" s="6"/>
      <c r="L314" s="6"/>
    </row>
    <row r="315" spans="4:12" x14ac:dyDescent="0.2">
      <c r="D315" s="6"/>
      <c r="E315" s="6"/>
      <c r="F315" s="6"/>
      <c r="G315" s="6"/>
      <c r="H315" s="6"/>
      <c r="J315" s="6"/>
      <c r="K315" s="6"/>
      <c r="L315" s="6"/>
    </row>
    <row r="316" spans="4:12" x14ac:dyDescent="0.2">
      <c r="D316" s="6"/>
      <c r="E316" s="6"/>
      <c r="F316" s="6"/>
      <c r="G316" s="6"/>
      <c r="H316" s="6"/>
      <c r="J316" s="6"/>
      <c r="K316" s="6"/>
      <c r="L316" s="6"/>
    </row>
    <row r="317" spans="4:12" x14ac:dyDescent="0.2">
      <c r="D317" s="6"/>
      <c r="E317" s="6"/>
      <c r="F317" s="6"/>
      <c r="G317" s="6"/>
      <c r="H317" s="6"/>
      <c r="J317" s="6"/>
      <c r="K317" s="6"/>
      <c r="L317" s="6"/>
    </row>
    <row r="318" spans="4:12" x14ac:dyDescent="0.2">
      <c r="D318" s="6"/>
      <c r="E318" s="6"/>
      <c r="F318" s="6"/>
      <c r="G318" s="6"/>
      <c r="H318" s="6"/>
      <c r="J318" s="6"/>
      <c r="K318" s="6"/>
      <c r="L318" s="6"/>
    </row>
    <row r="319" spans="4:12" x14ac:dyDescent="0.2">
      <c r="D319" s="6"/>
      <c r="E319" s="6"/>
      <c r="F319" s="6"/>
      <c r="G319" s="6"/>
      <c r="H319" s="6"/>
      <c r="J319" s="6"/>
      <c r="K319" s="6"/>
      <c r="L319" s="6"/>
    </row>
    <row r="320" spans="4:12" x14ac:dyDescent="0.2">
      <c r="D320" s="6"/>
      <c r="E320" s="6"/>
      <c r="F320" s="6"/>
      <c r="G320" s="6"/>
      <c r="H320" s="6"/>
      <c r="J320" s="6"/>
      <c r="K320" s="6"/>
      <c r="L320" s="6"/>
    </row>
    <row r="321" spans="4:12" x14ac:dyDescent="0.2">
      <c r="D321" s="6"/>
      <c r="E321" s="6"/>
      <c r="F321" s="6"/>
      <c r="G321" s="6"/>
      <c r="H321" s="6"/>
      <c r="J321" s="6"/>
      <c r="K321" s="6"/>
      <c r="L321" s="6"/>
    </row>
    <row r="322" spans="4:12" x14ac:dyDescent="0.2">
      <c r="D322" s="6"/>
      <c r="E322" s="6"/>
      <c r="F322" s="6"/>
      <c r="G322" s="6"/>
      <c r="H322" s="6"/>
      <c r="J322" s="6"/>
      <c r="K322" s="6"/>
      <c r="L322" s="6"/>
    </row>
    <row r="323" spans="4:12" x14ac:dyDescent="0.2">
      <c r="D323" s="6"/>
      <c r="E323" s="6"/>
      <c r="F323" s="6"/>
      <c r="G323" s="6"/>
      <c r="H323" s="6"/>
      <c r="J323" s="6"/>
      <c r="K323" s="6"/>
      <c r="L323" s="6"/>
    </row>
    <row r="324" spans="4:12" x14ac:dyDescent="0.2">
      <c r="D324" s="6"/>
      <c r="E324" s="6"/>
      <c r="F324" s="6"/>
      <c r="G324" s="6"/>
      <c r="H324" s="6"/>
      <c r="J324" s="6"/>
      <c r="K324" s="6"/>
      <c r="L324" s="6"/>
    </row>
    <row r="325" spans="4:12" x14ac:dyDescent="0.2">
      <c r="D325" s="6"/>
      <c r="E325" s="6"/>
      <c r="F325" s="6"/>
      <c r="G325" s="6"/>
      <c r="H325" s="6"/>
      <c r="J325" s="6"/>
      <c r="K325" s="6"/>
      <c r="L325" s="6"/>
    </row>
    <row r="326" spans="4:12" x14ac:dyDescent="0.2">
      <c r="D326" s="6"/>
      <c r="E326" s="6"/>
      <c r="F326" s="6"/>
      <c r="G326" s="6"/>
      <c r="H326" s="6"/>
      <c r="J326" s="6"/>
      <c r="K326" s="6"/>
      <c r="L326" s="6"/>
    </row>
    <row r="327" spans="4:12" x14ac:dyDescent="0.2">
      <c r="D327" s="6"/>
      <c r="E327" s="6"/>
      <c r="F327" s="6"/>
      <c r="G327" s="6"/>
      <c r="H327" s="6"/>
      <c r="J327" s="6"/>
      <c r="K327" s="6"/>
      <c r="L327" s="6"/>
    </row>
    <row r="328" spans="4:12" x14ac:dyDescent="0.2">
      <c r="D328" s="6"/>
      <c r="E328" s="6"/>
      <c r="F328" s="6"/>
      <c r="G328" s="6"/>
      <c r="H328" s="6"/>
      <c r="J328" s="6"/>
      <c r="K328" s="6"/>
      <c r="L328" s="6"/>
    </row>
    <row r="329" spans="4:12" x14ac:dyDescent="0.2">
      <c r="D329" s="6"/>
      <c r="E329" s="6"/>
      <c r="F329" s="6"/>
      <c r="G329" s="6"/>
      <c r="H329" s="6"/>
      <c r="J329" s="6"/>
      <c r="K329" s="6"/>
      <c r="L329" s="6"/>
    </row>
    <row r="330" spans="4:12" x14ac:dyDescent="0.2">
      <c r="D330" s="6"/>
      <c r="E330" s="6"/>
      <c r="F330" s="6"/>
      <c r="G330" s="6"/>
      <c r="H330" s="6"/>
      <c r="J330" s="6"/>
      <c r="K330" s="6"/>
      <c r="L330" s="6"/>
    </row>
    <row r="331" spans="4:12" x14ac:dyDescent="0.2">
      <c r="D331" s="6"/>
      <c r="E331" s="6"/>
      <c r="F331" s="6"/>
      <c r="G331" s="6"/>
      <c r="H331" s="6"/>
      <c r="J331" s="6"/>
      <c r="K331" s="6"/>
      <c r="L331" s="6"/>
    </row>
    <row r="332" spans="4:12" x14ac:dyDescent="0.2">
      <c r="D332" s="6"/>
      <c r="E332" s="6"/>
      <c r="F332" s="6"/>
      <c r="G332" s="6"/>
      <c r="H332" s="6"/>
      <c r="J332" s="6"/>
      <c r="K332" s="6"/>
      <c r="L332" s="6"/>
    </row>
    <row r="333" spans="4:12" x14ac:dyDescent="0.2">
      <c r="D333" s="6"/>
      <c r="E333" s="6"/>
      <c r="F333" s="6"/>
      <c r="G333" s="6"/>
      <c r="H333" s="6"/>
      <c r="J333" s="6"/>
      <c r="K333" s="6"/>
      <c r="L333" s="6"/>
    </row>
    <row r="334" spans="4:12" x14ac:dyDescent="0.2">
      <c r="D334" s="6"/>
      <c r="E334" s="6"/>
      <c r="F334" s="6"/>
      <c r="G334" s="6"/>
      <c r="H334" s="6"/>
      <c r="J334" s="6"/>
      <c r="K334" s="6"/>
      <c r="L334" s="6"/>
    </row>
    <row r="335" spans="4:12" x14ac:dyDescent="0.2">
      <c r="D335" s="6"/>
      <c r="E335" s="6"/>
      <c r="F335" s="6"/>
      <c r="G335" s="6"/>
      <c r="H335" s="6"/>
      <c r="J335" s="6"/>
      <c r="K335" s="6"/>
      <c r="L335" s="6"/>
    </row>
    <row r="336" spans="4:12" x14ac:dyDescent="0.2">
      <c r="D336" s="6"/>
      <c r="E336" s="6"/>
      <c r="F336" s="6"/>
      <c r="G336" s="6"/>
      <c r="H336" s="6"/>
      <c r="J336" s="6"/>
      <c r="K336" s="6"/>
      <c r="L336" s="6"/>
    </row>
    <row r="337" spans="4:12" x14ac:dyDescent="0.2">
      <c r="D337" s="6"/>
      <c r="E337" s="6"/>
      <c r="F337" s="6"/>
      <c r="G337" s="6"/>
      <c r="H337" s="6"/>
      <c r="J337" s="6"/>
      <c r="K337" s="6"/>
      <c r="L337" s="6"/>
    </row>
    <row r="338" spans="4:12" x14ac:dyDescent="0.2">
      <c r="D338" s="6"/>
      <c r="E338" s="6"/>
      <c r="F338" s="6"/>
      <c r="G338" s="6"/>
      <c r="H338" s="6"/>
      <c r="J338" s="6"/>
      <c r="K338" s="6"/>
      <c r="L338" s="6"/>
    </row>
    <row r="339" spans="4:12" x14ac:dyDescent="0.2">
      <c r="D339" s="6"/>
      <c r="E339" s="6"/>
      <c r="F339" s="6"/>
      <c r="G339" s="6"/>
      <c r="H339" s="6"/>
      <c r="J339" s="6"/>
      <c r="K339" s="6"/>
      <c r="L339" s="6"/>
    </row>
    <row r="340" spans="4:12" x14ac:dyDescent="0.2">
      <c r="D340" s="6"/>
      <c r="E340" s="6"/>
      <c r="F340" s="6"/>
      <c r="G340" s="6"/>
      <c r="H340" s="6"/>
      <c r="J340" s="6"/>
      <c r="K340" s="6"/>
      <c r="L340" s="6"/>
    </row>
    <row r="341" spans="4:12" x14ac:dyDescent="0.2">
      <c r="D341" s="6"/>
      <c r="E341" s="6"/>
      <c r="F341" s="6"/>
      <c r="G341" s="6"/>
      <c r="H341" s="6"/>
      <c r="J341" s="6"/>
      <c r="K341" s="6"/>
      <c r="L341" s="6"/>
    </row>
    <row r="342" spans="4:12" x14ac:dyDescent="0.2">
      <c r="D342" s="6"/>
      <c r="E342" s="6"/>
      <c r="F342" s="6"/>
      <c r="G342" s="6"/>
      <c r="H342" s="6"/>
      <c r="J342" s="6"/>
      <c r="K342" s="6"/>
      <c r="L342" s="6"/>
    </row>
    <row r="343" spans="4:12" x14ac:dyDescent="0.2">
      <c r="D343" s="6"/>
      <c r="E343" s="6"/>
      <c r="F343" s="6"/>
      <c r="G343" s="6"/>
      <c r="H343" s="6"/>
      <c r="J343" s="6"/>
      <c r="K343" s="6"/>
      <c r="L343" s="6"/>
    </row>
    <row r="344" spans="4:12" x14ac:dyDescent="0.2">
      <c r="D344" s="6"/>
      <c r="E344" s="6"/>
      <c r="F344" s="6"/>
      <c r="G344" s="6"/>
      <c r="H344" s="6"/>
      <c r="J344" s="6"/>
      <c r="K344" s="6"/>
      <c r="L344" s="6"/>
    </row>
    <row r="345" spans="4:12" x14ac:dyDescent="0.2">
      <c r="D345" s="6"/>
      <c r="E345" s="6"/>
      <c r="F345" s="6"/>
      <c r="G345" s="6"/>
      <c r="H345" s="6"/>
      <c r="J345" s="6"/>
      <c r="K345" s="6"/>
      <c r="L345" s="6"/>
    </row>
    <row r="346" spans="4:12" x14ac:dyDescent="0.2">
      <c r="D346" s="6"/>
      <c r="E346" s="6"/>
      <c r="F346" s="6"/>
      <c r="G346" s="6"/>
      <c r="H346" s="6"/>
      <c r="J346" s="6"/>
      <c r="K346" s="6"/>
      <c r="L346" s="6"/>
    </row>
    <row r="347" spans="4:12" x14ac:dyDescent="0.2">
      <c r="D347" s="6"/>
      <c r="E347" s="6"/>
      <c r="F347" s="6"/>
      <c r="G347" s="6"/>
      <c r="H347" s="6"/>
      <c r="J347" s="6"/>
      <c r="K347" s="6"/>
      <c r="L347" s="6"/>
    </row>
    <row r="348" spans="4:12" x14ac:dyDescent="0.2">
      <c r="D348" s="6"/>
      <c r="E348" s="6"/>
      <c r="F348" s="6"/>
      <c r="G348" s="6"/>
      <c r="H348" s="6"/>
      <c r="J348" s="6"/>
      <c r="K348" s="6"/>
      <c r="L348" s="6"/>
    </row>
    <row r="349" spans="4:12" x14ac:dyDescent="0.2">
      <c r="D349" s="6"/>
      <c r="E349" s="6"/>
      <c r="F349" s="6"/>
      <c r="G349" s="6"/>
      <c r="H349" s="6"/>
      <c r="J349" s="6"/>
      <c r="K349" s="6"/>
      <c r="L349" s="6"/>
    </row>
    <row r="350" spans="4:12" x14ac:dyDescent="0.2">
      <c r="D350" s="6"/>
      <c r="E350" s="6"/>
      <c r="F350" s="6"/>
      <c r="G350" s="6"/>
      <c r="H350" s="6"/>
      <c r="J350" s="6"/>
      <c r="K350" s="6"/>
      <c r="L350" s="6"/>
    </row>
    <row r="351" spans="4:12" x14ac:dyDescent="0.2">
      <c r="D351" s="6"/>
      <c r="E351" s="6"/>
      <c r="F351" s="6"/>
      <c r="G351" s="6"/>
      <c r="H351" s="6"/>
      <c r="J351" s="6"/>
      <c r="K351" s="6"/>
      <c r="L351" s="6"/>
    </row>
    <row r="352" spans="4:12" x14ac:dyDescent="0.2">
      <c r="D352" s="6"/>
      <c r="E352" s="6"/>
      <c r="F352" s="6"/>
      <c r="G352" s="6"/>
      <c r="H352" s="6"/>
      <c r="J352" s="6"/>
      <c r="K352" s="6"/>
      <c r="L352" s="6"/>
    </row>
    <row r="353" spans="4:12" x14ac:dyDescent="0.2">
      <c r="D353" s="6"/>
      <c r="E353" s="6"/>
      <c r="F353" s="6"/>
      <c r="G353" s="6"/>
      <c r="H353" s="6"/>
      <c r="J353" s="6"/>
      <c r="K353" s="6"/>
      <c r="L353" s="6"/>
    </row>
    <row r="354" spans="4:12" x14ac:dyDescent="0.2">
      <c r="D354" s="6"/>
      <c r="E354" s="6"/>
      <c r="F354" s="6"/>
      <c r="G354" s="6"/>
      <c r="H354" s="6"/>
      <c r="J354" s="6"/>
      <c r="K354" s="6"/>
      <c r="L354" s="6"/>
    </row>
    <row r="355" spans="4:12" x14ac:dyDescent="0.2">
      <c r="D355" s="6"/>
      <c r="E355" s="6"/>
      <c r="F355" s="6"/>
      <c r="G355" s="6"/>
      <c r="H355" s="6"/>
      <c r="J355" s="6"/>
      <c r="K355" s="6"/>
      <c r="L355" s="6"/>
    </row>
    <row r="356" spans="4:12" x14ac:dyDescent="0.2">
      <c r="D356" s="6"/>
      <c r="E356" s="6"/>
      <c r="F356" s="6"/>
      <c r="G356" s="6"/>
      <c r="H356" s="6"/>
      <c r="J356" s="6"/>
      <c r="K356" s="6"/>
      <c r="L356" s="6"/>
    </row>
    <row r="357" spans="4:12" x14ac:dyDescent="0.2">
      <c r="D357" s="6"/>
      <c r="E357" s="6"/>
      <c r="F357" s="6"/>
      <c r="G357" s="6"/>
      <c r="H357" s="6"/>
      <c r="J357" s="6"/>
      <c r="K357" s="6"/>
      <c r="L357" s="6"/>
    </row>
    <row r="358" spans="4:12" x14ac:dyDescent="0.2">
      <c r="D358" s="6"/>
      <c r="E358" s="6"/>
      <c r="F358" s="6"/>
      <c r="G358" s="6"/>
      <c r="H358" s="6"/>
      <c r="J358" s="6"/>
      <c r="K358" s="6"/>
      <c r="L358" s="6"/>
    </row>
    <row r="359" spans="4:12" x14ac:dyDescent="0.2">
      <c r="D359" s="6"/>
      <c r="E359" s="6"/>
      <c r="F359" s="6"/>
      <c r="G359" s="6"/>
      <c r="H359" s="6"/>
      <c r="J359" s="6"/>
      <c r="K359" s="6"/>
      <c r="L359" s="6"/>
    </row>
    <row r="360" spans="4:12" x14ac:dyDescent="0.2">
      <c r="D360" s="6"/>
      <c r="E360" s="6"/>
      <c r="F360" s="6"/>
      <c r="G360" s="6"/>
      <c r="H360" s="6"/>
      <c r="J360" s="6"/>
      <c r="K360" s="6"/>
      <c r="L360" s="6"/>
    </row>
    <row r="361" spans="4:12" x14ac:dyDescent="0.2">
      <c r="D361" s="6"/>
      <c r="E361" s="6"/>
      <c r="F361" s="6"/>
      <c r="G361" s="6"/>
      <c r="H361" s="6"/>
      <c r="J361" s="6"/>
      <c r="K361" s="6"/>
      <c r="L361" s="6"/>
    </row>
    <row r="362" spans="4:12" x14ac:dyDescent="0.2">
      <c r="D362" s="6"/>
      <c r="E362" s="6"/>
      <c r="F362" s="6"/>
      <c r="G362" s="6"/>
      <c r="H362" s="6"/>
      <c r="J362" s="6"/>
      <c r="K362" s="6"/>
      <c r="L362" s="6"/>
    </row>
    <row r="363" spans="4:12" x14ac:dyDescent="0.2">
      <c r="D363" s="6"/>
      <c r="E363" s="6"/>
      <c r="F363" s="6"/>
      <c r="G363" s="6"/>
      <c r="H363" s="6"/>
      <c r="J363" s="6"/>
      <c r="K363" s="6"/>
      <c r="L363" s="6"/>
    </row>
    <row r="364" spans="4:12" x14ac:dyDescent="0.2">
      <c r="D364" s="6"/>
      <c r="E364" s="6"/>
      <c r="F364" s="6"/>
      <c r="G364" s="6"/>
      <c r="H364" s="6"/>
      <c r="J364" s="6"/>
      <c r="K364" s="6"/>
      <c r="L364" s="6"/>
    </row>
    <row r="365" spans="4:12" x14ac:dyDescent="0.2">
      <c r="D365" s="6"/>
      <c r="E365" s="6"/>
      <c r="F365" s="6"/>
      <c r="G365" s="6"/>
      <c r="H365" s="6"/>
      <c r="J365" s="6"/>
      <c r="K365" s="6"/>
      <c r="L365" s="6"/>
    </row>
    <row r="366" spans="4:12" x14ac:dyDescent="0.2">
      <c r="D366" s="6"/>
      <c r="E366" s="6"/>
      <c r="F366" s="6"/>
      <c r="G366" s="6"/>
      <c r="H366" s="6"/>
      <c r="J366" s="6"/>
      <c r="K366" s="6"/>
      <c r="L366" s="6"/>
    </row>
    <row r="367" spans="4:12" x14ac:dyDescent="0.2">
      <c r="D367" s="6"/>
      <c r="E367" s="6"/>
      <c r="F367" s="6"/>
      <c r="G367" s="6"/>
      <c r="H367" s="6"/>
      <c r="J367" s="6"/>
      <c r="K367" s="6"/>
      <c r="L367" s="6"/>
    </row>
    <row r="368" spans="4:12" x14ac:dyDescent="0.2">
      <c r="D368" s="6"/>
      <c r="E368" s="6"/>
      <c r="F368" s="6"/>
      <c r="G368" s="6"/>
      <c r="H368" s="6"/>
      <c r="J368" s="6"/>
      <c r="K368" s="6"/>
      <c r="L368" s="6"/>
    </row>
    <row r="369" spans="4:12" x14ac:dyDescent="0.2">
      <c r="D369" s="6"/>
      <c r="E369" s="6"/>
      <c r="F369" s="6"/>
      <c r="G369" s="6"/>
      <c r="H369" s="6"/>
      <c r="J369" s="6"/>
      <c r="K369" s="6"/>
      <c r="L369" s="6"/>
    </row>
    <row r="370" spans="4:12" x14ac:dyDescent="0.2">
      <c r="D370" s="6"/>
      <c r="E370" s="6"/>
      <c r="F370" s="6"/>
      <c r="G370" s="6"/>
      <c r="H370" s="6"/>
      <c r="J370" s="6"/>
      <c r="K370" s="6"/>
      <c r="L370" s="6"/>
    </row>
    <row r="371" spans="4:12" x14ac:dyDescent="0.2">
      <c r="D371" s="6"/>
      <c r="E371" s="6"/>
      <c r="F371" s="6"/>
      <c r="G371" s="6"/>
      <c r="H371" s="6"/>
      <c r="J371" s="6"/>
      <c r="K371" s="6"/>
      <c r="L371" s="6"/>
    </row>
    <row r="372" spans="4:12" x14ac:dyDescent="0.2">
      <c r="D372" s="6"/>
      <c r="E372" s="6"/>
      <c r="F372" s="6"/>
      <c r="G372" s="6"/>
      <c r="H372" s="6"/>
      <c r="J372" s="6"/>
      <c r="K372" s="6"/>
      <c r="L372" s="6"/>
    </row>
    <row r="373" spans="4:12" x14ac:dyDescent="0.2">
      <c r="D373" s="6"/>
      <c r="E373" s="6"/>
      <c r="F373" s="6"/>
      <c r="G373" s="6"/>
      <c r="H373" s="6"/>
      <c r="J373" s="6"/>
      <c r="K373" s="6"/>
      <c r="L373" s="6"/>
    </row>
    <row r="374" spans="4:12" x14ac:dyDescent="0.2">
      <c r="D374" s="6"/>
      <c r="E374" s="6"/>
      <c r="F374" s="6"/>
      <c r="G374" s="6"/>
      <c r="H374" s="6"/>
      <c r="J374" s="6"/>
      <c r="K374" s="6"/>
      <c r="L374" s="6"/>
    </row>
    <row r="375" spans="4:12" x14ac:dyDescent="0.2">
      <c r="D375" s="6"/>
      <c r="E375" s="6"/>
      <c r="F375" s="6"/>
      <c r="G375" s="6"/>
      <c r="H375" s="6"/>
      <c r="J375" s="6"/>
      <c r="K375" s="6"/>
      <c r="L375" s="6"/>
    </row>
    <row r="376" spans="4:12" x14ac:dyDescent="0.2">
      <c r="D376" s="6"/>
      <c r="E376" s="6"/>
      <c r="F376" s="6"/>
      <c r="G376" s="6"/>
      <c r="H376" s="6"/>
      <c r="J376" s="6"/>
      <c r="K376" s="6"/>
      <c r="L376" s="6"/>
    </row>
    <row r="377" spans="4:12" x14ac:dyDescent="0.2">
      <c r="D377" s="6"/>
      <c r="E377" s="6"/>
      <c r="F377" s="6"/>
      <c r="G377" s="6"/>
      <c r="H377" s="6"/>
      <c r="J377" s="6"/>
      <c r="K377" s="6"/>
      <c r="L377" s="6"/>
    </row>
    <row r="378" spans="4:12" x14ac:dyDescent="0.2">
      <c r="D378" s="6"/>
      <c r="E378" s="6"/>
      <c r="F378" s="6"/>
      <c r="G378" s="6"/>
      <c r="H378" s="6"/>
      <c r="J378" s="6"/>
      <c r="K378" s="6"/>
      <c r="L378" s="6"/>
    </row>
    <row r="379" spans="4:12" x14ac:dyDescent="0.2">
      <c r="D379" s="6"/>
      <c r="E379" s="6"/>
      <c r="F379" s="6"/>
      <c r="G379" s="6"/>
      <c r="H379" s="6"/>
      <c r="J379" s="6"/>
      <c r="K379" s="6"/>
      <c r="L379" s="6"/>
    </row>
    <row r="380" spans="4:12" x14ac:dyDescent="0.2">
      <c r="D380" s="6"/>
      <c r="E380" s="6"/>
      <c r="F380" s="6"/>
      <c r="G380" s="6"/>
      <c r="H380" s="6"/>
      <c r="J380" s="6"/>
      <c r="K380" s="6"/>
      <c r="L380" s="6"/>
    </row>
    <row r="381" spans="4:12" x14ac:dyDescent="0.2">
      <c r="D381" s="6"/>
      <c r="E381" s="6"/>
      <c r="F381" s="6"/>
      <c r="G381" s="6"/>
      <c r="H381" s="6"/>
      <c r="J381" s="6"/>
      <c r="K381" s="6"/>
      <c r="L381" s="6"/>
    </row>
    <row r="382" spans="4:12" x14ac:dyDescent="0.2">
      <c r="D382" s="6"/>
      <c r="E382" s="6"/>
      <c r="F382" s="6"/>
      <c r="G382" s="6"/>
      <c r="H382" s="6"/>
      <c r="J382" s="6"/>
      <c r="K382" s="6"/>
      <c r="L382" s="6"/>
    </row>
    <row r="383" spans="4:12" x14ac:dyDescent="0.2">
      <c r="D383" s="6"/>
      <c r="E383" s="6"/>
      <c r="F383" s="6"/>
      <c r="G383" s="6"/>
      <c r="H383" s="6"/>
      <c r="J383" s="6"/>
      <c r="K383" s="6"/>
      <c r="L383" s="6"/>
    </row>
    <row r="384" spans="4:12" x14ac:dyDescent="0.2">
      <c r="D384" s="6"/>
      <c r="E384" s="6"/>
      <c r="F384" s="6"/>
      <c r="G384" s="6"/>
      <c r="H384" s="6"/>
      <c r="J384" s="6"/>
      <c r="K384" s="6"/>
      <c r="L384" s="6"/>
    </row>
    <row r="385" spans="4:12" x14ac:dyDescent="0.2">
      <c r="D385" s="6"/>
      <c r="E385" s="6"/>
      <c r="F385" s="6"/>
      <c r="G385" s="6"/>
      <c r="H385" s="6"/>
      <c r="J385" s="6"/>
      <c r="K385" s="6"/>
      <c r="L385" s="6"/>
    </row>
    <row r="386" spans="4:12" x14ac:dyDescent="0.2">
      <c r="D386" s="6"/>
      <c r="E386" s="6"/>
      <c r="F386" s="6"/>
      <c r="G386" s="6"/>
      <c r="H386" s="6"/>
      <c r="J386" s="6"/>
      <c r="K386" s="6"/>
      <c r="L386" s="6"/>
    </row>
    <row r="387" spans="4:12" x14ac:dyDescent="0.2">
      <c r="D387" s="6"/>
      <c r="E387" s="6"/>
      <c r="F387" s="6"/>
      <c r="G387" s="6"/>
      <c r="H387" s="6"/>
      <c r="J387" s="6"/>
      <c r="K387" s="6"/>
      <c r="L387" s="6"/>
    </row>
    <row r="388" spans="4:12" x14ac:dyDescent="0.2">
      <c r="D388" s="6"/>
      <c r="E388" s="6"/>
      <c r="F388" s="6"/>
      <c r="G388" s="6"/>
      <c r="H388" s="6"/>
      <c r="J388" s="6"/>
      <c r="K388" s="6"/>
      <c r="L388" s="6"/>
    </row>
    <row r="389" spans="4:12" x14ac:dyDescent="0.2">
      <c r="D389" s="6"/>
      <c r="E389" s="6"/>
      <c r="F389" s="6"/>
      <c r="G389" s="6"/>
      <c r="H389" s="6"/>
      <c r="J389" s="6"/>
      <c r="K389" s="6"/>
      <c r="L389" s="6"/>
    </row>
    <row r="390" spans="4:12" x14ac:dyDescent="0.2">
      <c r="D390" s="6"/>
      <c r="E390" s="6"/>
      <c r="F390" s="6"/>
      <c r="G390" s="6"/>
      <c r="H390" s="6"/>
      <c r="J390" s="6"/>
      <c r="K390" s="6"/>
      <c r="L390" s="6"/>
    </row>
    <row r="391" spans="4:12" x14ac:dyDescent="0.2">
      <c r="D391" s="6"/>
      <c r="E391" s="6"/>
      <c r="F391" s="6"/>
      <c r="G391" s="6"/>
      <c r="H391" s="6"/>
      <c r="J391" s="6"/>
      <c r="K391" s="6"/>
      <c r="L391" s="6"/>
    </row>
    <row r="392" spans="4:12" x14ac:dyDescent="0.2">
      <c r="D392" s="6"/>
      <c r="E392" s="6"/>
      <c r="F392" s="6"/>
      <c r="G392" s="6"/>
      <c r="H392" s="6"/>
      <c r="J392" s="6"/>
      <c r="K392" s="6"/>
      <c r="L392" s="6"/>
    </row>
    <row r="393" spans="4:12" x14ac:dyDescent="0.2">
      <c r="D393" s="6"/>
      <c r="E393" s="6"/>
      <c r="F393" s="6"/>
      <c r="G393" s="6"/>
      <c r="H393" s="6"/>
      <c r="J393" s="6"/>
      <c r="K393" s="6"/>
      <c r="L393" s="6"/>
    </row>
    <row r="394" spans="4:12" x14ac:dyDescent="0.2">
      <c r="D394" s="6"/>
      <c r="E394" s="6"/>
      <c r="F394" s="6"/>
      <c r="G394" s="6"/>
      <c r="H394" s="6"/>
      <c r="J394" s="6"/>
      <c r="K394" s="6"/>
      <c r="L394" s="6"/>
    </row>
    <row r="395" spans="4:12" x14ac:dyDescent="0.2">
      <c r="D395" s="6"/>
      <c r="E395" s="6"/>
      <c r="F395" s="6"/>
      <c r="G395" s="6"/>
      <c r="H395" s="6"/>
      <c r="J395" s="6"/>
      <c r="K395" s="6"/>
      <c r="L395" s="6"/>
    </row>
    <row r="396" spans="4:12" x14ac:dyDescent="0.2">
      <c r="D396" s="6"/>
      <c r="E396" s="6"/>
      <c r="F396" s="6"/>
      <c r="G396" s="6"/>
      <c r="H396" s="6"/>
      <c r="J396" s="6"/>
      <c r="K396" s="6"/>
      <c r="L396" s="6"/>
    </row>
    <row r="397" spans="4:12" x14ac:dyDescent="0.2">
      <c r="D397" s="6"/>
      <c r="E397" s="6"/>
      <c r="F397" s="6"/>
      <c r="G397" s="6"/>
      <c r="H397" s="6"/>
      <c r="J397" s="6"/>
      <c r="K397" s="6"/>
      <c r="L397" s="6"/>
    </row>
    <row r="398" spans="4:12" x14ac:dyDescent="0.2">
      <c r="D398" s="6"/>
      <c r="E398" s="6"/>
      <c r="F398" s="6"/>
      <c r="G398" s="6"/>
      <c r="H398" s="6"/>
      <c r="J398" s="6"/>
      <c r="K398" s="6"/>
      <c r="L398" s="6"/>
    </row>
    <row r="399" spans="4:12" x14ac:dyDescent="0.2">
      <c r="D399" s="6"/>
      <c r="E399" s="6"/>
      <c r="F399" s="6"/>
      <c r="G399" s="6"/>
      <c r="H399" s="6"/>
      <c r="J399" s="6"/>
      <c r="K399" s="6"/>
      <c r="L399" s="6"/>
    </row>
    <row r="400" spans="4:12" x14ac:dyDescent="0.2">
      <c r="D400" s="6"/>
      <c r="E400" s="6"/>
      <c r="F400" s="6"/>
      <c r="G400" s="6"/>
      <c r="H400" s="6"/>
      <c r="J400" s="6"/>
      <c r="K400" s="6"/>
      <c r="L400" s="6"/>
    </row>
    <row r="401" spans="4:12" x14ac:dyDescent="0.2">
      <c r="D401" s="6"/>
      <c r="E401" s="6"/>
      <c r="F401" s="6"/>
      <c r="G401" s="6"/>
      <c r="H401" s="6"/>
      <c r="J401" s="6"/>
      <c r="K401" s="6"/>
      <c r="L401" s="6"/>
    </row>
    <row r="402" spans="4:12" x14ac:dyDescent="0.2">
      <c r="D402" s="6"/>
      <c r="E402" s="6"/>
      <c r="F402" s="6"/>
      <c r="G402" s="6"/>
      <c r="H402" s="6"/>
      <c r="J402" s="6"/>
      <c r="K402" s="6"/>
      <c r="L402" s="6"/>
    </row>
    <row r="403" spans="4:12" x14ac:dyDescent="0.2">
      <c r="D403" s="6"/>
      <c r="E403" s="6"/>
      <c r="F403" s="6"/>
      <c r="G403" s="6"/>
      <c r="H403" s="6"/>
      <c r="J403" s="6"/>
      <c r="K403" s="6"/>
      <c r="L403" s="6"/>
    </row>
    <row r="404" spans="4:12" x14ac:dyDescent="0.2">
      <c r="D404" s="6"/>
      <c r="E404" s="6"/>
      <c r="F404" s="6"/>
      <c r="G404" s="6"/>
      <c r="H404" s="6"/>
      <c r="J404" s="6"/>
      <c r="K404" s="6"/>
      <c r="L404" s="6"/>
    </row>
    <row r="405" spans="4:12" x14ac:dyDescent="0.2">
      <c r="D405" s="6"/>
      <c r="E405" s="6"/>
      <c r="F405" s="6"/>
      <c r="G405" s="6"/>
      <c r="H405" s="6"/>
      <c r="J405" s="6"/>
      <c r="K405" s="6"/>
      <c r="L405" s="6"/>
    </row>
    <row r="406" spans="4:12" x14ac:dyDescent="0.2">
      <c r="D406" s="6"/>
      <c r="E406" s="6"/>
      <c r="F406" s="6"/>
      <c r="G406" s="6"/>
      <c r="H406" s="6"/>
      <c r="J406" s="6"/>
      <c r="K406" s="6"/>
      <c r="L406" s="6"/>
    </row>
    <row r="407" spans="4:12" x14ac:dyDescent="0.2">
      <c r="D407" s="6"/>
      <c r="E407" s="6"/>
      <c r="F407" s="6"/>
      <c r="G407" s="6"/>
      <c r="H407" s="6"/>
      <c r="J407" s="6"/>
      <c r="K407" s="6"/>
      <c r="L407" s="6"/>
    </row>
    <row r="408" spans="4:12" x14ac:dyDescent="0.2">
      <c r="D408" s="6"/>
      <c r="E408" s="6"/>
      <c r="F408" s="6"/>
      <c r="G408" s="6"/>
      <c r="H408" s="6"/>
      <c r="J408" s="6"/>
      <c r="K408" s="6"/>
      <c r="L408" s="6"/>
    </row>
    <row r="409" spans="4:12" x14ac:dyDescent="0.2">
      <c r="D409" s="6"/>
      <c r="E409" s="6"/>
      <c r="F409" s="6"/>
      <c r="G409" s="6"/>
      <c r="H409" s="6"/>
      <c r="J409" s="6"/>
      <c r="K409" s="6"/>
      <c r="L409" s="6"/>
    </row>
    <row r="410" spans="4:12" x14ac:dyDescent="0.2">
      <c r="D410" s="6"/>
      <c r="E410" s="6"/>
      <c r="F410" s="6"/>
      <c r="G410" s="6"/>
      <c r="H410" s="6"/>
      <c r="J410" s="6"/>
      <c r="K410" s="6"/>
      <c r="L410" s="6"/>
    </row>
    <row r="411" spans="4:12" x14ac:dyDescent="0.2">
      <c r="D411" s="6"/>
      <c r="E411" s="6"/>
      <c r="F411" s="6"/>
      <c r="G411" s="6"/>
      <c r="H411" s="6"/>
      <c r="J411" s="6"/>
      <c r="K411" s="6"/>
      <c r="L411" s="6"/>
    </row>
    <row r="412" spans="4:12" x14ac:dyDescent="0.2">
      <c r="D412" s="6"/>
      <c r="E412" s="6"/>
      <c r="F412" s="6"/>
      <c r="G412" s="6"/>
      <c r="H412" s="6"/>
      <c r="J412" s="6"/>
      <c r="K412" s="6"/>
      <c r="L412" s="6"/>
    </row>
    <row r="413" spans="4:12" x14ac:dyDescent="0.2">
      <c r="D413" s="6"/>
      <c r="E413" s="6"/>
      <c r="F413" s="6"/>
      <c r="G413" s="6"/>
      <c r="H413" s="6"/>
      <c r="J413" s="6"/>
      <c r="K413" s="6"/>
      <c r="L413" s="6"/>
    </row>
    <row r="414" spans="4:12" x14ac:dyDescent="0.2">
      <c r="D414" s="6"/>
      <c r="E414" s="6"/>
      <c r="F414" s="6"/>
      <c r="G414" s="6"/>
      <c r="H414" s="6"/>
      <c r="J414" s="6"/>
      <c r="K414" s="6"/>
      <c r="L414" s="6"/>
    </row>
    <row r="415" spans="4:12" x14ac:dyDescent="0.2">
      <c r="D415" s="6"/>
      <c r="E415" s="6"/>
      <c r="F415" s="6"/>
      <c r="G415" s="6"/>
      <c r="H415" s="6"/>
      <c r="J415" s="6"/>
      <c r="K415" s="6"/>
      <c r="L415" s="6"/>
    </row>
    <row r="416" spans="4:12" x14ac:dyDescent="0.2">
      <c r="D416" s="6"/>
      <c r="E416" s="6"/>
      <c r="F416" s="6"/>
      <c r="G416" s="6"/>
      <c r="H416" s="6"/>
      <c r="J416" s="6"/>
      <c r="K416" s="6"/>
      <c r="L416" s="6"/>
    </row>
    <row r="417" spans="4:12" x14ac:dyDescent="0.2">
      <c r="D417" s="6"/>
      <c r="E417" s="6"/>
      <c r="F417" s="6"/>
      <c r="G417" s="6"/>
      <c r="H417" s="6"/>
      <c r="J417" s="6"/>
      <c r="K417" s="6"/>
      <c r="L417" s="6"/>
    </row>
    <row r="418" spans="4:12" x14ac:dyDescent="0.2">
      <c r="D418" s="6"/>
      <c r="E418" s="6"/>
      <c r="F418" s="6"/>
      <c r="G418" s="6"/>
      <c r="H418" s="6"/>
      <c r="J418" s="6"/>
      <c r="K418" s="6"/>
      <c r="L418" s="6"/>
    </row>
    <row r="419" spans="4:12" x14ac:dyDescent="0.2">
      <c r="D419" s="6"/>
      <c r="E419" s="6"/>
      <c r="F419" s="6"/>
      <c r="G419" s="6"/>
      <c r="H419" s="6"/>
      <c r="J419" s="6"/>
      <c r="K419" s="6"/>
      <c r="L419" s="6"/>
    </row>
    <row r="420" spans="4:12" x14ac:dyDescent="0.2">
      <c r="D420" s="6"/>
      <c r="E420" s="6"/>
      <c r="F420" s="6"/>
      <c r="G420" s="6"/>
      <c r="H420" s="6"/>
      <c r="J420" s="6"/>
      <c r="K420" s="6"/>
      <c r="L420" s="6"/>
    </row>
    <row r="421" spans="4:12" x14ac:dyDescent="0.2">
      <c r="D421" s="6"/>
      <c r="E421" s="6"/>
      <c r="F421" s="6"/>
      <c r="G421" s="6"/>
      <c r="H421" s="6"/>
      <c r="J421" s="6"/>
      <c r="K421" s="6"/>
      <c r="L421" s="6"/>
    </row>
    <row r="422" spans="4:12" x14ac:dyDescent="0.2">
      <c r="D422" s="6"/>
      <c r="E422" s="6"/>
      <c r="F422" s="6"/>
      <c r="G422" s="6"/>
      <c r="H422" s="6"/>
      <c r="J422" s="6"/>
      <c r="K422" s="6"/>
      <c r="L422" s="6"/>
    </row>
    <row r="423" spans="4:12" x14ac:dyDescent="0.2">
      <c r="D423" s="6"/>
      <c r="E423" s="6"/>
      <c r="F423" s="6"/>
      <c r="G423" s="6"/>
      <c r="H423" s="6"/>
      <c r="J423" s="6"/>
      <c r="K423" s="6"/>
      <c r="L423" s="6"/>
    </row>
    <row r="424" spans="4:12" x14ac:dyDescent="0.2">
      <c r="D424" s="6"/>
      <c r="E424" s="6"/>
      <c r="F424" s="6"/>
      <c r="G424" s="6"/>
      <c r="H424" s="6"/>
      <c r="J424" s="6"/>
      <c r="K424" s="6"/>
      <c r="L424" s="6"/>
    </row>
    <row r="425" spans="4:12" x14ac:dyDescent="0.2">
      <c r="D425" s="6"/>
      <c r="E425" s="6"/>
      <c r="F425" s="6"/>
      <c r="G425" s="6"/>
      <c r="H425" s="6"/>
      <c r="J425" s="6"/>
      <c r="K425" s="6"/>
      <c r="L425" s="6"/>
    </row>
    <row r="426" spans="4:12" x14ac:dyDescent="0.2">
      <c r="D426" s="6"/>
      <c r="E426" s="6"/>
      <c r="F426" s="6"/>
      <c r="G426" s="6"/>
      <c r="H426" s="6"/>
      <c r="J426" s="6"/>
      <c r="K426" s="6"/>
      <c r="L426" s="6"/>
    </row>
    <row r="427" spans="4:12" x14ac:dyDescent="0.2">
      <c r="D427" s="6"/>
      <c r="E427" s="6"/>
      <c r="F427" s="6"/>
      <c r="G427" s="6"/>
      <c r="H427" s="6"/>
      <c r="J427" s="6"/>
      <c r="K427" s="6"/>
      <c r="L427" s="6"/>
    </row>
    <row r="428" spans="4:12" x14ac:dyDescent="0.2">
      <c r="D428" s="6"/>
      <c r="E428" s="6"/>
      <c r="F428" s="6"/>
      <c r="G428" s="6"/>
      <c r="H428" s="6"/>
      <c r="J428" s="6"/>
      <c r="K428" s="6"/>
      <c r="L428" s="6"/>
    </row>
    <row r="429" spans="4:12" x14ac:dyDescent="0.2">
      <c r="D429" s="6"/>
      <c r="E429" s="6"/>
      <c r="F429" s="6"/>
      <c r="G429" s="6"/>
      <c r="H429" s="6"/>
      <c r="J429" s="6"/>
      <c r="K429" s="6"/>
      <c r="L429" s="6"/>
    </row>
    <row r="430" spans="4:12" x14ac:dyDescent="0.2">
      <c r="D430" s="6"/>
      <c r="E430" s="6"/>
      <c r="F430" s="6"/>
      <c r="G430" s="6"/>
      <c r="H430" s="6"/>
      <c r="J430" s="6"/>
      <c r="K430" s="6"/>
      <c r="L430" s="6"/>
    </row>
    <row r="431" spans="4:12" x14ac:dyDescent="0.2">
      <c r="D431" s="6"/>
      <c r="E431" s="6"/>
      <c r="F431" s="6"/>
      <c r="G431" s="6"/>
      <c r="H431" s="6"/>
      <c r="J431" s="6"/>
      <c r="K431" s="6"/>
      <c r="L431" s="6"/>
    </row>
    <row r="432" spans="4:12" x14ac:dyDescent="0.2">
      <c r="D432" s="6"/>
      <c r="E432" s="6"/>
      <c r="F432" s="6"/>
      <c r="G432" s="6"/>
      <c r="H432" s="6"/>
      <c r="J432" s="6"/>
      <c r="K432" s="6"/>
      <c r="L432" s="6"/>
    </row>
    <row r="433" spans="4:12" x14ac:dyDescent="0.2">
      <c r="D433" s="6"/>
      <c r="E433" s="6"/>
      <c r="F433" s="6"/>
      <c r="G433" s="6"/>
      <c r="H433" s="6"/>
      <c r="J433" s="6"/>
      <c r="K433" s="6"/>
      <c r="L433" s="6"/>
    </row>
    <row r="434" spans="4:12" x14ac:dyDescent="0.2">
      <c r="D434" s="6"/>
      <c r="E434" s="6"/>
      <c r="F434" s="6"/>
      <c r="G434" s="6"/>
      <c r="H434" s="6"/>
      <c r="J434" s="6"/>
      <c r="K434" s="6"/>
      <c r="L434" s="6"/>
    </row>
    <row r="435" spans="4:12" x14ac:dyDescent="0.2">
      <c r="D435" s="6"/>
      <c r="E435" s="6"/>
      <c r="F435" s="6"/>
      <c r="G435" s="6"/>
      <c r="H435" s="6"/>
      <c r="J435" s="6"/>
      <c r="K435" s="6"/>
      <c r="L435" s="6"/>
    </row>
    <row r="436" spans="4:12" x14ac:dyDescent="0.2">
      <c r="D436" s="6"/>
      <c r="E436" s="6"/>
      <c r="F436" s="6"/>
      <c r="G436" s="6"/>
      <c r="H436" s="6"/>
      <c r="J436" s="6"/>
      <c r="K436" s="6"/>
      <c r="L436" s="6"/>
    </row>
    <row r="437" spans="4:12" x14ac:dyDescent="0.2">
      <c r="D437" s="6"/>
      <c r="E437" s="6"/>
      <c r="F437" s="6"/>
      <c r="G437" s="6"/>
      <c r="H437" s="6"/>
      <c r="J437" s="6"/>
      <c r="K437" s="6"/>
      <c r="L437" s="6"/>
    </row>
    <row r="438" spans="4:12" x14ac:dyDescent="0.2">
      <c r="D438" s="6"/>
      <c r="E438" s="6"/>
      <c r="F438" s="6"/>
      <c r="G438" s="6"/>
      <c r="H438" s="6"/>
      <c r="J438" s="6"/>
      <c r="K438" s="6"/>
      <c r="L438" s="6"/>
    </row>
    <row r="439" spans="4:12" x14ac:dyDescent="0.2">
      <c r="D439" s="6"/>
      <c r="E439" s="6"/>
      <c r="F439" s="6"/>
      <c r="G439" s="6"/>
      <c r="H439" s="6"/>
      <c r="J439" s="6"/>
      <c r="K439" s="6"/>
      <c r="L439" s="6"/>
    </row>
    <row r="440" spans="4:12" x14ac:dyDescent="0.2">
      <c r="D440" s="6"/>
      <c r="E440" s="6"/>
      <c r="F440" s="6"/>
      <c r="G440" s="6"/>
      <c r="H440" s="6"/>
      <c r="J440" s="6"/>
      <c r="K440" s="6"/>
      <c r="L440" s="6"/>
    </row>
    <row r="441" spans="4:12" x14ac:dyDescent="0.2">
      <c r="D441" s="6"/>
      <c r="E441" s="6"/>
      <c r="F441" s="6"/>
      <c r="G441" s="6"/>
      <c r="H441" s="6"/>
      <c r="J441" s="6"/>
      <c r="K441" s="6"/>
      <c r="L441" s="6"/>
    </row>
    <row r="442" spans="4:12" x14ac:dyDescent="0.2">
      <c r="D442" s="6"/>
      <c r="E442" s="6"/>
      <c r="F442" s="6"/>
      <c r="G442" s="6"/>
      <c r="H442" s="6"/>
      <c r="J442" s="6"/>
      <c r="K442" s="6"/>
      <c r="L442" s="6"/>
    </row>
    <row r="443" spans="4:12" x14ac:dyDescent="0.2">
      <c r="D443" s="6"/>
      <c r="E443" s="6"/>
      <c r="F443" s="6"/>
      <c r="G443" s="6"/>
      <c r="H443" s="6"/>
      <c r="J443" s="6"/>
      <c r="K443" s="6"/>
      <c r="L443" s="6"/>
    </row>
    <row r="444" spans="4:12" x14ac:dyDescent="0.2">
      <c r="D444" s="6"/>
      <c r="E444" s="6"/>
      <c r="F444" s="6"/>
      <c r="G444" s="6"/>
      <c r="H444" s="6"/>
      <c r="J444" s="6"/>
      <c r="K444" s="6"/>
      <c r="L444" s="6"/>
    </row>
    <row r="445" spans="4:12" x14ac:dyDescent="0.2">
      <c r="D445" s="6"/>
      <c r="E445" s="6"/>
      <c r="F445" s="6"/>
      <c r="G445" s="6"/>
      <c r="H445" s="6"/>
      <c r="J445" s="6"/>
      <c r="K445" s="6"/>
      <c r="L445" s="6"/>
    </row>
    <row r="446" spans="4:12" x14ac:dyDescent="0.2">
      <c r="D446" s="6"/>
      <c r="E446" s="6"/>
      <c r="F446" s="6"/>
      <c r="G446" s="6"/>
      <c r="H446" s="6"/>
      <c r="J446" s="6"/>
      <c r="K446" s="6"/>
      <c r="L446" s="6"/>
    </row>
    <row r="447" spans="4:12" x14ac:dyDescent="0.2">
      <c r="D447" s="6"/>
      <c r="E447" s="6"/>
      <c r="F447" s="6"/>
      <c r="G447" s="6"/>
      <c r="H447" s="6"/>
      <c r="J447" s="6"/>
      <c r="K447" s="6"/>
      <c r="L447" s="6"/>
    </row>
    <row r="448" spans="4:12" x14ac:dyDescent="0.2">
      <c r="D448" s="6"/>
      <c r="E448" s="6"/>
      <c r="F448" s="6"/>
      <c r="G448" s="6"/>
      <c r="H448" s="6"/>
      <c r="J448" s="6"/>
      <c r="K448" s="6"/>
      <c r="L448" s="6"/>
    </row>
    <row r="449" spans="4:12" x14ac:dyDescent="0.2">
      <c r="D449" s="6"/>
      <c r="E449" s="6"/>
      <c r="F449" s="6"/>
      <c r="G449" s="6"/>
      <c r="H449" s="6"/>
      <c r="J449" s="6"/>
      <c r="K449" s="6"/>
      <c r="L449" s="6"/>
    </row>
    <row r="450" spans="4:12" x14ac:dyDescent="0.2">
      <c r="D450" s="6"/>
      <c r="E450" s="6"/>
      <c r="F450" s="6"/>
      <c r="G450" s="6"/>
      <c r="H450" s="6"/>
      <c r="J450" s="6"/>
      <c r="K450" s="6"/>
      <c r="L450" s="6"/>
    </row>
    <row r="451" spans="4:12" x14ac:dyDescent="0.2">
      <c r="D451" s="6"/>
      <c r="E451" s="6"/>
      <c r="F451" s="6"/>
      <c r="G451" s="6"/>
      <c r="H451" s="6"/>
      <c r="J451" s="6"/>
      <c r="K451" s="6"/>
      <c r="L451" s="6"/>
    </row>
    <row r="452" spans="4:12" x14ac:dyDescent="0.2">
      <c r="D452" s="6"/>
      <c r="E452" s="6"/>
      <c r="F452" s="6"/>
      <c r="G452" s="6"/>
      <c r="H452" s="6"/>
      <c r="J452" s="6"/>
      <c r="K452" s="6"/>
      <c r="L452" s="6"/>
    </row>
    <row r="453" spans="4:12" x14ac:dyDescent="0.2">
      <c r="D453" s="6"/>
      <c r="E453" s="6"/>
      <c r="F453" s="6"/>
      <c r="G453" s="6"/>
      <c r="H453" s="6"/>
      <c r="J453" s="6"/>
      <c r="K453" s="6"/>
      <c r="L453" s="6"/>
    </row>
    <row r="454" spans="4:12" x14ac:dyDescent="0.2">
      <c r="D454" s="6"/>
      <c r="E454" s="6"/>
      <c r="F454" s="6"/>
      <c r="G454" s="6"/>
      <c r="H454" s="6"/>
      <c r="J454" s="6"/>
      <c r="K454" s="6"/>
      <c r="L454" s="6"/>
    </row>
    <row r="455" spans="4:12" x14ac:dyDescent="0.2">
      <c r="D455" s="6"/>
      <c r="E455" s="6"/>
      <c r="F455" s="6"/>
      <c r="G455" s="6"/>
      <c r="H455" s="6"/>
      <c r="J455" s="6"/>
      <c r="K455" s="6"/>
      <c r="L455" s="6"/>
    </row>
    <row r="456" spans="4:12" x14ac:dyDescent="0.2">
      <c r="D456" s="6"/>
      <c r="E456" s="6"/>
      <c r="F456" s="6"/>
      <c r="G456" s="6"/>
      <c r="H456" s="6"/>
      <c r="J456" s="6"/>
      <c r="K456" s="6"/>
      <c r="L456" s="6"/>
    </row>
    <row r="457" spans="4:12" x14ac:dyDescent="0.2">
      <c r="D457" s="6"/>
      <c r="E457" s="6"/>
      <c r="F457" s="6"/>
      <c r="G457" s="6"/>
      <c r="H457" s="6"/>
      <c r="J457" s="6"/>
      <c r="K457" s="6"/>
      <c r="L457" s="6"/>
    </row>
    <row r="458" spans="4:12" x14ac:dyDescent="0.2">
      <c r="D458" s="6"/>
      <c r="E458" s="6"/>
      <c r="F458" s="6"/>
      <c r="G458" s="6"/>
      <c r="H458" s="6"/>
      <c r="J458" s="6"/>
      <c r="K458" s="6"/>
      <c r="L458" s="6"/>
    </row>
    <row r="459" spans="4:12" x14ac:dyDescent="0.2">
      <c r="D459" s="6"/>
      <c r="E459" s="6"/>
      <c r="F459" s="6"/>
      <c r="G459" s="6"/>
      <c r="H459" s="6"/>
      <c r="J459" s="6"/>
      <c r="K459" s="6"/>
      <c r="L459" s="6"/>
    </row>
    <row r="460" spans="4:12" x14ac:dyDescent="0.2">
      <c r="D460" s="6"/>
      <c r="E460" s="6"/>
      <c r="F460" s="6"/>
      <c r="G460" s="6"/>
      <c r="H460" s="6"/>
      <c r="J460" s="6"/>
      <c r="K460" s="6"/>
      <c r="L460" s="6"/>
    </row>
    <row r="461" spans="4:12" x14ac:dyDescent="0.2">
      <c r="D461" s="6"/>
      <c r="E461" s="6"/>
      <c r="F461" s="6"/>
      <c r="G461" s="6"/>
      <c r="H461" s="6"/>
      <c r="J461" s="6"/>
      <c r="K461" s="6"/>
      <c r="L461" s="6"/>
    </row>
    <row r="462" spans="4:12" x14ac:dyDescent="0.2">
      <c r="D462" s="6"/>
      <c r="E462" s="6"/>
      <c r="F462" s="6"/>
      <c r="G462" s="6"/>
      <c r="H462" s="6"/>
      <c r="J462" s="6"/>
      <c r="K462" s="6"/>
      <c r="L462" s="6"/>
    </row>
    <row r="463" spans="4:12" x14ac:dyDescent="0.2">
      <c r="D463" s="6"/>
      <c r="E463" s="6"/>
      <c r="F463" s="6"/>
      <c r="G463" s="6"/>
      <c r="H463" s="6"/>
      <c r="J463" s="6"/>
      <c r="K463" s="6"/>
      <c r="L463" s="6"/>
    </row>
    <row r="464" spans="4:12" x14ac:dyDescent="0.2">
      <c r="D464" s="6"/>
      <c r="E464" s="6"/>
      <c r="F464" s="6"/>
      <c r="G464" s="6"/>
      <c r="H464" s="6"/>
      <c r="J464" s="6"/>
      <c r="K464" s="6"/>
      <c r="L464" s="6"/>
    </row>
    <row r="465" spans="4:12" x14ac:dyDescent="0.2">
      <c r="D465" s="6"/>
      <c r="E465" s="6"/>
      <c r="F465" s="6"/>
      <c r="G465" s="6"/>
      <c r="H465" s="6"/>
      <c r="J465" s="6"/>
      <c r="K465" s="6"/>
      <c r="L465" s="6"/>
    </row>
    <row r="466" spans="4:12" x14ac:dyDescent="0.2">
      <c r="D466" s="6"/>
      <c r="E466" s="6"/>
      <c r="F466" s="6"/>
      <c r="G466" s="6"/>
      <c r="H466" s="6"/>
      <c r="J466" s="6"/>
      <c r="K466" s="6"/>
      <c r="L466" s="6"/>
    </row>
    <row r="467" spans="4:12" x14ac:dyDescent="0.2">
      <c r="D467" s="6"/>
      <c r="E467" s="6"/>
      <c r="F467" s="6"/>
      <c r="G467" s="6"/>
      <c r="H467" s="6"/>
      <c r="J467" s="6"/>
      <c r="K467" s="6"/>
      <c r="L467" s="6"/>
    </row>
    <row r="468" spans="4:12" x14ac:dyDescent="0.2">
      <c r="D468" s="6"/>
      <c r="E468" s="6"/>
      <c r="F468" s="6"/>
      <c r="G468" s="6"/>
      <c r="H468" s="6"/>
      <c r="J468" s="6"/>
      <c r="K468" s="6"/>
      <c r="L468" s="6"/>
    </row>
    <row r="469" spans="4:12" x14ac:dyDescent="0.2">
      <c r="D469" s="6"/>
      <c r="E469" s="6"/>
      <c r="F469" s="6"/>
      <c r="G469" s="6"/>
      <c r="H469" s="6"/>
      <c r="J469" s="6"/>
      <c r="K469" s="6"/>
      <c r="L469" s="6"/>
    </row>
    <row r="470" spans="4:12" x14ac:dyDescent="0.2">
      <c r="D470" s="6"/>
      <c r="E470" s="6"/>
      <c r="F470" s="6"/>
      <c r="G470" s="6"/>
      <c r="H470" s="6"/>
      <c r="J470" s="6"/>
      <c r="K470" s="6"/>
      <c r="L470" s="6"/>
    </row>
    <row r="471" spans="4:12" x14ac:dyDescent="0.2">
      <c r="D471" s="6"/>
      <c r="E471" s="6"/>
      <c r="F471" s="6"/>
      <c r="G471" s="6"/>
      <c r="H471" s="6"/>
      <c r="J471" s="6"/>
      <c r="K471" s="6"/>
      <c r="L471" s="6"/>
    </row>
    <row r="472" spans="4:12" x14ac:dyDescent="0.2">
      <c r="D472" s="6"/>
      <c r="E472" s="6"/>
      <c r="F472" s="6"/>
      <c r="G472" s="6"/>
      <c r="H472" s="6"/>
      <c r="J472" s="6"/>
      <c r="K472" s="6"/>
      <c r="L472" s="6"/>
    </row>
    <row r="473" spans="4:12" x14ac:dyDescent="0.2">
      <c r="D473" s="6"/>
      <c r="E473" s="6"/>
      <c r="F473" s="6"/>
      <c r="G473" s="6"/>
      <c r="H473" s="6"/>
      <c r="J473" s="6"/>
      <c r="K473" s="6"/>
      <c r="L473" s="6"/>
    </row>
    <row r="474" spans="4:12" x14ac:dyDescent="0.2">
      <c r="D474" s="6"/>
      <c r="E474" s="6"/>
      <c r="F474" s="6"/>
      <c r="G474" s="6"/>
      <c r="H474" s="6"/>
      <c r="J474" s="6"/>
      <c r="K474" s="6"/>
      <c r="L474" s="6"/>
    </row>
    <row r="475" spans="4:12" x14ac:dyDescent="0.2">
      <c r="D475" s="6"/>
      <c r="E475" s="6"/>
      <c r="F475" s="6"/>
      <c r="G475" s="6"/>
      <c r="H475" s="6"/>
      <c r="J475" s="6"/>
      <c r="K475" s="6"/>
      <c r="L475" s="6"/>
    </row>
    <row r="476" spans="4:12" x14ac:dyDescent="0.2">
      <c r="D476" s="6"/>
      <c r="E476" s="6"/>
      <c r="F476" s="6"/>
      <c r="G476" s="6"/>
      <c r="H476" s="6"/>
      <c r="J476" s="6"/>
      <c r="K476" s="6"/>
      <c r="L476" s="6"/>
    </row>
    <row r="477" spans="4:12" x14ac:dyDescent="0.2">
      <c r="D477" s="6"/>
      <c r="E477" s="6"/>
      <c r="F477" s="6"/>
      <c r="G477" s="6"/>
      <c r="H477" s="6"/>
      <c r="J477" s="6"/>
      <c r="K477" s="6"/>
      <c r="L477" s="6"/>
    </row>
    <row r="478" spans="4:12" x14ac:dyDescent="0.2">
      <c r="D478" s="6"/>
      <c r="E478" s="6"/>
      <c r="F478" s="6"/>
      <c r="G478" s="6"/>
      <c r="H478" s="6"/>
      <c r="J478" s="6"/>
      <c r="K478" s="6"/>
      <c r="L478" s="6"/>
    </row>
    <row r="479" spans="4:12" x14ac:dyDescent="0.2">
      <c r="D479" s="6"/>
      <c r="E479" s="6"/>
      <c r="F479" s="6"/>
      <c r="G479" s="6"/>
      <c r="H479" s="6"/>
      <c r="J479" s="6"/>
      <c r="K479" s="6"/>
      <c r="L479" s="6"/>
    </row>
    <row r="480" spans="4:12" x14ac:dyDescent="0.2">
      <c r="D480" s="6"/>
      <c r="E480" s="6"/>
      <c r="F480" s="6"/>
      <c r="G480" s="6"/>
      <c r="H480" s="6"/>
      <c r="J480" s="6"/>
      <c r="K480" s="6"/>
      <c r="L480" s="6"/>
    </row>
    <row r="481" spans="4:12" x14ac:dyDescent="0.2">
      <c r="D481" s="6"/>
      <c r="E481" s="6"/>
      <c r="F481" s="6"/>
      <c r="G481" s="6"/>
      <c r="H481" s="6"/>
      <c r="J481" s="6"/>
      <c r="K481" s="6"/>
      <c r="L481" s="6"/>
    </row>
    <row r="482" spans="4:12" x14ac:dyDescent="0.2">
      <c r="D482" s="6"/>
      <c r="E482" s="6"/>
      <c r="F482" s="6"/>
      <c r="G482" s="6"/>
      <c r="H482" s="6"/>
      <c r="J482" s="6"/>
      <c r="K482" s="6"/>
      <c r="L482" s="6"/>
    </row>
    <row r="483" spans="4:12" x14ac:dyDescent="0.2">
      <c r="D483" s="6"/>
      <c r="E483" s="6"/>
      <c r="F483" s="6"/>
      <c r="G483" s="6"/>
      <c r="H483" s="6"/>
      <c r="J483" s="6"/>
      <c r="K483" s="6"/>
      <c r="L483" s="6"/>
    </row>
    <row r="484" spans="4:12" x14ac:dyDescent="0.2">
      <c r="D484" s="6"/>
      <c r="E484" s="6"/>
      <c r="F484" s="6"/>
      <c r="G484" s="6"/>
      <c r="H484" s="6"/>
      <c r="J484" s="6"/>
      <c r="K484" s="6"/>
      <c r="L484" s="6"/>
    </row>
    <row r="485" spans="4:12" x14ac:dyDescent="0.2">
      <c r="D485" s="6"/>
      <c r="E485" s="6"/>
      <c r="F485" s="6"/>
      <c r="G485" s="6"/>
      <c r="H485" s="6"/>
      <c r="J485" s="6"/>
      <c r="K485" s="6"/>
      <c r="L485" s="6"/>
    </row>
    <row r="486" spans="4:12" x14ac:dyDescent="0.2">
      <c r="D486" s="6"/>
      <c r="E486" s="6"/>
      <c r="F486" s="6"/>
      <c r="G486" s="6"/>
      <c r="H486" s="6"/>
      <c r="J486" s="6"/>
      <c r="K486" s="6"/>
      <c r="L486" s="6"/>
    </row>
    <row r="487" spans="4:12" x14ac:dyDescent="0.2">
      <c r="D487" s="6"/>
      <c r="E487" s="6"/>
      <c r="F487" s="6"/>
      <c r="G487" s="6"/>
      <c r="H487" s="6"/>
      <c r="J487" s="6"/>
      <c r="K487" s="6"/>
      <c r="L487" s="6"/>
    </row>
    <row r="488" spans="4:12" x14ac:dyDescent="0.2">
      <c r="D488" s="6"/>
      <c r="E488" s="6"/>
      <c r="F488" s="6"/>
      <c r="G488" s="6"/>
      <c r="H488" s="6"/>
      <c r="J488" s="6"/>
      <c r="K488" s="6"/>
      <c r="L488" s="6"/>
    </row>
    <row r="489" spans="4:12" x14ac:dyDescent="0.2">
      <c r="D489" s="6"/>
      <c r="E489" s="6"/>
      <c r="F489" s="6"/>
      <c r="G489" s="6"/>
      <c r="H489" s="6"/>
      <c r="J489" s="6"/>
      <c r="K489" s="6"/>
      <c r="L489" s="6"/>
    </row>
    <row r="490" spans="4:12" x14ac:dyDescent="0.2">
      <c r="D490" s="6"/>
      <c r="E490" s="6"/>
      <c r="F490" s="6"/>
      <c r="G490" s="6"/>
      <c r="H490" s="6"/>
      <c r="J490" s="6"/>
      <c r="K490" s="6"/>
      <c r="L490" s="6"/>
    </row>
    <row r="491" spans="4:12" x14ac:dyDescent="0.2">
      <c r="D491" s="6"/>
      <c r="E491" s="6"/>
      <c r="F491" s="6"/>
      <c r="G491" s="6"/>
      <c r="H491" s="6"/>
      <c r="J491" s="6"/>
      <c r="K491" s="6"/>
      <c r="L491" s="6"/>
    </row>
    <row r="492" spans="4:12" x14ac:dyDescent="0.2">
      <c r="D492" s="6"/>
      <c r="E492" s="6"/>
      <c r="F492" s="6"/>
      <c r="G492" s="6"/>
      <c r="H492" s="6"/>
      <c r="J492" s="6"/>
      <c r="K492" s="6"/>
      <c r="L492" s="6"/>
    </row>
    <row r="493" spans="4:12" x14ac:dyDescent="0.2">
      <c r="D493" s="6"/>
      <c r="E493" s="6"/>
      <c r="F493" s="6"/>
      <c r="G493" s="6"/>
      <c r="H493" s="6"/>
      <c r="J493" s="6"/>
      <c r="K493" s="6"/>
      <c r="L493" s="6"/>
    </row>
    <row r="494" spans="4:12" x14ac:dyDescent="0.2">
      <c r="D494" s="6"/>
      <c r="E494" s="6"/>
      <c r="F494" s="6"/>
      <c r="G494" s="6"/>
      <c r="H494" s="6"/>
      <c r="J494" s="6"/>
      <c r="K494" s="6"/>
      <c r="L494" s="6"/>
    </row>
    <row r="495" spans="4:12" x14ac:dyDescent="0.2">
      <c r="D495" s="6"/>
      <c r="E495" s="6"/>
      <c r="F495" s="6"/>
      <c r="G495" s="6"/>
      <c r="H495" s="6"/>
      <c r="J495" s="6"/>
      <c r="K495" s="6"/>
      <c r="L495" s="6"/>
    </row>
    <row r="496" spans="4:12" x14ac:dyDescent="0.2">
      <c r="D496" s="6"/>
      <c r="E496" s="6"/>
      <c r="F496" s="6"/>
      <c r="G496" s="6"/>
      <c r="H496" s="6"/>
      <c r="J496" s="6"/>
      <c r="K496" s="6"/>
      <c r="L496" s="6"/>
    </row>
    <row r="497" spans="4:12" x14ac:dyDescent="0.2">
      <c r="D497" s="6"/>
      <c r="E497" s="6"/>
      <c r="F497" s="6"/>
      <c r="G497" s="6"/>
      <c r="H497" s="6"/>
      <c r="J497" s="6"/>
      <c r="K497" s="6"/>
      <c r="L497" s="6"/>
    </row>
    <row r="498" spans="4:12" x14ac:dyDescent="0.2">
      <c r="D498" s="6"/>
      <c r="E498" s="6"/>
      <c r="F498" s="6"/>
      <c r="G498" s="6"/>
      <c r="H498" s="6"/>
      <c r="J498" s="6"/>
      <c r="K498" s="6"/>
      <c r="L498" s="6"/>
    </row>
    <row r="499" spans="4:12" x14ac:dyDescent="0.2">
      <c r="D499" s="6"/>
      <c r="E499" s="6"/>
      <c r="F499" s="6"/>
      <c r="G499" s="6"/>
      <c r="H499" s="6"/>
      <c r="J499" s="6"/>
      <c r="K499" s="6"/>
      <c r="L499" s="6"/>
    </row>
    <row r="500" spans="4:12" x14ac:dyDescent="0.2">
      <c r="D500" s="6"/>
      <c r="E500" s="6"/>
      <c r="F500" s="6"/>
      <c r="G500" s="6"/>
      <c r="H500" s="6"/>
      <c r="J500" s="6"/>
      <c r="K500" s="6"/>
      <c r="L500" s="6"/>
    </row>
    <row r="501" spans="4:12" x14ac:dyDescent="0.2">
      <c r="D501" s="6"/>
      <c r="E501" s="6"/>
      <c r="F501" s="6"/>
      <c r="G501" s="6"/>
      <c r="H501" s="6"/>
      <c r="J501" s="6"/>
      <c r="K501" s="6"/>
      <c r="L501" s="6"/>
    </row>
    <row r="502" spans="4:12" x14ac:dyDescent="0.2">
      <c r="D502" s="6"/>
      <c r="E502" s="6"/>
      <c r="F502" s="6"/>
      <c r="G502" s="6"/>
      <c r="H502" s="6"/>
      <c r="J502" s="6"/>
      <c r="K502" s="6"/>
      <c r="L502" s="6"/>
    </row>
    <row r="503" spans="4:12" x14ac:dyDescent="0.2">
      <c r="D503" s="6"/>
      <c r="E503" s="6"/>
      <c r="F503" s="6"/>
      <c r="G503" s="6"/>
      <c r="H503" s="6"/>
      <c r="J503" s="6"/>
      <c r="K503" s="6"/>
      <c r="L503" s="6"/>
    </row>
    <row r="504" spans="4:12" x14ac:dyDescent="0.2">
      <c r="D504" s="6"/>
      <c r="E504" s="6"/>
      <c r="F504" s="6"/>
      <c r="G504" s="6"/>
      <c r="H504" s="6"/>
      <c r="J504" s="6"/>
      <c r="K504" s="6"/>
      <c r="L504" s="6"/>
    </row>
    <row r="505" spans="4:12" x14ac:dyDescent="0.2">
      <c r="D505" s="6"/>
      <c r="E505" s="6"/>
      <c r="F505" s="6"/>
      <c r="G505" s="6"/>
      <c r="H505" s="6"/>
      <c r="J505" s="6"/>
      <c r="K505" s="6"/>
      <c r="L505" s="6"/>
    </row>
    <row r="506" spans="4:12" x14ac:dyDescent="0.2">
      <c r="D506" s="6"/>
      <c r="E506" s="6"/>
      <c r="F506" s="6"/>
      <c r="G506" s="6"/>
      <c r="H506" s="6"/>
      <c r="J506" s="6"/>
      <c r="K506" s="6"/>
      <c r="L506" s="6"/>
    </row>
    <row r="507" spans="4:12" x14ac:dyDescent="0.2">
      <c r="D507" s="6"/>
      <c r="E507" s="6"/>
      <c r="F507" s="6"/>
      <c r="G507" s="6"/>
      <c r="H507" s="6"/>
      <c r="J507" s="6"/>
      <c r="K507" s="6"/>
      <c r="L507" s="6"/>
    </row>
    <row r="508" spans="4:12" x14ac:dyDescent="0.2">
      <c r="D508" s="6"/>
      <c r="E508" s="6"/>
      <c r="F508" s="6"/>
      <c r="G508" s="6"/>
      <c r="H508" s="6"/>
      <c r="J508" s="6"/>
      <c r="K508" s="6"/>
      <c r="L508" s="6"/>
    </row>
    <row r="509" spans="4:12" x14ac:dyDescent="0.2">
      <c r="D509" s="6"/>
      <c r="E509" s="6"/>
      <c r="F509" s="6"/>
      <c r="G509" s="6"/>
      <c r="H509" s="6"/>
      <c r="J509" s="6"/>
      <c r="K509" s="6"/>
      <c r="L509" s="6"/>
    </row>
    <row r="510" spans="4:12" x14ac:dyDescent="0.2">
      <c r="D510" s="6"/>
      <c r="E510" s="6"/>
      <c r="F510" s="6"/>
      <c r="G510" s="6"/>
      <c r="H510" s="6"/>
      <c r="J510" s="6"/>
      <c r="K510" s="6"/>
      <c r="L510" s="6"/>
    </row>
    <row r="511" spans="4:12" x14ac:dyDescent="0.2">
      <c r="D511" s="6"/>
      <c r="E511" s="6"/>
      <c r="F511" s="6"/>
      <c r="G511" s="6"/>
      <c r="H511" s="6"/>
      <c r="J511" s="6"/>
      <c r="K511" s="6"/>
      <c r="L511" s="6"/>
    </row>
    <row r="512" spans="4:12" x14ac:dyDescent="0.2">
      <c r="D512" s="6"/>
      <c r="E512" s="6"/>
      <c r="F512" s="6"/>
      <c r="G512" s="6"/>
      <c r="H512" s="6"/>
      <c r="J512" s="6"/>
      <c r="K512" s="6"/>
      <c r="L512" s="6"/>
    </row>
    <row r="513" spans="4:12" x14ac:dyDescent="0.2">
      <c r="D513" s="6"/>
      <c r="E513" s="6"/>
      <c r="F513" s="6"/>
      <c r="G513" s="6"/>
      <c r="H513" s="6"/>
      <c r="J513" s="6"/>
      <c r="K513" s="6"/>
      <c r="L513" s="6"/>
    </row>
    <row r="514" spans="4:12" x14ac:dyDescent="0.2">
      <c r="D514" s="6"/>
      <c r="E514" s="6"/>
      <c r="F514" s="6"/>
      <c r="G514" s="6"/>
      <c r="H514" s="6"/>
      <c r="J514" s="6"/>
      <c r="K514" s="6"/>
      <c r="L514" s="6"/>
    </row>
    <row r="515" spans="4:12" x14ac:dyDescent="0.2">
      <c r="D515" s="6"/>
      <c r="E515" s="6"/>
      <c r="F515" s="6"/>
      <c r="G515" s="6"/>
      <c r="H515" s="6"/>
      <c r="J515" s="6"/>
      <c r="K515" s="6"/>
      <c r="L515" s="6"/>
    </row>
    <row r="516" spans="4:12" x14ac:dyDescent="0.2">
      <c r="D516" s="6"/>
      <c r="E516" s="6"/>
      <c r="F516" s="6"/>
      <c r="G516" s="6"/>
      <c r="H516" s="6"/>
      <c r="J516" s="6"/>
      <c r="K516" s="6"/>
      <c r="L516" s="6"/>
    </row>
    <row r="517" spans="4:12" x14ac:dyDescent="0.2">
      <c r="D517" s="6"/>
      <c r="E517" s="6"/>
      <c r="F517" s="6"/>
      <c r="G517" s="6"/>
      <c r="H517" s="6"/>
      <c r="J517" s="6"/>
      <c r="K517" s="6"/>
      <c r="L517" s="6"/>
    </row>
    <row r="518" spans="4:12" x14ac:dyDescent="0.2">
      <c r="D518" s="6"/>
      <c r="E518" s="6"/>
      <c r="F518" s="6"/>
      <c r="G518" s="6"/>
      <c r="H518" s="6"/>
      <c r="J518" s="6"/>
      <c r="K518" s="6"/>
      <c r="L518" s="6"/>
    </row>
    <row r="519" spans="4:12" x14ac:dyDescent="0.2">
      <c r="D519" s="6"/>
      <c r="E519" s="6"/>
      <c r="F519" s="6"/>
      <c r="G519" s="6"/>
      <c r="H519" s="6"/>
      <c r="J519" s="6"/>
      <c r="K519" s="6"/>
      <c r="L519" s="6"/>
    </row>
    <row r="520" spans="4:12" x14ac:dyDescent="0.2">
      <c r="D520" s="6"/>
      <c r="E520" s="6"/>
      <c r="F520" s="6"/>
      <c r="G520" s="6"/>
      <c r="H520" s="6"/>
      <c r="J520" s="6"/>
      <c r="K520" s="6"/>
      <c r="L520" s="6"/>
    </row>
    <row r="521" spans="4:12" x14ac:dyDescent="0.2">
      <c r="D521" s="6"/>
      <c r="E521" s="6"/>
      <c r="F521" s="6"/>
      <c r="G521" s="6"/>
      <c r="H521" s="6"/>
      <c r="J521" s="6"/>
      <c r="K521" s="6"/>
      <c r="L521" s="6"/>
    </row>
    <row r="522" spans="4:12" x14ac:dyDescent="0.2">
      <c r="D522" s="6"/>
      <c r="E522" s="6"/>
      <c r="F522" s="6"/>
      <c r="G522" s="6"/>
      <c r="H522" s="6"/>
      <c r="J522" s="6"/>
      <c r="K522" s="6"/>
      <c r="L522" s="6"/>
    </row>
    <row r="523" spans="4:12" x14ac:dyDescent="0.2">
      <c r="D523" s="6"/>
      <c r="E523" s="6"/>
      <c r="F523" s="6"/>
      <c r="G523" s="6"/>
      <c r="H523" s="6"/>
      <c r="J523" s="6"/>
      <c r="K523" s="6"/>
      <c r="L523" s="6"/>
    </row>
    <row r="524" spans="4:12" x14ac:dyDescent="0.2">
      <c r="D524" s="6"/>
      <c r="E524" s="6"/>
      <c r="F524" s="6"/>
      <c r="G524" s="6"/>
      <c r="H524" s="6"/>
      <c r="J524" s="6"/>
      <c r="K524" s="6"/>
      <c r="L524" s="6"/>
    </row>
    <row r="525" spans="4:12" x14ac:dyDescent="0.2">
      <c r="D525" s="6"/>
      <c r="E525" s="6"/>
      <c r="F525" s="6"/>
      <c r="G525" s="6"/>
      <c r="H525" s="6"/>
      <c r="J525" s="6"/>
      <c r="K525" s="6"/>
      <c r="L525" s="6"/>
    </row>
    <row r="526" spans="4:12" x14ac:dyDescent="0.2">
      <c r="D526" s="6"/>
      <c r="E526" s="6"/>
      <c r="F526" s="6"/>
      <c r="G526" s="6"/>
      <c r="H526" s="6"/>
      <c r="J526" s="6"/>
      <c r="K526" s="6"/>
      <c r="L526" s="6"/>
    </row>
    <row r="527" spans="4:12" x14ac:dyDescent="0.2">
      <c r="D527" s="6"/>
      <c r="E527" s="6"/>
      <c r="F527" s="6"/>
      <c r="G527" s="6"/>
      <c r="H527" s="6"/>
      <c r="J527" s="6"/>
      <c r="K527" s="6"/>
      <c r="L527" s="6"/>
    </row>
    <row r="528" spans="4:12" x14ac:dyDescent="0.2">
      <c r="D528" s="6"/>
      <c r="E528" s="6"/>
      <c r="F528" s="6"/>
      <c r="G528" s="6"/>
      <c r="H528" s="6"/>
      <c r="J528" s="6"/>
      <c r="K528" s="6"/>
      <c r="L528" s="6"/>
    </row>
    <row r="529" spans="4:12" x14ac:dyDescent="0.2">
      <c r="D529" s="6"/>
      <c r="E529" s="6"/>
      <c r="F529" s="6"/>
      <c r="G529" s="6"/>
      <c r="H529" s="6"/>
      <c r="J529" s="6"/>
      <c r="K529" s="6"/>
      <c r="L529" s="6"/>
    </row>
    <row r="530" spans="4:12" x14ac:dyDescent="0.2">
      <c r="D530" s="6"/>
      <c r="E530" s="6"/>
      <c r="F530" s="6"/>
      <c r="G530" s="6"/>
      <c r="H530" s="6"/>
      <c r="J530" s="6"/>
      <c r="K530" s="6"/>
      <c r="L530" s="6"/>
    </row>
    <row r="531" spans="4:12" x14ac:dyDescent="0.2">
      <c r="D531" s="6"/>
      <c r="E531" s="6"/>
      <c r="F531" s="6"/>
      <c r="G531" s="6"/>
      <c r="H531" s="6"/>
      <c r="J531" s="6"/>
      <c r="K531" s="6"/>
      <c r="L531" s="6"/>
    </row>
    <row r="532" spans="4:12" x14ac:dyDescent="0.2">
      <c r="D532" s="6"/>
      <c r="E532" s="6"/>
      <c r="F532" s="6"/>
      <c r="G532" s="6"/>
      <c r="H532" s="6"/>
      <c r="J532" s="6"/>
      <c r="K532" s="6"/>
      <c r="L532" s="6"/>
    </row>
    <row r="533" spans="4:12" x14ac:dyDescent="0.2">
      <c r="D533" s="6"/>
      <c r="E533" s="6"/>
      <c r="F533" s="6"/>
      <c r="G533" s="6"/>
      <c r="H533" s="6"/>
      <c r="J533" s="6"/>
      <c r="K533" s="6"/>
      <c r="L533" s="6"/>
    </row>
    <row r="534" spans="4:12" x14ac:dyDescent="0.2">
      <c r="D534" s="6"/>
      <c r="E534" s="6"/>
      <c r="F534" s="6"/>
      <c r="G534" s="6"/>
      <c r="H534" s="6"/>
      <c r="J534" s="6"/>
      <c r="K534" s="6"/>
      <c r="L534" s="6"/>
    </row>
    <row r="535" spans="4:12" x14ac:dyDescent="0.2">
      <c r="D535" s="6"/>
      <c r="E535" s="6"/>
      <c r="F535" s="6"/>
      <c r="G535" s="6"/>
      <c r="H535" s="6"/>
      <c r="J535" s="6"/>
      <c r="K535" s="6"/>
      <c r="L535" s="6"/>
    </row>
    <row r="536" spans="4:12" x14ac:dyDescent="0.2">
      <c r="D536" s="6"/>
      <c r="E536" s="6"/>
      <c r="F536" s="6"/>
      <c r="G536" s="6"/>
      <c r="H536" s="6"/>
      <c r="J536" s="6"/>
      <c r="K536" s="6"/>
      <c r="L536" s="6"/>
    </row>
    <row r="537" spans="4:12" x14ac:dyDescent="0.2">
      <c r="D537" s="6"/>
      <c r="E537" s="6"/>
      <c r="F537" s="6"/>
      <c r="G537" s="6"/>
      <c r="H537" s="6"/>
      <c r="J537" s="6"/>
      <c r="K537" s="6"/>
      <c r="L537" s="6"/>
    </row>
    <row r="538" spans="4:12" x14ac:dyDescent="0.2">
      <c r="D538" s="6"/>
      <c r="E538" s="6"/>
      <c r="F538" s="6"/>
      <c r="G538" s="6"/>
      <c r="H538" s="6"/>
      <c r="J538" s="6"/>
      <c r="K538" s="6"/>
      <c r="L538" s="6"/>
    </row>
    <row r="539" spans="4:12" x14ac:dyDescent="0.2">
      <c r="D539" s="6"/>
      <c r="E539" s="6"/>
      <c r="F539" s="6"/>
      <c r="G539" s="6"/>
      <c r="H539" s="6"/>
      <c r="J539" s="6"/>
      <c r="K539" s="6"/>
      <c r="L539" s="6"/>
    </row>
    <row r="540" spans="4:12" x14ac:dyDescent="0.2">
      <c r="D540" s="6"/>
      <c r="E540" s="6"/>
      <c r="F540" s="6"/>
      <c r="G540" s="6"/>
      <c r="H540" s="6"/>
      <c r="J540" s="6"/>
      <c r="K540" s="6"/>
      <c r="L540" s="6"/>
    </row>
    <row r="541" spans="4:12" x14ac:dyDescent="0.2">
      <c r="D541" s="6"/>
      <c r="E541" s="6"/>
      <c r="F541" s="6"/>
      <c r="G541" s="6"/>
      <c r="H541" s="6"/>
      <c r="J541" s="6"/>
      <c r="K541" s="6"/>
      <c r="L541" s="6"/>
    </row>
    <row r="542" spans="4:12" x14ac:dyDescent="0.2">
      <c r="D542" s="6"/>
      <c r="E542" s="6"/>
      <c r="F542" s="6"/>
      <c r="G542" s="6"/>
      <c r="H542" s="6"/>
      <c r="J542" s="6"/>
      <c r="K542" s="6"/>
      <c r="L542" s="6"/>
    </row>
    <row r="543" spans="4:12" x14ac:dyDescent="0.2">
      <c r="D543" s="6"/>
      <c r="E543" s="6"/>
      <c r="F543" s="6"/>
      <c r="G543" s="6"/>
      <c r="H543" s="6"/>
      <c r="J543" s="6"/>
      <c r="K543" s="6"/>
      <c r="L543" s="6"/>
    </row>
    <row r="544" spans="4:12" x14ac:dyDescent="0.2">
      <c r="D544" s="6"/>
      <c r="E544" s="6"/>
      <c r="F544" s="6"/>
      <c r="G544" s="6"/>
      <c r="H544" s="6"/>
      <c r="J544" s="6"/>
      <c r="K544" s="6"/>
      <c r="L544" s="6"/>
    </row>
    <row r="545" spans="4:12" x14ac:dyDescent="0.2">
      <c r="D545" s="6"/>
      <c r="E545" s="6"/>
      <c r="F545" s="6"/>
      <c r="G545" s="6"/>
      <c r="H545" s="6"/>
      <c r="J545" s="6"/>
      <c r="K545" s="6"/>
      <c r="L545" s="6"/>
    </row>
    <row r="546" spans="4:12" x14ac:dyDescent="0.2">
      <c r="D546" s="6"/>
      <c r="E546" s="6"/>
      <c r="F546" s="6"/>
      <c r="G546" s="6"/>
      <c r="H546" s="6"/>
      <c r="J546" s="6"/>
      <c r="K546" s="6"/>
      <c r="L546" s="6"/>
    </row>
    <row r="547" spans="4:12" x14ac:dyDescent="0.2">
      <c r="D547" s="6"/>
      <c r="E547" s="6"/>
      <c r="F547" s="6"/>
      <c r="G547" s="6"/>
      <c r="H547" s="6"/>
      <c r="J547" s="6"/>
      <c r="K547" s="6"/>
      <c r="L547" s="6"/>
    </row>
    <row r="548" spans="4:12" x14ac:dyDescent="0.2">
      <c r="D548" s="6"/>
      <c r="E548" s="6"/>
      <c r="F548" s="6"/>
      <c r="G548" s="6"/>
      <c r="H548" s="6"/>
      <c r="J548" s="6"/>
      <c r="K548" s="6"/>
      <c r="L548" s="6"/>
    </row>
    <row r="549" spans="4:12" x14ac:dyDescent="0.2">
      <c r="D549" s="6"/>
      <c r="E549" s="6"/>
      <c r="F549" s="6"/>
      <c r="G549" s="6"/>
      <c r="H549" s="6"/>
      <c r="J549" s="6"/>
      <c r="K549" s="6"/>
      <c r="L549" s="6"/>
    </row>
    <row r="550" spans="4:12" x14ac:dyDescent="0.2">
      <c r="D550" s="6"/>
      <c r="E550" s="6"/>
      <c r="F550" s="6"/>
      <c r="G550" s="6"/>
      <c r="H550" s="6"/>
      <c r="J550" s="6"/>
      <c r="K550" s="6"/>
      <c r="L550" s="6"/>
    </row>
    <row r="551" spans="4:12" x14ac:dyDescent="0.2">
      <c r="D551" s="6"/>
      <c r="E551" s="6"/>
      <c r="F551" s="6"/>
      <c r="G551" s="6"/>
      <c r="H551" s="6"/>
      <c r="J551" s="6"/>
      <c r="K551" s="6"/>
      <c r="L551" s="6"/>
    </row>
    <row r="552" spans="4:12" x14ac:dyDescent="0.2">
      <c r="D552" s="6"/>
      <c r="E552" s="6"/>
      <c r="F552" s="6"/>
      <c r="G552" s="6"/>
      <c r="H552" s="6"/>
      <c r="J552" s="6"/>
      <c r="K552" s="6"/>
      <c r="L552" s="6"/>
    </row>
    <row r="553" spans="4:12" x14ac:dyDescent="0.2">
      <c r="D553" s="6"/>
      <c r="E553" s="6"/>
      <c r="F553" s="6"/>
      <c r="G553" s="6"/>
      <c r="H553" s="6"/>
      <c r="J553" s="6"/>
      <c r="K553" s="6"/>
      <c r="L553" s="6"/>
    </row>
    <row r="554" spans="4:12" x14ac:dyDescent="0.2">
      <c r="D554" s="6"/>
      <c r="E554" s="6"/>
      <c r="F554" s="6"/>
      <c r="G554" s="6"/>
      <c r="H554" s="6"/>
      <c r="J554" s="6"/>
      <c r="K554" s="6"/>
      <c r="L554" s="6"/>
    </row>
    <row r="555" spans="4:12" x14ac:dyDescent="0.2">
      <c r="D555" s="6"/>
      <c r="E555" s="6"/>
      <c r="F555" s="6"/>
      <c r="G555" s="6"/>
      <c r="H555" s="6"/>
      <c r="J555" s="6"/>
      <c r="K555" s="6"/>
      <c r="L555" s="6"/>
    </row>
    <row r="556" spans="4:12" x14ac:dyDescent="0.2">
      <c r="D556" s="6"/>
      <c r="E556" s="6"/>
      <c r="F556" s="6"/>
      <c r="G556" s="6"/>
      <c r="H556" s="6"/>
      <c r="J556" s="6"/>
      <c r="K556" s="6"/>
      <c r="L556" s="6"/>
    </row>
    <row r="557" spans="4:12" x14ac:dyDescent="0.2">
      <c r="D557" s="6"/>
      <c r="E557" s="6"/>
      <c r="F557" s="6"/>
      <c r="G557" s="6"/>
      <c r="H557" s="6"/>
      <c r="J557" s="6"/>
      <c r="K557" s="6"/>
      <c r="L557" s="6"/>
    </row>
    <row r="558" spans="4:12" x14ac:dyDescent="0.2">
      <c r="D558" s="6"/>
      <c r="E558" s="6"/>
      <c r="F558" s="6"/>
      <c r="G558" s="6"/>
      <c r="H558" s="6"/>
      <c r="J558" s="6"/>
      <c r="K558" s="6"/>
      <c r="L558" s="6"/>
    </row>
    <row r="559" spans="4:12" x14ac:dyDescent="0.2">
      <c r="D559" s="6"/>
      <c r="E559" s="6"/>
      <c r="F559" s="6"/>
      <c r="G559" s="6"/>
      <c r="H559" s="6"/>
      <c r="J559" s="6"/>
      <c r="K559" s="6"/>
      <c r="L559" s="6"/>
    </row>
    <row r="560" spans="4:12" x14ac:dyDescent="0.2">
      <c r="D560" s="6"/>
      <c r="E560" s="6"/>
      <c r="F560" s="6"/>
      <c r="G560" s="6"/>
      <c r="H560" s="6"/>
      <c r="J560" s="6"/>
      <c r="K560" s="6"/>
      <c r="L560" s="6"/>
    </row>
    <row r="561" spans="4:12" x14ac:dyDescent="0.2">
      <c r="D561" s="6"/>
      <c r="E561" s="6"/>
      <c r="F561" s="6"/>
      <c r="G561" s="6"/>
      <c r="H561" s="6"/>
      <c r="J561" s="6"/>
      <c r="K561" s="6"/>
      <c r="L561" s="6"/>
    </row>
    <row r="562" spans="4:12" x14ac:dyDescent="0.2">
      <c r="D562" s="6"/>
      <c r="E562" s="6"/>
      <c r="F562" s="6"/>
      <c r="G562" s="6"/>
      <c r="H562" s="6"/>
      <c r="J562" s="6"/>
      <c r="K562" s="6"/>
      <c r="L562" s="6"/>
    </row>
    <row r="563" spans="4:12" x14ac:dyDescent="0.2">
      <c r="D563" s="6"/>
      <c r="E563" s="6"/>
      <c r="F563" s="6"/>
      <c r="G563" s="6"/>
      <c r="H563" s="6"/>
      <c r="J563" s="6"/>
      <c r="K563" s="6"/>
      <c r="L563" s="6"/>
    </row>
    <row r="564" spans="4:12" x14ac:dyDescent="0.2">
      <c r="D564" s="6"/>
      <c r="E564" s="6"/>
      <c r="F564" s="6"/>
      <c r="G564" s="6"/>
      <c r="H564" s="6"/>
      <c r="J564" s="6"/>
      <c r="K564" s="6"/>
      <c r="L564" s="6"/>
    </row>
    <row r="565" spans="4:12" x14ac:dyDescent="0.2">
      <c r="D565" s="6"/>
      <c r="E565" s="6"/>
      <c r="F565" s="6"/>
      <c r="G565" s="6"/>
      <c r="H565" s="6"/>
      <c r="J565" s="6"/>
      <c r="K565" s="6"/>
      <c r="L565" s="6"/>
    </row>
    <row r="566" spans="4:12" x14ac:dyDescent="0.2">
      <c r="D566" s="6"/>
      <c r="E566" s="6"/>
      <c r="F566" s="6"/>
      <c r="G566" s="6"/>
      <c r="H566" s="6"/>
      <c r="J566" s="6"/>
      <c r="K566" s="6"/>
      <c r="L566" s="6"/>
    </row>
    <row r="567" spans="4:12" x14ac:dyDescent="0.2">
      <c r="D567" s="6"/>
      <c r="E567" s="6"/>
      <c r="F567" s="6"/>
      <c r="G567" s="6"/>
      <c r="H567" s="6"/>
      <c r="J567" s="6"/>
      <c r="K567" s="6"/>
      <c r="L567" s="6"/>
    </row>
    <row r="568" spans="4:12" x14ac:dyDescent="0.2">
      <c r="D568" s="6"/>
      <c r="E568" s="6"/>
      <c r="F568" s="6"/>
      <c r="G568" s="6"/>
      <c r="H568" s="6"/>
      <c r="J568" s="6"/>
      <c r="K568" s="6"/>
      <c r="L568" s="6"/>
    </row>
    <row r="569" spans="4:12" x14ac:dyDescent="0.2">
      <c r="D569" s="6"/>
      <c r="E569" s="6"/>
      <c r="F569" s="6"/>
      <c r="G569" s="6"/>
      <c r="H569" s="6"/>
      <c r="J569" s="6"/>
      <c r="K569" s="6"/>
      <c r="L569" s="6"/>
    </row>
    <row r="570" spans="4:12" x14ac:dyDescent="0.2">
      <c r="D570" s="6"/>
      <c r="E570" s="6"/>
      <c r="F570" s="6"/>
      <c r="G570" s="6"/>
      <c r="H570" s="6"/>
      <c r="J570" s="6"/>
      <c r="K570" s="6"/>
      <c r="L570" s="6"/>
    </row>
    <row r="571" spans="4:12" x14ac:dyDescent="0.2">
      <c r="D571" s="6"/>
      <c r="E571" s="6"/>
      <c r="F571" s="6"/>
      <c r="G571" s="6"/>
      <c r="H571" s="6"/>
      <c r="J571" s="6"/>
      <c r="K571" s="6"/>
      <c r="L571" s="6"/>
    </row>
    <row r="572" spans="4:12" x14ac:dyDescent="0.2">
      <c r="D572" s="6"/>
      <c r="E572" s="6"/>
      <c r="F572" s="6"/>
      <c r="G572" s="6"/>
      <c r="H572" s="6"/>
      <c r="J572" s="6"/>
      <c r="K572" s="6"/>
      <c r="L572" s="6"/>
    </row>
    <row r="573" spans="4:12" x14ac:dyDescent="0.2">
      <c r="D573" s="6"/>
      <c r="E573" s="6"/>
      <c r="F573" s="6"/>
      <c r="G573" s="6"/>
      <c r="H573" s="6"/>
      <c r="J573" s="6"/>
      <c r="K573" s="6"/>
      <c r="L573" s="6"/>
    </row>
    <row r="574" spans="4:12" x14ac:dyDescent="0.2">
      <c r="D574" s="6"/>
      <c r="E574" s="6"/>
      <c r="F574" s="6"/>
      <c r="G574" s="6"/>
      <c r="H574" s="6"/>
      <c r="J574" s="6"/>
      <c r="K574" s="6"/>
      <c r="L574" s="6"/>
    </row>
    <row r="575" spans="4:12" x14ac:dyDescent="0.2">
      <c r="D575" s="6"/>
      <c r="E575" s="6"/>
      <c r="F575" s="6"/>
      <c r="G575" s="6"/>
      <c r="H575" s="6"/>
      <c r="J575" s="6"/>
      <c r="K575" s="6"/>
      <c r="L575" s="6"/>
    </row>
    <row r="576" spans="4:12" x14ac:dyDescent="0.2">
      <c r="D576" s="6"/>
      <c r="E576" s="6"/>
      <c r="F576" s="6"/>
      <c r="G576" s="6"/>
      <c r="H576" s="6"/>
      <c r="J576" s="6"/>
      <c r="K576" s="6"/>
      <c r="L576" s="6"/>
    </row>
    <row r="577" spans="4:12" x14ac:dyDescent="0.2">
      <c r="D577" s="6"/>
      <c r="E577" s="6"/>
      <c r="F577" s="6"/>
      <c r="G577" s="6"/>
      <c r="H577" s="6"/>
      <c r="J577" s="6"/>
      <c r="K577" s="6"/>
      <c r="L577" s="6"/>
    </row>
    <row r="578" spans="4:12" x14ac:dyDescent="0.2">
      <c r="D578" s="6"/>
      <c r="E578" s="6"/>
      <c r="F578" s="6"/>
      <c r="G578" s="6"/>
      <c r="H578" s="6"/>
      <c r="J578" s="6"/>
      <c r="K578" s="6"/>
      <c r="L578" s="6"/>
    </row>
    <row r="579" spans="4:12" x14ac:dyDescent="0.2">
      <c r="D579" s="6"/>
      <c r="E579" s="6"/>
      <c r="F579" s="6"/>
      <c r="G579" s="6"/>
      <c r="H579" s="6"/>
      <c r="J579" s="6"/>
      <c r="K579" s="6"/>
      <c r="L579" s="6"/>
    </row>
    <row r="580" spans="4:12" x14ac:dyDescent="0.2">
      <c r="D580" s="6"/>
      <c r="E580" s="6"/>
      <c r="F580" s="6"/>
      <c r="G580" s="6"/>
      <c r="H580" s="6"/>
      <c r="J580" s="6"/>
      <c r="K580" s="6"/>
      <c r="L580" s="6"/>
    </row>
    <row r="581" spans="4:12" x14ac:dyDescent="0.2">
      <c r="D581" s="6"/>
      <c r="E581" s="6"/>
      <c r="F581" s="6"/>
      <c r="G581" s="6"/>
      <c r="H581" s="6"/>
      <c r="J581" s="6"/>
      <c r="K581" s="6"/>
      <c r="L581" s="6"/>
    </row>
    <row r="582" spans="4:12" x14ac:dyDescent="0.2">
      <c r="D582" s="6"/>
      <c r="E582" s="6"/>
      <c r="F582" s="6"/>
      <c r="G582" s="6"/>
      <c r="H582" s="6"/>
      <c r="J582" s="6"/>
      <c r="K582" s="6"/>
      <c r="L582" s="6"/>
    </row>
    <row r="583" spans="4:12" x14ac:dyDescent="0.2">
      <c r="D583" s="6"/>
      <c r="E583" s="6"/>
      <c r="F583" s="6"/>
      <c r="G583" s="6"/>
      <c r="H583" s="6"/>
      <c r="J583" s="6"/>
      <c r="K583" s="6"/>
      <c r="L583" s="6"/>
    </row>
    <row r="584" spans="4:12" x14ac:dyDescent="0.2">
      <c r="D584" s="6"/>
      <c r="E584" s="6"/>
      <c r="F584" s="6"/>
      <c r="G584" s="6"/>
      <c r="H584" s="6"/>
      <c r="J584" s="6"/>
      <c r="K584" s="6"/>
      <c r="L584" s="6"/>
    </row>
    <row r="585" spans="4:12" x14ac:dyDescent="0.2">
      <c r="D585" s="6"/>
      <c r="E585" s="6"/>
      <c r="F585" s="6"/>
      <c r="G585" s="6"/>
      <c r="H585" s="6"/>
      <c r="J585" s="6"/>
      <c r="K585" s="6"/>
      <c r="L585" s="6"/>
    </row>
    <row r="586" spans="4:12" x14ac:dyDescent="0.2">
      <c r="D586" s="6"/>
      <c r="E586" s="6"/>
      <c r="F586" s="6"/>
      <c r="G586" s="6"/>
      <c r="H586" s="6"/>
      <c r="J586" s="6"/>
      <c r="K586" s="6"/>
      <c r="L586" s="6"/>
    </row>
    <row r="587" spans="4:12" x14ac:dyDescent="0.2">
      <c r="D587" s="6"/>
      <c r="E587" s="6"/>
      <c r="F587" s="6"/>
      <c r="G587" s="6"/>
      <c r="H587" s="6"/>
      <c r="J587" s="6"/>
      <c r="K587" s="6"/>
      <c r="L587" s="6"/>
    </row>
    <row r="588" spans="4:12" x14ac:dyDescent="0.2">
      <c r="D588" s="6"/>
      <c r="E588" s="6"/>
      <c r="F588" s="6"/>
      <c r="G588" s="6"/>
      <c r="H588" s="6"/>
      <c r="J588" s="6"/>
      <c r="K588" s="6"/>
      <c r="L588" s="6"/>
    </row>
    <row r="589" spans="4:12" x14ac:dyDescent="0.2">
      <c r="D589" s="6"/>
      <c r="E589" s="6"/>
      <c r="F589" s="6"/>
      <c r="G589" s="6"/>
      <c r="H589" s="6"/>
      <c r="J589" s="6"/>
      <c r="K589" s="6"/>
      <c r="L589" s="6"/>
    </row>
    <row r="590" spans="4:12" x14ac:dyDescent="0.2">
      <c r="D590" s="6"/>
      <c r="E590" s="6"/>
      <c r="F590" s="6"/>
      <c r="G590" s="6"/>
      <c r="H590" s="6"/>
      <c r="J590" s="6"/>
      <c r="K590" s="6"/>
      <c r="L590" s="6"/>
    </row>
    <row r="591" spans="4:12" x14ac:dyDescent="0.2">
      <c r="D591" s="6"/>
      <c r="E591" s="6"/>
      <c r="F591" s="6"/>
      <c r="G591" s="6"/>
      <c r="H591" s="6"/>
      <c r="J591" s="6"/>
      <c r="K591" s="6"/>
      <c r="L591" s="6"/>
    </row>
    <row r="592" spans="4:12" x14ac:dyDescent="0.2">
      <c r="D592" s="6"/>
      <c r="E592" s="6"/>
      <c r="F592" s="6"/>
      <c r="G592" s="6"/>
      <c r="H592" s="6"/>
      <c r="J592" s="6"/>
      <c r="K592" s="6"/>
      <c r="L592" s="6"/>
    </row>
    <row r="593" spans="4:12" x14ac:dyDescent="0.2">
      <c r="D593" s="6"/>
      <c r="E593" s="6"/>
      <c r="F593" s="6"/>
      <c r="G593" s="6"/>
      <c r="H593" s="6"/>
      <c r="J593" s="6"/>
      <c r="K593" s="6"/>
      <c r="L593" s="6"/>
    </row>
    <row r="594" spans="4:12" x14ac:dyDescent="0.2">
      <c r="D594" s="6"/>
      <c r="E594" s="6"/>
      <c r="F594" s="6"/>
      <c r="G594" s="6"/>
      <c r="H594" s="6"/>
      <c r="J594" s="6"/>
      <c r="K594" s="6"/>
      <c r="L594" s="6"/>
    </row>
    <row r="595" spans="4:12" x14ac:dyDescent="0.2">
      <c r="D595" s="6"/>
      <c r="E595" s="6"/>
      <c r="F595" s="6"/>
      <c r="G595" s="6"/>
      <c r="H595" s="6"/>
      <c r="J595" s="6"/>
      <c r="K595" s="6"/>
      <c r="L595" s="6"/>
    </row>
    <row r="596" spans="4:12" x14ac:dyDescent="0.2">
      <c r="D596" s="6"/>
      <c r="E596" s="6"/>
      <c r="F596" s="6"/>
      <c r="G596" s="6"/>
      <c r="H596" s="6"/>
      <c r="J596" s="6"/>
      <c r="K596" s="6"/>
      <c r="L596" s="6"/>
    </row>
    <row r="597" spans="4:12" x14ac:dyDescent="0.2">
      <c r="D597" s="6"/>
      <c r="E597" s="6"/>
      <c r="F597" s="6"/>
      <c r="G597" s="6"/>
      <c r="H597" s="6"/>
      <c r="J597" s="6"/>
      <c r="K597" s="6"/>
      <c r="L597" s="6"/>
    </row>
    <row r="598" spans="4:12" x14ac:dyDescent="0.2">
      <c r="D598" s="6"/>
      <c r="E598" s="6"/>
      <c r="F598" s="6"/>
      <c r="G598" s="6"/>
      <c r="H598" s="6"/>
      <c r="J598" s="6"/>
      <c r="K598" s="6"/>
      <c r="L598" s="6"/>
    </row>
    <row r="599" spans="4:12" x14ac:dyDescent="0.2">
      <c r="D599" s="6"/>
      <c r="E599" s="6"/>
      <c r="F599" s="6"/>
      <c r="G599" s="6"/>
      <c r="H599" s="6"/>
      <c r="J599" s="6"/>
      <c r="K599" s="6"/>
      <c r="L599" s="6"/>
    </row>
    <row r="600" spans="4:12" x14ac:dyDescent="0.2">
      <c r="D600" s="6"/>
      <c r="E600" s="6"/>
      <c r="F600" s="6"/>
      <c r="G600" s="6"/>
      <c r="H600" s="6"/>
      <c r="J600" s="6"/>
      <c r="K600" s="6"/>
      <c r="L600" s="6"/>
    </row>
    <row r="601" spans="4:12" x14ac:dyDescent="0.2">
      <c r="D601" s="6"/>
      <c r="E601" s="6"/>
      <c r="F601" s="6"/>
      <c r="G601" s="6"/>
      <c r="H601" s="6"/>
      <c r="J601" s="6"/>
      <c r="K601" s="6"/>
      <c r="L601" s="6"/>
    </row>
    <row r="602" spans="4:12" x14ac:dyDescent="0.2">
      <c r="D602" s="6"/>
      <c r="E602" s="6"/>
      <c r="F602" s="6"/>
      <c r="G602" s="6"/>
      <c r="H602" s="6"/>
      <c r="J602" s="6"/>
      <c r="K602" s="6"/>
      <c r="L602" s="6"/>
    </row>
    <row r="603" spans="4:12" x14ac:dyDescent="0.2">
      <c r="D603" s="6"/>
      <c r="E603" s="6"/>
      <c r="F603" s="6"/>
      <c r="G603" s="6"/>
      <c r="H603" s="6"/>
      <c r="J603" s="6"/>
      <c r="K603" s="6"/>
      <c r="L603" s="6"/>
    </row>
    <row r="604" spans="4:12" x14ac:dyDescent="0.2">
      <c r="D604" s="6"/>
      <c r="E604" s="6"/>
      <c r="F604" s="6"/>
      <c r="G604" s="6"/>
      <c r="H604" s="6"/>
      <c r="J604" s="6"/>
      <c r="K604" s="6"/>
      <c r="L604" s="6"/>
    </row>
    <row r="605" spans="4:12" x14ac:dyDescent="0.2">
      <c r="D605" s="6"/>
      <c r="E605" s="6"/>
      <c r="F605" s="6"/>
      <c r="G605" s="6"/>
      <c r="H605" s="6"/>
      <c r="J605" s="6"/>
      <c r="K605" s="6"/>
      <c r="L605" s="6"/>
    </row>
    <row r="606" spans="4:12" x14ac:dyDescent="0.2">
      <c r="D606" s="6"/>
      <c r="E606" s="6"/>
      <c r="F606" s="6"/>
      <c r="G606" s="6"/>
      <c r="H606" s="6"/>
      <c r="J606" s="6"/>
      <c r="K606" s="6"/>
      <c r="L606" s="6"/>
    </row>
    <row r="607" spans="4:12" x14ac:dyDescent="0.2">
      <c r="D607" s="6"/>
      <c r="E607" s="6"/>
      <c r="F607" s="6"/>
      <c r="G607" s="6"/>
      <c r="H607" s="6"/>
      <c r="J607" s="6"/>
      <c r="K607" s="6"/>
      <c r="L607" s="6"/>
    </row>
    <row r="608" spans="4:12" x14ac:dyDescent="0.2">
      <c r="D608" s="6"/>
      <c r="E608" s="6"/>
      <c r="F608" s="6"/>
      <c r="G608" s="6"/>
      <c r="H608" s="6"/>
      <c r="J608" s="6"/>
      <c r="K608" s="6"/>
      <c r="L608" s="6"/>
    </row>
    <row r="609" spans="4:12" x14ac:dyDescent="0.2">
      <c r="D609" s="6"/>
      <c r="E609" s="6"/>
      <c r="F609" s="6"/>
      <c r="G609" s="6"/>
      <c r="H609" s="6"/>
      <c r="J609" s="6"/>
      <c r="K609" s="6"/>
      <c r="L609" s="6"/>
    </row>
    <row r="610" spans="4:12" x14ac:dyDescent="0.2">
      <c r="D610" s="6"/>
      <c r="E610" s="6"/>
      <c r="F610" s="6"/>
      <c r="G610" s="6"/>
      <c r="H610" s="6"/>
      <c r="J610" s="6"/>
      <c r="K610" s="6"/>
      <c r="L610" s="6"/>
    </row>
    <row r="611" spans="4:12" x14ac:dyDescent="0.2">
      <c r="D611" s="6"/>
      <c r="E611" s="6"/>
      <c r="F611" s="6"/>
      <c r="G611" s="6"/>
      <c r="H611" s="6"/>
      <c r="J611" s="6"/>
      <c r="K611" s="6"/>
      <c r="L611" s="6"/>
    </row>
    <row r="612" spans="4:12" x14ac:dyDescent="0.2">
      <c r="D612" s="6"/>
      <c r="E612" s="6"/>
      <c r="F612" s="6"/>
      <c r="G612" s="6"/>
      <c r="H612" s="6"/>
      <c r="J612" s="6"/>
      <c r="K612" s="6"/>
      <c r="L612" s="6"/>
    </row>
    <row r="613" spans="4:12" x14ac:dyDescent="0.2">
      <c r="D613" s="6"/>
      <c r="E613" s="6"/>
      <c r="F613" s="6"/>
      <c r="G613" s="6"/>
      <c r="H613" s="6"/>
      <c r="J613" s="6"/>
      <c r="K613" s="6"/>
      <c r="L613" s="6"/>
    </row>
    <row r="614" spans="4:12" x14ac:dyDescent="0.2">
      <c r="D614" s="6"/>
      <c r="E614" s="6"/>
      <c r="F614" s="6"/>
      <c r="G614" s="6"/>
      <c r="H614" s="6"/>
      <c r="J614" s="6"/>
      <c r="K614" s="6"/>
      <c r="L614" s="6"/>
    </row>
    <row r="615" spans="4:12" x14ac:dyDescent="0.2">
      <c r="D615" s="6"/>
      <c r="E615" s="6"/>
      <c r="F615" s="6"/>
      <c r="G615" s="6"/>
      <c r="H615" s="6"/>
      <c r="J615" s="6"/>
      <c r="K615" s="6"/>
      <c r="L615" s="6"/>
    </row>
    <row r="616" spans="4:12" x14ac:dyDescent="0.2">
      <c r="D616" s="6"/>
      <c r="E616" s="6"/>
      <c r="F616" s="6"/>
      <c r="G616" s="6"/>
      <c r="H616" s="6"/>
      <c r="J616" s="6"/>
      <c r="K616" s="6"/>
      <c r="L616" s="6"/>
    </row>
    <row r="617" spans="4:12" x14ac:dyDescent="0.2">
      <c r="D617" s="6"/>
      <c r="E617" s="6"/>
      <c r="F617" s="6"/>
      <c r="G617" s="6"/>
      <c r="H617" s="6"/>
      <c r="J617" s="6"/>
      <c r="K617" s="6"/>
      <c r="L617" s="6"/>
    </row>
    <row r="618" spans="4:12" x14ac:dyDescent="0.2">
      <c r="D618" s="6"/>
      <c r="E618" s="6"/>
      <c r="F618" s="6"/>
      <c r="G618" s="6"/>
      <c r="H618" s="6"/>
      <c r="J618" s="6"/>
      <c r="K618" s="6"/>
      <c r="L618" s="6"/>
    </row>
    <row r="619" spans="4:12" x14ac:dyDescent="0.2">
      <c r="D619" s="6"/>
      <c r="E619" s="6"/>
      <c r="F619" s="6"/>
      <c r="G619" s="6"/>
      <c r="H619" s="6"/>
      <c r="J619" s="6"/>
      <c r="K619" s="6"/>
      <c r="L619" s="6"/>
    </row>
    <row r="620" spans="4:12" x14ac:dyDescent="0.2">
      <c r="D620" s="6"/>
      <c r="E620" s="6"/>
      <c r="F620" s="6"/>
      <c r="G620" s="6"/>
      <c r="H620" s="6"/>
      <c r="J620" s="6"/>
      <c r="K620" s="6"/>
      <c r="L620" s="6"/>
    </row>
    <row r="621" spans="4:12" x14ac:dyDescent="0.2">
      <c r="D621" s="6"/>
      <c r="E621" s="6"/>
      <c r="F621" s="6"/>
      <c r="G621" s="6"/>
      <c r="H621" s="6"/>
      <c r="J621" s="6"/>
      <c r="K621" s="6"/>
      <c r="L621" s="6"/>
    </row>
    <row r="622" spans="4:12" x14ac:dyDescent="0.2">
      <c r="D622" s="6"/>
      <c r="E622" s="6"/>
      <c r="F622" s="6"/>
      <c r="G622" s="6"/>
      <c r="H622" s="6"/>
      <c r="J622" s="6"/>
      <c r="K622" s="6"/>
      <c r="L622" s="6"/>
    </row>
    <row r="623" spans="4:12" x14ac:dyDescent="0.2">
      <c r="D623" s="6"/>
      <c r="E623" s="6"/>
      <c r="F623" s="6"/>
      <c r="G623" s="6"/>
      <c r="H623" s="6"/>
      <c r="J623" s="6"/>
      <c r="K623" s="6"/>
      <c r="L623" s="6"/>
    </row>
    <row r="624" spans="4:12" x14ac:dyDescent="0.2">
      <c r="D624" s="6"/>
      <c r="E624" s="6"/>
      <c r="F624" s="6"/>
      <c r="G624" s="6"/>
      <c r="H624" s="6"/>
      <c r="J624" s="6"/>
      <c r="K624" s="6"/>
      <c r="L624" s="6"/>
    </row>
    <row r="625" spans="4:12" x14ac:dyDescent="0.2">
      <c r="D625" s="6"/>
      <c r="E625" s="6"/>
      <c r="F625" s="6"/>
      <c r="G625" s="6"/>
      <c r="H625" s="6"/>
      <c r="J625" s="6"/>
      <c r="K625" s="6"/>
      <c r="L625" s="6"/>
    </row>
    <row r="626" spans="4:12" x14ac:dyDescent="0.2">
      <c r="D626" s="6"/>
      <c r="E626" s="6"/>
      <c r="F626" s="6"/>
      <c r="G626" s="6"/>
      <c r="H626" s="6"/>
      <c r="J626" s="6"/>
      <c r="K626" s="6"/>
      <c r="L626" s="6"/>
    </row>
    <row r="627" spans="4:12" x14ac:dyDescent="0.2">
      <c r="D627" s="6"/>
      <c r="E627" s="6"/>
      <c r="F627" s="6"/>
      <c r="G627" s="6"/>
      <c r="H627" s="6"/>
      <c r="J627" s="6"/>
      <c r="K627" s="6"/>
      <c r="L627" s="6"/>
    </row>
    <row r="628" spans="4:12" x14ac:dyDescent="0.2">
      <c r="D628" s="6"/>
      <c r="E628" s="6"/>
      <c r="F628" s="6"/>
      <c r="G628" s="6"/>
      <c r="H628" s="6"/>
      <c r="J628" s="6"/>
      <c r="K628" s="6"/>
      <c r="L628" s="6"/>
    </row>
    <row r="629" spans="4:12" x14ac:dyDescent="0.2">
      <c r="D629" s="6"/>
      <c r="E629" s="6"/>
      <c r="F629" s="6"/>
      <c r="G629" s="6"/>
      <c r="H629" s="6"/>
      <c r="J629" s="6"/>
      <c r="K629" s="6"/>
      <c r="L629" s="6"/>
    </row>
    <row r="630" spans="4:12" x14ac:dyDescent="0.2">
      <c r="D630" s="6"/>
      <c r="E630" s="6"/>
      <c r="F630" s="6"/>
      <c r="G630" s="6"/>
      <c r="H630" s="6"/>
      <c r="J630" s="6"/>
      <c r="K630" s="6"/>
      <c r="L630" s="6"/>
    </row>
    <row r="631" spans="4:12" x14ac:dyDescent="0.2">
      <c r="D631" s="6"/>
      <c r="E631" s="6"/>
      <c r="F631" s="6"/>
      <c r="G631" s="6"/>
      <c r="H631" s="6"/>
      <c r="J631" s="6"/>
      <c r="K631" s="6"/>
      <c r="L631" s="6"/>
    </row>
    <row r="632" spans="4:12" x14ac:dyDescent="0.2">
      <c r="D632" s="6"/>
      <c r="E632" s="6"/>
      <c r="F632" s="6"/>
      <c r="G632" s="6"/>
      <c r="H632" s="6"/>
      <c r="J632" s="6"/>
      <c r="K632" s="6"/>
      <c r="L632" s="6"/>
    </row>
    <row r="633" spans="4:12" x14ac:dyDescent="0.2">
      <c r="D633" s="6"/>
      <c r="E633" s="6"/>
      <c r="F633" s="6"/>
      <c r="G633" s="6"/>
      <c r="H633" s="6"/>
      <c r="J633" s="6"/>
      <c r="K633" s="6"/>
      <c r="L633" s="6"/>
    </row>
    <row r="634" spans="4:12" x14ac:dyDescent="0.2">
      <c r="D634" s="6"/>
      <c r="E634" s="6"/>
      <c r="F634" s="6"/>
      <c r="G634" s="6"/>
      <c r="H634" s="6"/>
      <c r="J634" s="6"/>
      <c r="K634" s="6"/>
      <c r="L634" s="6"/>
    </row>
    <row r="635" spans="4:12" x14ac:dyDescent="0.2">
      <c r="D635" s="6"/>
      <c r="E635" s="6"/>
      <c r="F635" s="6"/>
      <c r="G635" s="6"/>
      <c r="H635" s="6"/>
      <c r="J635" s="6"/>
      <c r="K635" s="6"/>
      <c r="L635" s="6"/>
    </row>
    <row r="636" spans="4:12" x14ac:dyDescent="0.2">
      <c r="D636" s="6"/>
      <c r="E636" s="6"/>
      <c r="F636" s="6"/>
      <c r="G636" s="6"/>
      <c r="H636" s="6"/>
      <c r="J636" s="6"/>
      <c r="K636" s="6"/>
      <c r="L636" s="6"/>
    </row>
    <row r="637" spans="4:12" x14ac:dyDescent="0.2">
      <c r="D637" s="6"/>
      <c r="E637" s="6"/>
      <c r="F637" s="6"/>
      <c r="G637" s="6"/>
      <c r="H637" s="6"/>
      <c r="J637" s="6"/>
      <c r="K637" s="6"/>
      <c r="L637" s="6"/>
    </row>
    <row r="638" spans="4:12" x14ac:dyDescent="0.2">
      <c r="D638" s="6"/>
      <c r="E638" s="6"/>
      <c r="F638" s="6"/>
      <c r="G638" s="6"/>
      <c r="H638" s="6"/>
      <c r="J638" s="6"/>
      <c r="K638" s="6"/>
      <c r="L638" s="6"/>
    </row>
    <row r="639" spans="4:12" x14ac:dyDescent="0.2">
      <c r="D639" s="6"/>
      <c r="E639" s="6"/>
      <c r="F639" s="6"/>
      <c r="G639" s="6"/>
      <c r="H639" s="6"/>
      <c r="J639" s="6"/>
      <c r="K639" s="6"/>
      <c r="L639" s="6"/>
    </row>
    <row r="640" spans="4:12" x14ac:dyDescent="0.2">
      <c r="D640" s="6"/>
      <c r="E640" s="6"/>
      <c r="F640" s="6"/>
      <c r="G640" s="6"/>
      <c r="H640" s="6"/>
      <c r="J640" s="6"/>
      <c r="K640" s="6"/>
      <c r="L640" s="6"/>
    </row>
    <row r="641" spans="4:12" x14ac:dyDescent="0.2">
      <c r="D641" s="6"/>
      <c r="E641" s="6"/>
      <c r="F641" s="6"/>
      <c r="G641" s="6"/>
      <c r="H641" s="6"/>
      <c r="J641" s="6"/>
      <c r="K641" s="6"/>
      <c r="L641" s="6"/>
    </row>
    <row r="642" spans="4:12" x14ac:dyDescent="0.2">
      <c r="D642" s="6"/>
      <c r="E642" s="6"/>
      <c r="F642" s="6"/>
      <c r="G642" s="6"/>
      <c r="H642" s="6"/>
      <c r="J642" s="6"/>
      <c r="K642" s="6"/>
      <c r="L642" s="6"/>
    </row>
    <row r="643" spans="4:12" x14ac:dyDescent="0.2">
      <c r="D643" s="6"/>
      <c r="E643" s="6"/>
      <c r="F643" s="6"/>
      <c r="G643" s="6"/>
      <c r="H643" s="6"/>
      <c r="J643" s="6"/>
      <c r="K643" s="6"/>
      <c r="L643" s="6"/>
    </row>
    <row r="644" spans="4:12" x14ac:dyDescent="0.2">
      <c r="D644" s="6"/>
      <c r="E644" s="6"/>
      <c r="F644" s="6"/>
      <c r="G644" s="6"/>
      <c r="H644" s="6"/>
      <c r="J644" s="6"/>
      <c r="K644" s="6"/>
      <c r="L644" s="6"/>
    </row>
    <row r="645" spans="4:12" x14ac:dyDescent="0.2">
      <c r="D645" s="6"/>
      <c r="E645" s="6"/>
      <c r="F645" s="6"/>
      <c r="G645" s="6"/>
      <c r="H645" s="6"/>
      <c r="J645" s="6"/>
      <c r="K645" s="6"/>
      <c r="L645" s="6"/>
    </row>
    <row r="646" spans="4:12" x14ac:dyDescent="0.2">
      <c r="D646" s="6"/>
      <c r="E646" s="6"/>
      <c r="F646" s="6"/>
      <c r="G646" s="6"/>
      <c r="H646" s="6"/>
      <c r="J646" s="6"/>
      <c r="K646" s="6"/>
      <c r="L646" s="6"/>
    </row>
    <row r="647" spans="4:12" x14ac:dyDescent="0.2">
      <c r="D647" s="6"/>
      <c r="E647" s="6"/>
      <c r="F647" s="6"/>
      <c r="G647" s="6"/>
      <c r="H647" s="6"/>
      <c r="J647" s="6"/>
      <c r="K647" s="6"/>
      <c r="L647" s="6"/>
    </row>
    <row r="648" spans="4:12" x14ac:dyDescent="0.2">
      <c r="D648" s="6"/>
      <c r="E648" s="6"/>
      <c r="F648" s="6"/>
      <c r="G648" s="6"/>
      <c r="H648" s="6"/>
      <c r="J648" s="6"/>
      <c r="K648" s="6"/>
      <c r="L648" s="6"/>
    </row>
    <row r="649" spans="4:12" x14ac:dyDescent="0.2">
      <c r="D649" s="6"/>
      <c r="E649" s="6"/>
      <c r="F649" s="6"/>
      <c r="G649" s="6"/>
      <c r="H649" s="6"/>
      <c r="J649" s="6"/>
      <c r="K649" s="6"/>
      <c r="L649" s="6"/>
    </row>
    <row r="650" spans="4:12" x14ac:dyDescent="0.2">
      <c r="D650" s="6"/>
      <c r="E650" s="6"/>
      <c r="F650" s="6"/>
      <c r="G650" s="6"/>
      <c r="H650" s="6"/>
      <c r="J650" s="6"/>
      <c r="K650" s="6"/>
      <c r="L650" s="6"/>
    </row>
    <row r="651" spans="4:12" x14ac:dyDescent="0.2">
      <c r="D651" s="6"/>
      <c r="E651" s="6"/>
      <c r="F651" s="6"/>
      <c r="G651" s="6"/>
      <c r="H651" s="6"/>
      <c r="J651" s="6"/>
      <c r="K651" s="6"/>
      <c r="L651" s="6"/>
    </row>
    <row r="652" spans="4:12" x14ac:dyDescent="0.2">
      <c r="D652" s="6"/>
      <c r="E652" s="6"/>
      <c r="F652" s="6"/>
      <c r="G652" s="6"/>
      <c r="H652" s="6"/>
      <c r="J652" s="6"/>
      <c r="K652" s="6"/>
      <c r="L652" s="6"/>
    </row>
    <row r="653" spans="4:12" x14ac:dyDescent="0.2">
      <c r="D653" s="6"/>
      <c r="E653" s="6"/>
      <c r="F653" s="6"/>
      <c r="G653" s="6"/>
      <c r="H653" s="6"/>
      <c r="J653" s="6"/>
      <c r="K653" s="6"/>
      <c r="L653" s="6"/>
    </row>
    <row r="654" spans="4:12" x14ac:dyDescent="0.2">
      <c r="D654" s="6"/>
      <c r="E654" s="6"/>
      <c r="F654" s="6"/>
      <c r="G654" s="6"/>
      <c r="H654" s="6"/>
      <c r="J654" s="6"/>
      <c r="K654" s="6"/>
      <c r="L654" s="6"/>
    </row>
    <row r="655" spans="4:12" x14ac:dyDescent="0.2">
      <c r="D655" s="6"/>
      <c r="E655" s="6"/>
      <c r="F655" s="6"/>
      <c r="G655" s="6"/>
      <c r="H655" s="6"/>
      <c r="J655" s="6"/>
      <c r="K655" s="6"/>
      <c r="L655" s="6"/>
    </row>
    <row r="656" spans="4:12" x14ac:dyDescent="0.2">
      <c r="D656" s="6"/>
      <c r="E656" s="6"/>
      <c r="F656" s="6"/>
      <c r="G656" s="6"/>
      <c r="H656" s="6"/>
      <c r="J656" s="6"/>
      <c r="K656" s="6"/>
      <c r="L656" s="6"/>
    </row>
    <row r="657" spans="4:12" x14ac:dyDescent="0.2">
      <c r="D657" s="6"/>
      <c r="E657" s="6"/>
      <c r="F657" s="6"/>
      <c r="G657" s="6"/>
      <c r="H657" s="6"/>
      <c r="J657" s="6"/>
      <c r="K657" s="6"/>
      <c r="L657" s="6"/>
    </row>
    <row r="658" spans="4:12" x14ac:dyDescent="0.2">
      <c r="D658" s="6"/>
      <c r="E658" s="6"/>
      <c r="F658" s="6"/>
      <c r="G658" s="6"/>
      <c r="H658" s="6"/>
      <c r="J658" s="6"/>
      <c r="K658" s="6"/>
      <c r="L658" s="6"/>
    </row>
    <row r="659" spans="4:12" x14ac:dyDescent="0.2">
      <c r="D659" s="6"/>
      <c r="E659" s="6"/>
      <c r="F659" s="6"/>
      <c r="G659" s="6"/>
      <c r="H659" s="6"/>
      <c r="J659" s="6"/>
      <c r="K659" s="6"/>
      <c r="L659" s="6"/>
    </row>
    <row r="660" spans="4:12" x14ac:dyDescent="0.2">
      <c r="D660" s="6"/>
      <c r="E660" s="6"/>
      <c r="F660" s="6"/>
      <c r="G660" s="6"/>
      <c r="H660" s="6"/>
      <c r="J660" s="6"/>
      <c r="K660" s="6"/>
      <c r="L660" s="6"/>
    </row>
    <row r="661" spans="4:12" x14ac:dyDescent="0.2">
      <c r="D661" s="6"/>
      <c r="E661" s="6"/>
      <c r="F661" s="6"/>
      <c r="G661" s="6"/>
      <c r="H661" s="6"/>
      <c r="J661" s="6"/>
      <c r="K661" s="6"/>
      <c r="L661" s="6"/>
    </row>
    <row r="662" spans="4:12" x14ac:dyDescent="0.2">
      <c r="D662" s="6"/>
      <c r="E662" s="6"/>
      <c r="F662" s="6"/>
      <c r="G662" s="6"/>
      <c r="H662" s="6"/>
      <c r="J662" s="6"/>
      <c r="K662" s="6"/>
      <c r="L662" s="6"/>
    </row>
    <row r="663" spans="4:12" x14ac:dyDescent="0.2">
      <c r="D663" s="6"/>
      <c r="E663" s="6"/>
      <c r="F663" s="6"/>
      <c r="G663" s="6"/>
      <c r="H663" s="6"/>
      <c r="J663" s="6"/>
      <c r="K663" s="6"/>
      <c r="L663" s="6"/>
    </row>
    <row r="664" spans="4:12" x14ac:dyDescent="0.2">
      <c r="D664" s="6"/>
      <c r="E664" s="6"/>
      <c r="F664" s="6"/>
      <c r="G664" s="6"/>
      <c r="H664" s="6"/>
      <c r="J664" s="6"/>
      <c r="K664" s="6"/>
      <c r="L664" s="6"/>
    </row>
    <row r="665" spans="4:12" x14ac:dyDescent="0.2">
      <c r="D665" s="6"/>
      <c r="E665" s="6"/>
      <c r="F665" s="6"/>
      <c r="G665" s="6"/>
      <c r="H665" s="6"/>
      <c r="J665" s="6"/>
      <c r="K665" s="6"/>
      <c r="L665" s="6"/>
    </row>
    <row r="666" spans="4:12" x14ac:dyDescent="0.2">
      <c r="D666" s="6"/>
      <c r="E666" s="6"/>
      <c r="F666" s="6"/>
      <c r="G666" s="6"/>
      <c r="H666" s="6"/>
      <c r="J666" s="6"/>
      <c r="K666" s="6"/>
      <c r="L666" s="6"/>
    </row>
    <row r="667" spans="4:12" x14ac:dyDescent="0.2">
      <c r="D667" s="6"/>
      <c r="E667" s="6"/>
      <c r="F667" s="6"/>
      <c r="G667" s="6"/>
      <c r="H667" s="6"/>
      <c r="J667" s="6"/>
      <c r="K667" s="6"/>
      <c r="L667" s="6"/>
    </row>
    <row r="668" spans="4:12" x14ac:dyDescent="0.2">
      <c r="D668" s="6"/>
      <c r="E668" s="6"/>
      <c r="F668" s="6"/>
      <c r="G668" s="6"/>
      <c r="H668" s="6"/>
      <c r="J668" s="6"/>
      <c r="K668" s="6"/>
      <c r="L668" s="6"/>
    </row>
    <row r="669" spans="4:12" x14ac:dyDescent="0.2">
      <c r="D669" s="6"/>
      <c r="E669" s="6"/>
      <c r="F669" s="6"/>
      <c r="G669" s="6"/>
      <c r="H669" s="6"/>
      <c r="J669" s="6"/>
      <c r="K669" s="6"/>
      <c r="L669" s="6"/>
    </row>
    <row r="670" spans="4:12" x14ac:dyDescent="0.2">
      <c r="D670" s="6"/>
      <c r="E670" s="6"/>
      <c r="F670" s="6"/>
      <c r="G670" s="6"/>
      <c r="H670" s="6"/>
      <c r="J670" s="6"/>
      <c r="K670" s="6"/>
      <c r="L670" s="6"/>
    </row>
    <row r="671" spans="4:12" x14ac:dyDescent="0.2">
      <c r="D671" s="6"/>
      <c r="E671" s="6"/>
      <c r="F671" s="6"/>
      <c r="G671" s="6"/>
      <c r="H671" s="6"/>
      <c r="J671" s="6"/>
      <c r="K671" s="6"/>
      <c r="L671" s="6"/>
    </row>
    <row r="672" spans="4:12" x14ac:dyDescent="0.2">
      <c r="D672" s="6"/>
      <c r="E672" s="6"/>
      <c r="F672" s="6"/>
      <c r="G672" s="6"/>
      <c r="H672" s="6"/>
      <c r="J672" s="6"/>
      <c r="K672" s="6"/>
      <c r="L672" s="6"/>
    </row>
    <row r="673" spans="4:12" x14ac:dyDescent="0.2">
      <c r="D673" s="6"/>
      <c r="E673" s="6"/>
      <c r="F673" s="6"/>
      <c r="G673" s="6"/>
      <c r="H673" s="6"/>
      <c r="J673" s="6"/>
      <c r="K673" s="6"/>
      <c r="L673" s="6"/>
    </row>
    <row r="674" spans="4:12" x14ac:dyDescent="0.2">
      <c r="D674" s="6"/>
      <c r="E674" s="6"/>
      <c r="F674" s="6"/>
      <c r="G674" s="6"/>
      <c r="H674" s="6"/>
      <c r="J674" s="6"/>
      <c r="K674" s="6"/>
      <c r="L674" s="6"/>
    </row>
    <row r="675" spans="4:12" x14ac:dyDescent="0.2">
      <c r="D675" s="6"/>
      <c r="E675" s="6"/>
      <c r="F675" s="6"/>
      <c r="G675" s="6"/>
      <c r="H675" s="6"/>
      <c r="J675" s="6"/>
      <c r="K675" s="6"/>
      <c r="L675" s="6"/>
    </row>
    <row r="676" spans="4:12" x14ac:dyDescent="0.2">
      <c r="D676" s="6"/>
      <c r="E676" s="6"/>
      <c r="F676" s="6"/>
      <c r="G676" s="6"/>
      <c r="H676" s="6"/>
      <c r="J676" s="6"/>
      <c r="K676" s="6"/>
      <c r="L676" s="6"/>
    </row>
    <row r="677" spans="4:12" x14ac:dyDescent="0.2">
      <c r="D677" s="6"/>
      <c r="E677" s="6"/>
      <c r="F677" s="6"/>
      <c r="G677" s="6"/>
      <c r="H677" s="6"/>
      <c r="J677" s="6"/>
      <c r="K677" s="6"/>
      <c r="L677" s="6"/>
    </row>
    <row r="678" spans="4:12" x14ac:dyDescent="0.2">
      <c r="D678" s="6"/>
      <c r="E678" s="6"/>
      <c r="F678" s="6"/>
      <c r="G678" s="6"/>
      <c r="H678" s="6"/>
      <c r="J678" s="6"/>
      <c r="K678" s="6"/>
      <c r="L678" s="6"/>
    </row>
    <row r="679" spans="4:12" x14ac:dyDescent="0.2">
      <c r="D679" s="6"/>
      <c r="E679" s="6"/>
      <c r="F679" s="6"/>
      <c r="G679" s="6"/>
      <c r="H679" s="6"/>
      <c r="J679" s="6"/>
      <c r="K679" s="6"/>
      <c r="L679" s="6"/>
    </row>
    <row r="680" spans="4:12" x14ac:dyDescent="0.2">
      <c r="D680" s="6"/>
      <c r="E680" s="6"/>
      <c r="F680" s="6"/>
      <c r="G680" s="6"/>
      <c r="H680" s="6"/>
      <c r="J680" s="6"/>
      <c r="K680" s="6"/>
      <c r="L680" s="6"/>
    </row>
    <row r="681" spans="4:12" x14ac:dyDescent="0.2">
      <c r="D681" s="6"/>
      <c r="E681" s="6"/>
      <c r="F681" s="6"/>
      <c r="G681" s="6"/>
      <c r="H681" s="6"/>
      <c r="J681" s="6"/>
      <c r="K681" s="6"/>
      <c r="L681" s="6"/>
    </row>
    <row r="682" spans="4:12" x14ac:dyDescent="0.2">
      <c r="D682" s="6"/>
      <c r="E682" s="6"/>
      <c r="F682" s="6"/>
      <c r="G682" s="6"/>
      <c r="H682" s="6"/>
      <c r="J682" s="6"/>
      <c r="K682" s="6"/>
      <c r="L682" s="6"/>
    </row>
    <row r="683" spans="4:12" x14ac:dyDescent="0.2">
      <c r="D683" s="6"/>
      <c r="E683" s="6"/>
      <c r="F683" s="6"/>
      <c r="G683" s="6"/>
      <c r="H683" s="6"/>
      <c r="J683" s="6"/>
      <c r="K683" s="6"/>
      <c r="L683" s="6"/>
    </row>
    <row r="684" spans="4:12" x14ac:dyDescent="0.2">
      <c r="D684" s="6"/>
      <c r="E684" s="6"/>
      <c r="F684" s="6"/>
      <c r="G684" s="6"/>
      <c r="H684" s="6"/>
      <c r="J684" s="6"/>
      <c r="K684" s="6"/>
      <c r="L684" s="6"/>
    </row>
    <row r="685" spans="4:12" x14ac:dyDescent="0.2">
      <c r="D685" s="6"/>
      <c r="E685" s="6"/>
      <c r="F685" s="6"/>
      <c r="G685" s="6"/>
      <c r="H685" s="6"/>
      <c r="J685" s="6"/>
      <c r="K685" s="6"/>
      <c r="L685" s="6"/>
    </row>
    <row r="686" spans="4:12" x14ac:dyDescent="0.2">
      <c r="D686" s="6"/>
      <c r="E686" s="6"/>
      <c r="F686" s="6"/>
      <c r="G686" s="6"/>
      <c r="H686" s="6"/>
      <c r="J686" s="6"/>
      <c r="K686" s="6"/>
      <c r="L686" s="6"/>
    </row>
    <row r="687" spans="4:12" x14ac:dyDescent="0.2">
      <c r="D687" s="6"/>
      <c r="E687" s="6"/>
      <c r="F687" s="6"/>
      <c r="G687" s="6"/>
      <c r="H687" s="6"/>
      <c r="J687" s="6"/>
      <c r="K687" s="6"/>
      <c r="L687" s="6"/>
    </row>
    <row r="688" spans="4:12" x14ac:dyDescent="0.2">
      <c r="D688" s="6"/>
      <c r="E688" s="6"/>
      <c r="F688" s="6"/>
      <c r="G688" s="6"/>
      <c r="H688" s="6"/>
      <c r="J688" s="6"/>
      <c r="K688" s="6"/>
      <c r="L688" s="6"/>
    </row>
    <row r="689" spans="4:12" x14ac:dyDescent="0.2">
      <c r="D689" s="6"/>
      <c r="E689" s="6"/>
      <c r="F689" s="6"/>
      <c r="G689" s="6"/>
      <c r="H689" s="6"/>
      <c r="J689" s="6"/>
      <c r="K689" s="6"/>
      <c r="L689" s="6"/>
    </row>
    <row r="690" spans="4:12" x14ac:dyDescent="0.2">
      <c r="D690" s="6"/>
      <c r="E690" s="6"/>
      <c r="F690" s="6"/>
      <c r="G690" s="6"/>
      <c r="H690" s="6"/>
      <c r="J690" s="6"/>
      <c r="K690" s="6"/>
      <c r="L690" s="6"/>
    </row>
    <row r="691" spans="4:12" x14ac:dyDescent="0.2">
      <c r="D691" s="6"/>
      <c r="E691" s="6"/>
      <c r="F691" s="6"/>
      <c r="G691" s="6"/>
      <c r="H691" s="6"/>
      <c r="J691" s="6"/>
      <c r="K691" s="6"/>
      <c r="L691" s="6"/>
    </row>
    <row r="692" spans="4:12" x14ac:dyDescent="0.2">
      <c r="D692" s="6"/>
      <c r="E692" s="6"/>
      <c r="F692" s="6"/>
      <c r="G692" s="6"/>
      <c r="H692" s="6"/>
      <c r="J692" s="6"/>
      <c r="K692" s="6"/>
      <c r="L692" s="6"/>
    </row>
    <row r="693" spans="4:12" x14ac:dyDescent="0.2">
      <c r="D693" s="6"/>
      <c r="E693" s="6"/>
      <c r="F693" s="6"/>
      <c r="G693" s="6"/>
      <c r="H693" s="6"/>
      <c r="J693" s="6"/>
      <c r="K693" s="6"/>
      <c r="L693" s="6"/>
    </row>
    <row r="694" spans="4:12" x14ac:dyDescent="0.2">
      <c r="D694" s="6"/>
      <c r="E694" s="6"/>
      <c r="F694" s="6"/>
      <c r="G694" s="6"/>
      <c r="H694" s="6"/>
      <c r="J694" s="6"/>
      <c r="K694" s="6"/>
      <c r="L694" s="6"/>
    </row>
    <row r="695" spans="4:12" x14ac:dyDescent="0.2">
      <c r="D695" s="6"/>
      <c r="E695" s="6"/>
      <c r="F695" s="6"/>
      <c r="G695" s="6"/>
      <c r="H695" s="6"/>
      <c r="J695" s="6"/>
      <c r="K695" s="6"/>
      <c r="L695" s="6"/>
    </row>
    <row r="696" spans="4:12" x14ac:dyDescent="0.2">
      <c r="D696" s="6"/>
      <c r="E696" s="6"/>
      <c r="F696" s="6"/>
      <c r="G696" s="6"/>
      <c r="H696" s="6"/>
      <c r="J696" s="6"/>
      <c r="K696" s="6"/>
      <c r="L696" s="6"/>
    </row>
    <row r="697" spans="4:12" x14ac:dyDescent="0.2">
      <c r="D697" s="6"/>
      <c r="E697" s="6"/>
      <c r="F697" s="6"/>
      <c r="G697" s="6"/>
      <c r="H697" s="6"/>
      <c r="J697" s="6"/>
      <c r="K697" s="6"/>
      <c r="L697" s="6"/>
    </row>
    <row r="698" spans="4:12" x14ac:dyDescent="0.2">
      <c r="D698" s="6"/>
      <c r="E698" s="6"/>
      <c r="F698" s="6"/>
      <c r="G698" s="6"/>
      <c r="H698" s="6"/>
      <c r="J698" s="6"/>
      <c r="K698" s="6"/>
      <c r="L698" s="6"/>
    </row>
    <row r="699" spans="4:12" x14ac:dyDescent="0.2">
      <c r="D699" s="6"/>
      <c r="E699" s="6"/>
      <c r="F699" s="6"/>
      <c r="G699" s="6"/>
      <c r="H699" s="6"/>
      <c r="J699" s="6"/>
      <c r="K699" s="6"/>
      <c r="L699" s="6"/>
    </row>
    <row r="700" spans="4:12" x14ac:dyDescent="0.2">
      <c r="D700" s="6"/>
      <c r="E700" s="6"/>
      <c r="F700" s="6"/>
      <c r="G700" s="6"/>
      <c r="H700" s="6"/>
      <c r="J700" s="6"/>
      <c r="K700" s="6"/>
      <c r="L700" s="6"/>
    </row>
    <row r="701" spans="4:12" x14ac:dyDescent="0.2">
      <c r="D701" s="6"/>
      <c r="E701" s="6"/>
      <c r="F701" s="6"/>
      <c r="G701" s="6"/>
      <c r="H701" s="6"/>
      <c r="J701" s="6"/>
      <c r="K701" s="6"/>
      <c r="L701" s="6"/>
    </row>
    <row r="702" spans="4:12" x14ac:dyDescent="0.2">
      <c r="D702" s="6"/>
      <c r="E702" s="6"/>
      <c r="F702" s="6"/>
      <c r="G702" s="6"/>
      <c r="H702" s="6"/>
      <c r="J702" s="6"/>
      <c r="K702" s="6"/>
      <c r="L702" s="6"/>
    </row>
    <row r="703" spans="4:12" x14ac:dyDescent="0.2">
      <c r="D703" s="6"/>
      <c r="E703" s="6"/>
      <c r="F703" s="6"/>
      <c r="G703" s="6"/>
      <c r="H703" s="6"/>
      <c r="J703" s="6"/>
      <c r="K703" s="6"/>
      <c r="L703" s="6"/>
    </row>
    <row r="704" spans="4:12" x14ac:dyDescent="0.2">
      <c r="D704" s="6"/>
      <c r="E704" s="6"/>
      <c r="F704" s="6"/>
      <c r="G704" s="6"/>
      <c r="H704" s="6"/>
      <c r="J704" s="6"/>
      <c r="K704" s="6"/>
      <c r="L704" s="6"/>
    </row>
    <row r="705" spans="4:12" x14ac:dyDescent="0.2">
      <c r="D705" s="6"/>
      <c r="E705" s="6"/>
      <c r="F705" s="6"/>
      <c r="G705" s="6"/>
      <c r="H705" s="6"/>
      <c r="J705" s="6"/>
      <c r="K705" s="6"/>
      <c r="L705" s="6"/>
    </row>
    <row r="706" spans="4:12" x14ac:dyDescent="0.2">
      <c r="D706" s="6"/>
      <c r="E706" s="6"/>
      <c r="F706" s="6"/>
      <c r="G706" s="6"/>
      <c r="H706" s="6"/>
      <c r="J706" s="6"/>
      <c r="K706" s="6"/>
      <c r="L706" s="6"/>
    </row>
    <row r="707" spans="4:12" x14ac:dyDescent="0.2">
      <c r="D707" s="6"/>
      <c r="E707" s="6"/>
      <c r="F707" s="6"/>
      <c r="G707" s="6"/>
      <c r="H707" s="6"/>
      <c r="J707" s="6"/>
      <c r="K707" s="6"/>
      <c r="L707" s="6"/>
    </row>
    <row r="708" spans="4:12" x14ac:dyDescent="0.2">
      <c r="D708" s="6"/>
      <c r="E708" s="6"/>
      <c r="F708" s="6"/>
      <c r="G708" s="6"/>
      <c r="H708" s="6"/>
      <c r="J708" s="6"/>
      <c r="K708" s="6"/>
      <c r="L708" s="6"/>
    </row>
    <row r="709" spans="4:12" x14ac:dyDescent="0.2">
      <c r="D709" s="6"/>
      <c r="E709" s="6"/>
      <c r="F709" s="6"/>
      <c r="G709" s="6"/>
      <c r="H709" s="6"/>
      <c r="J709" s="6"/>
      <c r="K709" s="6"/>
      <c r="L709" s="6"/>
    </row>
    <row r="710" spans="4:12" x14ac:dyDescent="0.2">
      <c r="D710" s="6"/>
      <c r="E710" s="6"/>
      <c r="F710" s="6"/>
      <c r="G710" s="6"/>
      <c r="H710" s="6"/>
      <c r="J710" s="6"/>
      <c r="K710" s="6"/>
      <c r="L710" s="6"/>
    </row>
    <row r="711" spans="4:12" x14ac:dyDescent="0.2">
      <c r="D711" s="6"/>
      <c r="E711" s="6"/>
      <c r="F711" s="6"/>
      <c r="G711" s="6"/>
      <c r="H711" s="6"/>
      <c r="J711" s="6"/>
      <c r="K711" s="6"/>
      <c r="L711" s="6"/>
    </row>
    <row r="712" spans="4:12" x14ac:dyDescent="0.2">
      <c r="D712" s="6"/>
      <c r="E712" s="6"/>
      <c r="F712" s="6"/>
      <c r="G712" s="6"/>
      <c r="H712" s="6"/>
      <c r="J712" s="6"/>
      <c r="K712" s="6"/>
      <c r="L712" s="6"/>
    </row>
    <row r="713" spans="4:12" x14ac:dyDescent="0.2">
      <c r="D713" s="6"/>
      <c r="E713" s="6"/>
      <c r="F713" s="6"/>
      <c r="G713" s="6"/>
      <c r="H713" s="6"/>
      <c r="J713" s="6"/>
      <c r="K713" s="6"/>
      <c r="L713" s="6"/>
    </row>
    <row r="714" spans="4:12" x14ac:dyDescent="0.2">
      <c r="D714" s="6"/>
      <c r="E714" s="6"/>
      <c r="F714" s="6"/>
      <c r="G714" s="6"/>
      <c r="H714" s="6"/>
      <c r="J714" s="6"/>
      <c r="K714" s="6"/>
      <c r="L714" s="6"/>
    </row>
    <row r="715" spans="4:12" x14ac:dyDescent="0.2">
      <c r="D715" s="6"/>
      <c r="E715" s="6"/>
      <c r="F715" s="6"/>
      <c r="G715" s="6"/>
      <c r="H715" s="6"/>
      <c r="J715" s="6"/>
      <c r="K715" s="6"/>
      <c r="L715" s="6"/>
    </row>
    <row r="716" spans="4:12" x14ac:dyDescent="0.2">
      <c r="D716" s="6"/>
      <c r="E716" s="6"/>
      <c r="F716" s="6"/>
      <c r="G716" s="6"/>
      <c r="H716" s="6"/>
      <c r="J716" s="6"/>
      <c r="K716" s="6"/>
      <c r="L716" s="6"/>
    </row>
    <row r="717" spans="4:12" x14ac:dyDescent="0.2">
      <c r="D717" s="6"/>
      <c r="E717" s="6"/>
      <c r="F717" s="6"/>
      <c r="G717" s="6"/>
      <c r="H717" s="6"/>
      <c r="J717" s="6"/>
      <c r="K717" s="6"/>
      <c r="L717" s="6"/>
    </row>
    <row r="718" spans="4:12" x14ac:dyDescent="0.2">
      <c r="D718" s="6"/>
      <c r="E718" s="6"/>
      <c r="F718" s="6"/>
      <c r="G718" s="6"/>
      <c r="H718" s="6"/>
      <c r="J718" s="6"/>
      <c r="K718" s="6"/>
      <c r="L718" s="6"/>
    </row>
    <row r="719" spans="4:12" x14ac:dyDescent="0.2">
      <c r="D719" s="6"/>
      <c r="E719" s="6"/>
      <c r="F719" s="6"/>
      <c r="G719" s="6"/>
      <c r="H719" s="6"/>
      <c r="J719" s="6"/>
      <c r="K719" s="6"/>
      <c r="L719" s="6"/>
    </row>
    <row r="720" spans="4:12" x14ac:dyDescent="0.2">
      <c r="D720" s="6"/>
      <c r="E720" s="6"/>
      <c r="F720" s="6"/>
      <c r="G720" s="6"/>
      <c r="H720" s="6"/>
      <c r="J720" s="6"/>
      <c r="K720" s="6"/>
      <c r="L720" s="6"/>
    </row>
    <row r="721" spans="4:12" x14ac:dyDescent="0.2">
      <c r="D721" s="6"/>
      <c r="E721" s="6"/>
      <c r="F721" s="6"/>
      <c r="G721" s="6"/>
      <c r="H721" s="6"/>
      <c r="J721" s="6"/>
      <c r="K721" s="6"/>
      <c r="L721" s="6"/>
    </row>
    <row r="722" spans="4:12" x14ac:dyDescent="0.2">
      <c r="D722" s="6"/>
      <c r="E722" s="6"/>
      <c r="F722" s="6"/>
      <c r="G722" s="6"/>
      <c r="H722" s="6"/>
      <c r="J722" s="6"/>
      <c r="K722" s="6"/>
      <c r="L722" s="6"/>
    </row>
    <row r="723" spans="4:12" x14ac:dyDescent="0.2">
      <c r="D723" s="6"/>
      <c r="E723" s="6"/>
      <c r="F723" s="6"/>
      <c r="G723" s="6"/>
      <c r="H723" s="6"/>
      <c r="J723" s="6"/>
      <c r="K723" s="6"/>
      <c r="L723" s="6"/>
    </row>
    <row r="724" spans="4:12" x14ac:dyDescent="0.2">
      <c r="D724" s="6"/>
      <c r="E724" s="6"/>
      <c r="F724" s="6"/>
      <c r="G724" s="6"/>
      <c r="H724" s="6"/>
      <c r="J724" s="6"/>
      <c r="K724" s="6"/>
      <c r="L724" s="6"/>
    </row>
    <row r="725" spans="4:12" x14ac:dyDescent="0.2">
      <c r="D725" s="6"/>
      <c r="E725" s="6"/>
      <c r="F725" s="6"/>
      <c r="G725" s="6"/>
      <c r="H725" s="6"/>
      <c r="J725" s="6"/>
      <c r="K725" s="6"/>
      <c r="L725" s="6"/>
    </row>
    <row r="726" spans="4:12" x14ac:dyDescent="0.2">
      <c r="D726" s="6"/>
      <c r="E726" s="6"/>
      <c r="F726" s="6"/>
      <c r="G726" s="6"/>
      <c r="H726" s="6"/>
      <c r="J726" s="6"/>
      <c r="K726" s="6"/>
      <c r="L726" s="6"/>
    </row>
    <row r="727" spans="4:12" x14ac:dyDescent="0.2">
      <c r="D727" s="6"/>
      <c r="E727" s="6"/>
      <c r="F727" s="6"/>
      <c r="G727" s="6"/>
      <c r="H727" s="6"/>
      <c r="J727" s="6"/>
      <c r="K727" s="6"/>
      <c r="L727" s="6"/>
    </row>
    <row r="728" spans="4:12" x14ac:dyDescent="0.2">
      <c r="D728" s="6"/>
      <c r="E728" s="6"/>
      <c r="F728" s="6"/>
      <c r="G728" s="6"/>
      <c r="H728" s="6"/>
      <c r="J728" s="6"/>
      <c r="K728" s="6"/>
      <c r="L728" s="6"/>
    </row>
    <row r="729" spans="4:12" x14ac:dyDescent="0.2">
      <c r="D729" s="6"/>
      <c r="E729" s="6"/>
      <c r="F729" s="6"/>
      <c r="G729" s="6"/>
      <c r="H729" s="6"/>
      <c r="J729" s="6"/>
      <c r="K729" s="6"/>
      <c r="L729" s="6"/>
    </row>
    <row r="730" spans="4:12" x14ac:dyDescent="0.2">
      <c r="D730" s="6"/>
      <c r="E730" s="6"/>
      <c r="F730" s="6"/>
      <c r="G730" s="6"/>
      <c r="H730" s="6"/>
      <c r="J730" s="6"/>
      <c r="K730" s="6"/>
      <c r="L730" s="6"/>
    </row>
    <row r="731" spans="4:12" x14ac:dyDescent="0.2">
      <c r="D731" s="6"/>
      <c r="E731" s="6"/>
      <c r="F731" s="6"/>
      <c r="G731" s="6"/>
      <c r="H731" s="6"/>
      <c r="J731" s="6"/>
      <c r="K731" s="6"/>
      <c r="L731" s="6"/>
    </row>
    <row r="732" spans="4:12" x14ac:dyDescent="0.2">
      <c r="D732" s="6"/>
      <c r="E732" s="6"/>
      <c r="F732" s="6"/>
      <c r="G732" s="6"/>
      <c r="H732" s="6"/>
      <c r="J732" s="6"/>
      <c r="K732" s="6"/>
      <c r="L732" s="6"/>
    </row>
    <row r="733" spans="4:12" x14ac:dyDescent="0.2">
      <c r="D733" s="6"/>
      <c r="E733" s="6"/>
      <c r="F733" s="6"/>
      <c r="G733" s="6"/>
      <c r="H733" s="6"/>
      <c r="J733" s="6"/>
      <c r="K733" s="6"/>
      <c r="L733" s="6"/>
    </row>
    <row r="734" spans="4:12" x14ac:dyDescent="0.2">
      <c r="D734" s="6"/>
      <c r="E734" s="6"/>
      <c r="F734" s="6"/>
      <c r="G734" s="6"/>
      <c r="H734" s="6"/>
      <c r="J734" s="6"/>
      <c r="K734" s="6"/>
      <c r="L734" s="6"/>
    </row>
    <row r="735" spans="4:12" x14ac:dyDescent="0.2">
      <c r="D735" s="6"/>
      <c r="E735" s="6"/>
      <c r="F735" s="6"/>
      <c r="G735" s="6"/>
      <c r="H735" s="6"/>
      <c r="J735" s="6"/>
      <c r="K735" s="6"/>
      <c r="L735" s="6"/>
    </row>
    <row r="736" spans="4:12" x14ac:dyDescent="0.2">
      <c r="D736" s="6"/>
      <c r="E736" s="6"/>
      <c r="F736" s="6"/>
      <c r="G736" s="6"/>
      <c r="H736" s="6"/>
      <c r="J736" s="6"/>
      <c r="K736" s="6"/>
      <c r="L736" s="6"/>
    </row>
    <row r="737" spans="4:12" x14ac:dyDescent="0.2">
      <c r="D737" s="6"/>
      <c r="E737" s="6"/>
      <c r="F737" s="6"/>
      <c r="G737" s="6"/>
      <c r="H737" s="6"/>
      <c r="J737" s="6"/>
      <c r="K737" s="6"/>
      <c r="L737" s="6"/>
    </row>
    <row r="738" spans="4:12" x14ac:dyDescent="0.2">
      <c r="D738" s="6"/>
      <c r="E738" s="6"/>
      <c r="F738" s="6"/>
      <c r="G738" s="6"/>
      <c r="H738" s="6"/>
      <c r="J738" s="6"/>
      <c r="K738" s="6"/>
      <c r="L738" s="6"/>
    </row>
    <row r="739" spans="4:12" x14ac:dyDescent="0.2">
      <c r="D739" s="6"/>
      <c r="E739" s="6"/>
      <c r="F739" s="6"/>
      <c r="G739" s="6"/>
      <c r="H739" s="6"/>
      <c r="J739" s="6"/>
      <c r="K739" s="6"/>
      <c r="L739" s="6"/>
    </row>
    <row r="740" spans="4:12" x14ac:dyDescent="0.2">
      <c r="D740" s="6"/>
      <c r="E740" s="6"/>
      <c r="F740" s="6"/>
      <c r="G740" s="6"/>
      <c r="H740" s="6"/>
      <c r="J740" s="6"/>
      <c r="K740" s="6"/>
      <c r="L740" s="6"/>
    </row>
    <row r="741" spans="4:12" x14ac:dyDescent="0.2">
      <c r="D741" s="6"/>
      <c r="E741" s="6"/>
      <c r="F741" s="6"/>
      <c r="G741" s="6"/>
      <c r="H741" s="6"/>
      <c r="J741" s="6"/>
      <c r="K741" s="6"/>
      <c r="L741" s="6"/>
    </row>
    <row r="742" spans="4:12" x14ac:dyDescent="0.2">
      <c r="D742" s="6"/>
      <c r="E742" s="6"/>
      <c r="F742" s="6"/>
      <c r="G742" s="6"/>
      <c r="H742" s="6"/>
      <c r="J742" s="6"/>
      <c r="K742" s="6"/>
      <c r="L742" s="6"/>
    </row>
    <row r="743" spans="4:12" x14ac:dyDescent="0.2">
      <c r="D743" s="6"/>
      <c r="E743" s="6"/>
      <c r="F743" s="6"/>
      <c r="G743" s="6"/>
      <c r="H743" s="6"/>
      <c r="J743" s="6"/>
      <c r="K743" s="6"/>
      <c r="L743" s="6"/>
    </row>
    <row r="744" spans="4:12" x14ac:dyDescent="0.2">
      <c r="D744" s="6"/>
      <c r="E744" s="6"/>
      <c r="F744" s="6"/>
      <c r="G744" s="6"/>
      <c r="H744" s="6"/>
      <c r="J744" s="6"/>
      <c r="K744" s="6"/>
      <c r="L744" s="6"/>
    </row>
    <row r="745" spans="4:12" x14ac:dyDescent="0.2">
      <c r="D745" s="6"/>
      <c r="E745" s="6"/>
      <c r="F745" s="6"/>
      <c r="G745" s="6"/>
      <c r="H745" s="6"/>
      <c r="J745" s="6"/>
      <c r="K745" s="6"/>
      <c r="L745" s="6"/>
    </row>
    <row r="746" spans="4:12" x14ac:dyDescent="0.2">
      <c r="D746" s="6"/>
      <c r="E746" s="6"/>
      <c r="F746" s="6"/>
      <c r="G746" s="6"/>
      <c r="H746" s="6"/>
      <c r="J746" s="6"/>
      <c r="K746" s="6"/>
      <c r="L746" s="6"/>
    </row>
    <row r="747" spans="4:12" x14ac:dyDescent="0.2">
      <c r="D747" s="6"/>
      <c r="E747" s="6"/>
      <c r="F747" s="6"/>
      <c r="G747" s="6"/>
      <c r="H747" s="6"/>
      <c r="J747" s="6"/>
      <c r="K747" s="6"/>
      <c r="L747" s="6"/>
    </row>
    <row r="748" spans="4:12" x14ac:dyDescent="0.2">
      <c r="D748" s="6"/>
      <c r="E748" s="6"/>
      <c r="F748" s="6"/>
      <c r="G748" s="6"/>
      <c r="H748" s="6"/>
      <c r="J748" s="6"/>
      <c r="K748" s="6"/>
      <c r="L748" s="6"/>
    </row>
    <row r="749" spans="4:12" x14ac:dyDescent="0.2">
      <c r="D749" s="6"/>
      <c r="E749" s="6"/>
      <c r="F749" s="6"/>
      <c r="G749" s="6"/>
      <c r="H749" s="6"/>
      <c r="J749" s="6"/>
      <c r="K749" s="6"/>
      <c r="L749" s="6"/>
    </row>
    <row r="750" spans="4:12" x14ac:dyDescent="0.2">
      <c r="D750" s="6"/>
      <c r="E750" s="6"/>
      <c r="F750" s="6"/>
      <c r="G750" s="6"/>
      <c r="H750" s="6"/>
      <c r="J750" s="6"/>
      <c r="K750" s="6"/>
      <c r="L750" s="6"/>
    </row>
    <row r="751" spans="4:12" x14ac:dyDescent="0.2">
      <c r="D751" s="6"/>
      <c r="E751" s="6"/>
      <c r="F751" s="6"/>
      <c r="G751" s="6"/>
      <c r="H751" s="6"/>
      <c r="J751" s="6"/>
      <c r="K751" s="6"/>
      <c r="L751" s="6"/>
    </row>
    <row r="752" spans="4:12" x14ac:dyDescent="0.2">
      <c r="D752" s="6"/>
      <c r="E752" s="6"/>
      <c r="F752" s="6"/>
      <c r="G752" s="6"/>
      <c r="H752" s="6"/>
      <c r="J752" s="6"/>
      <c r="K752" s="6"/>
      <c r="L752" s="6"/>
    </row>
    <row r="753" spans="4:12" x14ac:dyDescent="0.2">
      <c r="D753" s="6"/>
      <c r="E753" s="6"/>
      <c r="F753" s="6"/>
      <c r="G753" s="6"/>
      <c r="H753" s="6"/>
      <c r="J753" s="6"/>
      <c r="K753" s="6"/>
      <c r="L753" s="6"/>
    </row>
    <row r="754" spans="4:12" x14ac:dyDescent="0.2">
      <c r="D754" s="6"/>
      <c r="E754" s="6"/>
      <c r="F754" s="6"/>
      <c r="G754" s="6"/>
      <c r="H754" s="6"/>
      <c r="J754" s="6"/>
      <c r="K754" s="6"/>
      <c r="L754" s="6"/>
    </row>
    <row r="755" spans="4:12" x14ac:dyDescent="0.2">
      <c r="D755" s="6"/>
      <c r="E755" s="6"/>
      <c r="F755" s="6"/>
      <c r="G755" s="6"/>
      <c r="H755" s="6"/>
      <c r="J755" s="6"/>
      <c r="K755" s="6"/>
      <c r="L755" s="6"/>
    </row>
    <row r="756" spans="4:12" x14ac:dyDescent="0.2">
      <c r="D756" s="6"/>
      <c r="E756" s="6"/>
      <c r="F756" s="6"/>
      <c r="G756" s="6"/>
      <c r="H756" s="6"/>
      <c r="J756" s="6"/>
      <c r="K756" s="6"/>
      <c r="L756" s="6"/>
    </row>
    <row r="757" spans="4:12" x14ac:dyDescent="0.2">
      <c r="D757" s="6"/>
      <c r="E757" s="6"/>
      <c r="F757" s="6"/>
      <c r="G757" s="6"/>
      <c r="H757" s="6"/>
      <c r="J757" s="6"/>
      <c r="K757" s="6"/>
      <c r="L757" s="6"/>
    </row>
    <row r="758" spans="4:12" x14ac:dyDescent="0.2">
      <c r="D758" s="6"/>
      <c r="E758" s="6"/>
      <c r="F758" s="6"/>
      <c r="G758" s="6"/>
      <c r="H758" s="6"/>
      <c r="J758" s="6"/>
      <c r="K758" s="6"/>
      <c r="L758" s="6"/>
    </row>
    <row r="759" spans="4:12" x14ac:dyDescent="0.2">
      <c r="D759" s="6"/>
      <c r="E759" s="6"/>
      <c r="F759" s="6"/>
      <c r="G759" s="6"/>
      <c r="H759" s="6"/>
      <c r="J759" s="6"/>
      <c r="K759" s="6"/>
      <c r="L759" s="6"/>
    </row>
    <row r="760" spans="4:12" x14ac:dyDescent="0.2">
      <c r="D760" s="6"/>
      <c r="E760" s="6"/>
      <c r="F760" s="6"/>
      <c r="G760" s="6"/>
      <c r="H760" s="6"/>
      <c r="J760" s="6"/>
      <c r="K760" s="6"/>
      <c r="L760" s="6"/>
    </row>
    <row r="761" spans="4:12" x14ac:dyDescent="0.2">
      <c r="D761" s="6"/>
      <c r="E761" s="6"/>
      <c r="F761" s="6"/>
      <c r="G761" s="6"/>
      <c r="H761" s="6"/>
      <c r="J761" s="6"/>
      <c r="K761" s="6"/>
      <c r="L761" s="6"/>
    </row>
    <row r="762" spans="4:12" x14ac:dyDescent="0.2">
      <c r="D762" s="6"/>
      <c r="E762" s="6"/>
      <c r="F762" s="6"/>
      <c r="G762" s="6"/>
      <c r="H762" s="6"/>
      <c r="J762" s="6"/>
      <c r="K762" s="6"/>
      <c r="L762" s="6"/>
    </row>
    <row r="763" spans="4:12" x14ac:dyDescent="0.2">
      <c r="D763" s="6"/>
      <c r="E763" s="6"/>
      <c r="F763" s="6"/>
      <c r="G763" s="6"/>
      <c r="H763" s="6"/>
      <c r="J763" s="6"/>
      <c r="K763" s="6"/>
      <c r="L763" s="6"/>
    </row>
    <row r="764" spans="4:12" x14ac:dyDescent="0.2">
      <c r="D764" s="6"/>
      <c r="E764" s="6"/>
      <c r="F764" s="6"/>
      <c r="G764" s="6"/>
      <c r="H764" s="6"/>
      <c r="J764" s="6"/>
      <c r="K764" s="6"/>
      <c r="L764" s="6"/>
    </row>
    <row r="765" spans="4:12" x14ac:dyDescent="0.2">
      <c r="D765" s="6"/>
      <c r="E765" s="6"/>
      <c r="F765" s="6"/>
      <c r="G765" s="6"/>
      <c r="H765" s="6"/>
      <c r="J765" s="6"/>
      <c r="K765" s="6"/>
      <c r="L765" s="6"/>
    </row>
    <row r="766" spans="4:12" x14ac:dyDescent="0.2">
      <c r="D766" s="6"/>
      <c r="E766" s="6"/>
      <c r="F766" s="6"/>
      <c r="G766" s="6"/>
      <c r="H766" s="6"/>
      <c r="J766" s="6"/>
      <c r="K766" s="6"/>
      <c r="L766" s="6"/>
    </row>
    <row r="767" spans="4:12" x14ac:dyDescent="0.2">
      <c r="D767" s="6"/>
      <c r="E767" s="6"/>
      <c r="F767" s="6"/>
      <c r="G767" s="6"/>
      <c r="H767" s="6"/>
      <c r="J767" s="6"/>
      <c r="K767" s="6"/>
      <c r="L767" s="6"/>
    </row>
    <row r="768" spans="4:12" x14ac:dyDescent="0.2">
      <c r="D768" s="6"/>
      <c r="E768" s="6"/>
      <c r="F768" s="6"/>
      <c r="G768" s="6"/>
      <c r="H768" s="6"/>
      <c r="J768" s="6"/>
      <c r="K768" s="6"/>
      <c r="L768" s="6"/>
    </row>
    <row r="769" spans="4:12" x14ac:dyDescent="0.2">
      <c r="D769" s="6"/>
      <c r="E769" s="6"/>
      <c r="F769" s="6"/>
      <c r="G769" s="6"/>
      <c r="H769" s="6"/>
      <c r="J769" s="6"/>
      <c r="K769" s="6"/>
      <c r="L769" s="6"/>
    </row>
    <row r="770" spans="4:12" x14ac:dyDescent="0.2">
      <c r="D770" s="6"/>
      <c r="E770" s="6"/>
      <c r="F770" s="6"/>
      <c r="G770" s="6"/>
      <c r="H770" s="6"/>
      <c r="J770" s="6"/>
      <c r="K770" s="6"/>
      <c r="L770" s="6"/>
    </row>
    <row r="771" spans="4:12" x14ac:dyDescent="0.2">
      <c r="D771" s="6"/>
      <c r="E771" s="6"/>
      <c r="F771" s="6"/>
      <c r="G771" s="6"/>
      <c r="H771" s="6"/>
      <c r="J771" s="6"/>
      <c r="K771" s="6"/>
      <c r="L771" s="6"/>
    </row>
    <row r="772" spans="4:12" x14ac:dyDescent="0.2">
      <c r="D772" s="6"/>
      <c r="E772" s="6"/>
      <c r="F772" s="6"/>
      <c r="G772" s="6"/>
      <c r="H772" s="6"/>
      <c r="J772" s="6"/>
      <c r="K772" s="6"/>
      <c r="L772" s="6"/>
    </row>
    <row r="773" spans="4:12" x14ac:dyDescent="0.2">
      <c r="D773" s="6"/>
      <c r="E773" s="6"/>
      <c r="F773" s="6"/>
      <c r="G773" s="6"/>
      <c r="H773" s="6"/>
      <c r="J773" s="6"/>
      <c r="K773" s="6"/>
      <c r="L773" s="6"/>
    </row>
    <row r="774" spans="4:12" x14ac:dyDescent="0.2">
      <c r="D774" s="6"/>
      <c r="E774" s="6"/>
      <c r="F774" s="6"/>
      <c r="G774" s="6"/>
      <c r="H774" s="6"/>
      <c r="J774" s="6"/>
      <c r="K774" s="6"/>
      <c r="L774" s="6"/>
    </row>
    <row r="775" spans="4:12" x14ac:dyDescent="0.2">
      <c r="D775" s="6"/>
      <c r="E775" s="6"/>
      <c r="F775" s="6"/>
      <c r="G775" s="6"/>
      <c r="H775" s="6"/>
      <c r="J775" s="6"/>
      <c r="K775" s="6"/>
      <c r="L775" s="6"/>
    </row>
    <row r="776" spans="4:12" x14ac:dyDescent="0.2">
      <c r="D776" s="6"/>
      <c r="E776" s="6"/>
      <c r="F776" s="6"/>
      <c r="G776" s="6"/>
      <c r="H776" s="6"/>
      <c r="J776" s="6"/>
      <c r="K776" s="6"/>
      <c r="L776" s="6"/>
    </row>
    <row r="777" spans="4:12" x14ac:dyDescent="0.2">
      <c r="D777" s="6"/>
      <c r="E777" s="6"/>
      <c r="F777" s="6"/>
      <c r="G777" s="6"/>
      <c r="H777" s="6"/>
      <c r="J777" s="6"/>
      <c r="K777" s="6"/>
      <c r="L777" s="6"/>
    </row>
    <row r="778" spans="4:12" x14ac:dyDescent="0.2">
      <c r="D778" s="6"/>
      <c r="E778" s="6"/>
      <c r="F778" s="6"/>
      <c r="G778" s="6"/>
      <c r="H778" s="6"/>
      <c r="J778" s="6"/>
      <c r="K778" s="6"/>
      <c r="L778" s="6"/>
    </row>
    <row r="779" spans="4:12" x14ac:dyDescent="0.2">
      <c r="D779" s="6"/>
      <c r="E779" s="6"/>
      <c r="F779" s="6"/>
      <c r="G779" s="6"/>
      <c r="H779" s="6"/>
      <c r="J779" s="6"/>
      <c r="K779" s="6"/>
      <c r="L779" s="6"/>
    </row>
    <row r="780" spans="4:12" x14ac:dyDescent="0.2">
      <c r="D780" s="6"/>
      <c r="E780" s="6"/>
      <c r="F780" s="6"/>
      <c r="G780" s="6"/>
      <c r="H780" s="6"/>
      <c r="J780" s="6"/>
      <c r="K780" s="6"/>
      <c r="L780" s="6"/>
    </row>
    <row r="781" spans="4:12" x14ac:dyDescent="0.2">
      <c r="D781" s="6"/>
      <c r="E781" s="6"/>
      <c r="F781" s="6"/>
      <c r="G781" s="6"/>
      <c r="H781" s="6"/>
      <c r="J781" s="6"/>
      <c r="K781" s="6"/>
      <c r="L781" s="6"/>
    </row>
    <row r="782" spans="4:12" x14ac:dyDescent="0.2">
      <c r="D782" s="6"/>
      <c r="E782" s="6"/>
      <c r="F782" s="6"/>
      <c r="G782" s="6"/>
      <c r="H782" s="6"/>
      <c r="J782" s="6"/>
      <c r="K782" s="6"/>
      <c r="L782" s="6"/>
    </row>
    <row r="783" spans="4:12" x14ac:dyDescent="0.2">
      <c r="D783" s="6"/>
      <c r="E783" s="6"/>
      <c r="F783" s="6"/>
      <c r="G783" s="6"/>
      <c r="H783" s="6"/>
      <c r="J783" s="6"/>
      <c r="K783" s="6"/>
      <c r="L783" s="6"/>
    </row>
    <row r="784" spans="4:12" x14ac:dyDescent="0.2">
      <c r="D784" s="6"/>
      <c r="E784" s="6"/>
      <c r="F784" s="6"/>
      <c r="G784" s="6"/>
      <c r="H784" s="6"/>
      <c r="J784" s="6"/>
      <c r="K784" s="6"/>
      <c r="L784" s="6"/>
    </row>
    <row r="785" spans="4:12" x14ac:dyDescent="0.2">
      <c r="D785" s="6"/>
      <c r="E785" s="6"/>
      <c r="F785" s="6"/>
      <c r="G785" s="6"/>
      <c r="H785" s="6"/>
      <c r="J785" s="6"/>
      <c r="K785" s="6"/>
      <c r="L785" s="6"/>
    </row>
    <row r="786" spans="4:12" x14ac:dyDescent="0.2">
      <c r="D786" s="6"/>
      <c r="E786" s="6"/>
      <c r="F786" s="6"/>
      <c r="G786" s="6"/>
      <c r="H786" s="6"/>
      <c r="J786" s="6"/>
      <c r="K786" s="6"/>
      <c r="L786" s="6"/>
    </row>
    <row r="787" spans="4:12" x14ac:dyDescent="0.2">
      <c r="D787" s="6"/>
      <c r="E787" s="6"/>
      <c r="F787" s="6"/>
      <c r="G787" s="6"/>
      <c r="H787" s="6"/>
      <c r="J787" s="6"/>
      <c r="K787" s="6"/>
      <c r="L787" s="6"/>
    </row>
    <row r="788" spans="4:12" x14ac:dyDescent="0.2">
      <c r="D788" s="6"/>
      <c r="E788" s="6"/>
      <c r="F788" s="6"/>
      <c r="G788" s="6"/>
      <c r="H788" s="6"/>
      <c r="J788" s="6"/>
      <c r="K788" s="6"/>
      <c r="L788" s="6"/>
    </row>
    <row r="789" spans="4:12" x14ac:dyDescent="0.2">
      <c r="D789" s="6"/>
      <c r="E789" s="6"/>
      <c r="F789" s="6"/>
      <c r="G789" s="6"/>
      <c r="H789" s="6"/>
      <c r="J789" s="6"/>
      <c r="K789" s="6"/>
      <c r="L789" s="6"/>
    </row>
    <row r="790" spans="4:12" x14ac:dyDescent="0.2">
      <c r="D790" s="6"/>
      <c r="E790" s="6"/>
      <c r="F790" s="6"/>
      <c r="G790" s="6"/>
      <c r="H790" s="6"/>
      <c r="J790" s="6"/>
      <c r="K790" s="6"/>
      <c r="L790" s="6"/>
    </row>
    <row r="791" spans="4:12" x14ac:dyDescent="0.2">
      <c r="D791" s="6"/>
      <c r="E791" s="6"/>
      <c r="F791" s="6"/>
      <c r="G791" s="6"/>
      <c r="H791" s="6"/>
      <c r="J791" s="6"/>
      <c r="K791" s="6"/>
      <c r="L791" s="6"/>
    </row>
    <row r="792" spans="4:12" x14ac:dyDescent="0.2">
      <c r="D792" s="6"/>
      <c r="E792" s="6"/>
      <c r="F792" s="6"/>
      <c r="G792" s="6"/>
      <c r="H792" s="6"/>
      <c r="J792" s="6"/>
      <c r="K792" s="6"/>
      <c r="L792" s="6"/>
    </row>
    <row r="793" spans="4:12" x14ac:dyDescent="0.2">
      <c r="D793" s="6"/>
      <c r="E793" s="6"/>
      <c r="F793" s="6"/>
      <c r="G793" s="6"/>
      <c r="H793" s="6"/>
      <c r="J793" s="6"/>
      <c r="K793" s="6"/>
      <c r="L793" s="6"/>
    </row>
    <row r="794" spans="4:12" x14ac:dyDescent="0.2">
      <c r="D794" s="6"/>
      <c r="E794" s="6"/>
      <c r="F794" s="6"/>
      <c r="G794" s="6"/>
      <c r="H794" s="6"/>
      <c r="J794" s="6"/>
      <c r="K794" s="6"/>
      <c r="L794" s="6"/>
    </row>
    <row r="795" spans="4:12" x14ac:dyDescent="0.2">
      <c r="D795" s="6"/>
      <c r="E795" s="6"/>
      <c r="F795" s="6"/>
      <c r="G795" s="6"/>
      <c r="H795" s="6"/>
      <c r="J795" s="6"/>
      <c r="K795" s="6"/>
      <c r="L795" s="6"/>
    </row>
    <row r="796" spans="4:12" x14ac:dyDescent="0.2">
      <c r="D796" s="6"/>
      <c r="E796" s="6"/>
      <c r="F796" s="6"/>
      <c r="G796" s="6"/>
      <c r="H796" s="6"/>
      <c r="J796" s="6"/>
      <c r="K796" s="6"/>
      <c r="L796" s="6"/>
    </row>
    <row r="797" spans="4:12" x14ac:dyDescent="0.2">
      <c r="D797" s="6"/>
      <c r="E797" s="6"/>
      <c r="F797" s="6"/>
      <c r="G797" s="6"/>
      <c r="H797" s="6"/>
      <c r="J797" s="6"/>
      <c r="K797" s="6"/>
      <c r="L797" s="6"/>
    </row>
    <row r="798" spans="4:12" x14ac:dyDescent="0.2">
      <c r="D798" s="6"/>
      <c r="E798" s="6"/>
      <c r="F798" s="6"/>
      <c r="G798" s="6"/>
      <c r="H798" s="6"/>
      <c r="J798" s="6"/>
      <c r="K798" s="6"/>
      <c r="L798" s="6"/>
    </row>
    <row r="799" spans="4:12" x14ac:dyDescent="0.2">
      <c r="D799" s="6"/>
      <c r="E799" s="6"/>
      <c r="F799" s="6"/>
      <c r="G799" s="6"/>
      <c r="H799" s="6"/>
      <c r="J799" s="6"/>
      <c r="K799" s="6"/>
      <c r="L799" s="6"/>
    </row>
    <row r="800" spans="4:12" x14ac:dyDescent="0.2">
      <c r="D800" s="6"/>
      <c r="E800" s="6"/>
      <c r="F800" s="6"/>
      <c r="G800" s="6"/>
      <c r="H800" s="6"/>
      <c r="J800" s="6"/>
      <c r="K800" s="6"/>
      <c r="L800" s="6"/>
    </row>
    <row r="801" spans="4:12" x14ac:dyDescent="0.2">
      <c r="D801" s="6"/>
      <c r="E801" s="6"/>
      <c r="F801" s="6"/>
      <c r="G801" s="6"/>
      <c r="H801" s="6"/>
      <c r="J801" s="6"/>
      <c r="K801" s="6"/>
      <c r="L801" s="6"/>
    </row>
    <row r="802" spans="4:12" x14ac:dyDescent="0.2">
      <c r="D802" s="6"/>
      <c r="E802" s="6"/>
      <c r="F802" s="6"/>
      <c r="G802" s="6"/>
      <c r="H802" s="6"/>
      <c r="J802" s="6"/>
      <c r="K802" s="6"/>
      <c r="L802" s="6"/>
    </row>
    <row r="803" spans="4:12" x14ac:dyDescent="0.2">
      <c r="D803" s="6"/>
      <c r="E803" s="6"/>
      <c r="F803" s="6"/>
      <c r="G803" s="6"/>
      <c r="H803" s="6"/>
      <c r="J803" s="6"/>
      <c r="K803" s="6"/>
      <c r="L803" s="6"/>
    </row>
    <row r="804" spans="4:12" x14ac:dyDescent="0.2">
      <c r="D804" s="6"/>
      <c r="E804" s="6"/>
      <c r="F804" s="6"/>
      <c r="G804" s="6"/>
      <c r="H804" s="6"/>
      <c r="J804" s="6"/>
      <c r="K804" s="6"/>
      <c r="L804" s="6"/>
    </row>
    <row r="805" spans="4:12" x14ac:dyDescent="0.2">
      <c r="D805" s="6"/>
      <c r="E805" s="6"/>
      <c r="F805" s="6"/>
      <c r="G805" s="6"/>
      <c r="H805" s="6"/>
      <c r="J805" s="6"/>
      <c r="K805" s="6"/>
      <c r="L805" s="6"/>
    </row>
    <row r="806" spans="4:12" x14ac:dyDescent="0.2">
      <c r="D806" s="6"/>
      <c r="E806" s="6"/>
      <c r="F806" s="6"/>
      <c r="G806" s="6"/>
      <c r="H806" s="6"/>
      <c r="J806" s="6"/>
      <c r="K806" s="6"/>
      <c r="L806" s="6"/>
    </row>
    <row r="807" spans="4:12" x14ac:dyDescent="0.2">
      <c r="D807" s="6"/>
      <c r="E807" s="6"/>
      <c r="F807" s="6"/>
      <c r="G807" s="6"/>
      <c r="H807" s="6"/>
      <c r="J807" s="6"/>
      <c r="K807" s="6"/>
      <c r="L807" s="6"/>
    </row>
    <row r="808" spans="4:12" x14ac:dyDescent="0.2">
      <c r="D808" s="6"/>
      <c r="E808" s="6"/>
      <c r="F808" s="6"/>
      <c r="G808" s="6"/>
      <c r="H808" s="6"/>
      <c r="J808" s="6"/>
      <c r="K808" s="6"/>
      <c r="L808" s="6"/>
    </row>
    <row r="809" spans="4:12" x14ac:dyDescent="0.2">
      <c r="D809" s="6"/>
      <c r="E809" s="6"/>
      <c r="F809" s="6"/>
      <c r="G809" s="6"/>
      <c r="H809" s="6"/>
      <c r="J809" s="6"/>
      <c r="K809" s="6"/>
      <c r="L809" s="6"/>
    </row>
    <row r="810" spans="4:12" x14ac:dyDescent="0.2">
      <c r="D810" s="6"/>
      <c r="E810" s="6"/>
      <c r="F810" s="6"/>
      <c r="G810" s="6"/>
      <c r="H810" s="6"/>
      <c r="J810" s="6"/>
      <c r="K810" s="6"/>
      <c r="L810" s="6"/>
    </row>
    <row r="811" spans="4:12" x14ac:dyDescent="0.2">
      <c r="D811" s="6"/>
      <c r="E811" s="6"/>
      <c r="F811" s="6"/>
      <c r="G811" s="6"/>
      <c r="H811" s="6"/>
      <c r="J811" s="6"/>
      <c r="K811" s="6"/>
      <c r="L811" s="6"/>
    </row>
    <row r="812" spans="4:12" x14ac:dyDescent="0.2">
      <c r="D812" s="6"/>
      <c r="E812" s="6"/>
      <c r="F812" s="6"/>
      <c r="G812" s="6"/>
      <c r="H812" s="6"/>
      <c r="J812" s="6"/>
      <c r="K812" s="6"/>
      <c r="L812" s="6"/>
    </row>
    <row r="813" spans="4:12" x14ac:dyDescent="0.2">
      <c r="D813" s="6"/>
      <c r="E813" s="6"/>
      <c r="F813" s="6"/>
      <c r="G813" s="6"/>
      <c r="H813" s="6"/>
      <c r="J813" s="6"/>
      <c r="K813" s="6"/>
      <c r="L813" s="6"/>
    </row>
    <row r="814" spans="4:12" x14ac:dyDescent="0.2">
      <c r="D814" s="6"/>
      <c r="E814" s="6"/>
      <c r="F814" s="6"/>
      <c r="G814" s="6"/>
      <c r="H814" s="6"/>
      <c r="J814" s="6"/>
      <c r="K814" s="6"/>
      <c r="L814" s="6"/>
    </row>
    <row r="815" spans="4:12" x14ac:dyDescent="0.2">
      <c r="D815" s="6"/>
      <c r="E815" s="6"/>
      <c r="F815" s="6"/>
      <c r="G815" s="6"/>
      <c r="H815" s="6"/>
      <c r="J815" s="6"/>
      <c r="K815" s="6"/>
      <c r="L815" s="6"/>
    </row>
    <row r="816" spans="4:12" x14ac:dyDescent="0.2">
      <c r="D816" s="6"/>
      <c r="E816" s="6"/>
      <c r="F816" s="6"/>
      <c r="G816" s="6"/>
      <c r="H816" s="6"/>
      <c r="J816" s="6"/>
      <c r="K816" s="6"/>
      <c r="L816" s="6"/>
    </row>
    <row r="817" spans="4:12" x14ac:dyDescent="0.2">
      <c r="D817" s="6"/>
      <c r="E817" s="6"/>
      <c r="F817" s="6"/>
      <c r="G817" s="6"/>
      <c r="H817" s="6"/>
      <c r="J817" s="6"/>
      <c r="K817" s="6"/>
      <c r="L817" s="6"/>
    </row>
    <row r="818" spans="4:12" x14ac:dyDescent="0.2">
      <c r="D818" s="6"/>
      <c r="E818" s="6"/>
      <c r="F818" s="6"/>
      <c r="G818" s="6"/>
      <c r="H818" s="6"/>
      <c r="J818" s="6"/>
      <c r="K818" s="6"/>
      <c r="L818" s="6"/>
    </row>
    <row r="819" spans="4:12" x14ac:dyDescent="0.2">
      <c r="D819" s="6"/>
      <c r="E819" s="6"/>
      <c r="F819" s="6"/>
      <c r="G819" s="6"/>
      <c r="H819" s="6"/>
      <c r="J819" s="6"/>
      <c r="K819" s="6"/>
      <c r="L819" s="6"/>
    </row>
    <row r="820" spans="4:12" x14ac:dyDescent="0.2">
      <c r="D820" s="6"/>
      <c r="E820" s="6"/>
      <c r="F820" s="6"/>
      <c r="G820" s="6"/>
      <c r="H820" s="6"/>
      <c r="J820" s="6"/>
      <c r="K820" s="6"/>
      <c r="L820" s="6"/>
    </row>
    <row r="821" spans="4:12" x14ac:dyDescent="0.2">
      <c r="D821" s="6"/>
      <c r="E821" s="6"/>
      <c r="F821" s="6"/>
      <c r="G821" s="6"/>
      <c r="H821" s="6"/>
      <c r="J821" s="6"/>
      <c r="K821" s="6"/>
      <c r="L821" s="6"/>
    </row>
    <row r="822" spans="4:12" x14ac:dyDescent="0.2">
      <c r="D822" s="6"/>
      <c r="E822" s="6"/>
      <c r="F822" s="6"/>
      <c r="G822" s="6"/>
      <c r="H822" s="6"/>
      <c r="J822" s="6"/>
      <c r="K822" s="6"/>
      <c r="L822" s="6"/>
    </row>
    <row r="823" spans="4:12" x14ac:dyDescent="0.2">
      <c r="D823" s="6"/>
      <c r="E823" s="6"/>
      <c r="F823" s="6"/>
      <c r="G823" s="6"/>
      <c r="H823" s="6"/>
      <c r="J823" s="6"/>
      <c r="K823" s="6"/>
      <c r="L823" s="6"/>
    </row>
    <row r="824" spans="4:12" x14ac:dyDescent="0.2">
      <c r="D824" s="6"/>
      <c r="E824" s="6"/>
      <c r="F824" s="6"/>
      <c r="G824" s="6"/>
      <c r="H824" s="6"/>
      <c r="J824" s="6"/>
      <c r="K824" s="6"/>
      <c r="L824" s="6"/>
    </row>
    <row r="825" spans="4:12" x14ac:dyDescent="0.2">
      <c r="D825" s="6"/>
      <c r="E825" s="6"/>
      <c r="F825" s="6"/>
      <c r="G825" s="6"/>
      <c r="H825" s="6"/>
      <c r="J825" s="6"/>
      <c r="K825" s="6"/>
      <c r="L825" s="6"/>
    </row>
    <row r="826" spans="4:12" x14ac:dyDescent="0.2">
      <c r="D826" s="6"/>
      <c r="E826" s="6"/>
      <c r="F826" s="6"/>
      <c r="G826" s="6"/>
      <c r="H826" s="6"/>
      <c r="J826" s="6"/>
      <c r="K826" s="6"/>
      <c r="L826" s="6"/>
    </row>
    <row r="827" spans="4:12" x14ac:dyDescent="0.2">
      <c r="D827" s="6"/>
      <c r="E827" s="6"/>
      <c r="F827" s="6"/>
      <c r="G827" s="6"/>
      <c r="H827" s="6"/>
      <c r="J827" s="6"/>
      <c r="K827" s="6"/>
      <c r="L827" s="6"/>
    </row>
    <row r="828" spans="4:12" x14ac:dyDescent="0.2">
      <c r="D828" s="6"/>
      <c r="E828" s="6"/>
      <c r="F828" s="6"/>
      <c r="G828" s="6"/>
      <c r="H828" s="6"/>
      <c r="J828" s="6"/>
      <c r="K828" s="6"/>
      <c r="L828" s="6"/>
    </row>
    <row r="829" spans="4:12" x14ac:dyDescent="0.2">
      <c r="D829" s="6"/>
      <c r="E829" s="6"/>
      <c r="F829" s="6"/>
      <c r="G829" s="6"/>
      <c r="H829" s="6"/>
      <c r="J829" s="6"/>
      <c r="K829" s="6"/>
      <c r="L829" s="6"/>
    </row>
    <row r="830" spans="4:12" x14ac:dyDescent="0.2">
      <c r="D830" s="6"/>
      <c r="E830" s="6"/>
      <c r="F830" s="6"/>
      <c r="G830" s="6"/>
      <c r="H830" s="6"/>
      <c r="J830" s="6"/>
      <c r="K830" s="6"/>
      <c r="L830" s="6"/>
    </row>
    <row r="831" spans="4:12" x14ac:dyDescent="0.2">
      <c r="D831" s="6"/>
      <c r="E831" s="6"/>
      <c r="F831" s="6"/>
      <c r="G831" s="6"/>
      <c r="H831" s="6"/>
      <c r="J831" s="6"/>
      <c r="K831" s="6"/>
      <c r="L831" s="6"/>
    </row>
    <row r="832" spans="4:12" x14ac:dyDescent="0.2">
      <c r="D832" s="6"/>
      <c r="E832" s="6"/>
      <c r="F832" s="6"/>
      <c r="G832" s="6"/>
      <c r="H832" s="6"/>
      <c r="J832" s="6"/>
      <c r="K832" s="6"/>
      <c r="L832" s="6"/>
    </row>
    <row r="833" spans="4:12" x14ac:dyDescent="0.2">
      <c r="D833" s="6"/>
      <c r="E833" s="6"/>
      <c r="F833" s="6"/>
      <c r="G833" s="6"/>
      <c r="H833" s="6"/>
      <c r="J833" s="6"/>
      <c r="K833" s="6"/>
      <c r="L833" s="6"/>
    </row>
    <row r="834" spans="4:12" x14ac:dyDescent="0.2">
      <c r="D834" s="6"/>
      <c r="E834" s="6"/>
      <c r="F834" s="6"/>
      <c r="G834" s="6"/>
      <c r="H834" s="6"/>
      <c r="J834" s="6"/>
      <c r="K834" s="6"/>
      <c r="L834" s="6"/>
    </row>
    <row r="835" spans="4:12" x14ac:dyDescent="0.2">
      <c r="D835" s="6"/>
      <c r="E835" s="6"/>
      <c r="F835" s="6"/>
      <c r="G835" s="6"/>
      <c r="H835" s="6"/>
      <c r="J835" s="6"/>
      <c r="K835" s="6"/>
      <c r="L835" s="6"/>
    </row>
    <row r="836" spans="4:12" x14ac:dyDescent="0.2">
      <c r="D836" s="6"/>
      <c r="E836" s="6"/>
      <c r="F836" s="6"/>
      <c r="G836" s="6"/>
      <c r="H836" s="6"/>
      <c r="J836" s="6"/>
      <c r="K836" s="6"/>
      <c r="L836" s="6"/>
    </row>
    <row r="837" spans="4:12" x14ac:dyDescent="0.2">
      <c r="D837" s="6"/>
      <c r="E837" s="6"/>
      <c r="F837" s="6"/>
      <c r="G837" s="6"/>
      <c r="H837" s="6"/>
      <c r="J837" s="6"/>
      <c r="K837" s="6"/>
      <c r="L837" s="6"/>
    </row>
    <row r="838" spans="4:12" x14ac:dyDescent="0.2">
      <c r="D838" s="6"/>
      <c r="E838" s="6"/>
      <c r="F838" s="6"/>
      <c r="G838" s="6"/>
      <c r="H838" s="6"/>
      <c r="J838" s="6"/>
      <c r="K838" s="6"/>
      <c r="L838" s="6"/>
    </row>
    <row r="839" spans="4:12" x14ac:dyDescent="0.2">
      <c r="D839" s="6"/>
      <c r="E839" s="6"/>
      <c r="F839" s="6"/>
      <c r="G839" s="6"/>
      <c r="H839" s="6"/>
      <c r="J839" s="6"/>
      <c r="K839" s="6"/>
      <c r="L839" s="6"/>
    </row>
    <row r="840" spans="4:12" x14ac:dyDescent="0.2">
      <c r="D840" s="6"/>
      <c r="E840" s="6"/>
      <c r="F840" s="6"/>
      <c r="G840" s="6"/>
      <c r="H840" s="6"/>
      <c r="J840" s="6"/>
      <c r="K840" s="6"/>
      <c r="L840" s="6"/>
    </row>
    <row r="841" spans="4:12" x14ac:dyDescent="0.2">
      <c r="D841" s="6"/>
      <c r="E841" s="6"/>
      <c r="F841" s="6"/>
      <c r="G841" s="6"/>
      <c r="H841" s="6"/>
      <c r="J841" s="6"/>
      <c r="K841" s="6"/>
      <c r="L841" s="6"/>
    </row>
    <row r="842" spans="4:12" x14ac:dyDescent="0.2">
      <c r="D842" s="6"/>
      <c r="E842" s="6"/>
      <c r="F842" s="6"/>
      <c r="G842" s="6"/>
      <c r="H842" s="6"/>
      <c r="J842" s="6"/>
      <c r="K842" s="6"/>
      <c r="L842" s="6"/>
    </row>
    <row r="843" spans="4:12" x14ac:dyDescent="0.2">
      <c r="D843" s="6"/>
      <c r="E843" s="6"/>
      <c r="F843" s="6"/>
      <c r="G843" s="6"/>
      <c r="H843" s="6"/>
      <c r="J843" s="6"/>
      <c r="K843" s="6"/>
      <c r="L843" s="6"/>
    </row>
    <row r="844" spans="4:12" x14ac:dyDescent="0.2">
      <c r="D844" s="6"/>
      <c r="E844" s="6"/>
      <c r="F844" s="6"/>
      <c r="G844" s="6"/>
      <c r="H844" s="6"/>
      <c r="J844" s="6"/>
      <c r="K844" s="6"/>
      <c r="L844" s="6"/>
    </row>
    <row r="845" spans="4:12" x14ac:dyDescent="0.2">
      <c r="D845" s="6"/>
      <c r="E845" s="6"/>
      <c r="F845" s="6"/>
      <c r="G845" s="6"/>
      <c r="H845" s="6"/>
      <c r="J845" s="6"/>
      <c r="K845" s="6"/>
      <c r="L845" s="6"/>
    </row>
    <row r="846" spans="4:12" x14ac:dyDescent="0.2">
      <c r="D846" s="6"/>
      <c r="E846" s="6"/>
      <c r="F846" s="6"/>
      <c r="G846" s="6"/>
      <c r="H846" s="6"/>
      <c r="J846" s="6"/>
      <c r="K846" s="6"/>
      <c r="L846" s="6"/>
    </row>
    <row r="847" spans="4:12" x14ac:dyDescent="0.2">
      <c r="D847" s="6"/>
      <c r="E847" s="6"/>
      <c r="F847" s="6"/>
      <c r="G847" s="6"/>
      <c r="H847" s="6"/>
      <c r="J847" s="6"/>
      <c r="K847" s="6"/>
      <c r="L847" s="6"/>
    </row>
    <row r="848" spans="4:12" x14ac:dyDescent="0.2">
      <c r="D848" s="6"/>
      <c r="E848" s="6"/>
      <c r="F848" s="6"/>
      <c r="G848" s="6"/>
      <c r="H848" s="6"/>
      <c r="J848" s="6"/>
      <c r="K848" s="6"/>
      <c r="L848" s="6"/>
    </row>
    <row r="849" spans="4:12" x14ac:dyDescent="0.2">
      <c r="D849" s="6"/>
      <c r="E849" s="6"/>
      <c r="F849" s="6"/>
      <c r="G849" s="6"/>
      <c r="H849" s="6"/>
      <c r="J849" s="6"/>
      <c r="K849" s="6"/>
      <c r="L849" s="6"/>
    </row>
    <row r="850" spans="4:12" x14ac:dyDescent="0.2">
      <c r="D850" s="6"/>
      <c r="E850" s="6"/>
      <c r="F850" s="6"/>
      <c r="G850" s="6"/>
      <c r="H850" s="6"/>
      <c r="J850" s="6"/>
      <c r="K850" s="6"/>
      <c r="L850" s="6"/>
    </row>
    <row r="851" spans="4:12" x14ac:dyDescent="0.2">
      <c r="D851" s="6"/>
      <c r="E851" s="6"/>
      <c r="F851" s="6"/>
      <c r="G851" s="6"/>
      <c r="H851" s="6"/>
      <c r="J851" s="6"/>
      <c r="K851" s="6"/>
      <c r="L851" s="6"/>
    </row>
    <row r="852" spans="4:12" x14ac:dyDescent="0.2">
      <c r="D852" s="6"/>
      <c r="E852" s="6"/>
      <c r="F852" s="6"/>
      <c r="G852" s="6"/>
      <c r="H852" s="6"/>
      <c r="J852" s="6"/>
      <c r="K852" s="6"/>
      <c r="L852" s="6"/>
    </row>
    <row r="853" spans="4:12" x14ac:dyDescent="0.2">
      <c r="D853" s="6"/>
      <c r="E853" s="6"/>
      <c r="F853" s="6"/>
      <c r="G853" s="6"/>
      <c r="H853" s="6"/>
      <c r="J853" s="6"/>
      <c r="K853" s="6"/>
      <c r="L853" s="6"/>
    </row>
    <row r="854" spans="4:12" x14ac:dyDescent="0.2">
      <c r="D854" s="6"/>
      <c r="E854" s="6"/>
      <c r="F854" s="6"/>
      <c r="G854" s="6"/>
      <c r="H854" s="6"/>
      <c r="J854" s="6"/>
      <c r="K854" s="6"/>
      <c r="L854" s="6"/>
    </row>
    <row r="855" spans="4:12" x14ac:dyDescent="0.2">
      <c r="D855" s="6"/>
      <c r="E855" s="6"/>
      <c r="F855" s="6"/>
      <c r="G855" s="6"/>
      <c r="H855" s="6"/>
      <c r="J855" s="6"/>
      <c r="K855" s="6"/>
      <c r="L855" s="6"/>
    </row>
    <row r="856" spans="4:12" x14ac:dyDescent="0.2">
      <c r="D856" s="6"/>
      <c r="E856" s="6"/>
      <c r="F856" s="6"/>
      <c r="G856" s="6"/>
      <c r="H856" s="6"/>
      <c r="J856" s="6"/>
      <c r="K856" s="6"/>
      <c r="L856" s="6"/>
    </row>
    <row r="857" spans="4:12" x14ac:dyDescent="0.2">
      <c r="D857" s="6"/>
      <c r="E857" s="6"/>
      <c r="F857" s="6"/>
      <c r="G857" s="6"/>
      <c r="H857" s="6"/>
      <c r="J857" s="6"/>
      <c r="K857" s="6"/>
      <c r="L857" s="6"/>
    </row>
    <row r="858" spans="4:12" x14ac:dyDescent="0.2">
      <c r="D858" s="6"/>
      <c r="E858" s="6"/>
      <c r="F858" s="6"/>
      <c r="G858" s="6"/>
      <c r="H858" s="6"/>
      <c r="J858" s="6"/>
      <c r="K858" s="6"/>
      <c r="L858" s="6"/>
    </row>
    <row r="859" spans="4:12" x14ac:dyDescent="0.2">
      <c r="D859" s="6"/>
      <c r="E859" s="6"/>
      <c r="F859" s="6"/>
      <c r="G859" s="6"/>
      <c r="H859" s="6"/>
      <c r="J859" s="6"/>
      <c r="K859" s="6"/>
      <c r="L859" s="6"/>
    </row>
    <row r="860" spans="4:12" x14ac:dyDescent="0.2">
      <c r="D860" s="6"/>
      <c r="E860" s="6"/>
      <c r="F860" s="6"/>
      <c r="G860" s="6"/>
      <c r="H860" s="6"/>
      <c r="J860" s="6"/>
      <c r="K860" s="6"/>
      <c r="L860" s="6"/>
    </row>
    <row r="861" spans="4:12" x14ac:dyDescent="0.2">
      <c r="D861" s="6"/>
      <c r="E861" s="6"/>
      <c r="F861" s="6"/>
      <c r="G861" s="6"/>
      <c r="H861" s="6"/>
      <c r="J861" s="6"/>
      <c r="K861" s="6"/>
      <c r="L861" s="6"/>
    </row>
    <row r="862" spans="4:12" x14ac:dyDescent="0.2">
      <c r="D862" s="6"/>
      <c r="E862" s="6"/>
      <c r="F862" s="6"/>
      <c r="G862" s="6"/>
      <c r="H862" s="6"/>
      <c r="J862" s="6"/>
      <c r="K862" s="6"/>
      <c r="L862" s="6"/>
    </row>
    <row r="863" spans="4:12" x14ac:dyDescent="0.2">
      <c r="D863" s="6"/>
      <c r="E863" s="6"/>
      <c r="F863" s="6"/>
      <c r="G863" s="6"/>
      <c r="H863" s="6"/>
      <c r="J863" s="6"/>
      <c r="K863" s="6"/>
      <c r="L863" s="6"/>
    </row>
    <row r="864" spans="4:12" x14ac:dyDescent="0.2">
      <c r="D864" s="6"/>
      <c r="E864" s="6"/>
      <c r="F864" s="6"/>
      <c r="G864" s="6"/>
      <c r="H864" s="6"/>
      <c r="J864" s="6"/>
      <c r="K864" s="6"/>
      <c r="L864" s="6"/>
    </row>
    <row r="865" spans="4:12" x14ac:dyDescent="0.2">
      <c r="D865" s="6"/>
      <c r="E865" s="6"/>
      <c r="F865" s="6"/>
      <c r="G865" s="6"/>
      <c r="H865" s="6"/>
      <c r="J865" s="6"/>
      <c r="K865" s="6"/>
      <c r="L865" s="6"/>
    </row>
    <row r="866" spans="4:12" x14ac:dyDescent="0.2">
      <c r="D866" s="6"/>
      <c r="E866" s="6"/>
      <c r="F866" s="6"/>
      <c r="G866" s="6"/>
      <c r="H866" s="6"/>
      <c r="J866" s="6"/>
      <c r="K866" s="6"/>
      <c r="L866" s="6"/>
    </row>
    <row r="867" spans="4:12" x14ac:dyDescent="0.2">
      <c r="D867" s="6"/>
      <c r="E867" s="6"/>
      <c r="F867" s="6"/>
      <c r="G867" s="6"/>
      <c r="H867" s="6"/>
      <c r="J867" s="6"/>
      <c r="K867" s="6"/>
      <c r="L867" s="6"/>
    </row>
    <row r="868" spans="4:12" x14ac:dyDescent="0.2">
      <c r="D868" s="6"/>
      <c r="E868" s="6"/>
      <c r="F868" s="6"/>
      <c r="G868" s="6"/>
      <c r="H868" s="6"/>
      <c r="J868" s="6"/>
      <c r="K868" s="6"/>
      <c r="L868" s="6"/>
    </row>
    <row r="869" spans="4:12" x14ac:dyDescent="0.2">
      <c r="D869" s="6"/>
      <c r="E869" s="6"/>
      <c r="F869" s="6"/>
      <c r="G869" s="6"/>
      <c r="H869" s="6"/>
      <c r="J869" s="6"/>
      <c r="K869" s="6"/>
      <c r="L869" s="6"/>
    </row>
    <row r="870" spans="4:12" x14ac:dyDescent="0.2">
      <c r="D870" s="6"/>
      <c r="E870" s="6"/>
      <c r="F870" s="6"/>
      <c r="G870" s="6"/>
      <c r="H870" s="6"/>
      <c r="J870" s="6"/>
      <c r="K870" s="6"/>
      <c r="L870" s="6"/>
    </row>
    <row r="871" spans="4:12" x14ac:dyDescent="0.2">
      <c r="D871" s="6"/>
      <c r="E871" s="6"/>
      <c r="F871" s="6"/>
      <c r="G871" s="6"/>
      <c r="H871" s="6"/>
      <c r="J871" s="6"/>
      <c r="K871" s="6"/>
      <c r="L871" s="6"/>
    </row>
    <row r="872" spans="4:12" x14ac:dyDescent="0.2">
      <c r="D872" s="6"/>
      <c r="E872" s="6"/>
      <c r="F872" s="6"/>
      <c r="G872" s="6"/>
      <c r="H872" s="6"/>
      <c r="J872" s="6"/>
      <c r="K872" s="6"/>
      <c r="L872" s="6"/>
    </row>
    <row r="873" spans="4:12" x14ac:dyDescent="0.2">
      <c r="D873" s="6"/>
      <c r="E873" s="6"/>
      <c r="F873" s="6"/>
      <c r="G873" s="6"/>
      <c r="H873" s="6"/>
      <c r="J873" s="6"/>
      <c r="K873" s="6"/>
      <c r="L873" s="6"/>
    </row>
    <row r="874" spans="4:12" x14ac:dyDescent="0.2">
      <c r="D874" s="6"/>
      <c r="E874" s="6"/>
      <c r="F874" s="6"/>
      <c r="G874" s="6"/>
      <c r="H874" s="6"/>
      <c r="J874" s="6"/>
      <c r="K874" s="6"/>
      <c r="L874" s="6"/>
    </row>
    <row r="875" spans="4:12" x14ac:dyDescent="0.2">
      <c r="D875" s="6"/>
      <c r="E875" s="6"/>
      <c r="F875" s="6"/>
      <c r="G875" s="6"/>
      <c r="H875" s="6"/>
      <c r="J875" s="6"/>
      <c r="K875" s="6"/>
      <c r="L875" s="6"/>
    </row>
    <row r="876" spans="4:12" x14ac:dyDescent="0.2">
      <c r="D876" s="6"/>
      <c r="E876" s="6"/>
      <c r="F876" s="6"/>
      <c r="G876" s="6"/>
      <c r="H876" s="6"/>
      <c r="J876" s="6"/>
      <c r="K876" s="6"/>
      <c r="L876" s="6"/>
    </row>
    <row r="877" spans="4:12" x14ac:dyDescent="0.2">
      <c r="D877" s="6"/>
      <c r="E877" s="6"/>
      <c r="F877" s="6"/>
      <c r="G877" s="6"/>
      <c r="H877" s="6"/>
      <c r="J877" s="6"/>
      <c r="K877" s="6"/>
      <c r="L877" s="6"/>
    </row>
    <row r="878" spans="4:12" x14ac:dyDescent="0.2">
      <c r="D878" s="6"/>
      <c r="E878" s="6"/>
      <c r="F878" s="6"/>
      <c r="G878" s="6"/>
      <c r="H878" s="6"/>
      <c r="J878" s="6"/>
      <c r="K878" s="6"/>
      <c r="L878" s="6"/>
    </row>
    <row r="879" spans="4:12" x14ac:dyDescent="0.2">
      <c r="D879" s="6"/>
      <c r="E879" s="6"/>
      <c r="F879" s="6"/>
      <c r="G879" s="6"/>
      <c r="H879" s="6"/>
      <c r="J879" s="6"/>
      <c r="K879" s="6"/>
      <c r="L879" s="6"/>
    </row>
    <row r="880" spans="4:12" x14ac:dyDescent="0.2">
      <c r="D880" s="6"/>
      <c r="E880" s="6"/>
      <c r="F880" s="6"/>
      <c r="G880" s="6"/>
      <c r="H880" s="6"/>
      <c r="J880" s="6"/>
      <c r="K880" s="6"/>
      <c r="L880" s="6"/>
    </row>
    <row r="881" spans="4:12" x14ac:dyDescent="0.2">
      <c r="D881" s="6"/>
      <c r="E881" s="6"/>
      <c r="F881" s="6"/>
      <c r="G881" s="6"/>
      <c r="H881" s="6"/>
      <c r="J881" s="6"/>
      <c r="K881" s="6"/>
      <c r="L881" s="6"/>
    </row>
    <row r="882" spans="4:12" x14ac:dyDescent="0.2">
      <c r="D882" s="6"/>
      <c r="E882" s="6"/>
      <c r="F882" s="6"/>
      <c r="G882" s="6"/>
      <c r="H882" s="6"/>
      <c r="J882" s="6"/>
      <c r="K882" s="6"/>
      <c r="L882" s="6"/>
    </row>
    <row r="883" spans="4:12" x14ac:dyDescent="0.2">
      <c r="D883" s="6"/>
      <c r="E883" s="6"/>
      <c r="F883" s="6"/>
      <c r="G883" s="6"/>
      <c r="H883" s="6"/>
      <c r="J883" s="6"/>
      <c r="K883" s="6"/>
      <c r="L883" s="6"/>
    </row>
    <row r="884" spans="4:12" x14ac:dyDescent="0.2">
      <c r="D884" s="6"/>
      <c r="E884" s="6"/>
      <c r="F884" s="6"/>
      <c r="G884" s="6"/>
      <c r="H884" s="6"/>
      <c r="J884" s="6"/>
      <c r="K884" s="6"/>
      <c r="L884" s="6"/>
    </row>
    <row r="885" spans="4:12" x14ac:dyDescent="0.2">
      <c r="D885" s="6"/>
      <c r="E885" s="6"/>
      <c r="F885" s="6"/>
      <c r="G885" s="6"/>
      <c r="H885" s="6"/>
      <c r="J885" s="6"/>
      <c r="K885" s="6"/>
      <c r="L885" s="6"/>
    </row>
    <row r="886" spans="4:12" x14ac:dyDescent="0.2">
      <c r="D886" s="6"/>
      <c r="E886" s="6"/>
      <c r="F886" s="6"/>
      <c r="G886" s="6"/>
      <c r="H886" s="6"/>
      <c r="J886" s="6"/>
      <c r="K886" s="6"/>
      <c r="L886" s="6"/>
    </row>
    <row r="887" spans="4:12" x14ac:dyDescent="0.2">
      <c r="D887" s="6"/>
      <c r="E887" s="6"/>
      <c r="F887" s="6"/>
      <c r="G887" s="6"/>
      <c r="H887" s="6"/>
      <c r="J887" s="6"/>
      <c r="K887" s="6"/>
      <c r="L887" s="6"/>
    </row>
    <row r="888" spans="4:12" x14ac:dyDescent="0.2">
      <c r="D888" s="6"/>
      <c r="E888" s="6"/>
      <c r="F888" s="6"/>
      <c r="G888" s="6"/>
      <c r="H888" s="6"/>
      <c r="J888" s="6"/>
      <c r="K888" s="6"/>
      <c r="L888" s="6"/>
    </row>
    <row r="889" spans="4:12" x14ac:dyDescent="0.2">
      <c r="D889" s="6"/>
      <c r="E889" s="6"/>
      <c r="F889" s="6"/>
      <c r="G889" s="6"/>
      <c r="H889" s="6"/>
      <c r="J889" s="6"/>
      <c r="K889" s="6"/>
      <c r="L889" s="6"/>
    </row>
    <row r="890" spans="4:12" x14ac:dyDescent="0.2">
      <c r="D890" s="6"/>
      <c r="E890" s="6"/>
      <c r="F890" s="6"/>
      <c r="G890" s="6"/>
      <c r="H890" s="6"/>
      <c r="J890" s="6"/>
      <c r="K890" s="6"/>
      <c r="L890" s="6"/>
    </row>
    <row r="891" spans="4:12" x14ac:dyDescent="0.2">
      <c r="D891" s="6"/>
      <c r="E891" s="6"/>
      <c r="F891" s="6"/>
      <c r="G891" s="6"/>
      <c r="H891" s="6"/>
      <c r="J891" s="6"/>
      <c r="K891" s="6"/>
      <c r="L891" s="6"/>
    </row>
    <row r="892" spans="4:12" x14ac:dyDescent="0.2">
      <c r="D892" s="6"/>
      <c r="E892" s="6"/>
      <c r="F892" s="6"/>
      <c r="G892" s="6"/>
      <c r="H892" s="6"/>
      <c r="J892" s="6"/>
      <c r="K892" s="6"/>
      <c r="L892" s="6"/>
    </row>
    <row r="893" spans="4:12" x14ac:dyDescent="0.2">
      <c r="D893" s="6"/>
      <c r="E893" s="6"/>
      <c r="F893" s="6"/>
      <c r="G893" s="6"/>
      <c r="H893" s="6"/>
      <c r="J893" s="6"/>
      <c r="K893" s="6"/>
      <c r="L893" s="6"/>
    </row>
    <row r="894" spans="4:12" x14ac:dyDescent="0.2">
      <c r="D894" s="6"/>
      <c r="E894" s="6"/>
      <c r="F894" s="6"/>
      <c r="G894" s="6"/>
      <c r="H894" s="6"/>
      <c r="J894" s="6"/>
      <c r="K894" s="6"/>
      <c r="L894" s="6"/>
    </row>
    <row r="895" spans="4:12" x14ac:dyDescent="0.2">
      <c r="D895" s="6"/>
      <c r="E895" s="6"/>
      <c r="F895" s="6"/>
      <c r="G895" s="6"/>
      <c r="H895" s="6"/>
      <c r="J895" s="6"/>
      <c r="K895" s="6"/>
      <c r="L895" s="6"/>
    </row>
    <row r="896" spans="4:12" x14ac:dyDescent="0.2">
      <c r="D896" s="6"/>
      <c r="E896" s="6"/>
      <c r="F896" s="6"/>
      <c r="G896" s="6"/>
      <c r="H896" s="6"/>
      <c r="J896" s="6"/>
      <c r="K896" s="6"/>
      <c r="L896" s="6"/>
    </row>
    <row r="897" spans="4:12" x14ac:dyDescent="0.2">
      <c r="D897" s="6"/>
      <c r="E897" s="6"/>
      <c r="F897" s="6"/>
      <c r="G897" s="6"/>
      <c r="H897" s="6"/>
      <c r="J897" s="6"/>
      <c r="K897" s="6"/>
      <c r="L897" s="6"/>
    </row>
    <row r="898" spans="4:12" x14ac:dyDescent="0.2">
      <c r="D898" s="6"/>
      <c r="E898" s="6"/>
      <c r="F898" s="6"/>
      <c r="G898" s="6"/>
      <c r="H898" s="6"/>
      <c r="J898" s="6"/>
      <c r="K898" s="6"/>
      <c r="L898" s="6"/>
    </row>
    <row r="899" spans="4:12" x14ac:dyDescent="0.2">
      <c r="D899" s="6"/>
      <c r="E899" s="6"/>
      <c r="F899" s="6"/>
      <c r="G899" s="6"/>
      <c r="H899" s="6"/>
      <c r="J899" s="6"/>
      <c r="K899" s="6"/>
      <c r="L899" s="6"/>
    </row>
    <row r="900" spans="4:12" x14ac:dyDescent="0.2">
      <c r="D900" s="6"/>
      <c r="E900" s="6"/>
      <c r="F900" s="6"/>
      <c r="G900" s="6"/>
      <c r="H900" s="6"/>
      <c r="J900" s="6"/>
      <c r="K900" s="6"/>
      <c r="L900" s="6"/>
    </row>
    <row r="901" spans="4:12" x14ac:dyDescent="0.2">
      <c r="D901" s="6"/>
      <c r="E901" s="6"/>
      <c r="F901" s="6"/>
      <c r="G901" s="6"/>
      <c r="H901" s="6"/>
      <c r="J901" s="6"/>
      <c r="K901" s="6"/>
      <c r="L901" s="6"/>
    </row>
    <row r="902" spans="4:12" x14ac:dyDescent="0.2">
      <c r="D902" s="6"/>
      <c r="E902" s="6"/>
      <c r="F902" s="6"/>
      <c r="G902" s="6"/>
      <c r="H902" s="6"/>
      <c r="J902" s="6"/>
      <c r="K902" s="6"/>
      <c r="L902" s="6"/>
    </row>
    <row r="903" spans="4:12" x14ac:dyDescent="0.2">
      <c r="D903" s="6"/>
      <c r="E903" s="6"/>
      <c r="F903" s="6"/>
      <c r="G903" s="6"/>
      <c r="H903" s="6"/>
      <c r="J903" s="6"/>
      <c r="K903" s="6"/>
      <c r="L903" s="6"/>
    </row>
    <row r="904" spans="4:12" x14ac:dyDescent="0.2">
      <c r="D904" s="6"/>
      <c r="E904" s="6"/>
      <c r="F904" s="6"/>
      <c r="G904" s="6"/>
      <c r="H904" s="6"/>
      <c r="J904" s="6"/>
      <c r="K904" s="6"/>
      <c r="L904" s="6"/>
    </row>
    <row r="905" spans="4:12" x14ac:dyDescent="0.2">
      <c r="D905" s="6"/>
      <c r="E905" s="6"/>
      <c r="F905" s="6"/>
      <c r="G905" s="6"/>
      <c r="H905" s="6"/>
      <c r="J905" s="6"/>
      <c r="K905" s="6"/>
      <c r="L905" s="6"/>
    </row>
    <row r="906" spans="4:12" x14ac:dyDescent="0.2">
      <c r="D906" s="6"/>
      <c r="E906" s="6"/>
      <c r="F906" s="6"/>
      <c r="G906" s="6"/>
      <c r="H906" s="6"/>
      <c r="J906" s="6"/>
      <c r="K906" s="6"/>
      <c r="L906" s="6"/>
    </row>
    <row r="907" spans="4:12" x14ac:dyDescent="0.2">
      <c r="D907" s="6"/>
      <c r="E907" s="6"/>
      <c r="F907" s="6"/>
      <c r="G907" s="6"/>
      <c r="H907" s="6"/>
      <c r="J907" s="6"/>
      <c r="K907" s="6"/>
      <c r="L907" s="6"/>
    </row>
    <row r="908" spans="4:12" x14ac:dyDescent="0.2">
      <c r="D908" s="6"/>
      <c r="E908" s="6"/>
      <c r="F908" s="6"/>
      <c r="G908" s="6"/>
      <c r="H908" s="6"/>
      <c r="J908" s="6"/>
      <c r="K908" s="6"/>
      <c r="L908" s="6"/>
    </row>
    <row r="909" spans="4:12" x14ac:dyDescent="0.2">
      <c r="D909" s="6"/>
      <c r="E909" s="6"/>
      <c r="F909" s="6"/>
      <c r="G909" s="6"/>
      <c r="H909" s="6"/>
      <c r="J909" s="6"/>
      <c r="K909" s="6"/>
      <c r="L909" s="6"/>
    </row>
    <row r="910" spans="4:12" x14ac:dyDescent="0.2">
      <c r="D910" s="6"/>
      <c r="E910" s="6"/>
      <c r="F910" s="6"/>
      <c r="G910" s="6"/>
      <c r="H910" s="6"/>
      <c r="J910" s="6"/>
      <c r="K910" s="6"/>
      <c r="L910" s="6"/>
    </row>
    <row r="911" spans="4:12" x14ac:dyDescent="0.2">
      <c r="D911" s="6"/>
      <c r="E911" s="6"/>
      <c r="F911" s="6"/>
      <c r="G911" s="6"/>
      <c r="H911" s="6"/>
      <c r="J911" s="6"/>
      <c r="K911" s="6"/>
      <c r="L911" s="6"/>
    </row>
    <row r="912" spans="4:12" x14ac:dyDescent="0.2">
      <c r="D912" s="6"/>
      <c r="E912" s="6"/>
      <c r="F912" s="6"/>
      <c r="G912" s="6"/>
      <c r="H912" s="6"/>
      <c r="J912" s="6"/>
      <c r="K912" s="6"/>
      <c r="L912" s="6"/>
    </row>
    <row r="913" spans="4:12" x14ac:dyDescent="0.2">
      <c r="D913" s="6"/>
      <c r="E913" s="6"/>
      <c r="F913" s="6"/>
      <c r="G913" s="6"/>
      <c r="H913" s="6"/>
      <c r="J913" s="6"/>
      <c r="K913" s="6"/>
      <c r="L913" s="6"/>
    </row>
    <row r="914" spans="4:12" x14ac:dyDescent="0.2">
      <c r="D914" s="6"/>
      <c r="E914" s="6"/>
      <c r="F914" s="6"/>
      <c r="G914" s="6"/>
      <c r="H914" s="6"/>
      <c r="J914" s="6"/>
      <c r="K914" s="6"/>
      <c r="L914" s="6"/>
    </row>
    <row r="915" spans="4:12" x14ac:dyDescent="0.2">
      <c r="D915" s="6"/>
      <c r="E915" s="6"/>
      <c r="F915" s="6"/>
      <c r="G915" s="6"/>
      <c r="H915" s="6"/>
      <c r="J915" s="6"/>
      <c r="K915" s="6"/>
      <c r="L915" s="6"/>
    </row>
    <row r="916" spans="4:12" x14ac:dyDescent="0.2">
      <c r="D916" s="6"/>
      <c r="E916" s="6"/>
      <c r="F916" s="6"/>
      <c r="G916" s="6"/>
      <c r="H916" s="6"/>
      <c r="J916" s="6"/>
      <c r="K916" s="6"/>
      <c r="L916" s="6"/>
    </row>
    <row r="917" spans="4:12" x14ac:dyDescent="0.2">
      <c r="D917" s="6"/>
      <c r="E917" s="6"/>
      <c r="F917" s="6"/>
      <c r="G917" s="6"/>
      <c r="H917" s="6"/>
      <c r="J917" s="6"/>
      <c r="K917" s="6"/>
      <c r="L917" s="6"/>
    </row>
    <row r="918" spans="4:12" x14ac:dyDescent="0.2">
      <c r="D918" s="6"/>
      <c r="E918" s="6"/>
      <c r="F918" s="6"/>
      <c r="G918" s="6"/>
      <c r="H918" s="6"/>
      <c r="J918" s="6"/>
      <c r="K918" s="6"/>
      <c r="L918" s="6"/>
    </row>
    <row r="919" spans="4:12" x14ac:dyDescent="0.2">
      <c r="D919" s="6"/>
      <c r="E919" s="6"/>
      <c r="F919" s="6"/>
      <c r="G919" s="6"/>
      <c r="H919" s="6"/>
      <c r="J919" s="6"/>
      <c r="K919" s="6"/>
      <c r="L919" s="6"/>
    </row>
    <row r="920" spans="4:12" x14ac:dyDescent="0.2">
      <c r="D920" s="6"/>
      <c r="E920" s="6"/>
      <c r="F920" s="6"/>
      <c r="G920" s="6"/>
      <c r="H920" s="6"/>
      <c r="J920" s="6"/>
      <c r="K920" s="6"/>
      <c r="L920" s="6"/>
    </row>
    <row r="921" spans="4:12" x14ac:dyDescent="0.2">
      <c r="D921" s="6"/>
      <c r="E921" s="6"/>
      <c r="F921" s="6"/>
      <c r="G921" s="6"/>
      <c r="H921" s="6"/>
      <c r="J921" s="6"/>
      <c r="K921" s="6"/>
      <c r="L921" s="6"/>
    </row>
    <row r="922" spans="4:12" x14ac:dyDescent="0.2">
      <c r="D922" s="6"/>
      <c r="E922" s="6"/>
      <c r="F922" s="6"/>
      <c r="G922" s="6"/>
      <c r="H922" s="6"/>
      <c r="J922" s="6"/>
      <c r="K922" s="6"/>
      <c r="L922" s="6"/>
    </row>
    <row r="923" spans="4:12" x14ac:dyDescent="0.2">
      <c r="D923" s="6"/>
      <c r="E923" s="6"/>
      <c r="F923" s="6"/>
      <c r="G923" s="6"/>
      <c r="H923" s="6"/>
      <c r="J923" s="6"/>
      <c r="K923" s="6"/>
      <c r="L923" s="6"/>
    </row>
    <row r="924" spans="4:12" x14ac:dyDescent="0.2">
      <c r="D924" s="6"/>
      <c r="E924" s="6"/>
      <c r="F924" s="6"/>
      <c r="G924" s="6"/>
      <c r="H924" s="6"/>
      <c r="J924" s="6"/>
      <c r="K924" s="6"/>
      <c r="L924" s="6"/>
    </row>
    <row r="925" spans="4:12" x14ac:dyDescent="0.2">
      <c r="D925" s="6"/>
      <c r="E925" s="6"/>
      <c r="F925" s="6"/>
      <c r="G925" s="6"/>
      <c r="H925" s="6"/>
      <c r="J925" s="6"/>
      <c r="K925" s="6"/>
      <c r="L925" s="6"/>
    </row>
    <row r="926" spans="4:12" x14ac:dyDescent="0.2">
      <c r="D926" s="6"/>
      <c r="E926" s="6"/>
      <c r="F926" s="6"/>
      <c r="G926" s="6"/>
      <c r="H926" s="6"/>
      <c r="J926" s="6"/>
      <c r="K926" s="6"/>
      <c r="L926" s="6"/>
    </row>
    <row r="927" spans="4:12" x14ac:dyDescent="0.2">
      <c r="D927" s="6"/>
      <c r="E927" s="6"/>
      <c r="F927" s="6"/>
      <c r="G927" s="6"/>
      <c r="H927" s="6"/>
      <c r="J927" s="6"/>
      <c r="K927" s="6"/>
      <c r="L927" s="6"/>
    </row>
    <row r="928" spans="4:12" x14ac:dyDescent="0.2">
      <c r="D928" s="6"/>
      <c r="E928" s="6"/>
      <c r="F928" s="6"/>
      <c r="G928" s="6"/>
      <c r="H928" s="6"/>
      <c r="J928" s="6"/>
      <c r="K928" s="6"/>
      <c r="L928" s="6"/>
    </row>
    <row r="929" spans="4:12" x14ac:dyDescent="0.2">
      <c r="D929" s="6"/>
      <c r="E929" s="6"/>
      <c r="F929" s="6"/>
      <c r="G929" s="6"/>
      <c r="H929" s="6"/>
      <c r="J929" s="6"/>
      <c r="K929" s="6"/>
      <c r="L929" s="6"/>
    </row>
    <row r="930" spans="4:12" x14ac:dyDescent="0.2">
      <c r="D930" s="6"/>
      <c r="E930" s="6"/>
      <c r="F930" s="6"/>
      <c r="G930" s="6"/>
      <c r="H930" s="6"/>
      <c r="J930" s="6"/>
      <c r="K930" s="6"/>
      <c r="L930" s="6"/>
    </row>
    <row r="931" spans="4:12" x14ac:dyDescent="0.2">
      <c r="D931" s="6"/>
      <c r="E931" s="6"/>
      <c r="F931" s="6"/>
      <c r="G931" s="6"/>
      <c r="H931" s="6"/>
      <c r="J931" s="6"/>
      <c r="K931" s="6"/>
      <c r="L931" s="6"/>
    </row>
    <row r="932" spans="4:12" x14ac:dyDescent="0.2">
      <c r="D932" s="6"/>
      <c r="E932" s="6"/>
      <c r="F932" s="6"/>
      <c r="G932" s="6"/>
      <c r="H932" s="6"/>
      <c r="J932" s="6"/>
      <c r="K932" s="6"/>
      <c r="L932" s="6"/>
    </row>
    <row r="933" spans="4:12" x14ac:dyDescent="0.2">
      <c r="D933" s="6"/>
      <c r="E933" s="6"/>
      <c r="F933" s="6"/>
      <c r="G933" s="6"/>
      <c r="H933" s="6"/>
      <c r="J933" s="6"/>
      <c r="K933" s="6"/>
      <c r="L933" s="6"/>
    </row>
    <row r="934" spans="4:12" x14ac:dyDescent="0.2">
      <c r="D934" s="6"/>
      <c r="E934" s="6"/>
      <c r="F934" s="6"/>
      <c r="G934" s="6"/>
      <c r="H934" s="6"/>
      <c r="J934" s="6"/>
      <c r="K934" s="6"/>
      <c r="L934" s="6"/>
    </row>
    <row r="935" spans="4:12" x14ac:dyDescent="0.2">
      <c r="D935" s="6"/>
      <c r="E935" s="6"/>
      <c r="F935" s="6"/>
      <c r="G935" s="6"/>
      <c r="H935" s="6"/>
      <c r="J935" s="6"/>
      <c r="K935" s="6"/>
      <c r="L935" s="6"/>
    </row>
    <row r="936" spans="4:12" x14ac:dyDescent="0.2">
      <c r="D936" s="6"/>
      <c r="E936" s="6"/>
      <c r="F936" s="6"/>
      <c r="G936" s="6"/>
      <c r="H936" s="6"/>
      <c r="J936" s="6"/>
      <c r="K936" s="6"/>
      <c r="L936" s="6"/>
    </row>
    <row r="937" spans="4:12" x14ac:dyDescent="0.2">
      <c r="D937" s="6"/>
      <c r="E937" s="6"/>
      <c r="F937" s="6"/>
      <c r="G937" s="6"/>
      <c r="H937" s="6"/>
      <c r="J937" s="6"/>
      <c r="K937" s="6"/>
      <c r="L937" s="6"/>
    </row>
    <row r="938" spans="4:12" x14ac:dyDescent="0.2">
      <c r="D938" s="6"/>
      <c r="E938" s="6"/>
      <c r="F938" s="6"/>
      <c r="G938" s="6"/>
      <c r="H938" s="6"/>
      <c r="J938" s="6"/>
      <c r="K938" s="6"/>
      <c r="L938" s="6"/>
    </row>
    <row r="939" spans="4:12" x14ac:dyDescent="0.2">
      <c r="D939" s="6"/>
      <c r="E939" s="6"/>
      <c r="F939" s="6"/>
      <c r="G939" s="6"/>
      <c r="H939" s="6"/>
      <c r="J939" s="6"/>
      <c r="K939" s="6"/>
      <c r="L939" s="6"/>
    </row>
    <row r="940" spans="4:12" x14ac:dyDescent="0.2">
      <c r="D940" s="6"/>
      <c r="E940" s="6"/>
      <c r="F940" s="6"/>
      <c r="G940" s="6"/>
      <c r="H940" s="6"/>
      <c r="J940" s="6"/>
      <c r="K940" s="6"/>
      <c r="L940" s="6"/>
    </row>
    <row r="941" spans="4:12" x14ac:dyDescent="0.2">
      <c r="D941" s="6"/>
      <c r="E941" s="6"/>
      <c r="F941" s="6"/>
      <c r="G941" s="6"/>
      <c r="H941" s="6"/>
      <c r="J941" s="6"/>
      <c r="K941" s="6"/>
      <c r="L941" s="6"/>
    </row>
    <row r="942" spans="4:12" x14ac:dyDescent="0.2">
      <c r="D942" s="6"/>
      <c r="E942" s="6"/>
      <c r="F942" s="6"/>
      <c r="G942" s="6"/>
      <c r="H942" s="6"/>
      <c r="J942" s="6"/>
      <c r="K942" s="6"/>
      <c r="L942" s="6"/>
    </row>
    <row r="943" spans="4:12" x14ac:dyDescent="0.2">
      <c r="D943" s="6"/>
      <c r="E943" s="6"/>
      <c r="F943" s="6"/>
      <c r="G943" s="6"/>
      <c r="H943" s="6"/>
      <c r="J943" s="6"/>
      <c r="K943" s="6"/>
      <c r="L943" s="6"/>
    </row>
    <row r="944" spans="4:12" x14ac:dyDescent="0.2">
      <c r="D944" s="6"/>
      <c r="E944" s="6"/>
      <c r="F944" s="6"/>
      <c r="G944" s="6"/>
      <c r="H944" s="6"/>
      <c r="J944" s="6"/>
      <c r="K944" s="6"/>
      <c r="L944" s="6"/>
    </row>
    <row r="945" spans="4:12" x14ac:dyDescent="0.2">
      <c r="D945" s="6"/>
      <c r="E945" s="6"/>
      <c r="F945" s="6"/>
      <c r="G945" s="6"/>
      <c r="H945" s="6"/>
      <c r="J945" s="6"/>
      <c r="K945" s="6"/>
      <c r="L945" s="6"/>
    </row>
    <row r="946" spans="4:12" x14ac:dyDescent="0.2">
      <c r="D946" s="6"/>
      <c r="E946" s="6"/>
      <c r="F946" s="6"/>
      <c r="G946" s="6"/>
      <c r="H946" s="6"/>
      <c r="J946" s="6"/>
      <c r="K946" s="6"/>
      <c r="L946" s="6"/>
    </row>
    <row r="947" spans="4:12" x14ac:dyDescent="0.2">
      <c r="D947" s="6"/>
      <c r="E947" s="6"/>
      <c r="F947" s="6"/>
      <c r="G947" s="6"/>
      <c r="H947" s="6"/>
      <c r="J947" s="6"/>
      <c r="K947" s="6"/>
      <c r="L947" s="6"/>
    </row>
    <row r="948" spans="4:12" x14ac:dyDescent="0.2">
      <c r="D948" s="6"/>
      <c r="E948" s="6"/>
      <c r="F948" s="6"/>
      <c r="G948" s="6"/>
      <c r="H948" s="6"/>
      <c r="J948" s="6"/>
      <c r="K948" s="6"/>
      <c r="L948" s="6"/>
    </row>
    <row r="949" spans="4:12" x14ac:dyDescent="0.2">
      <c r="D949" s="6"/>
      <c r="E949" s="6"/>
      <c r="F949" s="6"/>
      <c r="G949" s="6"/>
      <c r="H949" s="6"/>
      <c r="J949" s="6"/>
      <c r="K949" s="6"/>
      <c r="L949" s="6"/>
    </row>
    <row r="950" spans="4:12" x14ac:dyDescent="0.2">
      <c r="D950" s="6"/>
      <c r="E950" s="6"/>
      <c r="F950" s="6"/>
      <c r="G950" s="6"/>
      <c r="H950" s="6"/>
      <c r="J950" s="6"/>
      <c r="K950" s="6"/>
      <c r="L950" s="6"/>
    </row>
    <row r="951" spans="4:12" x14ac:dyDescent="0.2">
      <c r="D951" s="6"/>
      <c r="E951" s="6"/>
      <c r="F951" s="6"/>
      <c r="G951" s="6"/>
      <c r="H951" s="6"/>
      <c r="J951" s="6"/>
      <c r="K951" s="6"/>
      <c r="L951" s="6"/>
    </row>
    <row r="952" spans="4:12" x14ac:dyDescent="0.2">
      <c r="D952" s="6"/>
      <c r="E952" s="6"/>
      <c r="F952" s="6"/>
      <c r="G952" s="6"/>
      <c r="H952" s="6"/>
      <c r="J952" s="6"/>
      <c r="K952" s="6"/>
      <c r="L952" s="6"/>
    </row>
    <row r="953" spans="4:12" x14ac:dyDescent="0.2">
      <c r="D953" s="6"/>
      <c r="E953" s="6"/>
      <c r="F953" s="6"/>
      <c r="G953" s="6"/>
      <c r="H953" s="6"/>
      <c r="J953" s="6"/>
      <c r="K953" s="6"/>
      <c r="L953" s="6"/>
    </row>
    <row r="954" spans="4:12" x14ac:dyDescent="0.2">
      <c r="D954" s="6"/>
      <c r="E954" s="6"/>
      <c r="F954" s="6"/>
      <c r="G954" s="6"/>
      <c r="H954" s="6"/>
      <c r="J954" s="6"/>
      <c r="K954" s="6"/>
      <c r="L954" s="6"/>
    </row>
    <row r="955" spans="4:12" x14ac:dyDescent="0.2">
      <c r="D955" s="6"/>
      <c r="E955" s="6"/>
      <c r="F955" s="6"/>
      <c r="G955" s="6"/>
      <c r="H955" s="6"/>
      <c r="J955" s="6"/>
      <c r="K955" s="6"/>
      <c r="L955" s="6"/>
    </row>
    <row r="956" spans="4:12" x14ac:dyDescent="0.2">
      <c r="D956" s="6"/>
      <c r="E956" s="6"/>
      <c r="F956" s="6"/>
      <c r="G956" s="6"/>
      <c r="H956" s="6"/>
      <c r="J956" s="6"/>
      <c r="K956" s="6"/>
      <c r="L956" s="6"/>
    </row>
    <row r="957" spans="4:12" x14ac:dyDescent="0.2">
      <c r="D957" s="6"/>
      <c r="E957" s="6"/>
      <c r="F957" s="6"/>
      <c r="G957" s="6"/>
      <c r="H957" s="6"/>
      <c r="J957" s="6"/>
      <c r="K957" s="6"/>
      <c r="L957" s="6"/>
    </row>
    <row r="958" spans="4:12" x14ac:dyDescent="0.2">
      <c r="D958" s="6"/>
      <c r="E958" s="6"/>
      <c r="F958" s="6"/>
      <c r="G958" s="6"/>
      <c r="H958" s="6"/>
      <c r="J958" s="6"/>
      <c r="K958" s="6"/>
      <c r="L958" s="6"/>
    </row>
    <row r="959" spans="4:12" x14ac:dyDescent="0.2">
      <c r="D959" s="6"/>
      <c r="E959" s="6"/>
      <c r="F959" s="6"/>
      <c r="G959" s="6"/>
      <c r="H959" s="6"/>
      <c r="J959" s="6"/>
      <c r="K959" s="6"/>
      <c r="L959" s="6"/>
    </row>
    <row r="960" spans="4:12" x14ac:dyDescent="0.2">
      <c r="D960" s="6"/>
      <c r="E960" s="6"/>
      <c r="F960" s="6"/>
      <c r="G960" s="6"/>
      <c r="H960" s="6"/>
      <c r="J960" s="6"/>
      <c r="K960" s="6"/>
      <c r="L960" s="6"/>
    </row>
    <row r="961" spans="4:12" x14ac:dyDescent="0.2">
      <c r="D961" s="6"/>
      <c r="E961" s="6"/>
      <c r="F961" s="6"/>
      <c r="G961" s="6"/>
      <c r="H961" s="6"/>
      <c r="J961" s="6"/>
      <c r="K961" s="6"/>
      <c r="L961" s="6"/>
    </row>
    <row r="962" spans="4:12" x14ac:dyDescent="0.2">
      <c r="D962" s="6"/>
      <c r="E962" s="6"/>
      <c r="F962" s="6"/>
      <c r="G962" s="6"/>
      <c r="H962" s="6"/>
      <c r="J962" s="6"/>
      <c r="K962" s="6"/>
      <c r="L962" s="6"/>
    </row>
    <row r="963" spans="4:12" x14ac:dyDescent="0.2">
      <c r="D963" s="6"/>
      <c r="E963" s="6"/>
      <c r="F963" s="6"/>
      <c r="G963" s="6"/>
      <c r="H963" s="6"/>
      <c r="J963" s="6"/>
      <c r="K963" s="6"/>
      <c r="L963" s="6"/>
    </row>
    <row r="964" spans="4:12" x14ac:dyDescent="0.2">
      <c r="D964" s="6"/>
      <c r="E964" s="6"/>
      <c r="F964" s="6"/>
      <c r="G964" s="6"/>
      <c r="H964" s="6"/>
      <c r="J964" s="6"/>
      <c r="K964" s="6"/>
      <c r="L964" s="6"/>
    </row>
    <row r="965" spans="4:12" x14ac:dyDescent="0.2">
      <c r="D965" s="6"/>
      <c r="E965" s="6"/>
      <c r="F965" s="6"/>
      <c r="G965" s="6"/>
      <c r="H965" s="6"/>
      <c r="J965" s="6"/>
      <c r="K965" s="6"/>
      <c r="L965" s="6"/>
    </row>
    <row r="966" spans="4:12" x14ac:dyDescent="0.2">
      <c r="D966" s="6"/>
      <c r="E966" s="6"/>
      <c r="F966" s="6"/>
      <c r="G966" s="6"/>
      <c r="H966" s="6"/>
      <c r="J966" s="6"/>
      <c r="K966" s="6"/>
      <c r="L966" s="6"/>
    </row>
    <row r="967" spans="4:12" x14ac:dyDescent="0.2">
      <c r="D967" s="6"/>
      <c r="E967" s="6"/>
      <c r="F967" s="6"/>
      <c r="G967" s="6"/>
      <c r="H967" s="6"/>
      <c r="J967" s="6"/>
      <c r="K967" s="6"/>
      <c r="L967" s="6"/>
    </row>
    <row r="968" spans="4:12" x14ac:dyDescent="0.2">
      <c r="D968" s="6"/>
      <c r="E968" s="6"/>
      <c r="F968" s="6"/>
      <c r="G968" s="6"/>
      <c r="H968" s="6"/>
      <c r="J968" s="6"/>
      <c r="K968" s="6"/>
      <c r="L968" s="6"/>
    </row>
    <row r="969" spans="4:12" x14ac:dyDescent="0.2">
      <c r="D969" s="6"/>
      <c r="E969" s="6"/>
      <c r="F969" s="6"/>
      <c r="G969" s="6"/>
      <c r="H969" s="6"/>
      <c r="J969" s="6"/>
      <c r="K969" s="6"/>
      <c r="L969" s="6"/>
    </row>
    <row r="970" spans="4:12" x14ac:dyDescent="0.2">
      <c r="D970" s="6"/>
      <c r="E970" s="6"/>
      <c r="F970" s="6"/>
      <c r="G970" s="6"/>
      <c r="H970" s="6"/>
      <c r="J970" s="6"/>
      <c r="K970" s="6"/>
      <c r="L970" s="6"/>
    </row>
    <row r="971" spans="4:12" x14ac:dyDescent="0.2">
      <c r="D971" s="6"/>
      <c r="E971" s="6"/>
      <c r="F971" s="6"/>
      <c r="G971" s="6"/>
      <c r="H971" s="6"/>
      <c r="J971" s="6"/>
      <c r="K971" s="6"/>
      <c r="L971" s="6"/>
    </row>
    <row r="972" spans="4:12" x14ac:dyDescent="0.2">
      <c r="D972" s="6"/>
      <c r="E972" s="6"/>
      <c r="F972" s="6"/>
      <c r="G972" s="6"/>
      <c r="H972" s="6"/>
      <c r="J972" s="6"/>
      <c r="K972" s="6"/>
      <c r="L972" s="6"/>
    </row>
    <row r="973" spans="4:12" x14ac:dyDescent="0.2">
      <c r="D973" s="6"/>
      <c r="E973" s="6"/>
      <c r="F973" s="6"/>
      <c r="G973" s="6"/>
      <c r="H973" s="6"/>
      <c r="J973" s="6"/>
      <c r="K973" s="6"/>
      <c r="L973" s="6"/>
    </row>
    <row r="974" spans="4:12" x14ac:dyDescent="0.2">
      <c r="D974" s="6"/>
      <c r="E974" s="6"/>
      <c r="F974" s="6"/>
      <c r="G974" s="6"/>
      <c r="H974" s="6"/>
      <c r="J974" s="6"/>
      <c r="K974" s="6"/>
      <c r="L974" s="6"/>
    </row>
    <row r="975" spans="4:12" x14ac:dyDescent="0.2">
      <c r="D975" s="6"/>
      <c r="E975" s="6"/>
      <c r="F975" s="6"/>
      <c r="G975" s="6"/>
      <c r="H975" s="6"/>
      <c r="J975" s="6"/>
      <c r="K975" s="6"/>
      <c r="L975" s="6"/>
    </row>
    <row r="976" spans="4:12" x14ac:dyDescent="0.2">
      <c r="D976" s="6"/>
      <c r="E976" s="6"/>
      <c r="F976" s="6"/>
      <c r="G976" s="6"/>
      <c r="H976" s="6"/>
      <c r="J976" s="6"/>
      <c r="K976" s="6"/>
      <c r="L976" s="6"/>
    </row>
    <row r="977" spans="4:12" x14ac:dyDescent="0.2">
      <c r="D977" s="6"/>
      <c r="E977" s="6"/>
      <c r="F977" s="6"/>
      <c r="G977" s="6"/>
      <c r="H977" s="6"/>
      <c r="J977" s="6"/>
      <c r="K977" s="6"/>
      <c r="L977" s="6"/>
    </row>
    <row r="978" spans="4:12" x14ac:dyDescent="0.2">
      <c r="D978" s="6"/>
      <c r="E978" s="6"/>
      <c r="F978" s="6"/>
      <c r="G978" s="6"/>
      <c r="H978" s="6"/>
      <c r="J978" s="6"/>
      <c r="K978" s="6"/>
      <c r="L978" s="6"/>
    </row>
    <row r="979" spans="4:12" x14ac:dyDescent="0.2">
      <c r="D979" s="6"/>
      <c r="E979" s="6"/>
      <c r="F979" s="6"/>
      <c r="G979" s="6"/>
      <c r="H979" s="6"/>
      <c r="J979" s="6"/>
      <c r="K979" s="6"/>
      <c r="L979" s="6"/>
    </row>
    <row r="980" spans="4:12" x14ac:dyDescent="0.2">
      <c r="D980" s="6"/>
      <c r="E980" s="6"/>
      <c r="F980" s="6"/>
      <c r="G980" s="6"/>
      <c r="H980" s="6"/>
      <c r="J980" s="6"/>
      <c r="K980" s="6"/>
      <c r="L980" s="6"/>
    </row>
    <row r="981" spans="4:12" x14ac:dyDescent="0.2">
      <c r="D981" s="6"/>
      <c r="E981" s="6"/>
      <c r="F981" s="6"/>
      <c r="G981" s="6"/>
      <c r="H981" s="6"/>
      <c r="J981" s="6"/>
      <c r="K981" s="6"/>
      <c r="L981" s="6"/>
    </row>
    <row r="982" spans="4:12" x14ac:dyDescent="0.2">
      <c r="D982" s="6"/>
      <c r="E982" s="6"/>
      <c r="F982" s="6"/>
      <c r="G982" s="6"/>
      <c r="H982" s="6"/>
      <c r="J982" s="6"/>
      <c r="K982" s="6"/>
      <c r="L982" s="6"/>
    </row>
    <row r="983" spans="4:12" x14ac:dyDescent="0.2">
      <c r="D983" s="6"/>
      <c r="E983" s="6"/>
      <c r="F983" s="6"/>
      <c r="G983" s="6"/>
      <c r="H983" s="6"/>
      <c r="J983" s="6"/>
      <c r="K983" s="6"/>
      <c r="L983" s="6"/>
    </row>
    <row r="984" spans="4:12" x14ac:dyDescent="0.2">
      <c r="D984" s="6"/>
      <c r="E984" s="6"/>
      <c r="F984" s="6"/>
      <c r="G984" s="6"/>
      <c r="H984" s="6"/>
      <c r="J984" s="6"/>
      <c r="K984" s="6"/>
      <c r="L984" s="6"/>
    </row>
    <row r="985" spans="4:12" x14ac:dyDescent="0.2">
      <c r="D985" s="6"/>
      <c r="E985" s="6"/>
      <c r="F985" s="6"/>
      <c r="G985" s="6"/>
      <c r="H985" s="6"/>
      <c r="J985" s="6"/>
      <c r="K985" s="6"/>
      <c r="L985" s="6"/>
    </row>
    <row r="986" spans="4:12" x14ac:dyDescent="0.2">
      <c r="D986" s="6"/>
      <c r="E986" s="6"/>
      <c r="F986" s="6"/>
      <c r="G986" s="6"/>
      <c r="H986" s="6"/>
      <c r="J986" s="6"/>
      <c r="K986" s="6"/>
      <c r="L986" s="6"/>
    </row>
    <row r="987" spans="4:12" x14ac:dyDescent="0.2">
      <c r="D987" s="6"/>
      <c r="E987" s="6"/>
      <c r="F987" s="6"/>
      <c r="G987" s="6"/>
      <c r="H987" s="6"/>
      <c r="J987" s="6"/>
      <c r="K987" s="6"/>
      <c r="L987" s="6"/>
    </row>
    <row r="988" spans="4:12" x14ac:dyDescent="0.2">
      <c r="D988" s="6"/>
      <c r="E988" s="6"/>
      <c r="F988" s="6"/>
      <c r="G988" s="6"/>
      <c r="H988" s="6"/>
      <c r="J988" s="6"/>
      <c r="K988" s="6"/>
      <c r="L988" s="6"/>
    </row>
    <row r="989" spans="4:12" x14ac:dyDescent="0.2">
      <c r="D989" s="6"/>
      <c r="E989" s="6"/>
      <c r="F989" s="6"/>
      <c r="G989" s="6"/>
      <c r="H989" s="6"/>
      <c r="J989" s="6"/>
      <c r="K989" s="6"/>
      <c r="L989" s="6"/>
    </row>
    <row r="990" spans="4:12" x14ac:dyDescent="0.2">
      <c r="D990" s="6"/>
      <c r="E990" s="6"/>
      <c r="F990" s="6"/>
      <c r="G990" s="6"/>
      <c r="H990" s="6"/>
      <c r="J990" s="6"/>
      <c r="K990" s="6"/>
      <c r="L990" s="6"/>
    </row>
    <row r="991" spans="4:12" x14ac:dyDescent="0.2">
      <c r="D991" s="6"/>
      <c r="E991" s="6"/>
      <c r="F991" s="6"/>
      <c r="G991" s="6"/>
      <c r="H991" s="6"/>
      <c r="J991" s="6"/>
      <c r="K991" s="6"/>
      <c r="L991" s="6"/>
    </row>
    <row r="992" spans="4:12" x14ac:dyDescent="0.2">
      <c r="D992" s="6"/>
      <c r="E992" s="6"/>
      <c r="F992" s="6"/>
      <c r="G992" s="6"/>
      <c r="H992" s="6"/>
      <c r="J992" s="6"/>
      <c r="K992" s="6"/>
      <c r="L992" s="6"/>
    </row>
    <row r="993" spans="4:12" x14ac:dyDescent="0.2">
      <c r="D993" s="6"/>
      <c r="E993" s="6"/>
      <c r="F993" s="6"/>
      <c r="G993" s="6"/>
      <c r="H993" s="6"/>
      <c r="J993" s="6"/>
      <c r="K993" s="6"/>
      <c r="L993" s="6"/>
    </row>
    <row r="994" spans="4:12" x14ac:dyDescent="0.2">
      <c r="D994" s="6"/>
      <c r="E994" s="6"/>
      <c r="F994" s="6"/>
      <c r="G994" s="6"/>
      <c r="H994" s="6"/>
      <c r="J994" s="6"/>
      <c r="K994" s="6"/>
      <c r="L994" s="6"/>
    </row>
    <row r="995" spans="4:12" x14ac:dyDescent="0.2">
      <c r="D995" s="6"/>
      <c r="E995" s="6"/>
      <c r="F995" s="6"/>
      <c r="G995" s="6"/>
      <c r="H995" s="6"/>
      <c r="J995" s="6"/>
      <c r="K995" s="6"/>
      <c r="L995" s="6"/>
    </row>
    <row r="996" spans="4:12" x14ac:dyDescent="0.2">
      <c r="D996" s="6"/>
      <c r="E996" s="6"/>
      <c r="F996" s="6"/>
      <c r="G996" s="6"/>
      <c r="H996" s="6"/>
      <c r="J996" s="6"/>
      <c r="K996" s="6"/>
      <c r="L996" s="6"/>
    </row>
    <row r="997" spans="4:12" x14ac:dyDescent="0.2">
      <c r="D997" s="6"/>
      <c r="E997" s="6"/>
      <c r="F997" s="6"/>
      <c r="G997" s="6"/>
      <c r="H997" s="6"/>
      <c r="J997" s="6"/>
      <c r="K997" s="6"/>
      <c r="L997" s="6"/>
    </row>
    <row r="998" spans="4:12" x14ac:dyDescent="0.2">
      <c r="D998" s="6"/>
      <c r="E998" s="6"/>
      <c r="F998" s="6"/>
      <c r="G998" s="6"/>
      <c r="H998" s="6"/>
      <c r="J998" s="6"/>
      <c r="K998" s="6"/>
      <c r="L998" s="6"/>
    </row>
    <row r="999" spans="4:12" x14ac:dyDescent="0.2">
      <c r="D999" s="6"/>
      <c r="E999" s="6"/>
      <c r="F999" s="6"/>
      <c r="G999" s="6"/>
      <c r="H999" s="6"/>
      <c r="J999" s="6"/>
      <c r="K999" s="6"/>
      <c r="L999" s="6"/>
    </row>
    <row r="1000" spans="4:12" x14ac:dyDescent="0.2">
      <c r="D1000" s="6"/>
      <c r="E1000" s="6"/>
      <c r="F1000" s="6"/>
      <c r="G1000" s="6"/>
      <c r="H1000" s="6"/>
      <c r="J1000" s="6"/>
      <c r="K1000" s="6"/>
      <c r="L1000" s="6"/>
    </row>
    <row r="1001" spans="4:12" x14ac:dyDescent="0.2">
      <c r="D1001" s="6"/>
      <c r="E1001" s="6"/>
      <c r="F1001" s="6"/>
      <c r="G1001" s="6"/>
      <c r="H1001" s="6"/>
      <c r="J1001" s="6"/>
      <c r="K1001" s="6"/>
      <c r="L1001" s="6"/>
    </row>
    <row r="1002" spans="4:12" x14ac:dyDescent="0.2">
      <c r="D1002" s="6"/>
      <c r="E1002" s="6"/>
      <c r="F1002" s="6"/>
      <c r="G1002" s="6"/>
      <c r="H1002" s="6"/>
      <c r="J1002" s="6"/>
      <c r="K1002" s="6"/>
      <c r="L1002" s="6"/>
    </row>
    <row r="1003" spans="4:12" x14ac:dyDescent="0.2">
      <c r="D1003" s="6"/>
      <c r="E1003" s="6"/>
      <c r="F1003" s="6"/>
      <c r="G1003" s="6"/>
      <c r="H1003" s="6"/>
      <c r="J1003" s="6"/>
      <c r="K1003" s="6"/>
      <c r="L1003" s="6"/>
    </row>
    <row r="1004" spans="4:12" x14ac:dyDescent="0.2">
      <c r="D1004" s="6"/>
      <c r="E1004" s="6"/>
      <c r="F1004" s="6"/>
      <c r="G1004" s="6"/>
      <c r="H1004" s="6"/>
      <c r="J1004" s="6"/>
      <c r="K1004" s="6"/>
      <c r="L1004" s="6"/>
    </row>
    <row r="1005" spans="4:12" x14ac:dyDescent="0.2">
      <c r="D1005" s="6"/>
      <c r="E1005" s="6"/>
      <c r="F1005" s="6"/>
      <c r="G1005" s="6"/>
      <c r="H1005" s="6"/>
      <c r="J1005" s="6"/>
      <c r="K1005" s="6"/>
      <c r="L1005" s="6"/>
    </row>
    <row r="1006" spans="4:12" x14ac:dyDescent="0.2">
      <c r="D1006" s="6"/>
      <c r="E1006" s="6"/>
      <c r="F1006" s="6"/>
      <c r="G1006" s="6"/>
      <c r="H1006" s="6"/>
      <c r="J1006" s="6"/>
      <c r="K1006" s="6"/>
      <c r="L1006" s="6"/>
    </row>
    <row r="1007" spans="4:12" x14ac:dyDescent="0.2">
      <c r="D1007" s="6"/>
      <c r="E1007" s="6"/>
      <c r="F1007" s="6"/>
      <c r="G1007" s="6"/>
      <c r="H1007" s="6"/>
      <c r="J1007" s="6"/>
      <c r="K1007" s="6"/>
      <c r="L1007" s="6"/>
    </row>
    <row r="1008" spans="4:12" x14ac:dyDescent="0.2">
      <c r="D1008" s="6"/>
      <c r="E1008" s="6"/>
      <c r="F1008" s="6"/>
      <c r="G1008" s="6"/>
      <c r="H1008" s="6"/>
      <c r="J1008" s="6"/>
      <c r="K1008" s="6"/>
      <c r="L1008" s="6"/>
    </row>
    <row r="1009" spans="4:12" x14ac:dyDescent="0.2">
      <c r="D1009" s="6"/>
      <c r="E1009" s="6"/>
      <c r="F1009" s="6"/>
      <c r="G1009" s="6"/>
      <c r="H1009" s="6"/>
      <c r="J1009" s="6"/>
      <c r="K1009" s="6"/>
      <c r="L1009" s="6"/>
    </row>
    <row r="1010" spans="4:12" x14ac:dyDescent="0.2">
      <c r="D1010" s="6"/>
      <c r="E1010" s="6"/>
      <c r="F1010" s="6"/>
      <c r="G1010" s="6"/>
      <c r="H1010" s="6"/>
      <c r="J1010" s="6"/>
      <c r="K1010" s="6"/>
      <c r="L1010" s="6"/>
    </row>
    <row r="1011" spans="4:12" x14ac:dyDescent="0.2">
      <c r="D1011" s="6"/>
      <c r="E1011" s="6"/>
      <c r="F1011" s="6"/>
      <c r="G1011" s="6"/>
      <c r="H1011" s="6"/>
      <c r="J1011" s="6"/>
      <c r="K1011" s="6"/>
      <c r="L1011" s="6"/>
    </row>
    <row r="1012" spans="4:12" x14ac:dyDescent="0.2">
      <c r="D1012" s="6"/>
      <c r="E1012" s="6"/>
      <c r="F1012" s="6"/>
      <c r="G1012" s="6"/>
      <c r="H1012" s="6"/>
      <c r="J1012" s="6"/>
      <c r="K1012" s="6"/>
      <c r="L1012" s="6"/>
    </row>
    <row r="1013" spans="4:12" x14ac:dyDescent="0.2">
      <c r="D1013" s="6"/>
      <c r="E1013" s="6"/>
      <c r="F1013" s="6"/>
      <c r="G1013" s="6"/>
      <c r="H1013" s="6"/>
      <c r="J1013" s="6"/>
      <c r="K1013" s="6"/>
      <c r="L1013" s="6"/>
    </row>
    <row r="1014" spans="4:12" x14ac:dyDescent="0.2">
      <c r="D1014" s="6"/>
      <c r="E1014" s="6"/>
      <c r="F1014" s="6"/>
      <c r="G1014" s="6"/>
      <c r="H1014" s="6"/>
      <c r="J1014" s="6"/>
      <c r="K1014" s="6"/>
      <c r="L1014" s="6"/>
    </row>
    <row r="1015" spans="4:12" x14ac:dyDescent="0.2">
      <c r="D1015" s="6"/>
      <c r="E1015" s="6"/>
      <c r="F1015" s="6"/>
      <c r="G1015" s="6"/>
      <c r="H1015" s="6"/>
      <c r="J1015" s="6"/>
      <c r="K1015" s="6"/>
      <c r="L1015" s="6"/>
    </row>
    <row r="1016" spans="4:12" x14ac:dyDescent="0.2">
      <c r="D1016" s="6"/>
      <c r="E1016" s="6"/>
      <c r="F1016" s="6"/>
      <c r="G1016" s="6"/>
      <c r="H1016" s="6"/>
      <c r="J1016" s="6"/>
      <c r="K1016" s="6"/>
      <c r="L1016" s="6"/>
    </row>
    <row r="1017" spans="4:12" x14ac:dyDescent="0.2">
      <c r="D1017" s="6"/>
      <c r="E1017" s="6"/>
      <c r="F1017" s="6"/>
      <c r="G1017" s="6"/>
      <c r="H1017" s="6"/>
      <c r="J1017" s="6"/>
      <c r="K1017" s="6"/>
      <c r="L1017" s="6"/>
    </row>
    <row r="1018" spans="4:12" x14ac:dyDescent="0.2">
      <c r="D1018" s="6"/>
      <c r="E1018" s="6"/>
      <c r="F1018" s="6"/>
      <c r="G1018" s="6"/>
      <c r="H1018" s="6"/>
      <c r="J1018" s="6"/>
      <c r="K1018" s="6"/>
      <c r="L1018" s="6"/>
    </row>
    <row r="1019" spans="4:12" x14ac:dyDescent="0.2">
      <c r="D1019" s="6"/>
      <c r="E1019" s="6"/>
      <c r="F1019" s="6"/>
      <c r="G1019" s="6"/>
      <c r="H1019" s="6"/>
      <c r="J1019" s="6"/>
      <c r="K1019" s="6"/>
      <c r="L1019" s="6"/>
    </row>
    <row r="1020" spans="4:12" x14ac:dyDescent="0.2">
      <c r="D1020" s="6"/>
      <c r="E1020" s="6"/>
      <c r="F1020" s="6"/>
      <c r="G1020" s="6"/>
      <c r="H1020" s="6"/>
      <c r="J1020" s="6"/>
      <c r="K1020" s="6"/>
      <c r="L1020" s="6"/>
    </row>
    <row r="1021" spans="4:12" x14ac:dyDescent="0.2">
      <c r="D1021" s="6"/>
      <c r="E1021" s="6"/>
      <c r="F1021" s="6"/>
      <c r="G1021" s="6"/>
      <c r="H1021" s="6"/>
      <c r="J1021" s="6"/>
      <c r="K1021" s="6"/>
      <c r="L1021" s="6"/>
    </row>
    <row r="1022" spans="4:12" x14ac:dyDescent="0.2">
      <c r="D1022" s="6"/>
      <c r="E1022" s="6"/>
      <c r="F1022" s="6"/>
      <c r="G1022" s="6"/>
      <c r="H1022" s="6"/>
      <c r="J1022" s="6"/>
      <c r="K1022" s="6"/>
      <c r="L1022" s="6"/>
    </row>
    <row r="1023" spans="4:12" x14ac:dyDescent="0.2">
      <c r="D1023" s="6"/>
      <c r="E1023" s="6"/>
      <c r="F1023" s="6"/>
      <c r="G1023" s="6"/>
      <c r="H1023" s="6"/>
      <c r="J1023" s="6"/>
      <c r="K1023" s="6"/>
      <c r="L1023" s="6"/>
    </row>
    <row r="1024" spans="4:12" x14ac:dyDescent="0.2">
      <c r="D1024" s="6"/>
      <c r="E1024" s="6"/>
      <c r="F1024" s="6"/>
      <c r="G1024" s="6"/>
      <c r="H1024" s="6"/>
      <c r="J1024" s="6"/>
      <c r="K1024" s="6"/>
      <c r="L1024" s="6"/>
    </row>
    <row r="1025" spans="4:12" x14ac:dyDescent="0.2">
      <c r="D1025" s="6"/>
      <c r="E1025" s="6"/>
      <c r="F1025" s="6"/>
      <c r="G1025" s="6"/>
      <c r="H1025" s="6"/>
      <c r="J1025" s="6"/>
      <c r="K1025" s="6"/>
      <c r="L1025" s="6"/>
    </row>
    <row r="1026" spans="4:12" x14ac:dyDescent="0.2">
      <c r="D1026" s="6"/>
      <c r="E1026" s="6"/>
      <c r="F1026" s="6"/>
      <c r="G1026" s="6"/>
      <c r="H1026" s="6"/>
      <c r="J1026" s="6"/>
      <c r="K1026" s="6"/>
      <c r="L1026" s="6"/>
    </row>
    <row r="1027" spans="4:12" x14ac:dyDescent="0.2">
      <c r="D1027" s="6"/>
      <c r="E1027" s="6"/>
      <c r="F1027" s="6"/>
      <c r="G1027" s="6"/>
      <c r="H1027" s="6"/>
      <c r="J1027" s="6"/>
      <c r="K1027" s="6"/>
      <c r="L1027" s="6"/>
    </row>
    <row r="1028" spans="4:12" x14ac:dyDescent="0.2">
      <c r="D1028" s="6"/>
      <c r="E1028" s="6"/>
      <c r="F1028" s="6"/>
      <c r="G1028" s="6"/>
      <c r="H1028" s="6"/>
      <c r="J1028" s="6"/>
      <c r="K1028" s="6"/>
      <c r="L1028" s="6"/>
    </row>
    <row r="1029" spans="4:12" x14ac:dyDescent="0.2">
      <c r="D1029" s="6"/>
      <c r="E1029" s="6"/>
      <c r="F1029" s="6"/>
      <c r="G1029" s="6"/>
      <c r="H1029" s="6"/>
      <c r="J1029" s="6"/>
      <c r="K1029" s="6"/>
      <c r="L1029" s="6"/>
    </row>
    <row r="1030" spans="4:12" x14ac:dyDescent="0.2">
      <c r="D1030" s="6"/>
      <c r="E1030" s="6"/>
      <c r="F1030" s="6"/>
      <c r="G1030" s="6"/>
      <c r="H1030" s="6"/>
      <c r="J1030" s="6"/>
      <c r="K1030" s="6"/>
      <c r="L1030" s="6"/>
    </row>
    <row r="1031" spans="4:12" x14ac:dyDescent="0.2">
      <c r="D1031" s="6"/>
      <c r="E1031" s="6"/>
      <c r="F1031" s="6"/>
      <c r="G1031" s="6"/>
      <c r="H1031" s="6"/>
      <c r="J1031" s="6"/>
      <c r="K1031" s="6"/>
      <c r="L1031" s="6"/>
    </row>
    <row r="1032" spans="4:12" x14ac:dyDescent="0.2">
      <c r="D1032" s="6"/>
      <c r="E1032" s="6"/>
      <c r="F1032" s="6"/>
      <c r="G1032" s="6"/>
      <c r="H1032" s="6"/>
      <c r="J1032" s="6"/>
      <c r="K1032" s="6"/>
      <c r="L1032" s="6"/>
    </row>
    <row r="1033" spans="4:12" x14ac:dyDescent="0.2">
      <c r="D1033" s="6"/>
      <c r="E1033" s="6"/>
      <c r="F1033" s="6"/>
      <c r="G1033" s="6"/>
      <c r="H1033" s="6"/>
      <c r="J1033" s="6"/>
      <c r="K1033" s="6"/>
      <c r="L1033" s="6"/>
    </row>
    <row r="1034" spans="4:12" x14ac:dyDescent="0.2">
      <c r="D1034" s="6"/>
      <c r="E1034" s="6"/>
      <c r="F1034" s="6"/>
      <c r="G1034" s="6"/>
      <c r="H1034" s="6"/>
      <c r="J1034" s="6"/>
      <c r="K1034" s="6"/>
      <c r="L1034" s="6"/>
    </row>
    <row r="1035" spans="4:12" x14ac:dyDescent="0.2">
      <c r="D1035" s="6"/>
      <c r="E1035" s="6"/>
      <c r="F1035" s="6"/>
      <c r="G1035" s="6"/>
      <c r="H1035" s="6"/>
      <c r="J1035" s="6"/>
      <c r="K1035" s="6"/>
      <c r="L1035" s="6"/>
    </row>
    <row r="1036" spans="4:12" x14ac:dyDescent="0.2">
      <c r="D1036" s="6"/>
      <c r="E1036" s="6"/>
      <c r="F1036" s="6"/>
      <c r="G1036" s="6"/>
      <c r="H1036" s="6"/>
      <c r="J1036" s="6"/>
      <c r="K1036" s="6"/>
      <c r="L1036" s="6"/>
    </row>
    <row r="1037" spans="4:12" x14ac:dyDescent="0.2">
      <c r="D1037" s="6"/>
      <c r="E1037" s="6"/>
      <c r="F1037" s="6"/>
      <c r="G1037" s="6"/>
      <c r="H1037" s="6"/>
      <c r="J1037" s="6"/>
      <c r="K1037" s="6"/>
      <c r="L1037" s="6"/>
    </row>
    <row r="1038" spans="4:12" x14ac:dyDescent="0.2">
      <c r="D1038" s="6"/>
      <c r="E1038" s="6"/>
      <c r="F1038" s="6"/>
      <c r="G1038" s="6"/>
      <c r="H1038" s="6"/>
      <c r="J1038" s="6"/>
      <c r="K1038" s="6"/>
      <c r="L1038" s="6"/>
    </row>
    <row r="1039" spans="4:12" x14ac:dyDescent="0.2">
      <c r="D1039" s="6"/>
      <c r="E1039" s="6"/>
      <c r="F1039" s="6"/>
      <c r="G1039" s="6"/>
      <c r="H1039" s="6"/>
      <c r="J1039" s="6"/>
      <c r="K1039" s="6"/>
      <c r="L1039" s="6"/>
    </row>
    <row r="1040" spans="4:12" x14ac:dyDescent="0.2">
      <c r="D1040" s="6"/>
      <c r="E1040" s="6"/>
      <c r="F1040" s="6"/>
      <c r="G1040" s="6"/>
      <c r="H1040" s="6"/>
      <c r="J1040" s="6"/>
      <c r="K1040" s="6"/>
      <c r="L1040" s="6"/>
    </row>
    <row r="1041" spans="4:12" x14ac:dyDescent="0.2">
      <c r="D1041" s="6"/>
      <c r="E1041" s="6"/>
      <c r="F1041" s="6"/>
      <c r="G1041" s="6"/>
      <c r="H1041" s="6"/>
      <c r="J1041" s="6"/>
      <c r="K1041" s="6"/>
      <c r="L1041" s="6"/>
    </row>
    <row r="1042" spans="4:12" x14ac:dyDescent="0.2">
      <c r="D1042" s="6"/>
      <c r="E1042" s="6"/>
      <c r="F1042" s="6"/>
      <c r="G1042" s="6"/>
      <c r="H1042" s="6"/>
      <c r="J1042" s="6"/>
      <c r="K1042" s="6"/>
      <c r="L1042" s="6"/>
    </row>
    <row r="1043" spans="4:12" x14ac:dyDescent="0.2">
      <c r="D1043" s="6"/>
      <c r="E1043" s="6"/>
      <c r="F1043" s="6"/>
      <c r="G1043" s="6"/>
      <c r="H1043" s="6"/>
      <c r="J1043" s="6"/>
      <c r="K1043" s="6"/>
      <c r="L1043" s="6"/>
    </row>
    <row r="1044" spans="4:12" x14ac:dyDescent="0.2">
      <c r="D1044" s="6"/>
      <c r="E1044" s="6"/>
      <c r="F1044" s="6"/>
      <c r="G1044" s="6"/>
      <c r="H1044" s="6"/>
      <c r="J1044" s="6"/>
      <c r="K1044" s="6"/>
      <c r="L1044" s="6"/>
    </row>
    <row r="1045" spans="4:12" x14ac:dyDescent="0.2">
      <c r="D1045" s="6"/>
      <c r="E1045" s="6"/>
      <c r="F1045" s="6"/>
      <c r="G1045" s="6"/>
      <c r="H1045" s="6"/>
      <c r="J1045" s="6"/>
      <c r="K1045" s="6"/>
      <c r="L1045" s="6"/>
    </row>
    <row r="1046" spans="4:12" x14ac:dyDescent="0.2">
      <c r="D1046" s="6"/>
      <c r="E1046" s="6"/>
      <c r="F1046" s="6"/>
      <c r="G1046" s="6"/>
      <c r="H1046" s="6"/>
      <c r="J1046" s="6"/>
      <c r="K1046" s="6"/>
      <c r="L1046" s="6"/>
    </row>
    <row r="1047" spans="4:12" x14ac:dyDescent="0.2">
      <c r="D1047" s="6"/>
      <c r="E1047" s="6"/>
      <c r="F1047" s="6"/>
      <c r="G1047" s="6"/>
      <c r="H1047" s="6"/>
      <c r="J1047" s="6"/>
      <c r="K1047" s="6"/>
      <c r="L1047" s="6"/>
    </row>
    <row r="1048" spans="4:12" x14ac:dyDescent="0.2">
      <c r="D1048" s="6"/>
      <c r="E1048" s="6"/>
      <c r="F1048" s="6"/>
      <c r="G1048" s="6"/>
      <c r="H1048" s="6"/>
      <c r="J1048" s="6"/>
      <c r="K1048" s="6"/>
      <c r="L1048" s="6"/>
    </row>
    <row r="1049" spans="4:12" x14ac:dyDescent="0.2">
      <c r="D1049" s="6"/>
      <c r="E1049" s="6"/>
      <c r="F1049" s="6"/>
      <c r="G1049" s="6"/>
      <c r="H1049" s="6"/>
      <c r="J1049" s="6"/>
      <c r="K1049" s="6"/>
      <c r="L1049" s="6"/>
    </row>
    <row r="1050" spans="4:12" x14ac:dyDescent="0.2">
      <c r="D1050" s="6"/>
      <c r="E1050" s="6"/>
      <c r="F1050" s="6"/>
      <c r="G1050" s="6"/>
      <c r="H1050" s="6"/>
      <c r="J1050" s="6"/>
      <c r="K1050" s="6"/>
      <c r="L1050" s="6"/>
    </row>
    <row r="1051" spans="4:12" x14ac:dyDescent="0.2">
      <c r="D1051" s="6"/>
      <c r="E1051" s="6"/>
      <c r="F1051" s="6"/>
      <c r="G1051" s="6"/>
      <c r="H1051" s="6"/>
      <c r="J1051" s="6"/>
      <c r="K1051" s="6"/>
      <c r="L1051" s="6"/>
    </row>
    <row r="1052" spans="4:12" x14ac:dyDescent="0.2">
      <c r="D1052" s="6"/>
      <c r="E1052" s="6"/>
      <c r="F1052" s="6"/>
      <c r="G1052" s="6"/>
      <c r="H1052" s="6"/>
      <c r="J1052" s="6"/>
      <c r="K1052" s="6"/>
      <c r="L1052" s="6"/>
    </row>
    <row r="1053" spans="4:12" x14ac:dyDescent="0.2">
      <c r="D1053" s="6"/>
      <c r="E1053" s="6"/>
      <c r="F1053" s="6"/>
      <c r="G1053" s="6"/>
      <c r="H1053" s="6"/>
      <c r="J1053" s="6"/>
      <c r="K1053" s="6"/>
      <c r="L1053" s="6"/>
    </row>
    <row r="1054" spans="4:12" x14ac:dyDescent="0.2">
      <c r="D1054" s="6"/>
      <c r="E1054" s="6"/>
      <c r="F1054" s="6"/>
      <c r="G1054" s="6"/>
      <c r="H1054" s="6"/>
      <c r="J1054" s="6"/>
      <c r="K1054" s="6"/>
      <c r="L1054" s="6"/>
    </row>
    <row r="1055" spans="4:12" x14ac:dyDescent="0.2">
      <c r="D1055" s="6"/>
      <c r="E1055" s="6"/>
      <c r="F1055" s="6"/>
      <c r="G1055" s="6"/>
      <c r="H1055" s="6"/>
      <c r="J1055" s="6"/>
      <c r="K1055" s="6"/>
      <c r="L1055" s="6"/>
    </row>
    <row r="1056" spans="4:12" x14ac:dyDescent="0.2">
      <c r="D1056" s="6"/>
      <c r="E1056" s="6"/>
      <c r="F1056" s="6"/>
      <c r="G1056" s="6"/>
      <c r="H1056" s="6"/>
      <c r="J1056" s="6"/>
      <c r="K1056" s="6"/>
      <c r="L1056" s="6"/>
    </row>
    <row r="1057" spans="4:12" x14ac:dyDescent="0.2">
      <c r="D1057" s="6"/>
      <c r="E1057" s="6"/>
      <c r="F1057" s="6"/>
      <c r="G1057" s="6"/>
      <c r="H1057" s="6"/>
      <c r="J1057" s="6"/>
      <c r="K1057" s="6"/>
      <c r="L1057" s="6"/>
    </row>
    <row r="1058" spans="4:12" x14ac:dyDescent="0.2">
      <c r="D1058" s="6"/>
      <c r="E1058" s="6"/>
      <c r="F1058" s="6"/>
      <c r="G1058" s="6"/>
      <c r="H1058" s="6"/>
      <c r="J1058" s="6"/>
      <c r="K1058" s="6"/>
      <c r="L1058" s="6"/>
    </row>
    <row r="1059" spans="4:12" x14ac:dyDescent="0.2">
      <c r="D1059" s="6"/>
      <c r="E1059" s="6"/>
      <c r="F1059" s="6"/>
      <c r="G1059" s="6"/>
      <c r="H1059" s="6"/>
      <c r="J1059" s="6"/>
      <c r="K1059" s="6"/>
      <c r="L1059" s="6"/>
    </row>
    <row r="1060" spans="4:12" x14ac:dyDescent="0.2">
      <c r="D1060" s="6"/>
      <c r="E1060" s="6"/>
      <c r="F1060" s="6"/>
      <c r="G1060" s="6"/>
      <c r="H1060" s="6"/>
      <c r="J1060" s="6"/>
      <c r="K1060" s="6"/>
      <c r="L1060" s="6"/>
    </row>
    <row r="1061" spans="4:12" x14ac:dyDescent="0.2">
      <c r="D1061" s="6"/>
      <c r="E1061" s="6"/>
      <c r="F1061" s="6"/>
      <c r="G1061" s="6"/>
      <c r="H1061" s="6"/>
      <c r="J1061" s="6"/>
      <c r="K1061" s="6"/>
      <c r="L1061" s="6"/>
    </row>
    <row r="1062" spans="4:12" x14ac:dyDescent="0.2">
      <c r="D1062" s="6"/>
      <c r="E1062" s="6"/>
      <c r="F1062" s="6"/>
      <c r="G1062" s="6"/>
      <c r="H1062" s="6"/>
      <c r="J1062" s="6"/>
      <c r="K1062" s="6"/>
      <c r="L1062" s="6"/>
    </row>
    <row r="1063" spans="4:12" x14ac:dyDescent="0.2">
      <c r="D1063" s="6"/>
      <c r="E1063" s="6"/>
      <c r="F1063" s="6"/>
      <c r="G1063" s="6"/>
      <c r="H1063" s="6"/>
      <c r="J1063" s="6"/>
      <c r="K1063" s="6"/>
      <c r="L1063" s="6"/>
    </row>
    <row r="1064" spans="4:12" x14ac:dyDescent="0.2">
      <c r="D1064" s="6"/>
      <c r="E1064" s="6"/>
      <c r="F1064" s="6"/>
      <c r="G1064" s="6"/>
      <c r="H1064" s="6"/>
      <c r="J1064" s="6"/>
      <c r="K1064" s="6"/>
      <c r="L1064" s="6"/>
    </row>
    <row r="1065" spans="4:12" x14ac:dyDescent="0.2">
      <c r="D1065" s="6"/>
      <c r="E1065" s="6"/>
      <c r="F1065" s="6"/>
      <c r="G1065" s="6"/>
      <c r="H1065" s="6"/>
      <c r="J1065" s="6"/>
      <c r="K1065" s="6"/>
      <c r="L1065" s="6"/>
    </row>
    <row r="1066" spans="4:12" x14ac:dyDescent="0.2">
      <c r="D1066" s="6"/>
      <c r="E1066" s="6"/>
      <c r="F1066" s="6"/>
      <c r="G1066" s="6"/>
      <c r="H1066" s="6"/>
      <c r="J1066" s="6"/>
      <c r="K1066" s="6"/>
      <c r="L1066" s="6"/>
    </row>
    <row r="1067" spans="4:12" x14ac:dyDescent="0.2">
      <c r="D1067" s="6"/>
      <c r="E1067" s="6"/>
      <c r="F1067" s="6"/>
      <c r="G1067" s="6"/>
      <c r="H1067" s="6"/>
      <c r="J1067" s="6"/>
      <c r="K1067" s="6"/>
      <c r="L1067" s="6"/>
    </row>
    <row r="1068" spans="4:12" x14ac:dyDescent="0.2">
      <c r="D1068" s="6"/>
      <c r="E1068" s="6"/>
      <c r="F1068" s="6"/>
      <c r="G1068" s="6"/>
      <c r="H1068" s="6"/>
      <c r="J1068" s="6"/>
      <c r="K1068" s="6"/>
      <c r="L1068" s="6"/>
    </row>
    <row r="1069" spans="4:12" x14ac:dyDescent="0.2">
      <c r="D1069" s="6"/>
      <c r="E1069" s="6"/>
      <c r="F1069" s="6"/>
      <c r="G1069" s="6"/>
      <c r="H1069" s="6"/>
      <c r="J1069" s="6"/>
      <c r="K1069" s="6"/>
      <c r="L1069" s="6"/>
    </row>
    <row r="1070" spans="4:12" x14ac:dyDescent="0.2">
      <c r="D1070" s="6"/>
      <c r="E1070" s="6"/>
      <c r="F1070" s="6"/>
      <c r="G1070" s="6"/>
      <c r="H1070" s="6"/>
      <c r="J1070" s="6"/>
      <c r="K1070" s="6"/>
      <c r="L1070" s="6"/>
    </row>
    <row r="1071" spans="4:12" x14ac:dyDescent="0.2">
      <c r="D1071" s="6"/>
      <c r="E1071" s="6"/>
      <c r="F1071" s="6"/>
      <c r="G1071" s="6"/>
      <c r="H1071" s="6"/>
      <c r="J1071" s="6"/>
      <c r="K1071" s="6"/>
      <c r="L1071" s="6"/>
    </row>
    <row r="1072" spans="4:12" x14ac:dyDescent="0.2">
      <c r="D1072" s="6"/>
      <c r="E1072" s="6"/>
      <c r="F1072" s="6"/>
      <c r="G1072" s="6"/>
      <c r="H1072" s="6"/>
      <c r="J1072" s="6"/>
      <c r="K1072" s="6"/>
      <c r="L1072" s="6"/>
    </row>
    <row r="1073" spans="4:12" x14ac:dyDescent="0.2">
      <c r="D1073" s="6"/>
      <c r="E1073" s="6"/>
      <c r="F1073" s="6"/>
      <c r="G1073" s="6"/>
      <c r="H1073" s="6"/>
      <c r="J1073" s="6"/>
      <c r="K1073" s="6"/>
      <c r="L1073" s="6"/>
    </row>
    <row r="1074" spans="4:12" x14ac:dyDescent="0.2">
      <c r="D1074" s="6"/>
      <c r="E1074" s="6"/>
      <c r="F1074" s="6"/>
      <c r="G1074" s="6"/>
      <c r="H1074" s="6"/>
      <c r="J1074" s="6"/>
      <c r="K1074" s="6"/>
      <c r="L1074" s="6"/>
    </row>
    <row r="1075" spans="4:12" x14ac:dyDescent="0.2">
      <c r="D1075" s="6"/>
      <c r="E1075" s="6"/>
      <c r="F1075" s="6"/>
      <c r="G1075" s="6"/>
      <c r="H1075" s="6"/>
      <c r="J1075" s="6"/>
      <c r="K1075" s="6"/>
      <c r="L1075" s="6"/>
    </row>
    <row r="1076" spans="4:12" x14ac:dyDescent="0.2">
      <c r="D1076" s="6"/>
      <c r="E1076" s="6"/>
      <c r="F1076" s="6"/>
      <c r="G1076" s="6"/>
      <c r="H1076" s="6"/>
      <c r="J1076" s="6"/>
      <c r="K1076" s="6"/>
      <c r="L1076" s="6"/>
    </row>
    <row r="1077" spans="4:12" x14ac:dyDescent="0.2">
      <c r="D1077" s="6"/>
      <c r="E1077" s="6"/>
      <c r="F1077" s="6"/>
      <c r="G1077" s="6"/>
      <c r="H1077" s="6"/>
      <c r="J1077" s="6"/>
      <c r="K1077" s="6"/>
      <c r="L1077" s="6"/>
    </row>
    <row r="1078" spans="4:12" x14ac:dyDescent="0.2">
      <c r="D1078" s="6"/>
      <c r="E1078" s="6"/>
      <c r="F1078" s="6"/>
      <c r="G1078" s="6"/>
      <c r="H1078" s="6"/>
      <c r="J1078" s="6"/>
      <c r="K1078" s="6"/>
      <c r="L1078" s="6"/>
    </row>
    <row r="1079" spans="4:12" x14ac:dyDescent="0.2">
      <c r="D1079" s="6"/>
      <c r="E1079" s="6"/>
      <c r="F1079" s="6"/>
      <c r="G1079" s="6"/>
      <c r="H1079" s="6"/>
      <c r="J1079" s="6"/>
      <c r="K1079" s="6"/>
      <c r="L1079" s="6"/>
    </row>
    <row r="1080" spans="4:12" x14ac:dyDescent="0.2">
      <c r="D1080" s="6"/>
      <c r="E1080" s="6"/>
      <c r="F1080" s="6"/>
      <c r="G1080" s="6"/>
      <c r="H1080" s="6"/>
      <c r="J1080" s="6"/>
      <c r="K1080" s="6"/>
      <c r="L1080" s="6"/>
    </row>
    <row r="1081" spans="4:12" x14ac:dyDescent="0.2">
      <c r="D1081" s="6"/>
      <c r="E1081" s="6"/>
      <c r="F1081" s="6"/>
      <c r="G1081" s="6"/>
      <c r="H1081" s="6"/>
      <c r="J1081" s="6"/>
      <c r="K1081" s="6"/>
      <c r="L1081" s="6"/>
    </row>
    <row r="1082" spans="4:12" x14ac:dyDescent="0.2">
      <c r="D1082" s="6"/>
      <c r="E1082" s="6"/>
      <c r="F1082" s="6"/>
      <c r="G1082" s="6"/>
      <c r="H1082" s="6"/>
      <c r="J1082" s="6"/>
      <c r="K1082" s="6"/>
      <c r="L1082" s="6"/>
    </row>
    <row r="1083" spans="4:12" x14ac:dyDescent="0.2">
      <c r="D1083" s="6"/>
      <c r="E1083" s="6"/>
      <c r="F1083" s="6"/>
      <c r="G1083" s="6"/>
      <c r="H1083" s="6"/>
      <c r="J1083" s="6"/>
      <c r="K1083" s="6"/>
      <c r="L1083" s="6"/>
    </row>
    <row r="1084" spans="4:12" x14ac:dyDescent="0.2">
      <c r="D1084" s="6"/>
      <c r="E1084" s="6"/>
      <c r="F1084" s="6"/>
      <c r="G1084" s="6"/>
      <c r="H1084" s="6"/>
      <c r="J1084" s="6"/>
      <c r="K1084" s="6"/>
      <c r="L1084" s="6"/>
    </row>
    <row r="1085" spans="4:12" x14ac:dyDescent="0.2">
      <c r="D1085" s="6"/>
      <c r="E1085" s="6"/>
      <c r="F1085" s="6"/>
      <c r="G1085" s="6"/>
      <c r="H1085" s="6"/>
      <c r="J1085" s="6"/>
      <c r="K1085" s="6"/>
      <c r="L1085" s="6"/>
    </row>
    <row r="1086" spans="4:12" x14ac:dyDescent="0.2">
      <c r="D1086" s="6"/>
      <c r="E1086" s="6"/>
      <c r="F1086" s="6"/>
      <c r="G1086" s="6"/>
      <c r="H1086" s="6"/>
      <c r="J1086" s="6"/>
      <c r="K1086" s="6"/>
      <c r="L1086" s="6"/>
    </row>
    <row r="1087" spans="4:12" x14ac:dyDescent="0.2">
      <c r="D1087" s="6"/>
      <c r="E1087" s="6"/>
      <c r="F1087" s="6"/>
      <c r="G1087" s="6"/>
      <c r="H1087" s="6"/>
      <c r="J1087" s="6"/>
      <c r="K1087" s="6"/>
      <c r="L1087" s="6"/>
    </row>
    <row r="1088" spans="4:12" x14ac:dyDescent="0.2">
      <c r="D1088" s="6"/>
      <c r="E1088" s="6"/>
      <c r="F1088" s="6"/>
      <c r="G1088" s="6"/>
      <c r="H1088" s="6"/>
      <c r="J1088" s="6"/>
      <c r="K1088" s="6"/>
      <c r="L1088" s="6"/>
    </row>
    <row r="1089" spans="4:12" x14ac:dyDescent="0.2">
      <c r="D1089" s="6"/>
      <c r="E1089" s="6"/>
      <c r="F1089" s="6"/>
      <c r="G1089" s="6"/>
      <c r="H1089" s="6"/>
      <c r="J1089" s="6"/>
      <c r="K1089" s="6"/>
      <c r="L1089" s="6"/>
    </row>
    <row r="1090" spans="4:12" x14ac:dyDescent="0.2">
      <c r="D1090" s="6"/>
      <c r="E1090" s="6"/>
      <c r="F1090" s="6"/>
      <c r="G1090" s="6"/>
      <c r="H1090" s="6"/>
      <c r="J1090" s="6"/>
      <c r="K1090" s="6"/>
      <c r="L1090" s="6"/>
    </row>
    <row r="1091" spans="4:12" x14ac:dyDescent="0.2">
      <c r="D1091" s="6"/>
      <c r="E1091" s="6"/>
      <c r="F1091" s="6"/>
      <c r="G1091" s="6"/>
      <c r="H1091" s="6"/>
      <c r="J1091" s="6"/>
      <c r="K1091" s="6"/>
      <c r="L1091" s="6"/>
    </row>
    <row r="1092" spans="4:12" x14ac:dyDescent="0.2">
      <c r="D1092" s="6"/>
      <c r="E1092" s="6"/>
      <c r="F1092" s="6"/>
      <c r="G1092" s="6"/>
      <c r="H1092" s="6"/>
      <c r="J1092" s="6"/>
      <c r="K1092" s="6"/>
      <c r="L1092" s="6"/>
    </row>
    <row r="1093" spans="4:12" x14ac:dyDescent="0.2">
      <c r="D1093" s="6"/>
      <c r="E1093" s="6"/>
      <c r="F1093" s="6"/>
      <c r="G1093" s="6"/>
      <c r="H1093" s="6"/>
      <c r="J1093" s="6"/>
      <c r="K1093" s="6"/>
      <c r="L1093" s="6"/>
    </row>
    <row r="1094" spans="4:12" x14ac:dyDescent="0.2">
      <c r="D1094" s="6"/>
      <c r="E1094" s="6"/>
      <c r="F1094" s="6"/>
      <c r="G1094" s="6"/>
      <c r="H1094" s="6"/>
      <c r="J1094" s="6"/>
      <c r="K1094" s="6"/>
      <c r="L1094" s="6"/>
    </row>
    <row r="1095" spans="4:12" x14ac:dyDescent="0.2">
      <c r="D1095" s="6"/>
      <c r="E1095" s="6"/>
      <c r="F1095" s="6"/>
      <c r="G1095" s="6"/>
      <c r="H1095" s="6"/>
      <c r="J1095" s="6"/>
      <c r="K1095" s="6"/>
      <c r="L1095" s="6"/>
    </row>
    <row r="1096" spans="4:12" x14ac:dyDescent="0.2">
      <c r="D1096" s="6"/>
      <c r="E1096" s="6"/>
      <c r="F1096" s="6"/>
      <c r="G1096" s="6"/>
      <c r="H1096" s="6"/>
      <c r="J1096" s="6"/>
      <c r="K1096" s="6"/>
      <c r="L1096" s="6"/>
    </row>
    <row r="1097" spans="4:12" x14ac:dyDescent="0.2">
      <c r="D1097" s="6"/>
      <c r="E1097" s="6"/>
      <c r="F1097" s="6"/>
      <c r="G1097" s="6"/>
      <c r="H1097" s="6"/>
      <c r="J1097" s="6"/>
      <c r="K1097" s="6"/>
      <c r="L1097" s="6"/>
    </row>
    <row r="1098" spans="4:12" x14ac:dyDescent="0.2">
      <c r="D1098" s="6"/>
      <c r="E1098" s="6"/>
      <c r="F1098" s="6"/>
      <c r="G1098" s="6"/>
      <c r="H1098" s="6"/>
      <c r="J1098" s="6"/>
      <c r="K1098" s="6"/>
      <c r="L1098" s="6"/>
    </row>
    <row r="1099" spans="4:12" x14ac:dyDescent="0.2">
      <c r="D1099" s="6"/>
      <c r="E1099" s="6"/>
      <c r="F1099" s="6"/>
      <c r="G1099" s="6"/>
      <c r="H1099" s="6"/>
      <c r="J1099" s="6"/>
      <c r="K1099" s="6"/>
      <c r="L1099" s="6"/>
    </row>
    <row r="1100" spans="4:12" x14ac:dyDescent="0.2">
      <c r="D1100" s="6"/>
      <c r="E1100" s="6"/>
      <c r="F1100" s="6"/>
      <c r="G1100" s="6"/>
      <c r="H1100" s="6"/>
      <c r="J1100" s="6"/>
      <c r="K1100" s="6"/>
      <c r="L1100" s="6"/>
    </row>
    <row r="1101" spans="4:12" x14ac:dyDescent="0.2">
      <c r="D1101" s="6"/>
      <c r="E1101" s="6"/>
      <c r="F1101" s="6"/>
      <c r="G1101" s="6"/>
      <c r="H1101" s="6"/>
      <c r="J1101" s="6"/>
      <c r="K1101" s="6"/>
      <c r="L1101" s="6"/>
    </row>
    <row r="1102" spans="4:12" x14ac:dyDescent="0.2">
      <c r="D1102" s="6"/>
      <c r="E1102" s="6"/>
      <c r="F1102" s="6"/>
      <c r="G1102" s="6"/>
      <c r="H1102" s="6"/>
      <c r="J1102" s="6"/>
      <c r="K1102" s="6"/>
      <c r="L1102" s="6"/>
    </row>
    <row r="1103" spans="4:12" x14ac:dyDescent="0.2">
      <c r="D1103" s="6"/>
      <c r="E1103" s="6"/>
      <c r="F1103" s="6"/>
      <c r="G1103" s="6"/>
      <c r="H1103" s="6"/>
      <c r="J1103" s="6"/>
      <c r="K1103" s="6"/>
      <c r="L1103" s="6"/>
    </row>
    <row r="1104" spans="4:12" x14ac:dyDescent="0.2">
      <c r="D1104" s="6"/>
      <c r="E1104" s="6"/>
      <c r="F1104" s="6"/>
      <c r="G1104" s="6"/>
      <c r="H1104" s="6"/>
      <c r="J1104" s="6"/>
      <c r="K1104" s="6"/>
      <c r="L1104" s="6"/>
    </row>
    <row r="1105" spans="4:12" x14ac:dyDescent="0.2">
      <c r="D1105" s="6"/>
      <c r="E1105" s="6"/>
      <c r="F1105" s="6"/>
      <c r="G1105" s="6"/>
      <c r="H1105" s="6"/>
      <c r="J1105" s="6"/>
      <c r="K1105" s="6"/>
      <c r="L1105" s="6"/>
    </row>
    <row r="1106" spans="4:12" x14ac:dyDescent="0.2">
      <c r="D1106" s="6"/>
      <c r="E1106" s="6"/>
      <c r="F1106" s="6"/>
      <c r="G1106" s="6"/>
      <c r="H1106" s="6"/>
      <c r="J1106" s="6"/>
      <c r="K1106" s="6"/>
      <c r="L1106" s="6"/>
    </row>
    <row r="1107" spans="4:12" x14ac:dyDescent="0.2">
      <c r="D1107" s="6"/>
      <c r="E1107" s="6"/>
      <c r="F1107" s="6"/>
      <c r="G1107" s="6"/>
      <c r="H1107" s="6"/>
      <c r="J1107" s="6"/>
      <c r="K1107" s="6"/>
      <c r="L1107" s="6"/>
    </row>
    <row r="1108" spans="4:12" x14ac:dyDescent="0.2">
      <c r="D1108" s="6"/>
      <c r="E1108" s="6"/>
      <c r="F1108" s="6"/>
      <c r="G1108" s="6"/>
      <c r="H1108" s="6"/>
      <c r="J1108" s="6"/>
      <c r="K1108" s="6"/>
      <c r="L1108" s="6"/>
    </row>
    <row r="1109" spans="4:12" x14ac:dyDescent="0.2">
      <c r="D1109" s="6"/>
      <c r="E1109" s="6"/>
      <c r="F1109" s="6"/>
      <c r="G1109" s="6"/>
      <c r="H1109" s="6"/>
      <c r="J1109" s="6"/>
      <c r="K1109" s="6"/>
      <c r="L1109" s="6"/>
    </row>
    <row r="1110" spans="4:12" x14ac:dyDescent="0.2">
      <c r="D1110" s="6"/>
      <c r="E1110" s="6"/>
      <c r="F1110" s="6"/>
      <c r="G1110" s="6"/>
      <c r="H1110" s="6"/>
      <c r="J1110" s="6"/>
      <c r="K1110" s="6"/>
      <c r="L1110" s="6"/>
    </row>
    <row r="1111" spans="4:12" x14ac:dyDescent="0.2">
      <c r="D1111" s="6"/>
      <c r="E1111" s="6"/>
      <c r="F1111" s="6"/>
      <c r="G1111" s="6"/>
      <c r="H1111" s="6"/>
      <c r="J1111" s="6"/>
      <c r="K1111" s="6"/>
      <c r="L1111" s="6"/>
    </row>
    <row r="1112" spans="4:12" x14ac:dyDescent="0.2">
      <c r="D1112" s="6"/>
      <c r="E1112" s="6"/>
      <c r="F1112" s="6"/>
      <c r="G1112" s="6"/>
      <c r="H1112" s="6"/>
      <c r="J1112" s="6"/>
      <c r="K1112" s="6"/>
      <c r="L1112" s="6"/>
    </row>
    <row r="1113" spans="4:12" x14ac:dyDescent="0.2">
      <c r="D1113" s="6"/>
      <c r="E1113" s="6"/>
      <c r="F1113" s="6"/>
      <c r="G1113" s="6"/>
      <c r="H1113" s="6"/>
      <c r="J1113" s="6"/>
      <c r="K1113" s="6"/>
      <c r="L1113" s="6"/>
    </row>
    <row r="1114" spans="4:12" x14ac:dyDescent="0.2">
      <c r="D1114" s="6"/>
      <c r="E1114" s="6"/>
      <c r="F1114" s="6"/>
      <c r="G1114" s="6"/>
      <c r="H1114" s="6"/>
      <c r="J1114" s="6"/>
      <c r="K1114" s="6"/>
      <c r="L1114" s="6"/>
    </row>
    <row r="1115" spans="4:12" x14ac:dyDescent="0.2">
      <c r="D1115" s="6"/>
      <c r="E1115" s="6"/>
      <c r="F1115" s="6"/>
      <c r="G1115" s="6"/>
      <c r="H1115" s="6"/>
      <c r="J1115" s="6"/>
      <c r="K1115" s="6"/>
      <c r="L1115" s="6"/>
    </row>
    <row r="1116" spans="4:12" x14ac:dyDescent="0.2">
      <c r="D1116" s="6"/>
      <c r="E1116" s="6"/>
      <c r="F1116" s="6"/>
      <c r="G1116" s="6"/>
      <c r="H1116" s="6"/>
      <c r="J1116" s="6"/>
      <c r="K1116" s="6"/>
      <c r="L1116" s="6"/>
    </row>
    <row r="1117" spans="4:12" x14ac:dyDescent="0.2">
      <c r="D1117" s="6"/>
      <c r="E1117" s="6"/>
      <c r="F1117" s="6"/>
      <c r="G1117" s="6"/>
      <c r="H1117" s="6"/>
      <c r="J1117" s="6"/>
      <c r="K1117" s="6"/>
      <c r="L1117" s="6"/>
    </row>
    <row r="1118" spans="4:12" x14ac:dyDescent="0.2">
      <c r="D1118" s="6"/>
      <c r="E1118" s="6"/>
      <c r="F1118" s="6"/>
      <c r="G1118" s="6"/>
      <c r="H1118" s="6"/>
      <c r="J1118" s="6"/>
      <c r="K1118" s="6"/>
      <c r="L1118" s="6"/>
    </row>
    <row r="1119" spans="4:12" x14ac:dyDescent="0.2">
      <c r="D1119" s="6"/>
      <c r="E1119" s="6"/>
      <c r="F1119" s="6"/>
      <c r="G1119" s="6"/>
      <c r="H1119" s="6"/>
      <c r="J1119" s="6"/>
      <c r="K1119" s="6"/>
      <c r="L1119" s="6"/>
    </row>
    <row r="1120" spans="4:12" x14ac:dyDescent="0.2">
      <c r="D1120" s="6"/>
      <c r="E1120" s="6"/>
      <c r="F1120" s="6"/>
      <c r="G1120" s="6"/>
      <c r="H1120" s="6"/>
      <c r="J1120" s="6"/>
      <c r="K1120" s="6"/>
      <c r="L1120" s="6"/>
    </row>
    <row r="1121" spans="4:12" x14ac:dyDescent="0.2">
      <c r="D1121" s="6"/>
      <c r="E1121" s="6"/>
      <c r="F1121" s="6"/>
      <c r="G1121" s="6"/>
      <c r="H1121" s="6"/>
      <c r="J1121" s="6"/>
      <c r="K1121" s="6"/>
      <c r="L1121" s="6"/>
    </row>
    <row r="1122" spans="4:12" x14ac:dyDescent="0.2">
      <c r="D1122" s="6"/>
      <c r="E1122" s="6"/>
      <c r="F1122" s="6"/>
      <c r="G1122" s="6"/>
      <c r="H1122" s="6"/>
      <c r="J1122" s="6"/>
      <c r="K1122" s="6"/>
      <c r="L1122" s="6"/>
    </row>
    <row r="1123" spans="4:12" x14ac:dyDescent="0.2">
      <c r="D1123" s="6"/>
      <c r="E1123" s="6"/>
      <c r="F1123" s="6"/>
      <c r="G1123" s="6"/>
      <c r="H1123" s="6"/>
      <c r="J1123" s="6"/>
      <c r="K1123" s="6"/>
      <c r="L1123" s="6"/>
    </row>
    <row r="1124" spans="4:12" x14ac:dyDescent="0.2">
      <c r="D1124" s="6"/>
      <c r="E1124" s="6"/>
      <c r="F1124" s="6"/>
      <c r="G1124" s="6"/>
      <c r="H1124" s="6"/>
      <c r="J1124" s="6"/>
      <c r="K1124" s="6"/>
      <c r="L1124" s="6"/>
    </row>
    <row r="1125" spans="4:12" x14ac:dyDescent="0.2">
      <c r="D1125" s="6"/>
      <c r="E1125" s="6"/>
      <c r="F1125" s="6"/>
      <c r="G1125" s="6"/>
      <c r="H1125" s="6"/>
      <c r="J1125" s="6"/>
      <c r="K1125" s="6"/>
      <c r="L1125" s="6"/>
    </row>
    <row r="1126" spans="4:12" x14ac:dyDescent="0.2">
      <c r="D1126" s="6"/>
      <c r="E1126" s="6"/>
      <c r="F1126" s="6"/>
      <c r="G1126" s="6"/>
      <c r="H1126" s="6"/>
      <c r="J1126" s="6"/>
      <c r="K1126" s="6"/>
      <c r="L1126" s="6"/>
    </row>
    <row r="1127" spans="4:12" x14ac:dyDescent="0.2">
      <c r="D1127" s="6"/>
      <c r="E1127" s="6"/>
      <c r="F1127" s="6"/>
      <c r="G1127" s="6"/>
      <c r="H1127" s="6"/>
      <c r="J1127" s="6"/>
      <c r="K1127" s="6"/>
      <c r="L1127" s="6"/>
    </row>
    <row r="1128" spans="4:12" x14ac:dyDescent="0.2">
      <c r="D1128" s="6"/>
      <c r="E1128" s="6"/>
      <c r="F1128" s="6"/>
      <c r="G1128" s="6"/>
      <c r="H1128" s="6"/>
      <c r="J1128" s="6"/>
      <c r="K1128" s="6"/>
      <c r="L1128" s="6"/>
    </row>
    <row r="1129" spans="4:12" x14ac:dyDescent="0.2">
      <c r="D1129" s="6"/>
      <c r="E1129" s="6"/>
      <c r="F1129" s="6"/>
      <c r="G1129" s="6"/>
      <c r="H1129" s="6"/>
      <c r="J1129" s="6"/>
      <c r="K1129" s="6"/>
      <c r="L1129" s="6"/>
    </row>
    <row r="1130" spans="4:12" x14ac:dyDescent="0.2">
      <c r="D1130" s="6"/>
      <c r="E1130" s="6"/>
      <c r="F1130" s="6"/>
      <c r="G1130" s="6"/>
      <c r="H1130" s="6"/>
      <c r="J1130" s="6"/>
      <c r="K1130" s="6"/>
      <c r="L1130" s="6"/>
    </row>
    <row r="1131" spans="4:12" x14ac:dyDescent="0.2">
      <c r="D1131" s="6"/>
      <c r="E1131" s="6"/>
      <c r="F1131" s="6"/>
      <c r="G1131" s="6"/>
      <c r="H1131" s="6"/>
      <c r="J1131" s="6"/>
      <c r="K1131" s="6"/>
      <c r="L1131" s="6"/>
    </row>
    <row r="1132" spans="4:12" x14ac:dyDescent="0.2">
      <c r="D1132" s="6"/>
      <c r="E1132" s="6"/>
      <c r="F1132" s="6"/>
      <c r="G1132" s="6"/>
      <c r="H1132" s="6"/>
      <c r="J1132" s="6"/>
      <c r="K1132" s="6"/>
      <c r="L1132" s="6"/>
    </row>
    <row r="1133" spans="4:12" x14ac:dyDescent="0.2">
      <c r="D1133" s="6"/>
      <c r="E1133" s="6"/>
      <c r="F1133" s="6"/>
      <c r="G1133" s="6"/>
      <c r="H1133" s="6"/>
      <c r="J1133" s="6"/>
      <c r="K1133" s="6"/>
      <c r="L1133" s="6"/>
    </row>
    <row r="1134" spans="4:12" x14ac:dyDescent="0.2">
      <c r="D1134" s="6"/>
      <c r="E1134" s="6"/>
      <c r="F1134" s="6"/>
      <c r="G1134" s="6"/>
      <c r="H1134" s="6"/>
      <c r="J1134" s="6"/>
      <c r="K1134" s="6"/>
      <c r="L1134" s="6"/>
    </row>
    <row r="1135" spans="4:12" x14ac:dyDescent="0.2">
      <c r="D1135" s="6"/>
      <c r="E1135" s="6"/>
      <c r="F1135" s="6"/>
      <c r="G1135" s="6"/>
      <c r="H1135" s="6"/>
      <c r="J1135" s="6"/>
      <c r="K1135" s="6"/>
      <c r="L1135" s="6"/>
    </row>
    <row r="1136" spans="4:12" x14ac:dyDescent="0.2">
      <c r="D1136" s="6"/>
      <c r="E1136" s="6"/>
      <c r="F1136" s="6"/>
      <c r="G1136" s="6"/>
      <c r="H1136" s="6"/>
      <c r="J1136" s="6"/>
      <c r="K1136" s="6"/>
      <c r="L1136" s="6"/>
    </row>
    <row r="1137" spans="4:12" x14ac:dyDescent="0.2">
      <c r="D1137" s="6"/>
      <c r="E1137" s="6"/>
      <c r="F1137" s="6"/>
      <c r="G1137" s="6"/>
      <c r="H1137" s="6"/>
      <c r="J1137" s="6"/>
      <c r="K1137" s="6"/>
      <c r="L1137" s="6"/>
    </row>
    <row r="1138" spans="4:12" x14ac:dyDescent="0.2">
      <c r="D1138" s="6"/>
      <c r="E1138" s="6"/>
      <c r="F1138" s="6"/>
      <c r="G1138" s="6"/>
      <c r="H1138" s="6"/>
      <c r="J1138" s="6"/>
      <c r="K1138" s="6"/>
      <c r="L1138" s="6"/>
    </row>
    <row r="1139" spans="4:12" x14ac:dyDescent="0.2">
      <c r="D1139" s="6"/>
      <c r="E1139" s="6"/>
      <c r="F1139" s="6"/>
      <c r="G1139" s="6"/>
      <c r="H1139" s="6"/>
      <c r="J1139" s="6"/>
      <c r="K1139" s="6"/>
      <c r="L1139" s="6"/>
    </row>
    <row r="1140" spans="4:12" x14ac:dyDescent="0.2">
      <c r="D1140" s="6"/>
      <c r="E1140" s="6"/>
      <c r="F1140" s="6"/>
      <c r="G1140" s="6"/>
      <c r="H1140" s="6"/>
      <c r="J1140" s="6"/>
      <c r="K1140" s="6"/>
      <c r="L1140" s="6"/>
    </row>
    <row r="1141" spans="4:12" x14ac:dyDescent="0.2">
      <c r="D1141" s="6"/>
      <c r="E1141" s="6"/>
      <c r="F1141" s="6"/>
      <c r="G1141" s="6"/>
      <c r="H1141" s="6"/>
      <c r="J1141" s="6"/>
      <c r="K1141" s="6"/>
      <c r="L1141" s="6"/>
    </row>
    <row r="1142" spans="4:12" x14ac:dyDescent="0.2">
      <c r="D1142" s="6"/>
      <c r="E1142" s="6"/>
      <c r="F1142" s="6"/>
      <c r="G1142" s="6"/>
      <c r="H1142" s="6"/>
      <c r="J1142" s="6"/>
      <c r="K1142" s="6"/>
      <c r="L1142" s="6"/>
    </row>
    <row r="1143" spans="4:12" x14ac:dyDescent="0.2">
      <c r="D1143" s="6"/>
      <c r="E1143" s="6"/>
      <c r="F1143" s="6"/>
      <c r="G1143" s="6"/>
      <c r="H1143" s="6"/>
      <c r="J1143" s="6"/>
      <c r="K1143" s="6"/>
      <c r="L1143" s="6"/>
    </row>
    <row r="1144" spans="4:12" x14ac:dyDescent="0.2">
      <c r="D1144" s="6"/>
      <c r="E1144" s="6"/>
      <c r="F1144" s="6"/>
      <c r="G1144" s="6"/>
      <c r="H1144" s="6"/>
      <c r="J1144" s="6"/>
      <c r="K1144" s="6"/>
      <c r="L1144" s="6"/>
    </row>
    <row r="1145" spans="4:12" x14ac:dyDescent="0.2">
      <c r="D1145" s="6"/>
      <c r="E1145" s="6"/>
      <c r="F1145" s="6"/>
      <c r="G1145" s="6"/>
      <c r="H1145" s="6"/>
      <c r="J1145" s="6"/>
      <c r="K1145" s="6"/>
      <c r="L1145" s="6"/>
    </row>
    <row r="1146" spans="4:12" x14ac:dyDescent="0.2">
      <c r="D1146" s="6"/>
      <c r="E1146" s="6"/>
      <c r="F1146" s="6"/>
      <c r="G1146" s="6"/>
      <c r="H1146" s="6"/>
      <c r="J1146" s="6"/>
      <c r="K1146" s="6"/>
      <c r="L1146" s="6"/>
    </row>
    <row r="1147" spans="4:12" x14ac:dyDescent="0.2">
      <c r="D1147" s="6"/>
      <c r="E1147" s="6"/>
      <c r="F1147" s="6"/>
      <c r="G1147" s="6"/>
      <c r="H1147" s="6"/>
      <c r="J1147" s="6"/>
      <c r="K1147" s="6"/>
      <c r="L1147" s="6"/>
    </row>
    <row r="1148" spans="4:12" x14ac:dyDescent="0.2">
      <c r="D1148" s="6"/>
      <c r="E1148" s="6"/>
      <c r="F1148" s="6"/>
      <c r="G1148" s="6"/>
      <c r="H1148" s="6"/>
      <c r="J1148" s="6"/>
      <c r="K1148" s="6"/>
      <c r="L1148" s="6"/>
    </row>
    <row r="1149" spans="4:12" x14ac:dyDescent="0.2">
      <c r="D1149" s="6"/>
      <c r="E1149" s="6"/>
      <c r="F1149" s="6"/>
      <c r="G1149" s="6"/>
      <c r="H1149" s="6"/>
      <c r="J1149" s="6"/>
      <c r="K1149" s="6"/>
      <c r="L1149" s="6"/>
    </row>
    <row r="1150" spans="4:12" x14ac:dyDescent="0.2">
      <c r="D1150" s="6"/>
      <c r="E1150" s="6"/>
      <c r="F1150" s="6"/>
      <c r="G1150" s="6"/>
      <c r="H1150" s="6"/>
      <c r="J1150" s="6"/>
      <c r="K1150" s="6"/>
      <c r="L1150" s="6"/>
    </row>
    <row r="1151" spans="4:12" x14ac:dyDescent="0.2">
      <c r="D1151" s="6"/>
      <c r="E1151" s="6"/>
      <c r="F1151" s="6"/>
      <c r="G1151" s="6"/>
      <c r="H1151" s="6"/>
      <c r="J1151" s="6"/>
      <c r="K1151" s="6"/>
      <c r="L1151" s="6"/>
    </row>
    <row r="1152" spans="4:12" x14ac:dyDescent="0.2">
      <c r="D1152" s="6"/>
      <c r="E1152" s="6"/>
      <c r="F1152" s="6"/>
      <c r="G1152" s="6"/>
      <c r="H1152" s="6"/>
      <c r="J1152" s="6"/>
      <c r="K1152" s="6"/>
      <c r="L1152" s="6"/>
    </row>
    <row r="1153" spans="4:12" x14ac:dyDescent="0.2">
      <c r="D1153" s="6"/>
      <c r="E1153" s="6"/>
      <c r="F1153" s="6"/>
      <c r="G1153" s="6"/>
      <c r="H1153" s="6"/>
      <c r="J1153" s="6"/>
      <c r="K1153" s="6"/>
      <c r="L1153" s="6"/>
    </row>
    <row r="1154" spans="4:12" x14ac:dyDescent="0.2">
      <c r="D1154" s="6"/>
      <c r="E1154" s="6"/>
      <c r="F1154" s="6"/>
      <c r="G1154" s="6"/>
      <c r="H1154" s="6"/>
      <c r="J1154" s="6"/>
      <c r="K1154" s="6"/>
      <c r="L1154" s="6"/>
    </row>
    <row r="1155" spans="4:12" x14ac:dyDescent="0.2">
      <c r="D1155" s="6"/>
      <c r="E1155" s="6"/>
      <c r="F1155" s="6"/>
      <c r="G1155" s="6"/>
      <c r="H1155" s="6"/>
      <c r="J1155" s="6"/>
      <c r="K1155" s="6"/>
      <c r="L1155" s="6"/>
    </row>
    <row r="1156" spans="4:12" x14ac:dyDescent="0.2">
      <c r="D1156" s="6"/>
      <c r="E1156" s="6"/>
      <c r="F1156" s="6"/>
      <c r="G1156" s="6"/>
      <c r="H1156" s="6"/>
      <c r="J1156" s="6"/>
      <c r="K1156" s="6"/>
      <c r="L1156" s="6"/>
    </row>
    <row r="1157" spans="4:12" x14ac:dyDescent="0.2">
      <c r="D1157" s="6"/>
      <c r="E1157" s="6"/>
      <c r="F1157" s="6"/>
      <c r="G1157" s="6"/>
      <c r="H1157" s="6"/>
      <c r="J1157" s="6"/>
      <c r="K1157" s="6"/>
      <c r="L1157" s="6"/>
    </row>
    <row r="1158" spans="4:12" x14ac:dyDescent="0.2">
      <c r="D1158" s="6"/>
      <c r="E1158" s="6"/>
      <c r="F1158" s="6"/>
      <c r="G1158" s="6"/>
      <c r="H1158" s="6"/>
      <c r="J1158" s="6"/>
      <c r="K1158" s="6"/>
      <c r="L1158" s="6"/>
    </row>
    <row r="1159" spans="4:12" x14ac:dyDescent="0.2">
      <c r="D1159" s="6"/>
      <c r="E1159" s="6"/>
      <c r="F1159" s="6"/>
      <c r="G1159" s="6"/>
      <c r="H1159" s="6"/>
      <c r="J1159" s="6"/>
      <c r="K1159" s="6"/>
      <c r="L1159" s="6"/>
    </row>
    <row r="1160" spans="4:12" x14ac:dyDescent="0.2">
      <c r="D1160" s="6"/>
      <c r="E1160" s="6"/>
      <c r="F1160" s="6"/>
      <c r="G1160" s="6"/>
      <c r="H1160" s="6"/>
      <c r="J1160" s="6"/>
      <c r="K1160" s="6"/>
      <c r="L1160" s="6"/>
    </row>
    <row r="1161" spans="4:12" x14ac:dyDescent="0.2">
      <c r="D1161" s="6"/>
      <c r="E1161" s="6"/>
      <c r="F1161" s="6"/>
      <c r="G1161" s="6"/>
      <c r="H1161" s="6"/>
      <c r="J1161" s="6"/>
      <c r="K1161" s="6"/>
      <c r="L1161" s="6"/>
    </row>
    <row r="1162" spans="4:12" x14ac:dyDescent="0.2">
      <c r="D1162" s="6"/>
      <c r="E1162" s="6"/>
      <c r="F1162" s="6"/>
      <c r="G1162" s="6"/>
      <c r="H1162" s="6"/>
      <c r="J1162" s="6"/>
      <c r="K1162" s="6"/>
      <c r="L1162" s="6"/>
    </row>
    <row r="1163" spans="4:12" x14ac:dyDescent="0.2">
      <c r="D1163" s="6"/>
      <c r="E1163" s="6"/>
      <c r="F1163" s="6"/>
      <c r="G1163" s="6"/>
      <c r="H1163" s="6"/>
      <c r="J1163" s="6"/>
      <c r="K1163" s="6"/>
      <c r="L1163" s="6"/>
    </row>
    <row r="1164" spans="4:12" x14ac:dyDescent="0.2">
      <c r="D1164" s="6"/>
      <c r="E1164" s="6"/>
      <c r="F1164" s="6"/>
      <c r="G1164" s="6"/>
      <c r="H1164" s="6"/>
      <c r="J1164" s="6"/>
      <c r="K1164" s="6"/>
      <c r="L1164" s="6"/>
    </row>
    <row r="1165" spans="4:12" x14ac:dyDescent="0.2">
      <c r="D1165" s="6"/>
      <c r="E1165" s="6"/>
      <c r="F1165" s="6"/>
      <c r="G1165" s="6"/>
      <c r="H1165" s="6"/>
      <c r="J1165" s="6"/>
      <c r="K1165" s="6"/>
      <c r="L1165" s="6"/>
    </row>
    <row r="1166" spans="4:12" x14ac:dyDescent="0.2">
      <c r="D1166" s="6"/>
      <c r="E1166" s="6"/>
      <c r="F1166" s="6"/>
      <c r="G1166" s="6"/>
      <c r="H1166" s="6"/>
      <c r="J1166" s="6"/>
      <c r="K1166" s="6"/>
      <c r="L1166" s="6"/>
    </row>
    <row r="1167" spans="4:12" x14ac:dyDescent="0.2">
      <c r="D1167" s="6"/>
      <c r="E1167" s="6"/>
      <c r="F1167" s="6"/>
      <c r="G1167" s="6"/>
      <c r="H1167" s="6"/>
      <c r="J1167" s="6"/>
      <c r="K1167" s="6"/>
      <c r="L1167" s="6"/>
    </row>
    <row r="1168" spans="4:12" x14ac:dyDescent="0.2">
      <c r="D1168" s="6"/>
      <c r="E1168" s="6"/>
      <c r="F1168" s="6"/>
      <c r="G1168" s="6"/>
      <c r="H1168" s="6"/>
      <c r="J1168" s="6"/>
      <c r="K1168" s="6"/>
      <c r="L1168" s="6"/>
    </row>
    <row r="1169" spans="4:12" x14ac:dyDescent="0.2">
      <c r="D1169" s="6"/>
      <c r="E1169" s="6"/>
      <c r="F1169" s="6"/>
      <c r="G1169" s="6"/>
      <c r="H1169" s="6"/>
      <c r="J1169" s="6"/>
      <c r="K1169" s="6"/>
      <c r="L1169" s="6"/>
    </row>
    <row r="1170" spans="4:12" x14ac:dyDescent="0.2">
      <c r="D1170" s="6"/>
      <c r="E1170" s="6"/>
      <c r="F1170" s="6"/>
      <c r="G1170" s="6"/>
      <c r="H1170" s="6"/>
      <c r="J1170" s="6"/>
      <c r="K1170" s="6"/>
      <c r="L1170" s="6"/>
    </row>
    <row r="1171" spans="4:12" x14ac:dyDescent="0.2">
      <c r="D1171" s="6"/>
      <c r="E1171" s="6"/>
      <c r="F1171" s="6"/>
      <c r="G1171" s="6"/>
      <c r="H1171" s="6"/>
      <c r="J1171" s="6"/>
      <c r="K1171" s="6"/>
      <c r="L1171" s="6"/>
    </row>
    <row r="1172" spans="4:12" x14ac:dyDescent="0.2">
      <c r="D1172" s="6"/>
      <c r="E1172" s="6"/>
      <c r="F1172" s="6"/>
      <c r="G1172" s="6"/>
      <c r="H1172" s="6"/>
      <c r="J1172" s="6"/>
      <c r="K1172" s="6"/>
      <c r="L1172" s="6"/>
    </row>
    <row r="1173" spans="4:12" x14ac:dyDescent="0.2">
      <c r="D1173" s="6"/>
      <c r="E1173" s="6"/>
      <c r="F1173" s="6"/>
      <c r="G1173" s="6"/>
      <c r="H1173" s="6"/>
      <c r="J1173" s="6"/>
      <c r="K1173" s="6"/>
      <c r="L1173" s="6"/>
    </row>
    <row r="1174" spans="4:12" x14ac:dyDescent="0.2">
      <c r="D1174" s="6"/>
      <c r="E1174" s="6"/>
      <c r="F1174" s="6"/>
      <c r="G1174" s="6"/>
      <c r="H1174" s="6"/>
      <c r="J1174" s="6"/>
      <c r="K1174" s="6"/>
      <c r="L1174" s="6"/>
    </row>
    <row r="1175" spans="4:12" x14ac:dyDescent="0.2">
      <c r="D1175" s="6"/>
      <c r="E1175" s="6"/>
      <c r="F1175" s="6"/>
      <c r="G1175" s="6"/>
      <c r="H1175" s="6"/>
      <c r="J1175" s="6"/>
      <c r="K1175" s="6"/>
      <c r="L1175" s="6"/>
    </row>
    <row r="1176" spans="4:12" x14ac:dyDescent="0.2">
      <c r="D1176" s="6"/>
      <c r="E1176" s="6"/>
      <c r="F1176" s="6"/>
      <c r="G1176" s="6"/>
      <c r="H1176" s="6"/>
      <c r="J1176" s="6"/>
      <c r="K1176" s="6"/>
      <c r="L1176" s="6"/>
    </row>
    <row r="1177" spans="4:12" x14ac:dyDescent="0.2">
      <c r="D1177" s="6"/>
      <c r="E1177" s="6"/>
      <c r="F1177" s="6"/>
      <c r="G1177" s="6"/>
      <c r="H1177" s="6"/>
      <c r="J1177" s="6"/>
      <c r="K1177" s="6"/>
      <c r="L1177" s="6"/>
    </row>
    <row r="1178" spans="4:12" x14ac:dyDescent="0.2">
      <c r="D1178" s="6"/>
      <c r="E1178" s="6"/>
      <c r="F1178" s="6"/>
      <c r="G1178" s="6"/>
      <c r="H1178" s="6"/>
      <c r="J1178" s="6"/>
      <c r="K1178" s="6"/>
      <c r="L1178" s="6"/>
    </row>
    <row r="1179" spans="4:12" x14ac:dyDescent="0.2">
      <c r="D1179" s="6"/>
      <c r="E1179" s="6"/>
      <c r="F1179" s="6"/>
      <c r="G1179" s="6"/>
      <c r="H1179" s="6"/>
      <c r="J1179" s="6"/>
      <c r="K1179" s="6"/>
      <c r="L1179" s="6"/>
    </row>
    <row r="1180" spans="4:12" x14ac:dyDescent="0.2">
      <c r="D1180" s="6"/>
      <c r="E1180" s="6"/>
      <c r="F1180" s="6"/>
      <c r="G1180" s="6"/>
      <c r="H1180" s="6"/>
      <c r="J1180" s="6"/>
      <c r="K1180" s="6"/>
      <c r="L1180" s="6"/>
    </row>
    <row r="1181" spans="4:12" x14ac:dyDescent="0.2">
      <c r="D1181" s="6"/>
      <c r="E1181" s="6"/>
      <c r="F1181" s="6"/>
      <c r="G1181" s="6"/>
      <c r="H1181" s="6"/>
      <c r="J1181" s="6"/>
      <c r="K1181" s="6"/>
      <c r="L1181" s="6"/>
    </row>
    <row r="1182" spans="4:12" x14ac:dyDescent="0.2">
      <c r="D1182" s="6"/>
      <c r="E1182" s="6"/>
      <c r="F1182" s="6"/>
      <c r="G1182" s="6"/>
      <c r="H1182" s="6"/>
      <c r="J1182" s="6"/>
      <c r="K1182" s="6"/>
      <c r="L1182" s="6"/>
    </row>
    <row r="1183" spans="4:12" x14ac:dyDescent="0.2">
      <c r="D1183" s="6"/>
      <c r="E1183" s="6"/>
      <c r="F1183" s="6"/>
      <c r="G1183" s="6"/>
      <c r="H1183" s="6"/>
      <c r="J1183" s="6"/>
      <c r="K1183" s="6"/>
      <c r="L1183" s="6"/>
    </row>
    <row r="1184" spans="4:12" x14ac:dyDescent="0.2">
      <c r="D1184" s="6"/>
      <c r="E1184" s="6"/>
      <c r="F1184" s="6"/>
      <c r="G1184" s="6"/>
      <c r="H1184" s="6"/>
      <c r="J1184" s="6"/>
      <c r="K1184" s="6"/>
      <c r="L1184" s="6"/>
    </row>
    <row r="1185" spans="4:12" x14ac:dyDescent="0.2">
      <c r="D1185" s="6"/>
      <c r="E1185" s="6"/>
      <c r="F1185" s="6"/>
      <c r="G1185" s="6"/>
      <c r="H1185" s="6"/>
      <c r="J1185" s="6"/>
      <c r="K1185" s="6"/>
      <c r="L1185" s="6"/>
    </row>
    <row r="1186" spans="4:12" x14ac:dyDescent="0.2">
      <c r="D1186" s="6"/>
      <c r="E1186" s="6"/>
      <c r="F1186" s="6"/>
      <c r="G1186" s="6"/>
      <c r="H1186" s="6"/>
      <c r="J1186" s="6"/>
      <c r="K1186" s="6"/>
      <c r="L1186" s="6"/>
    </row>
    <row r="1187" spans="4:12" x14ac:dyDescent="0.2">
      <c r="D1187" s="6"/>
      <c r="E1187" s="6"/>
      <c r="F1187" s="6"/>
      <c r="G1187" s="6"/>
      <c r="H1187" s="6"/>
      <c r="J1187" s="6"/>
      <c r="K1187" s="6"/>
      <c r="L1187" s="6"/>
    </row>
    <row r="1188" spans="4:12" x14ac:dyDescent="0.2">
      <c r="D1188" s="6"/>
      <c r="E1188" s="6"/>
      <c r="F1188" s="6"/>
      <c r="G1188" s="6"/>
      <c r="H1188" s="6"/>
      <c r="J1188" s="6"/>
      <c r="K1188" s="6"/>
      <c r="L1188" s="6"/>
    </row>
    <row r="1189" spans="4:12" x14ac:dyDescent="0.2">
      <c r="D1189" s="6"/>
      <c r="E1189" s="6"/>
      <c r="F1189" s="6"/>
      <c r="G1189" s="6"/>
      <c r="H1189" s="6"/>
      <c r="J1189" s="6"/>
      <c r="K1189" s="6"/>
      <c r="L1189" s="6"/>
    </row>
    <row r="1190" spans="4:12" x14ac:dyDescent="0.2">
      <c r="D1190" s="6"/>
      <c r="E1190" s="6"/>
      <c r="F1190" s="6"/>
      <c r="G1190" s="6"/>
      <c r="H1190" s="6"/>
      <c r="J1190" s="6"/>
      <c r="K1190" s="6"/>
      <c r="L1190" s="6"/>
    </row>
    <row r="1191" spans="4:12" x14ac:dyDescent="0.2">
      <c r="D1191" s="6"/>
      <c r="E1191" s="6"/>
      <c r="F1191" s="6"/>
      <c r="G1191" s="6"/>
      <c r="H1191" s="6"/>
      <c r="J1191" s="6"/>
      <c r="K1191" s="6"/>
      <c r="L1191" s="6"/>
    </row>
    <row r="1192" spans="4:12" x14ac:dyDescent="0.2">
      <c r="D1192" s="6"/>
      <c r="E1192" s="6"/>
      <c r="F1192" s="6"/>
      <c r="G1192" s="6"/>
      <c r="H1192" s="6"/>
      <c r="J1192" s="6"/>
      <c r="K1192" s="6"/>
      <c r="L1192" s="6"/>
    </row>
    <row r="1193" spans="4:12" x14ac:dyDescent="0.2">
      <c r="D1193" s="6"/>
      <c r="E1193" s="6"/>
      <c r="F1193" s="6"/>
      <c r="G1193" s="6"/>
      <c r="H1193" s="6"/>
      <c r="J1193" s="6"/>
      <c r="K1193" s="6"/>
      <c r="L1193" s="6"/>
    </row>
    <row r="1194" spans="4:12" x14ac:dyDescent="0.2">
      <c r="D1194" s="6"/>
      <c r="E1194" s="6"/>
      <c r="F1194" s="6"/>
      <c r="G1194" s="6"/>
      <c r="H1194" s="6"/>
      <c r="J1194" s="6"/>
      <c r="K1194" s="6"/>
      <c r="L1194" s="6"/>
    </row>
    <row r="1195" spans="4:12" x14ac:dyDescent="0.2">
      <c r="D1195" s="6"/>
      <c r="E1195" s="6"/>
      <c r="F1195" s="6"/>
      <c r="G1195" s="6"/>
      <c r="H1195" s="6"/>
      <c r="J1195" s="6"/>
      <c r="K1195" s="6"/>
      <c r="L1195" s="6"/>
    </row>
    <row r="1196" spans="4:12" x14ac:dyDescent="0.2">
      <c r="D1196" s="6"/>
      <c r="E1196" s="6"/>
      <c r="F1196" s="6"/>
      <c r="G1196" s="6"/>
      <c r="H1196" s="6"/>
      <c r="J1196" s="6"/>
      <c r="K1196" s="6"/>
      <c r="L1196" s="6"/>
    </row>
    <row r="1197" spans="4:12" x14ac:dyDescent="0.2">
      <c r="D1197" s="6"/>
      <c r="E1197" s="6"/>
      <c r="F1197" s="6"/>
      <c r="G1197" s="6"/>
      <c r="H1197" s="6"/>
      <c r="J1197" s="6"/>
      <c r="K1197" s="6"/>
      <c r="L1197" s="6"/>
    </row>
    <row r="1198" spans="4:12" x14ac:dyDescent="0.2">
      <c r="D1198" s="6"/>
      <c r="E1198" s="6"/>
      <c r="F1198" s="6"/>
      <c r="G1198" s="6"/>
      <c r="H1198" s="6"/>
      <c r="J1198" s="6"/>
      <c r="K1198" s="6"/>
      <c r="L1198" s="6"/>
    </row>
    <row r="1199" spans="4:12" x14ac:dyDescent="0.2">
      <c r="D1199" s="6"/>
      <c r="E1199" s="6"/>
      <c r="F1199" s="6"/>
      <c r="G1199" s="6"/>
      <c r="H1199" s="6"/>
      <c r="J1199" s="6"/>
      <c r="K1199" s="6"/>
      <c r="L1199" s="6"/>
    </row>
    <row r="1200" spans="4:12" x14ac:dyDescent="0.2">
      <c r="D1200" s="6"/>
      <c r="E1200" s="6"/>
      <c r="F1200" s="6"/>
      <c r="G1200" s="6"/>
      <c r="H1200" s="6"/>
      <c r="J1200" s="6"/>
      <c r="K1200" s="6"/>
      <c r="L1200" s="6"/>
    </row>
    <row r="1201" spans="4:12" x14ac:dyDescent="0.2">
      <c r="D1201" s="6"/>
      <c r="E1201" s="6"/>
      <c r="F1201" s="6"/>
      <c r="G1201" s="6"/>
      <c r="H1201" s="6"/>
      <c r="J1201" s="6"/>
      <c r="K1201" s="6"/>
      <c r="L1201" s="6"/>
    </row>
    <row r="1202" spans="4:12" x14ac:dyDescent="0.2">
      <c r="D1202" s="6"/>
      <c r="E1202" s="6"/>
      <c r="F1202" s="6"/>
      <c r="G1202" s="6"/>
      <c r="H1202" s="6"/>
      <c r="J1202" s="6"/>
      <c r="K1202" s="6"/>
      <c r="L1202" s="6"/>
    </row>
    <row r="1203" spans="4:12" x14ac:dyDescent="0.2">
      <c r="D1203" s="6"/>
      <c r="E1203" s="6"/>
      <c r="F1203" s="6"/>
      <c r="G1203" s="6"/>
      <c r="H1203" s="6"/>
      <c r="J1203" s="6"/>
      <c r="K1203" s="6"/>
      <c r="L1203" s="6"/>
    </row>
    <row r="1204" spans="4:12" x14ac:dyDescent="0.2">
      <c r="D1204" s="6"/>
      <c r="E1204" s="6"/>
      <c r="F1204" s="6"/>
      <c r="G1204" s="6"/>
      <c r="H1204" s="6"/>
      <c r="J1204" s="6"/>
      <c r="K1204" s="6"/>
      <c r="L1204" s="6"/>
    </row>
    <row r="1205" spans="4:12" x14ac:dyDescent="0.2">
      <c r="D1205" s="6"/>
      <c r="E1205" s="6"/>
      <c r="F1205" s="6"/>
      <c r="G1205" s="6"/>
      <c r="H1205" s="6"/>
      <c r="J1205" s="6"/>
      <c r="K1205" s="6"/>
      <c r="L1205" s="6"/>
    </row>
    <row r="1206" spans="4:12" x14ac:dyDescent="0.2">
      <c r="D1206" s="6"/>
      <c r="E1206" s="6"/>
      <c r="F1206" s="6"/>
      <c r="G1206" s="6"/>
      <c r="H1206" s="6"/>
      <c r="J1206" s="6"/>
      <c r="K1206" s="6"/>
      <c r="L1206" s="6"/>
    </row>
    <row r="1207" spans="4:12" x14ac:dyDescent="0.2">
      <c r="D1207" s="6"/>
      <c r="E1207" s="6"/>
      <c r="F1207" s="6"/>
      <c r="G1207" s="6"/>
      <c r="H1207" s="6"/>
      <c r="J1207" s="6"/>
      <c r="K1207" s="6"/>
      <c r="L1207" s="6"/>
    </row>
    <row r="1208" spans="4:12" x14ac:dyDescent="0.2">
      <c r="D1208" s="6"/>
      <c r="E1208" s="6"/>
      <c r="F1208" s="6"/>
      <c r="G1208" s="6"/>
      <c r="H1208" s="6"/>
      <c r="J1208" s="6"/>
      <c r="K1208" s="6"/>
      <c r="L1208" s="6"/>
    </row>
    <row r="1209" spans="4:12" x14ac:dyDescent="0.2">
      <c r="D1209" s="6"/>
      <c r="E1209" s="6"/>
      <c r="F1209" s="6"/>
      <c r="G1209" s="6"/>
      <c r="H1209" s="6"/>
      <c r="J1209" s="6"/>
      <c r="K1209" s="6"/>
      <c r="L1209" s="6"/>
    </row>
    <row r="1210" spans="4:12" x14ac:dyDescent="0.2">
      <c r="D1210" s="6"/>
      <c r="E1210" s="6"/>
      <c r="F1210" s="6"/>
      <c r="G1210" s="6"/>
      <c r="H1210" s="6"/>
      <c r="J1210" s="6"/>
      <c r="K1210" s="6"/>
      <c r="L1210" s="6"/>
    </row>
    <row r="1211" spans="4:12" x14ac:dyDescent="0.2">
      <c r="D1211" s="6"/>
      <c r="E1211" s="6"/>
      <c r="F1211" s="6"/>
      <c r="G1211" s="6"/>
      <c r="H1211" s="6"/>
      <c r="J1211" s="6"/>
      <c r="K1211" s="6"/>
      <c r="L1211" s="6"/>
    </row>
    <row r="1212" spans="4:12" x14ac:dyDescent="0.2">
      <c r="D1212" s="6"/>
      <c r="E1212" s="6"/>
      <c r="F1212" s="6"/>
      <c r="G1212" s="6"/>
      <c r="H1212" s="6"/>
      <c r="J1212" s="6"/>
      <c r="K1212" s="6"/>
      <c r="L1212" s="6"/>
    </row>
    <row r="1213" spans="4:12" x14ac:dyDescent="0.2">
      <c r="D1213" s="6"/>
      <c r="E1213" s="6"/>
      <c r="F1213" s="6"/>
      <c r="G1213" s="6"/>
      <c r="H1213" s="6"/>
      <c r="J1213" s="6"/>
      <c r="K1213" s="6"/>
      <c r="L1213" s="6"/>
    </row>
    <row r="1214" spans="4:12" x14ac:dyDescent="0.2">
      <c r="D1214" s="6"/>
      <c r="E1214" s="6"/>
      <c r="F1214" s="6"/>
      <c r="G1214" s="6"/>
      <c r="H1214" s="6"/>
      <c r="J1214" s="6"/>
      <c r="K1214" s="6"/>
      <c r="L1214" s="6"/>
    </row>
    <row r="1215" spans="4:12" x14ac:dyDescent="0.2">
      <c r="D1215" s="6"/>
      <c r="E1215" s="6"/>
      <c r="F1215" s="6"/>
      <c r="G1215" s="6"/>
      <c r="H1215" s="6"/>
      <c r="J1215" s="6"/>
      <c r="K1215" s="6"/>
      <c r="L1215" s="6"/>
    </row>
    <row r="1216" spans="4:12" x14ac:dyDescent="0.2">
      <c r="D1216" s="6"/>
      <c r="E1216" s="6"/>
      <c r="F1216" s="6"/>
      <c r="G1216" s="6"/>
      <c r="H1216" s="6"/>
      <c r="J1216" s="6"/>
      <c r="K1216" s="6"/>
      <c r="L1216" s="6"/>
    </row>
    <row r="1217" spans="4:12" x14ac:dyDescent="0.2">
      <c r="D1217" s="6"/>
      <c r="E1217" s="6"/>
      <c r="F1217" s="6"/>
      <c r="G1217" s="6"/>
      <c r="H1217" s="6"/>
      <c r="J1217" s="6"/>
      <c r="K1217" s="6"/>
      <c r="L1217" s="6"/>
    </row>
    <row r="1218" spans="4:12" x14ac:dyDescent="0.2">
      <c r="D1218" s="6"/>
      <c r="E1218" s="6"/>
      <c r="F1218" s="6"/>
      <c r="G1218" s="6"/>
      <c r="H1218" s="6"/>
      <c r="J1218" s="6"/>
      <c r="K1218" s="6"/>
      <c r="L1218" s="6"/>
    </row>
    <row r="1219" spans="4:12" x14ac:dyDescent="0.2">
      <c r="D1219" s="6"/>
      <c r="E1219" s="6"/>
      <c r="F1219" s="6"/>
      <c r="G1219" s="6"/>
      <c r="H1219" s="6"/>
      <c r="J1219" s="6"/>
      <c r="K1219" s="6"/>
      <c r="L1219" s="6"/>
    </row>
    <row r="1220" spans="4:12" x14ac:dyDescent="0.2">
      <c r="D1220" s="6"/>
      <c r="E1220" s="6"/>
      <c r="F1220" s="6"/>
      <c r="G1220" s="6"/>
      <c r="H1220" s="6"/>
      <c r="J1220" s="6"/>
      <c r="K1220" s="6"/>
      <c r="L1220" s="6"/>
    </row>
    <row r="1221" spans="4:12" x14ac:dyDescent="0.2">
      <c r="D1221" s="6"/>
      <c r="E1221" s="6"/>
      <c r="F1221" s="6"/>
      <c r="G1221" s="6"/>
      <c r="H1221" s="6"/>
      <c r="J1221" s="6"/>
      <c r="K1221" s="6"/>
      <c r="L1221" s="6"/>
    </row>
    <row r="1222" spans="4:12" x14ac:dyDescent="0.2">
      <c r="D1222" s="6"/>
      <c r="E1222" s="6"/>
      <c r="F1222" s="6"/>
      <c r="G1222" s="6"/>
      <c r="H1222" s="6"/>
      <c r="J1222" s="6"/>
      <c r="K1222" s="6"/>
      <c r="L1222" s="6"/>
    </row>
    <row r="1223" spans="4:12" x14ac:dyDescent="0.2">
      <c r="D1223" s="6"/>
      <c r="E1223" s="6"/>
      <c r="F1223" s="6"/>
      <c r="G1223" s="6"/>
      <c r="H1223" s="6"/>
      <c r="J1223" s="6"/>
      <c r="K1223" s="6"/>
      <c r="L1223" s="6"/>
    </row>
    <row r="1224" spans="4:12" x14ac:dyDescent="0.2">
      <c r="D1224" s="6"/>
      <c r="E1224" s="6"/>
      <c r="F1224" s="6"/>
      <c r="G1224" s="6"/>
      <c r="H1224" s="6"/>
      <c r="J1224" s="6"/>
      <c r="K1224" s="6"/>
      <c r="L1224" s="6"/>
    </row>
    <row r="1225" spans="4:12" x14ac:dyDescent="0.2">
      <c r="D1225" s="6"/>
      <c r="E1225" s="6"/>
      <c r="F1225" s="6"/>
      <c r="G1225" s="6"/>
      <c r="H1225" s="6"/>
      <c r="J1225" s="6"/>
      <c r="K1225" s="6"/>
      <c r="L1225" s="6"/>
    </row>
    <row r="1226" spans="4:12" x14ac:dyDescent="0.2">
      <c r="D1226" s="6"/>
      <c r="E1226" s="6"/>
      <c r="F1226" s="6"/>
      <c r="G1226" s="6"/>
      <c r="H1226" s="6"/>
      <c r="J1226" s="6"/>
      <c r="K1226" s="6"/>
      <c r="L1226" s="6"/>
    </row>
    <row r="1227" spans="4:12" x14ac:dyDescent="0.2">
      <c r="D1227" s="6"/>
      <c r="E1227" s="6"/>
      <c r="F1227" s="6"/>
      <c r="G1227" s="6"/>
      <c r="H1227" s="6"/>
      <c r="J1227" s="6"/>
      <c r="K1227" s="6"/>
      <c r="L1227" s="6"/>
    </row>
    <row r="1228" spans="4:12" x14ac:dyDescent="0.2">
      <c r="D1228" s="6"/>
      <c r="E1228" s="6"/>
      <c r="F1228" s="6"/>
      <c r="G1228" s="6"/>
      <c r="H1228" s="6"/>
      <c r="J1228" s="6"/>
      <c r="K1228" s="6"/>
      <c r="L1228" s="6"/>
    </row>
    <row r="1229" spans="4:12" x14ac:dyDescent="0.2">
      <c r="D1229" s="6"/>
      <c r="E1229" s="6"/>
      <c r="F1229" s="6"/>
      <c r="G1229" s="6"/>
      <c r="H1229" s="6"/>
      <c r="J1229" s="6"/>
      <c r="K1229" s="6"/>
      <c r="L1229" s="6"/>
    </row>
    <row r="1230" spans="4:12" x14ac:dyDescent="0.2">
      <c r="D1230" s="6"/>
      <c r="E1230" s="6"/>
      <c r="F1230" s="6"/>
      <c r="G1230" s="6"/>
      <c r="H1230" s="6"/>
      <c r="J1230" s="6"/>
      <c r="K1230" s="6"/>
      <c r="L1230" s="6"/>
    </row>
    <row r="1231" spans="4:12" x14ac:dyDescent="0.2">
      <c r="D1231" s="6"/>
      <c r="E1231" s="6"/>
      <c r="F1231" s="6"/>
      <c r="G1231" s="6"/>
      <c r="H1231" s="6"/>
      <c r="J1231" s="6"/>
      <c r="K1231" s="6"/>
      <c r="L1231" s="6"/>
    </row>
    <row r="1232" spans="4:12" x14ac:dyDescent="0.2">
      <c r="D1232" s="6"/>
      <c r="E1232" s="6"/>
      <c r="F1232" s="6"/>
      <c r="G1232" s="6"/>
      <c r="H1232" s="6"/>
      <c r="J1232" s="6"/>
      <c r="K1232" s="6"/>
      <c r="L1232" s="6"/>
    </row>
    <row r="1233" spans="4:12" x14ac:dyDescent="0.2">
      <c r="D1233" s="6"/>
      <c r="E1233" s="6"/>
      <c r="F1233" s="6"/>
      <c r="G1233" s="6"/>
      <c r="H1233" s="6"/>
      <c r="J1233" s="6"/>
      <c r="K1233" s="6"/>
      <c r="L1233" s="6"/>
    </row>
    <row r="1234" spans="4:12" x14ac:dyDescent="0.2">
      <c r="D1234" s="6"/>
      <c r="E1234" s="6"/>
      <c r="F1234" s="6"/>
      <c r="G1234" s="6"/>
      <c r="H1234" s="6"/>
      <c r="J1234" s="6"/>
      <c r="K1234" s="6"/>
      <c r="L1234" s="6"/>
    </row>
    <row r="1235" spans="4:12" x14ac:dyDescent="0.2">
      <c r="D1235" s="6"/>
      <c r="E1235" s="6"/>
      <c r="F1235" s="6"/>
      <c r="G1235" s="6"/>
      <c r="H1235" s="6"/>
      <c r="J1235" s="6"/>
      <c r="K1235" s="6"/>
      <c r="L1235" s="6"/>
    </row>
    <row r="1236" spans="4:12" x14ac:dyDescent="0.2">
      <c r="D1236" s="6"/>
      <c r="E1236" s="6"/>
      <c r="F1236" s="6"/>
      <c r="G1236" s="6"/>
      <c r="H1236" s="6"/>
      <c r="J1236" s="6"/>
      <c r="K1236" s="6"/>
      <c r="L1236" s="6"/>
    </row>
    <row r="1237" spans="4:12" x14ac:dyDescent="0.2">
      <c r="D1237" s="6"/>
      <c r="E1237" s="6"/>
      <c r="F1237" s="6"/>
      <c r="G1237" s="6"/>
      <c r="H1237" s="6"/>
      <c r="J1237" s="6"/>
      <c r="K1237" s="6"/>
      <c r="L1237" s="6"/>
    </row>
    <row r="1238" spans="4:12" x14ac:dyDescent="0.2">
      <c r="D1238" s="6"/>
      <c r="E1238" s="6"/>
      <c r="F1238" s="6"/>
      <c r="G1238" s="6"/>
      <c r="H1238" s="6"/>
      <c r="J1238" s="6"/>
      <c r="K1238" s="6"/>
      <c r="L1238" s="6"/>
    </row>
    <row r="1239" spans="4:12" x14ac:dyDescent="0.2">
      <c r="D1239" s="6"/>
      <c r="E1239" s="6"/>
      <c r="F1239" s="6"/>
      <c r="G1239" s="6"/>
      <c r="H1239" s="6"/>
      <c r="J1239" s="6"/>
      <c r="K1239" s="6"/>
      <c r="L1239" s="6"/>
    </row>
    <row r="1240" spans="4:12" x14ac:dyDescent="0.2">
      <c r="D1240" s="6"/>
      <c r="E1240" s="6"/>
      <c r="F1240" s="6"/>
      <c r="G1240" s="6"/>
      <c r="H1240" s="6"/>
      <c r="J1240" s="6"/>
      <c r="K1240" s="6"/>
      <c r="L1240" s="6"/>
    </row>
    <row r="1241" spans="4:12" x14ac:dyDescent="0.2">
      <c r="D1241" s="6"/>
      <c r="E1241" s="6"/>
      <c r="F1241" s="6"/>
      <c r="G1241" s="6"/>
      <c r="H1241" s="6"/>
      <c r="J1241" s="6"/>
      <c r="K1241" s="6"/>
      <c r="L1241" s="6"/>
    </row>
    <row r="1242" spans="4:12" x14ac:dyDescent="0.2">
      <c r="D1242" s="6"/>
      <c r="E1242" s="6"/>
      <c r="F1242" s="6"/>
      <c r="G1242" s="6"/>
      <c r="H1242" s="6"/>
      <c r="J1242" s="6"/>
      <c r="K1242" s="6"/>
      <c r="L1242" s="6"/>
    </row>
    <row r="1243" spans="4:12" x14ac:dyDescent="0.2">
      <c r="D1243" s="6"/>
      <c r="E1243" s="6"/>
      <c r="F1243" s="6"/>
      <c r="G1243" s="6"/>
      <c r="H1243" s="6"/>
      <c r="J1243" s="6"/>
      <c r="K1243" s="6"/>
      <c r="L1243" s="6"/>
    </row>
    <row r="1244" spans="4:12" x14ac:dyDescent="0.2">
      <c r="D1244" s="6"/>
      <c r="E1244" s="6"/>
      <c r="F1244" s="6"/>
      <c r="G1244" s="6"/>
      <c r="H1244" s="6"/>
      <c r="J1244" s="6"/>
      <c r="K1244" s="6"/>
      <c r="L1244" s="6"/>
    </row>
    <row r="1245" spans="4:12" x14ac:dyDescent="0.2">
      <c r="D1245" s="6"/>
      <c r="E1245" s="6"/>
      <c r="F1245" s="6"/>
      <c r="G1245" s="6"/>
      <c r="H1245" s="6"/>
      <c r="J1245" s="6"/>
      <c r="K1245" s="6"/>
      <c r="L1245" s="6"/>
    </row>
    <row r="1246" spans="4:12" x14ac:dyDescent="0.2">
      <c r="D1246" s="6"/>
      <c r="E1246" s="6"/>
      <c r="F1246" s="6"/>
      <c r="G1246" s="6"/>
      <c r="H1246" s="6"/>
      <c r="J1246" s="6"/>
      <c r="K1246" s="6"/>
      <c r="L1246" s="6"/>
    </row>
    <row r="1247" spans="4:12" x14ac:dyDescent="0.2">
      <c r="D1247" s="6"/>
      <c r="E1247" s="6"/>
      <c r="F1247" s="6"/>
      <c r="G1247" s="6"/>
      <c r="H1247" s="6"/>
      <c r="J1247" s="6"/>
      <c r="K1247" s="6"/>
      <c r="L1247" s="6"/>
    </row>
    <row r="1248" spans="4:12" x14ac:dyDescent="0.2">
      <c r="D1248" s="6"/>
      <c r="E1248" s="6"/>
      <c r="F1248" s="6"/>
      <c r="G1248" s="6"/>
      <c r="H1248" s="6"/>
      <c r="J1248" s="6"/>
      <c r="K1248" s="6"/>
      <c r="L1248" s="6"/>
    </row>
    <row r="1249" spans="4:12" x14ac:dyDescent="0.2">
      <c r="D1249" s="6"/>
      <c r="E1249" s="6"/>
      <c r="F1249" s="6"/>
      <c r="G1249" s="6"/>
      <c r="H1249" s="6"/>
      <c r="J1249" s="6"/>
      <c r="K1249" s="6"/>
      <c r="L1249" s="6"/>
    </row>
    <row r="1250" spans="4:12" x14ac:dyDescent="0.2">
      <c r="D1250" s="6"/>
      <c r="E1250" s="6"/>
      <c r="F1250" s="6"/>
      <c r="G1250" s="6"/>
      <c r="H1250" s="6"/>
      <c r="J1250" s="6"/>
      <c r="K1250" s="6"/>
      <c r="L1250" s="6"/>
    </row>
    <row r="1251" spans="4:12" x14ac:dyDescent="0.2">
      <c r="D1251" s="6"/>
      <c r="E1251" s="6"/>
      <c r="F1251" s="6"/>
      <c r="G1251" s="6"/>
      <c r="H1251" s="6"/>
      <c r="J1251" s="6"/>
      <c r="K1251" s="6"/>
      <c r="L1251" s="6"/>
    </row>
    <row r="1252" spans="4:12" x14ac:dyDescent="0.2">
      <c r="D1252" s="6"/>
      <c r="E1252" s="6"/>
      <c r="F1252" s="6"/>
      <c r="G1252" s="6"/>
      <c r="H1252" s="6"/>
      <c r="J1252" s="6"/>
      <c r="K1252" s="6"/>
      <c r="L1252" s="6"/>
    </row>
    <row r="1253" spans="4:12" x14ac:dyDescent="0.2">
      <c r="D1253" s="6"/>
      <c r="E1253" s="6"/>
      <c r="F1253" s="6"/>
      <c r="G1253" s="6"/>
      <c r="H1253" s="6"/>
      <c r="J1253" s="6"/>
      <c r="K1253" s="6"/>
      <c r="L1253" s="6"/>
    </row>
    <row r="1254" spans="4:12" x14ac:dyDescent="0.2">
      <c r="D1254" s="6"/>
      <c r="E1254" s="6"/>
      <c r="F1254" s="6"/>
      <c r="G1254" s="6"/>
      <c r="H1254" s="6"/>
      <c r="J1254" s="6"/>
      <c r="K1254" s="6"/>
      <c r="L1254" s="6"/>
    </row>
    <row r="1255" spans="4:12" x14ac:dyDescent="0.2">
      <c r="D1255" s="6"/>
      <c r="E1255" s="6"/>
      <c r="F1255" s="6"/>
      <c r="G1255" s="6"/>
      <c r="H1255" s="6"/>
      <c r="J1255" s="6"/>
      <c r="K1255" s="6"/>
      <c r="L1255" s="6"/>
    </row>
    <row r="1256" spans="4:12" x14ac:dyDescent="0.2">
      <c r="D1256" s="6"/>
      <c r="E1256" s="6"/>
      <c r="F1256" s="6"/>
      <c r="G1256" s="6"/>
      <c r="H1256" s="6"/>
      <c r="J1256" s="6"/>
      <c r="K1256" s="6"/>
      <c r="L1256" s="6"/>
    </row>
    <row r="1257" spans="4:12" x14ac:dyDescent="0.2">
      <c r="D1257" s="6"/>
      <c r="E1257" s="6"/>
      <c r="F1257" s="6"/>
      <c r="G1257" s="6"/>
      <c r="H1257" s="6"/>
      <c r="J1257" s="6"/>
      <c r="K1257" s="6"/>
      <c r="L1257" s="6"/>
    </row>
    <row r="1258" spans="4:12" x14ac:dyDescent="0.2">
      <c r="D1258" s="6"/>
      <c r="E1258" s="6"/>
      <c r="F1258" s="6"/>
      <c r="G1258" s="6"/>
      <c r="H1258" s="6"/>
      <c r="J1258" s="6"/>
      <c r="K1258" s="6"/>
      <c r="L1258" s="6"/>
    </row>
    <row r="1259" spans="4:12" x14ac:dyDescent="0.2">
      <c r="D1259" s="6"/>
      <c r="E1259" s="6"/>
      <c r="F1259" s="6"/>
      <c r="G1259" s="6"/>
      <c r="H1259" s="6"/>
      <c r="J1259" s="6"/>
      <c r="K1259" s="6"/>
      <c r="L1259" s="6"/>
    </row>
    <row r="1260" spans="4:12" x14ac:dyDescent="0.2">
      <c r="D1260" s="6"/>
      <c r="E1260" s="6"/>
      <c r="F1260" s="6"/>
      <c r="G1260" s="6"/>
      <c r="H1260" s="6"/>
      <c r="J1260" s="6"/>
      <c r="K1260" s="6"/>
      <c r="L1260" s="6"/>
    </row>
    <row r="1261" spans="4:12" x14ac:dyDescent="0.2">
      <c r="D1261" s="6"/>
      <c r="E1261" s="6"/>
      <c r="F1261" s="6"/>
      <c r="G1261" s="6"/>
      <c r="H1261" s="6"/>
      <c r="J1261" s="6"/>
      <c r="K1261" s="6"/>
      <c r="L1261" s="6"/>
    </row>
    <row r="1262" spans="4:12" x14ac:dyDescent="0.2">
      <c r="D1262" s="6"/>
      <c r="E1262" s="6"/>
      <c r="F1262" s="6"/>
      <c r="G1262" s="6"/>
      <c r="H1262" s="6"/>
      <c r="J1262" s="6"/>
      <c r="K1262" s="6"/>
      <c r="L1262" s="6"/>
    </row>
    <row r="1263" spans="4:12" x14ac:dyDescent="0.2">
      <c r="D1263" s="6"/>
      <c r="E1263" s="6"/>
      <c r="F1263" s="6"/>
      <c r="G1263" s="6"/>
      <c r="H1263" s="6"/>
      <c r="J1263" s="6"/>
      <c r="K1263" s="6"/>
      <c r="L1263" s="6"/>
    </row>
    <row r="1264" spans="4:12" x14ac:dyDescent="0.2">
      <c r="D1264" s="6"/>
      <c r="E1264" s="6"/>
      <c r="F1264" s="6"/>
      <c r="G1264" s="6"/>
      <c r="H1264" s="6"/>
      <c r="J1264" s="6"/>
      <c r="K1264" s="6"/>
      <c r="L1264" s="6"/>
    </row>
    <row r="1265" spans="4:12" x14ac:dyDescent="0.2">
      <c r="D1265" s="6"/>
      <c r="E1265" s="6"/>
      <c r="F1265" s="6"/>
      <c r="G1265" s="6"/>
      <c r="H1265" s="6"/>
      <c r="J1265" s="6"/>
      <c r="K1265" s="6"/>
      <c r="L1265" s="6"/>
    </row>
    <row r="1266" spans="4:12" x14ac:dyDescent="0.2">
      <c r="D1266" s="6"/>
      <c r="E1266" s="6"/>
      <c r="F1266" s="6"/>
      <c r="G1266" s="6"/>
      <c r="H1266" s="6"/>
      <c r="J1266" s="6"/>
      <c r="K1266" s="6"/>
      <c r="L1266" s="6"/>
    </row>
    <row r="1267" spans="4:12" x14ac:dyDescent="0.2">
      <c r="D1267" s="6"/>
      <c r="E1267" s="6"/>
      <c r="F1267" s="6"/>
      <c r="G1267" s="6"/>
      <c r="H1267" s="6"/>
      <c r="J1267" s="6"/>
      <c r="K1267" s="6"/>
      <c r="L1267" s="6"/>
    </row>
    <row r="1268" spans="4:12" x14ac:dyDescent="0.2">
      <c r="D1268" s="6"/>
      <c r="E1268" s="6"/>
      <c r="F1268" s="6"/>
      <c r="G1268" s="6"/>
      <c r="H1268" s="6"/>
      <c r="J1268" s="6"/>
      <c r="K1268" s="6"/>
      <c r="L1268" s="6"/>
    </row>
    <row r="1269" spans="4:12" x14ac:dyDescent="0.2">
      <c r="D1269" s="6"/>
      <c r="E1269" s="6"/>
      <c r="F1269" s="6"/>
      <c r="G1269" s="6"/>
      <c r="H1269" s="6"/>
      <c r="J1269" s="6"/>
      <c r="K1269" s="6"/>
      <c r="L1269" s="6"/>
    </row>
    <row r="1270" spans="4:12" x14ac:dyDescent="0.2">
      <c r="D1270" s="6"/>
      <c r="E1270" s="6"/>
      <c r="F1270" s="6"/>
      <c r="G1270" s="6"/>
      <c r="H1270" s="6"/>
      <c r="J1270" s="6"/>
      <c r="K1270" s="6"/>
      <c r="L1270" s="6"/>
    </row>
    <row r="1271" spans="4:12" x14ac:dyDescent="0.2">
      <c r="D1271" s="6"/>
      <c r="E1271" s="6"/>
      <c r="F1271" s="6"/>
      <c r="G1271" s="6"/>
      <c r="H1271" s="6"/>
      <c r="J1271" s="6"/>
      <c r="K1271" s="6"/>
      <c r="L1271" s="6"/>
    </row>
    <row r="1272" spans="4:12" x14ac:dyDescent="0.2">
      <c r="D1272" s="6"/>
      <c r="E1272" s="6"/>
      <c r="F1272" s="6"/>
      <c r="G1272" s="6"/>
      <c r="H1272" s="6"/>
      <c r="J1272" s="6"/>
      <c r="K1272" s="6"/>
      <c r="L1272" s="6"/>
    </row>
    <row r="1273" spans="4:12" x14ac:dyDescent="0.2">
      <c r="D1273" s="6"/>
      <c r="E1273" s="6"/>
      <c r="F1273" s="6"/>
      <c r="G1273" s="6"/>
      <c r="H1273" s="6"/>
      <c r="J1273" s="6"/>
      <c r="K1273" s="6"/>
      <c r="L1273" s="6"/>
    </row>
    <row r="1274" spans="4:12" x14ac:dyDescent="0.2">
      <c r="D1274" s="6"/>
      <c r="E1274" s="6"/>
      <c r="F1274" s="6"/>
      <c r="G1274" s="6"/>
      <c r="H1274" s="6"/>
      <c r="J1274" s="6"/>
      <c r="K1274" s="6"/>
      <c r="L1274" s="6"/>
    </row>
    <row r="1275" spans="4:12" x14ac:dyDescent="0.2">
      <c r="D1275" s="6"/>
      <c r="E1275" s="6"/>
      <c r="F1275" s="6"/>
      <c r="G1275" s="6"/>
      <c r="H1275" s="6"/>
      <c r="J1275" s="6"/>
      <c r="K1275" s="6"/>
      <c r="L1275" s="6"/>
    </row>
    <row r="1276" spans="4:12" x14ac:dyDescent="0.2">
      <c r="D1276" s="6"/>
      <c r="E1276" s="6"/>
      <c r="F1276" s="6"/>
      <c r="G1276" s="6"/>
      <c r="H1276" s="6"/>
      <c r="J1276" s="6"/>
      <c r="K1276" s="6"/>
      <c r="L1276" s="6"/>
    </row>
    <row r="1277" spans="4:12" x14ac:dyDescent="0.2">
      <c r="D1277" s="6"/>
      <c r="E1277" s="6"/>
      <c r="F1277" s="6"/>
      <c r="G1277" s="6"/>
      <c r="H1277" s="6"/>
      <c r="J1277" s="6"/>
      <c r="K1277" s="6"/>
      <c r="L1277" s="6"/>
    </row>
    <row r="1278" spans="4:12" x14ac:dyDescent="0.2">
      <c r="D1278" s="6"/>
      <c r="E1278" s="6"/>
      <c r="F1278" s="6"/>
      <c r="G1278" s="6"/>
      <c r="H1278" s="6"/>
      <c r="J1278" s="6"/>
      <c r="K1278" s="6"/>
      <c r="L1278" s="6"/>
    </row>
    <row r="1279" spans="4:12" x14ac:dyDescent="0.2">
      <c r="D1279" s="6"/>
      <c r="E1279" s="6"/>
      <c r="F1279" s="6"/>
      <c r="G1279" s="6"/>
      <c r="H1279" s="6"/>
      <c r="J1279" s="6"/>
      <c r="K1279" s="6"/>
      <c r="L1279" s="6"/>
    </row>
    <row r="1280" spans="4:12" x14ac:dyDescent="0.2">
      <c r="D1280" s="6"/>
      <c r="E1280" s="6"/>
      <c r="F1280" s="6"/>
      <c r="G1280" s="6"/>
      <c r="H1280" s="6"/>
      <c r="J1280" s="6"/>
      <c r="K1280" s="6"/>
      <c r="L1280" s="6"/>
    </row>
    <row r="1281" spans="4:12" x14ac:dyDescent="0.2">
      <c r="D1281" s="6"/>
      <c r="E1281" s="6"/>
      <c r="F1281" s="6"/>
      <c r="G1281" s="6"/>
      <c r="H1281" s="6"/>
      <c r="J1281" s="6"/>
      <c r="K1281" s="6"/>
      <c r="L1281" s="6"/>
    </row>
    <row r="1282" spans="4:12" x14ac:dyDescent="0.2">
      <c r="D1282" s="6"/>
      <c r="E1282" s="6"/>
      <c r="F1282" s="6"/>
      <c r="G1282" s="6"/>
      <c r="H1282" s="6"/>
      <c r="J1282" s="6"/>
      <c r="K1282" s="6"/>
      <c r="L1282" s="6"/>
    </row>
    <row r="1283" spans="4:12" x14ac:dyDescent="0.2">
      <c r="D1283" s="6"/>
      <c r="E1283" s="6"/>
      <c r="F1283" s="6"/>
      <c r="G1283" s="6"/>
      <c r="H1283" s="6"/>
      <c r="J1283" s="6"/>
      <c r="K1283" s="6"/>
      <c r="L1283" s="6"/>
    </row>
    <row r="1284" spans="4:12" x14ac:dyDescent="0.2">
      <c r="D1284" s="6"/>
      <c r="E1284" s="6"/>
      <c r="F1284" s="6"/>
      <c r="G1284" s="6"/>
      <c r="H1284" s="6"/>
      <c r="J1284" s="6"/>
      <c r="K1284" s="6"/>
      <c r="L1284" s="6"/>
    </row>
    <row r="1285" spans="4:12" x14ac:dyDescent="0.2">
      <c r="D1285" s="6"/>
      <c r="E1285" s="6"/>
      <c r="F1285" s="6"/>
      <c r="G1285" s="6"/>
      <c r="H1285" s="6"/>
      <c r="J1285" s="6"/>
      <c r="K1285" s="6"/>
      <c r="L1285" s="6"/>
    </row>
    <row r="1286" spans="4:12" x14ac:dyDescent="0.2">
      <c r="D1286" s="6"/>
      <c r="E1286" s="6"/>
      <c r="F1286" s="6"/>
      <c r="G1286" s="6"/>
      <c r="H1286" s="6"/>
      <c r="J1286" s="6"/>
      <c r="K1286" s="6"/>
      <c r="L1286" s="6"/>
    </row>
    <row r="1287" spans="4:12" x14ac:dyDescent="0.2">
      <c r="D1287" s="6"/>
      <c r="E1287" s="6"/>
      <c r="F1287" s="6"/>
      <c r="G1287" s="6"/>
      <c r="H1287" s="6"/>
      <c r="J1287" s="6"/>
      <c r="K1287" s="6"/>
      <c r="L1287" s="6"/>
    </row>
    <row r="1288" spans="4:12" x14ac:dyDescent="0.2">
      <c r="D1288" s="6"/>
      <c r="E1288" s="6"/>
      <c r="F1288" s="6"/>
      <c r="G1288" s="6"/>
      <c r="H1288" s="6"/>
      <c r="J1288" s="6"/>
      <c r="K1288" s="6"/>
      <c r="L1288" s="6"/>
    </row>
    <row r="1289" spans="4:12" x14ac:dyDescent="0.2">
      <c r="D1289" s="6"/>
      <c r="E1289" s="6"/>
      <c r="F1289" s="6"/>
      <c r="G1289" s="6"/>
      <c r="H1289" s="6"/>
      <c r="J1289" s="6"/>
      <c r="K1289" s="6"/>
      <c r="L1289" s="6"/>
    </row>
    <row r="1290" spans="4:12" x14ac:dyDescent="0.2">
      <c r="D1290" s="6"/>
      <c r="E1290" s="6"/>
      <c r="F1290" s="6"/>
      <c r="G1290" s="6"/>
      <c r="H1290" s="6"/>
      <c r="J1290" s="6"/>
      <c r="K1290" s="6"/>
      <c r="L1290" s="6"/>
    </row>
    <row r="1291" spans="4:12" x14ac:dyDescent="0.2">
      <c r="D1291" s="6"/>
      <c r="E1291" s="6"/>
      <c r="F1291" s="6"/>
      <c r="G1291" s="6"/>
      <c r="H1291" s="6"/>
      <c r="J1291" s="6"/>
      <c r="K1291" s="6"/>
      <c r="L1291" s="6"/>
    </row>
    <row r="1292" spans="4:12" x14ac:dyDescent="0.2">
      <c r="D1292" s="6"/>
      <c r="E1292" s="6"/>
      <c r="F1292" s="6"/>
      <c r="G1292" s="6"/>
      <c r="H1292" s="6"/>
      <c r="J1292" s="6"/>
      <c r="K1292" s="6"/>
      <c r="L1292" s="6"/>
    </row>
    <row r="1293" spans="4:12" x14ac:dyDescent="0.2">
      <c r="D1293" s="6"/>
      <c r="E1293" s="6"/>
      <c r="F1293" s="6"/>
      <c r="G1293" s="6"/>
      <c r="H1293" s="6"/>
      <c r="J1293" s="6"/>
      <c r="K1293" s="6"/>
      <c r="L1293" s="6"/>
    </row>
    <row r="1294" spans="4:12" x14ac:dyDescent="0.2">
      <c r="D1294" s="6"/>
      <c r="E1294" s="6"/>
      <c r="F1294" s="6"/>
      <c r="G1294" s="6"/>
      <c r="H1294" s="6"/>
      <c r="J1294" s="6"/>
      <c r="K1294" s="6"/>
      <c r="L1294" s="6"/>
    </row>
    <row r="1295" spans="4:12" x14ac:dyDescent="0.2">
      <c r="D1295" s="6"/>
      <c r="E1295" s="6"/>
      <c r="F1295" s="6"/>
      <c r="G1295" s="6"/>
      <c r="H1295" s="6"/>
      <c r="J1295" s="6"/>
      <c r="K1295" s="6"/>
      <c r="L1295" s="6"/>
    </row>
    <row r="1296" spans="4:12" x14ac:dyDescent="0.2">
      <c r="D1296" s="6"/>
      <c r="E1296" s="6"/>
      <c r="F1296" s="6"/>
      <c r="G1296" s="6"/>
      <c r="H1296" s="6"/>
      <c r="J1296" s="6"/>
      <c r="K1296" s="6"/>
      <c r="L1296" s="6"/>
    </row>
    <row r="1297" spans="4:12" x14ac:dyDescent="0.2">
      <c r="D1297" s="6"/>
      <c r="E1297" s="6"/>
      <c r="F1297" s="6"/>
      <c r="G1297" s="6"/>
      <c r="H1297" s="6"/>
      <c r="J1297" s="6"/>
      <c r="K1297" s="6"/>
      <c r="L1297" s="6"/>
    </row>
    <row r="1298" spans="4:12" x14ac:dyDescent="0.2">
      <c r="D1298" s="6"/>
      <c r="E1298" s="6"/>
      <c r="F1298" s="6"/>
      <c r="G1298" s="6"/>
      <c r="H1298" s="6"/>
      <c r="J1298" s="6"/>
      <c r="K1298" s="6"/>
      <c r="L1298" s="6"/>
    </row>
    <row r="1299" spans="4:12" x14ac:dyDescent="0.2">
      <c r="D1299" s="6"/>
      <c r="E1299" s="6"/>
      <c r="F1299" s="6"/>
      <c r="G1299" s="6"/>
      <c r="H1299" s="6"/>
      <c r="J1299" s="6"/>
      <c r="K1299" s="6"/>
      <c r="L1299" s="6"/>
    </row>
    <row r="1300" spans="4:12" x14ac:dyDescent="0.2">
      <c r="D1300" s="6"/>
      <c r="E1300" s="6"/>
      <c r="F1300" s="6"/>
      <c r="G1300" s="6"/>
      <c r="H1300" s="6"/>
      <c r="J1300" s="6"/>
      <c r="K1300" s="6"/>
      <c r="L1300" s="6"/>
    </row>
    <row r="1301" spans="4:12" x14ac:dyDescent="0.2">
      <c r="D1301" s="6"/>
      <c r="E1301" s="6"/>
      <c r="F1301" s="6"/>
      <c r="G1301" s="6"/>
      <c r="H1301" s="6"/>
      <c r="J1301" s="6"/>
      <c r="K1301" s="6"/>
      <c r="L1301" s="6"/>
    </row>
    <row r="1302" spans="4:12" x14ac:dyDescent="0.2">
      <c r="D1302" s="6"/>
      <c r="E1302" s="6"/>
      <c r="F1302" s="6"/>
      <c r="G1302" s="6"/>
      <c r="H1302" s="6"/>
      <c r="J1302" s="6"/>
      <c r="K1302" s="6"/>
      <c r="L1302" s="6"/>
    </row>
    <row r="1303" spans="4:12" x14ac:dyDescent="0.2">
      <c r="D1303" s="6"/>
      <c r="E1303" s="6"/>
      <c r="F1303" s="6"/>
      <c r="G1303" s="6"/>
      <c r="H1303" s="6"/>
      <c r="J1303" s="6"/>
      <c r="K1303" s="6"/>
      <c r="L1303" s="6"/>
    </row>
    <row r="1304" spans="4:12" x14ac:dyDescent="0.2">
      <c r="D1304" s="6"/>
      <c r="E1304" s="6"/>
      <c r="F1304" s="6"/>
      <c r="G1304" s="6"/>
      <c r="H1304" s="6"/>
      <c r="J1304" s="6"/>
      <c r="K1304" s="6"/>
      <c r="L1304" s="6"/>
    </row>
    <row r="1305" spans="4:12" x14ac:dyDescent="0.2">
      <c r="D1305" s="6"/>
      <c r="E1305" s="6"/>
      <c r="F1305" s="6"/>
      <c r="G1305" s="6"/>
      <c r="H1305" s="6"/>
      <c r="J1305" s="6"/>
      <c r="K1305" s="6"/>
      <c r="L1305" s="6"/>
    </row>
    <row r="1306" spans="4:12" x14ac:dyDescent="0.2">
      <c r="D1306" s="6"/>
      <c r="E1306" s="6"/>
      <c r="F1306" s="6"/>
      <c r="G1306" s="6"/>
      <c r="H1306" s="6"/>
      <c r="J1306" s="6"/>
      <c r="K1306" s="6"/>
      <c r="L1306" s="6"/>
    </row>
    <row r="1307" spans="4:12" x14ac:dyDescent="0.2">
      <c r="D1307" s="6"/>
      <c r="E1307" s="6"/>
      <c r="F1307" s="6"/>
      <c r="G1307" s="6"/>
      <c r="H1307" s="6"/>
      <c r="J1307" s="6"/>
      <c r="K1307" s="6"/>
      <c r="L1307" s="6"/>
    </row>
    <row r="1308" spans="4:12" x14ac:dyDescent="0.2">
      <c r="D1308" s="6"/>
      <c r="E1308" s="6"/>
      <c r="F1308" s="6"/>
      <c r="G1308" s="6"/>
      <c r="H1308" s="6"/>
      <c r="J1308" s="6"/>
      <c r="K1308" s="6"/>
      <c r="L1308" s="6"/>
    </row>
    <row r="1309" spans="4:12" x14ac:dyDescent="0.2">
      <c r="D1309" s="6"/>
      <c r="E1309" s="6"/>
      <c r="F1309" s="6"/>
      <c r="G1309" s="6"/>
      <c r="H1309" s="6"/>
      <c r="J1309" s="6"/>
      <c r="K1309" s="6"/>
      <c r="L1309" s="6"/>
    </row>
    <row r="1310" spans="4:12" x14ac:dyDescent="0.2">
      <c r="D1310" s="6"/>
      <c r="E1310" s="6"/>
      <c r="F1310" s="6"/>
      <c r="G1310" s="6"/>
      <c r="H1310" s="6"/>
      <c r="J1310" s="6"/>
      <c r="K1310" s="6"/>
      <c r="L1310" s="6"/>
    </row>
    <row r="1311" spans="4:12" x14ac:dyDescent="0.2">
      <c r="D1311" s="6"/>
      <c r="E1311" s="6"/>
      <c r="F1311" s="6"/>
      <c r="G1311" s="6"/>
      <c r="H1311" s="6"/>
      <c r="J1311" s="6"/>
      <c r="K1311" s="6"/>
      <c r="L1311" s="6"/>
    </row>
    <row r="1312" spans="4:12" x14ac:dyDescent="0.2">
      <c r="D1312" s="6"/>
      <c r="E1312" s="6"/>
      <c r="F1312" s="6"/>
      <c r="G1312" s="6"/>
      <c r="H1312" s="6"/>
      <c r="J1312" s="6"/>
      <c r="K1312" s="6"/>
      <c r="L1312" s="6"/>
    </row>
    <row r="1313" spans="4:12" x14ac:dyDescent="0.2">
      <c r="D1313" s="6"/>
      <c r="E1313" s="6"/>
      <c r="F1313" s="6"/>
      <c r="G1313" s="6"/>
      <c r="H1313" s="6"/>
      <c r="J1313" s="6"/>
      <c r="K1313" s="6"/>
      <c r="L1313" s="6"/>
    </row>
    <row r="1314" spans="4:12" x14ac:dyDescent="0.2">
      <c r="D1314" s="6"/>
      <c r="E1314" s="6"/>
      <c r="F1314" s="6"/>
      <c r="G1314" s="6"/>
      <c r="H1314" s="6"/>
      <c r="J1314" s="6"/>
      <c r="K1314" s="6"/>
      <c r="L1314" s="6"/>
    </row>
    <row r="1315" spans="4:12" x14ac:dyDescent="0.2">
      <c r="D1315" s="6"/>
      <c r="E1315" s="6"/>
      <c r="F1315" s="6"/>
      <c r="G1315" s="6"/>
      <c r="H1315" s="6"/>
      <c r="J1315" s="6"/>
      <c r="K1315" s="6"/>
      <c r="L1315" s="6"/>
    </row>
    <row r="1316" spans="4:12" x14ac:dyDescent="0.2">
      <c r="D1316" s="6"/>
      <c r="E1316" s="6"/>
      <c r="F1316" s="6"/>
      <c r="G1316" s="6"/>
      <c r="H1316" s="6"/>
      <c r="J1316" s="6"/>
      <c r="K1316" s="6"/>
      <c r="L1316" s="6"/>
    </row>
    <row r="1317" spans="4:12" x14ac:dyDescent="0.2">
      <c r="D1317" s="6"/>
      <c r="E1317" s="6"/>
      <c r="F1317" s="6"/>
      <c r="G1317" s="6"/>
      <c r="H1317" s="6"/>
      <c r="J1317" s="6"/>
      <c r="K1317" s="6"/>
      <c r="L1317" s="6"/>
    </row>
    <row r="1318" spans="4:12" x14ac:dyDescent="0.2">
      <c r="D1318" s="6"/>
      <c r="E1318" s="6"/>
      <c r="F1318" s="6"/>
      <c r="G1318" s="6"/>
      <c r="H1318" s="6"/>
      <c r="J1318" s="6"/>
      <c r="K1318" s="6"/>
      <c r="L1318" s="6"/>
    </row>
    <row r="1319" spans="4:12" x14ac:dyDescent="0.2">
      <c r="D1319" s="6"/>
      <c r="E1319" s="6"/>
      <c r="F1319" s="6"/>
      <c r="G1319" s="6"/>
      <c r="H1319" s="6"/>
      <c r="J1319" s="6"/>
      <c r="K1319" s="6"/>
      <c r="L1319" s="6"/>
    </row>
    <row r="1320" spans="4:12" x14ac:dyDescent="0.2">
      <c r="D1320" s="6"/>
      <c r="E1320" s="6"/>
      <c r="F1320" s="6"/>
      <c r="G1320" s="6"/>
      <c r="H1320" s="6"/>
      <c r="J1320" s="6"/>
      <c r="K1320" s="6"/>
      <c r="L1320" s="6"/>
    </row>
    <row r="1321" spans="4:12" x14ac:dyDescent="0.2">
      <c r="D1321" s="6"/>
      <c r="E1321" s="6"/>
      <c r="F1321" s="6"/>
      <c r="G1321" s="6"/>
      <c r="H1321" s="6"/>
      <c r="J1321" s="6"/>
      <c r="K1321" s="6"/>
      <c r="L1321" s="6"/>
    </row>
    <row r="1322" spans="4:12" x14ac:dyDescent="0.2">
      <c r="D1322" s="6"/>
      <c r="E1322" s="6"/>
      <c r="F1322" s="6"/>
      <c r="G1322" s="6"/>
      <c r="H1322" s="6"/>
      <c r="J1322" s="6"/>
      <c r="K1322" s="6"/>
      <c r="L1322" s="6"/>
    </row>
    <row r="1323" spans="4:12" x14ac:dyDescent="0.2">
      <c r="D1323" s="6"/>
      <c r="E1323" s="6"/>
      <c r="F1323" s="6"/>
      <c r="G1323" s="6"/>
      <c r="H1323" s="6"/>
      <c r="J1323" s="6"/>
      <c r="K1323" s="6"/>
      <c r="L1323" s="6"/>
    </row>
    <row r="1324" spans="4:12" x14ac:dyDescent="0.2">
      <c r="D1324" s="6"/>
      <c r="E1324" s="6"/>
      <c r="F1324" s="6"/>
      <c r="G1324" s="6"/>
      <c r="H1324" s="6"/>
      <c r="J1324" s="6"/>
      <c r="K1324" s="6"/>
      <c r="L1324" s="6"/>
    </row>
    <row r="1325" spans="4:12" x14ac:dyDescent="0.2">
      <c r="D1325" s="6"/>
      <c r="E1325" s="6"/>
      <c r="F1325" s="6"/>
      <c r="G1325" s="6"/>
      <c r="H1325" s="6"/>
      <c r="J1325" s="6"/>
      <c r="K1325" s="6"/>
      <c r="L1325" s="6"/>
    </row>
    <row r="1326" spans="4:12" x14ac:dyDescent="0.2">
      <c r="D1326" s="6"/>
      <c r="E1326" s="6"/>
      <c r="F1326" s="6"/>
      <c r="G1326" s="6"/>
      <c r="H1326" s="6"/>
      <c r="J1326" s="6"/>
      <c r="K1326" s="6"/>
      <c r="L1326" s="6"/>
    </row>
    <row r="1327" spans="4:12" x14ac:dyDescent="0.2">
      <c r="D1327" s="6"/>
      <c r="E1327" s="6"/>
      <c r="F1327" s="6"/>
      <c r="G1327" s="6"/>
      <c r="H1327" s="6"/>
      <c r="J1327" s="6"/>
      <c r="K1327" s="6"/>
      <c r="L1327" s="6"/>
    </row>
    <row r="1328" spans="4:12" x14ac:dyDescent="0.2">
      <c r="D1328" s="6"/>
      <c r="E1328" s="6"/>
      <c r="F1328" s="6"/>
      <c r="G1328" s="6"/>
      <c r="H1328" s="6"/>
      <c r="J1328" s="6"/>
      <c r="K1328" s="6"/>
      <c r="L1328" s="6"/>
    </row>
    <row r="1329" spans="4:12" x14ac:dyDescent="0.2">
      <c r="D1329" s="6"/>
      <c r="E1329" s="6"/>
      <c r="F1329" s="6"/>
      <c r="G1329" s="6"/>
      <c r="H1329" s="6"/>
      <c r="J1329" s="6"/>
      <c r="K1329" s="6"/>
      <c r="L1329" s="6"/>
    </row>
    <row r="1330" spans="4:12" x14ac:dyDescent="0.2">
      <c r="D1330" s="6"/>
      <c r="E1330" s="6"/>
      <c r="F1330" s="6"/>
      <c r="G1330" s="6"/>
      <c r="H1330" s="6"/>
      <c r="J1330" s="6"/>
      <c r="K1330" s="6"/>
      <c r="L1330" s="6"/>
    </row>
    <row r="1331" spans="4:12" x14ac:dyDescent="0.2">
      <c r="D1331" s="6"/>
      <c r="E1331" s="6"/>
      <c r="F1331" s="6"/>
      <c r="G1331" s="6"/>
      <c r="H1331" s="6"/>
      <c r="J1331" s="6"/>
      <c r="K1331" s="6"/>
      <c r="L1331" s="6"/>
    </row>
    <row r="1332" spans="4:12" x14ac:dyDescent="0.2">
      <c r="D1332" s="6"/>
      <c r="E1332" s="6"/>
      <c r="F1332" s="6"/>
      <c r="G1332" s="6"/>
      <c r="H1332" s="6"/>
      <c r="J1332" s="6"/>
      <c r="K1332" s="6"/>
      <c r="L1332" s="6"/>
    </row>
    <row r="1333" spans="4:12" x14ac:dyDescent="0.2">
      <c r="D1333" s="6"/>
      <c r="E1333" s="6"/>
      <c r="F1333" s="6"/>
      <c r="G1333" s="6"/>
      <c r="H1333" s="6"/>
      <c r="J1333" s="6"/>
      <c r="K1333" s="6"/>
      <c r="L1333" s="6"/>
    </row>
    <row r="1334" spans="4:12" x14ac:dyDescent="0.2">
      <c r="D1334" s="6"/>
      <c r="E1334" s="6"/>
      <c r="F1334" s="6"/>
      <c r="G1334" s="6"/>
      <c r="H1334" s="6"/>
      <c r="J1334" s="6"/>
      <c r="K1334" s="6"/>
      <c r="L1334" s="6"/>
    </row>
    <row r="1335" spans="4:12" x14ac:dyDescent="0.2">
      <c r="D1335" s="6"/>
      <c r="E1335" s="6"/>
      <c r="F1335" s="6"/>
      <c r="G1335" s="6"/>
      <c r="H1335" s="6"/>
      <c r="J1335" s="6"/>
      <c r="K1335" s="6"/>
      <c r="L1335" s="6"/>
    </row>
    <row r="1336" spans="4:12" x14ac:dyDescent="0.2">
      <c r="D1336" s="6"/>
      <c r="E1336" s="6"/>
      <c r="F1336" s="6"/>
      <c r="G1336" s="6"/>
      <c r="H1336" s="6"/>
      <c r="J1336" s="6"/>
      <c r="K1336" s="6"/>
      <c r="L1336" s="6"/>
    </row>
    <row r="1337" spans="4:12" x14ac:dyDescent="0.2">
      <c r="D1337" s="6"/>
      <c r="E1337" s="6"/>
      <c r="F1337" s="6"/>
      <c r="G1337" s="6"/>
      <c r="H1337" s="6"/>
      <c r="J1337" s="6"/>
      <c r="K1337" s="6"/>
      <c r="L1337" s="6"/>
    </row>
    <row r="1338" spans="4:12" x14ac:dyDescent="0.2">
      <c r="D1338" s="6"/>
      <c r="E1338" s="6"/>
      <c r="F1338" s="6"/>
      <c r="G1338" s="6"/>
      <c r="H1338" s="6"/>
      <c r="J1338" s="6"/>
      <c r="K1338" s="6"/>
      <c r="L1338" s="6"/>
    </row>
    <row r="1339" spans="4:12" x14ac:dyDescent="0.2">
      <c r="D1339" s="6"/>
      <c r="E1339" s="6"/>
      <c r="F1339" s="6"/>
      <c r="G1339" s="6"/>
      <c r="H1339" s="6"/>
      <c r="J1339" s="6"/>
      <c r="K1339" s="6"/>
      <c r="L1339" s="6"/>
    </row>
    <row r="1340" spans="4:12" x14ac:dyDescent="0.2">
      <c r="D1340" s="6"/>
      <c r="E1340" s="6"/>
      <c r="F1340" s="6"/>
      <c r="G1340" s="6"/>
      <c r="H1340" s="6"/>
      <c r="J1340" s="6"/>
      <c r="K1340" s="6"/>
      <c r="L1340" s="6"/>
    </row>
    <row r="1341" spans="4:12" x14ac:dyDescent="0.2">
      <c r="D1341" s="6"/>
      <c r="E1341" s="6"/>
      <c r="F1341" s="6"/>
      <c r="G1341" s="6"/>
      <c r="H1341" s="6"/>
      <c r="J1341" s="6"/>
      <c r="K1341" s="6"/>
      <c r="L1341" s="6"/>
    </row>
    <row r="1342" spans="4:12" x14ac:dyDescent="0.2">
      <c r="D1342" s="6"/>
      <c r="E1342" s="6"/>
      <c r="F1342" s="6"/>
      <c r="G1342" s="6"/>
      <c r="H1342" s="6"/>
      <c r="J1342" s="6"/>
      <c r="K1342" s="6"/>
      <c r="L1342" s="6"/>
    </row>
    <row r="1343" spans="4:12" x14ac:dyDescent="0.2">
      <c r="D1343" s="6"/>
      <c r="E1343" s="6"/>
      <c r="F1343" s="6"/>
      <c r="G1343" s="6"/>
      <c r="H1343" s="6"/>
      <c r="J1343" s="6"/>
      <c r="K1343" s="6"/>
      <c r="L1343" s="6"/>
    </row>
    <row r="1344" spans="4:12" x14ac:dyDescent="0.2">
      <c r="D1344" s="6"/>
      <c r="E1344" s="6"/>
      <c r="F1344" s="6"/>
      <c r="G1344" s="6"/>
      <c r="H1344" s="6"/>
      <c r="J1344" s="6"/>
      <c r="K1344" s="6"/>
      <c r="L1344" s="6"/>
    </row>
    <row r="1345" spans="4:12" x14ac:dyDescent="0.2">
      <c r="D1345" s="6"/>
      <c r="E1345" s="6"/>
      <c r="F1345" s="6"/>
      <c r="G1345" s="6"/>
      <c r="H1345" s="6"/>
      <c r="J1345" s="6"/>
      <c r="K1345" s="6"/>
      <c r="L1345" s="6"/>
    </row>
    <row r="1346" spans="4:12" x14ac:dyDescent="0.2">
      <c r="D1346" s="6"/>
      <c r="E1346" s="6"/>
      <c r="F1346" s="6"/>
      <c r="G1346" s="6"/>
      <c r="H1346" s="6"/>
      <c r="J1346" s="6"/>
      <c r="K1346" s="6"/>
      <c r="L1346" s="6"/>
    </row>
    <row r="1347" spans="4:12" x14ac:dyDescent="0.2">
      <c r="D1347" s="6"/>
      <c r="E1347" s="6"/>
      <c r="F1347" s="6"/>
      <c r="G1347" s="6"/>
      <c r="H1347" s="6"/>
      <c r="J1347" s="6"/>
      <c r="K1347" s="6"/>
      <c r="L1347" s="6"/>
    </row>
    <row r="1348" spans="4:12" x14ac:dyDescent="0.2">
      <c r="D1348" s="6"/>
      <c r="E1348" s="6"/>
      <c r="F1348" s="6"/>
      <c r="G1348" s="6"/>
      <c r="H1348" s="6"/>
      <c r="J1348" s="6"/>
      <c r="K1348" s="6"/>
      <c r="L1348" s="6"/>
    </row>
    <row r="1349" spans="4:12" x14ac:dyDescent="0.2">
      <c r="D1349" s="6"/>
      <c r="E1349" s="6"/>
      <c r="F1349" s="6"/>
      <c r="G1349" s="6"/>
      <c r="H1349" s="6"/>
      <c r="J1349" s="6"/>
      <c r="K1349" s="6"/>
      <c r="L1349" s="6"/>
    </row>
    <row r="1350" spans="4:12" x14ac:dyDescent="0.2">
      <c r="D1350" s="6"/>
      <c r="E1350" s="6"/>
      <c r="F1350" s="6"/>
      <c r="G1350" s="6"/>
      <c r="H1350" s="6"/>
      <c r="J1350" s="6"/>
      <c r="K1350" s="6"/>
      <c r="L1350" s="6"/>
    </row>
    <row r="1351" spans="4:12" x14ac:dyDescent="0.2">
      <c r="D1351" s="6"/>
      <c r="E1351" s="6"/>
      <c r="F1351" s="6"/>
      <c r="G1351" s="6"/>
      <c r="H1351" s="6"/>
      <c r="J1351" s="6"/>
      <c r="K1351" s="6"/>
      <c r="L1351" s="6"/>
    </row>
    <row r="1352" spans="4:12" x14ac:dyDescent="0.2">
      <c r="D1352" s="6"/>
      <c r="E1352" s="6"/>
      <c r="F1352" s="6"/>
      <c r="G1352" s="6"/>
      <c r="H1352" s="6"/>
      <c r="J1352" s="6"/>
      <c r="K1352" s="6"/>
      <c r="L1352" s="6"/>
    </row>
    <row r="1353" spans="4:12" x14ac:dyDescent="0.2">
      <c r="D1353" s="6"/>
      <c r="E1353" s="6"/>
      <c r="F1353" s="6"/>
      <c r="G1353" s="6"/>
      <c r="H1353" s="6"/>
      <c r="J1353" s="6"/>
      <c r="K1353" s="6"/>
      <c r="L1353" s="6"/>
    </row>
    <row r="1354" spans="4:12" x14ac:dyDescent="0.2">
      <c r="D1354" s="6"/>
      <c r="E1354" s="6"/>
      <c r="F1354" s="6"/>
      <c r="G1354" s="6"/>
      <c r="H1354" s="6"/>
      <c r="J1354" s="6"/>
      <c r="K1354" s="6"/>
      <c r="L1354" s="6"/>
    </row>
    <row r="1355" spans="4:12" x14ac:dyDescent="0.2">
      <c r="D1355" s="6"/>
      <c r="E1355" s="6"/>
      <c r="F1355" s="6"/>
      <c r="G1355" s="6"/>
      <c r="H1355" s="6"/>
      <c r="J1355" s="6"/>
      <c r="K1355" s="6"/>
      <c r="L1355" s="6"/>
    </row>
    <row r="1356" spans="4:12" x14ac:dyDescent="0.2">
      <c r="D1356" s="6"/>
      <c r="E1356" s="6"/>
      <c r="F1356" s="6"/>
      <c r="G1356" s="6"/>
      <c r="H1356" s="6"/>
      <c r="J1356" s="6"/>
      <c r="K1356" s="6"/>
      <c r="L1356" s="6"/>
    </row>
    <row r="1357" spans="4:12" x14ac:dyDescent="0.2">
      <c r="D1357" s="6"/>
      <c r="E1357" s="6"/>
      <c r="F1357" s="6"/>
      <c r="G1357" s="6"/>
      <c r="H1357" s="6"/>
      <c r="J1357" s="6"/>
      <c r="K1357" s="6"/>
      <c r="L1357" s="6"/>
    </row>
    <row r="1358" spans="4:12" x14ac:dyDescent="0.2">
      <c r="D1358" s="6"/>
      <c r="E1358" s="6"/>
      <c r="F1358" s="6"/>
      <c r="G1358" s="6"/>
      <c r="H1358" s="6"/>
      <c r="J1358" s="6"/>
      <c r="K1358" s="6"/>
      <c r="L1358" s="6"/>
    </row>
    <row r="1359" spans="4:12" x14ac:dyDescent="0.2">
      <c r="D1359" s="6"/>
      <c r="E1359" s="6"/>
      <c r="F1359" s="6"/>
      <c r="G1359" s="6"/>
      <c r="H1359" s="6"/>
      <c r="J1359" s="6"/>
      <c r="K1359" s="6"/>
      <c r="L1359" s="6"/>
    </row>
    <row r="1360" spans="4:12" x14ac:dyDescent="0.2">
      <c r="D1360" s="6"/>
      <c r="E1360" s="6"/>
      <c r="F1360" s="6"/>
      <c r="G1360" s="6"/>
      <c r="H1360" s="6"/>
      <c r="J1360" s="6"/>
      <c r="K1360" s="6"/>
      <c r="L1360" s="6"/>
    </row>
    <row r="1361" spans="4:12" x14ac:dyDescent="0.2">
      <c r="D1361" s="6"/>
      <c r="E1361" s="6"/>
      <c r="F1361" s="6"/>
      <c r="G1361" s="6"/>
      <c r="H1361" s="6"/>
      <c r="J1361" s="6"/>
      <c r="K1361" s="6"/>
      <c r="L1361" s="6"/>
    </row>
    <row r="1362" spans="4:12" x14ac:dyDescent="0.2">
      <c r="D1362" s="6"/>
      <c r="E1362" s="6"/>
      <c r="F1362" s="6"/>
      <c r="G1362" s="6"/>
      <c r="H1362" s="6"/>
      <c r="J1362" s="6"/>
      <c r="K1362" s="6"/>
      <c r="L1362" s="6"/>
    </row>
    <row r="1363" spans="4:12" x14ac:dyDescent="0.2">
      <c r="D1363" s="6"/>
      <c r="E1363" s="6"/>
      <c r="F1363" s="6"/>
      <c r="G1363" s="6"/>
      <c r="H1363" s="6"/>
      <c r="J1363" s="6"/>
      <c r="K1363" s="6"/>
      <c r="L1363" s="6"/>
    </row>
    <row r="1364" spans="4:12" x14ac:dyDescent="0.2">
      <c r="D1364" s="6"/>
      <c r="E1364" s="6"/>
      <c r="F1364" s="6"/>
      <c r="G1364" s="6"/>
      <c r="H1364" s="6"/>
      <c r="J1364" s="6"/>
      <c r="K1364" s="6"/>
      <c r="L1364" s="6"/>
    </row>
    <row r="1365" spans="4:12" x14ac:dyDescent="0.2">
      <c r="D1365" s="6"/>
      <c r="E1365" s="6"/>
      <c r="F1365" s="6"/>
      <c r="G1365" s="6"/>
      <c r="H1365" s="6"/>
      <c r="J1365" s="6"/>
      <c r="K1365" s="6"/>
      <c r="L1365" s="6"/>
    </row>
    <row r="1366" spans="4:12" x14ac:dyDescent="0.2">
      <c r="D1366" s="6"/>
      <c r="E1366" s="6"/>
      <c r="F1366" s="6"/>
      <c r="G1366" s="6"/>
      <c r="H1366" s="6"/>
      <c r="J1366" s="6"/>
      <c r="K1366" s="6"/>
      <c r="L1366" s="6"/>
    </row>
    <row r="1367" spans="4:12" x14ac:dyDescent="0.2">
      <c r="D1367" s="6"/>
      <c r="E1367" s="6"/>
      <c r="F1367" s="6"/>
      <c r="G1367" s="6"/>
      <c r="H1367" s="6"/>
      <c r="J1367" s="6"/>
      <c r="K1367" s="6"/>
      <c r="L1367" s="6"/>
    </row>
    <row r="1368" spans="4:12" x14ac:dyDescent="0.2">
      <c r="D1368" s="6"/>
      <c r="E1368" s="6"/>
      <c r="F1368" s="6"/>
      <c r="G1368" s="6"/>
      <c r="H1368" s="6"/>
      <c r="J1368" s="6"/>
      <c r="K1368" s="6"/>
      <c r="L1368" s="6"/>
    </row>
    <row r="1369" spans="4:12" x14ac:dyDescent="0.2">
      <c r="D1369" s="6"/>
      <c r="E1369" s="6"/>
      <c r="F1369" s="6"/>
      <c r="G1369" s="6"/>
      <c r="H1369" s="6"/>
      <c r="J1369" s="6"/>
      <c r="K1369" s="6"/>
      <c r="L1369" s="6"/>
    </row>
    <row r="1370" spans="4:12" x14ac:dyDescent="0.2">
      <c r="D1370" s="6"/>
      <c r="E1370" s="6"/>
      <c r="F1370" s="6"/>
      <c r="G1370" s="6"/>
      <c r="H1370" s="6"/>
      <c r="J1370" s="6"/>
      <c r="K1370" s="6"/>
      <c r="L1370" s="6"/>
    </row>
    <row r="1371" spans="4:12" x14ac:dyDescent="0.2">
      <c r="D1371" s="6"/>
      <c r="E1371" s="6"/>
      <c r="F1371" s="6"/>
      <c r="G1371" s="6"/>
      <c r="H1371" s="6"/>
      <c r="J1371" s="6"/>
      <c r="K1371" s="6"/>
      <c r="L1371" s="6"/>
    </row>
    <row r="1372" spans="4:12" x14ac:dyDescent="0.2">
      <c r="D1372" s="6"/>
      <c r="E1372" s="6"/>
      <c r="F1372" s="6"/>
      <c r="G1372" s="6"/>
      <c r="H1372" s="6"/>
      <c r="J1372" s="6"/>
      <c r="K1372" s="6"/>
      <c r="L1372" s="6"/>
    </row>
    <row r="1373" spans="4:12" x14ac:dyDescent="0.2">
      <c r="D1373" s="6"/>
      <c r="E1373" s="6"/>
      <c r="F1373" s="6"/>
      <c r="G1373" s="6"/>
      <c r="H1373" s="6"/>
      <c r="J1373" s="6"/>
      <c r="K1373" s="6"/>
      <c r="L1373" s="6"/>
    </row>
    <row r="1374" spans="4:12" x14ac:dyDescent="0.2">
      <c r="D1374" s="6"/>
      <c r="E1374" s="6"/>
      <c r="F1374" s="6"/>
      <c r="G1374" s="6"/>
      <c r="H1374" s="6"/>
      <c r="J1374" s="6"/>
      <c r="K1374" s="6"/>
      <c r="L1374" s="6"/>
    </row>
    <row r="1375" spans="4:12" x14ac:dyDescent="0.2">
      <c r="D1375" s="6"/>
      <c r="E1375" s="6"/>
      <c r="F1375" s="6"/>
      <c r="G1375" s="6"/>
      <c r="H1375" s="6"/>
      <c r="J1375" s="6"/>
      <c r="K1375" s="6"/>
      <c r="L1375" s="6"/>
    </row>
    <row r="1376" spans="4:12" x14ac:dyDescent="0.2">
      <c r="D1376" s="6"/>
      <c r="E1376" s="6"/>
      <c r="F1376" s="6"/>
      <c r="G1376" s="6"/>
      <c r="H1376" s="6"/>
      <c r="J1376" s="6"/>
      <c r="K1376" s="6"/>
      <c r="L1376" s="6"/>
    </row>
    <row r="1377" spans="4:12" x14ac:dyDescent="0.2">
      <c r="D1377" s="6"/>
      <c r="E1377" s="6"/>
      <c r="F1377" s="6"/>
      <c r="G1377" s="6"/>
      <c r="H1377" s="6"/>
      <c r="J1377" s="6"/>
      <c r="K1377" s="6"/>
      <c r="L1377" s="6"/>
    </row>
    <row r="1378" spans="4:12" x14ac:dyDescent="0.2">
      <c r="D1378" s="6"/>
      <c r="E1378" s="6"/>
      <c r="F1378" s="6"/>
      <c r="G1378" s="6"/>
      <c r="H1378" s="6"/>
      <c r="J1378" s="6"/>
      <c r="K1378" s="6"/>
      <c r="L1378" s="6"/>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E18"/>
  <sheetViews>
    <sheetView zoomScaleNormal="100" workbookViewId="0">
      <pane xSplit="2" ySplit="14" topLeftCell="C15" activePane="bottomRight" state="frozen"/>
      <selection pane="topRight"/>
      <selection pane="bottomLeft"/>
      <selection pane="bottomRight" activeCell="C15" sqref="C15"/>
    </sheetView>
  </sheetViews>
  <sheetFormatPr baseColWidth="10" defaultRowHeight="16" x14ac:dyDescent="0.2"/>
  <cols>
    <col min="1" max="1" width="16.1640625" style="6" customWidth="1"/>
    <col min="2" max="2" width="30.83203125" style="6" customWidth="1"/>
    <col min="3" max="3" width="13.1640625" style="350" customWidth="1"/>
    <col min="4" max="4" width="13.1640625" style="158" customWidth="1"/>
    <col min="5" max="5" width="28" customWidth="1"/>
  </cols>
  <sheetData>
    <row r="1" spans="1:5" s="40" customFormat="1" ht="31" customHeight="1" x14ac:dyDescent="0.3">
      <c r="A1" s="153" t="s">
        <v>67</v>
      </c>
      <c r="B1" s="153"/>
      <c r="C1" s="346" t="s">
        <v>67</v>
      </c>
      <c r="D1" s="154"/>
      <c r="E1" s="127"/>
    </row>
    <row r="2" spans="1:5" s="155" customFormat="1" ht="19" x14ac:dyDescent="0.25">
      <c r="A2" s="22"/>
      <c r="B2" s="22"/>
      <c r="C2" s="347" t="s">
        <v>70</v>
      </c>
      <c r="D2" s="131" t="s">
        <v>3</v>
      </c>
      <c r="E2" s="128"/>
    </row>
    <row r="3" spans="1:5" ht="117" customHeight="1" x14ac:dyDescent="0.2">
      <c r="A3" s="156"/>
      <c r="B3" s="156"/>
      <c r="C3" s="291" t="s">
        <v>536</v>
      </c>
      <c r="D3" s="47" t="s">
        <v>873</v>
      </c>
      <c r="E3" s="129" t="s">
        <v>908</v>
      </c>
    </row>
    <row r="4" spans="1:5" x14ac:dyDescent="0.2">
      <c r="A4" s="24"/>
      <c r="B4" s="24" t="s">
        <v>4</v>
      </c>
      <c r="C4" s="348"/>
      <c r="D4" s="160"/>
      <c r="E4" s="157" t="str">
        <f>IF(COUNTIF(D$15:INDEX($D:$D,COUNTA($B:$B)+14-COUNTA($B$1:$B$14)),"")&gt;0,"BLANK PRIORITIZATIONS","")</f>
        <v>BLANK PRIORITIZATIONS</v>
      </c>
    </row>
    <row r="5" spans="1:5" x14ac:dyDescent="0.2">
      <c r="A5" s="6" t="s">
        <v>95</v>
      </c>
      <c r="B5" s="6" t="s">
        <v>95</v>
      </c>
      <c r="C5" s="348" t="s">
        <v>103</v>
      </c>
      <c r="D5" s="160" t="s">
        <v>103</v>
      </c>
      <c r="E5" t="s">
        <v>95</v>
      </c>
    </row>
    <row r="6" spans="1:5" x14ac:dyDescent="0.2">
      <c r="A6" s="6" t="s">
        <v>187</v>
      </c>
      <c r="B6" s="6" t="s">
        <v>187</v>
      </c>
      <c r="C6" s="348" t="s">
        <v>107</v>
      </c>
      <c r="D6" s="160" t="s">
        <v>89</v>
      </c>
      <c r="E6" t="s">
        <v>90</v>
      </c>
    </row>
    <row r="7" spans="1:5" x14ac:dyDescent="0.2">
      <c r="A7" s="6" t="s">
        <v>105</v>
      </c>
      <c r="B7" s="6" t="s">
        <v>105</v>
      </c>
      <c r="C7" s="348" t="s">
        <v>91</v>
      </c>
      <c r="D7" s="160" t="s">
        <v>91</v>
      </c>
      <c r="E7" t="s">
        <v>105</v>
      </c>
    </row>
    <row r="8" spans="1:5" x14ac:dyDescent="0.2">
      <c r="C8" s="349" t="s">
        <v>102</v>
      </c>
      <c r="D8" s="271" t="s">
        <v>102</v>
      </c>
    </row>
    <row r="9" spans="1:5" x14ac:dyDescent="0.2">
      <c r="C9" s="349"/>
      <c r="D9" s="271"/>
    </row>
    <row r="10" spans="1:5" x14ac:dyDescent="0.2">
      <c r="C10" s="349"/>
      <c r="D10" s="271"/>
    </row>
    <row r="11" spans="1:5" x14ac:dyDescent="0.2">
      <c r="C11" s="348"/>
      <c r="D11" s="160"/>
    </row>
    <row r="12" spans="1:5" x14ac:dyDescent="0.2">
      <c r="C12" s="348"/>
      <c r="D12" s="160"/>
    </row>
    <row r="13" spans="1:5" x14ac:dyDescent="0.2">
      <c r="C13" s="348"/>
      <c r="D13" s="160"/>
    </row>
    <row r="14" spans="1:5" x14ac:dyDescent="0.2">
      <c r="A14" s="35" t="s">
        <v>541</v>
      </c>
      <c r="B14" s="35" t="s">
        <v>5</v>
      </c>
      <c r="C14" s="292" t="s">
        <v>525</v>
      </c>
      <c r="D14" s="161" t="s">
        <v>526</v>
      </c>
      <c r="E14" s="149" t="s">
        <v>671</v>
      </c>
    </row>
    <row r="15" spans="1:5" x14ac:dyDescent="0.2">
      <c r="D15" s="158" t="str">
        <f>IF(LEFT($B15,4)="_Mil","M",IF(SUM($C15)=0,"",$C15))</f>
        <v/>
      </c>
      <c r="E15" s="159" t="str">
        <f>IF($D15=1,"Scale-up: Saturation",IF($D15=2,"Scale-up: Aggressive",IF($D15=4,"Sustained",IF($D15=5,"Centrally Supported",IF($D15=6,"Sustained:Commodities",IF($D15=7,"Attained",IF($D15=8,"Not PEPFAR Supported",IF($D15="M","Military",IF($D15="NA","Not a PSNU","INVALID")))))))))</f>
        <v>INVALID</v>
      </c>
    </row>
    <row r="16" spans="1:5" x14ac:dyDescent="0.2">
      <c r="E16" s="159"/>
    </row>
    <row r="17" spans="1:5" x14ac:dyDescent="0.2">
      <c r="E17" s="159"/>
    </row>
    <row r="18" spans="1:5" x14ac:dyDescent="0.2">
      <c r="A18" s="36"/>
      <c r="B18" s="36"/>
      <c r="E18" s="159"/>
    </row>
  </sheetData>
  <conditionalFormatting sqref="E4">
    <cfRule type="containsText" dxfId="477" priority="3" operator="containsText" text="BLANK PRIORITIZATIONS">
      <formula>NOT(ISERROR(SEARCH("BLANK PRIORITIZATIONS",E4)))</formula>
    </cfRule>
  </conditionalFormatting>
  <conditionalFormatting sqref="C1:D1048576">
    <cfRule type="expression" dxfId="476" priority="2">
      <formula>AND(ROW(C1)&gt;14,$B1&lt;&gt;"",C1&lt;&gt;1,C1&lt;&gt;2,C1&lt;&gt;4,C1&lt;&gt;5,C1&lt;&gt;6,C1&lt;&gt;7,C1&lt;&gt;8,C1&lt;&gt;"M",C1&lt;&gt;"NA")</formula>
    </cfRule>
  </conditionalFormatting>
  <conditionalFormatting sqref="D1:D1048576">
    <cfRule type="expression" dxfId="475" priority="728">
      <formula>AND(ROW($D1)&gt;14,$D1="",$B1&lt;&gt;"")</formula>
    </cfRule>
    <cfRule type="expression" dxfId="474" priority="729">
      <formula>AND(LEFT($B1,4)&lt;&gt;"_Mil",ROW($D1)&gt;14,$D1&lt;&gt;$C1,$B1&lt;&gt;"")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CM3876"/>
  <sheetViews>
    <sheetView tabSelected="1" zoomScale="130" zoomScaleNormal="130" workbookViewId="0">
      <pane xSplit="5" ySplit="14" topLeftCell="F15" activePane="bottomRight" state="frozen"/>
      <selection pane="topRight"/>
      <selection pane="bottomLeft"/>
      <selection pane="bottomRight" activeCell="BI1" sqref="BI1:BN1048576"/>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39" hidden="1" customWidth="1"/>
    <col min="6" max="6" width="13.1640625" style="330" customWidth="1"/>
    <col min="7" max="7" width="12" customWidth="1"/>
    <col min="8" max="11" width="11.83203125" customWidth="1"/>
    <col min="12" max="12" width="11.83203125" style="354" customWidth="1"/>
    <col min="13" max="13" width="11.83203125" customWidth="1"/>
    <col min="14" max="14" width="11.83203125" style="354" customWidth="1"/>
    <col min="15" max="25" width="11.83203125" customWidth="1"/>
    <col min="26" max="26" width="11.83203125" style="330" customWidth="1"/>
    <col min="27" max="30" width="11.83203125" customWidth="1"/>
    <col min="31" max="31" width="11.83203125" style="330" customWidth="1"/>
    <col min="32" max="35" width="11.83203125" customWidth="1"/>
    <col min="36" max="36" width="11.83203125" style="330" customWidth="1"/>
    <col min="37" max="49" width="11.83203125" customWidth="1"/>
    <col min="50" max="50" width="11.83203125" style="330" customWidth="1"/>
    <col min="51" max="54" width="11.83203125" customWidth="1"/>
    <col min="55" max="55" width="11.83203125" style="330" customWidth="1"/>
    <col min="56" max="65" width="11.83203125" customWidth="1"/>
    <col min="66" max="66" width="11.83203125" style="330" customWidth="1"/>
    <col min="67" max="67" width="11.83203125" style="468" customWidth="1"/>
    <col min="68" max="70" width="11.83203125" style="243" customWidth="1"/>
    <col min="71" max="73" width="11.83203125" style="242" customWidth="1"/>
    <col min="74" max="81" width="11.83203125" style="55" customWidth="1"/>
    <col min="82" max="88" width="11.83203125" style="382" customWidth="1"/>
    <col min="89" max="89" width="11.83203125" style="468" customWidth="1"/>
    <col min="90" max="90" width="11.83203125" style="184" customWidth="1"/>
  </cols>
  <sheetData>
    <row r="1" spans="1:91" s="40" customFormat="1" ht="31" customHeight="1" thickBot="1" x14ac:dyDescent="0.35">
      <c r="A1" s="5" t="s">
        <v>284</v>
      </c>
      <c r="B1" s="5"/>
      <c r="C1" s="5"/>
      <c r="D1" s="245"/>
      <c r="E1" s="5"/>
      <c r="F1" s="89" t="s">
        <v>73</v>
      </c>
      <c r="G1" s="421"/>
      <c r="H1" s="50"/>
      <c r="I1" s="422"/>
      <c r="J1" s="68"/>
      <c r="K1" s="422"/>
      <c r="L1" s="335"/>
      <c r="M1" s="422"/>
      <c r="N1" s="63"/>
      <c r="O1" s="422"/>
      <c r="P1" s="50"/>
      <c r="Q1" s="422"/>
      <c r="R1" s="50"/>
      <c r="S1" s="422"/>
      <c r="T1" s="50"/>
      <c r="U1" s="422"/>
      <c r="V1" s="50"/>
      <c r="W1" s="422"/>
      <c r="X1" s="63"/>
      <c r="Y1" s="422"/>
      <c r="Z1" s="89" t="s">
        <v>1143</v>
      </c>
      <c r="AA1" s="423"/>
      <c r="AB1" s="424"/>
      <c r="AC1" s="286"/>
      <c r="AD1" s="424"/>
      <c r="AE1" s="89" t="s">
        <v>1128</v>
      </c>
      <c r="AF1" s="423"/>
      <c r="AG1" s="423"/>
      <c r="AH1" s="78"/>
      <c r="AI1" s="424"/>
      <c r="AJ1" s="425" t="s">
        <v>1091</v>
      </c>
      <c r="AK1" s="426"/>
      <c r="AL1" s="426"/>
      <c r="AM1" s="426"/>
      <c r="AN1" s="427"/>
      <c r="AO1" s="422"/>
      <c r="AP1" s="427"/>
      <c r="AQ1" s="424"/>
      <c r="AR1" s="428"/>
      <c r="AS1" s="429" t="s">
        <v>0</v>
      </c>
      <c r="AT1" s="430"/>
      <c r="AU1" s="424"/>
      <c r="AV1" s="423"/>
      <c r="AW1" s="423"/>
      <c r="AX1" s="89" t="s">
        <v>51</v>
      </c>
      <c r="AY1" s="430"/>
      <c r="AZ1" s="430"/>
      <c r="BA1" s="430"/>
      <c r="BB1" s="424"/>
      <c r="BC1" s="89" t="s">
        <v>50</v>
      </c>
      <c r="BD1" s="26"/>
      <c r="BE1" s="26"/>
      <c r="BF1" s="50"/>
      <c r="BG1" s="50"/>
      <c r="BH1" s="78"/>
      <c r="BI1" s="431" t="s">
        <v>1</v>
      </c>
      <c r="BJ1" s="78"/>
      <c r="BK1" s="78"/>
      <c r="BL1" s="78"/>
      <c r="BM1" s="78"/>
      <c r="BN1" s="63"/>
      <c r="BO1" s="429" t="s">
        <v>1092</v>
      </c>
      <c r="BP1" s="60"/>
      <c r="BQ1" s="60"/>
      <c r="BR1" s="60"/>
      <c r="BS1" s="432"/>
      <c r="BT1" s="432"/>
      <c r="BU1" s="432"/>
      <c r="BV1" s="50"/>
      <c r="BW1" s="50"/>
      <c r="BX1" s="50"/>
      <c r="BY1" s="50"/>
      <c r="BZ1" s="50"/>
      <c r="CA1" s="50"/>
      <c r="CB1" s="50"/>
      <c r="CC1" s="50"/>
      <c r="CD1" s="433"/>
      <c r="CE1" s="433"/>
      <c r="CF1" s="433"/>
      <c r="CG1" s="433"/>
      <c r="CH1" s="433"/>
      <c r="CI1" s="433"/>
      <c r="CJ1" s="433"/>
      <c r="CK1" s="431" t="s">
        <v>43</v>
      </c>
      <c r="CL1" s="93"/>
    </row>
    <row r="2" spans="1:91" s="39" customFormat="1" ht="19" x14ac:dyDescent="0.25">
      <c r="A2" s="539" t="s">
        <v>1014</v>
      </c>
      <c r="B2" s="540"/>
      <c r="C2" s="2"/>
      <c r="D2" s="246"/>
      <c r="E2" s="2"/>
      <c r="F2" s="357" t="s">
        <v>70</v>
      </c>
      <c r="G2" s="3"/>
      <c r="H2" s="64"/>
      <c r="I2" s="3"/>
      <c r="J2" s="163"/>
      <c r="K2" s="3"/>
      <c r="L2" s="163"/>
      <c r="M2" s="3"/>
      <c r="N2" s="64"/>
      <c r="O2" s="3"/>
      <c r="P2" s="64"/>
      <c r="Q2" s="3"/>
      <c r="R2" s="64"/>
      <c r="S2" s="3"/>
      <c r="T2" s="64"/>
      <c r="U2" s="3"/>
      <c r="V2" s="64"/>
      <c r="W2" s="3"/>
      <c r="X2" s="64"/>
      <c r="Y2" s="3"/>
      <c r="Z2" s="90" t="s">
        <v>70</v>
      </c>
      <c r="AA2" s="71"/>
      <c r="AB2" s="71"/>
      <c r="AC2" s="94"/>
      <c r="AD2" s="71"/>
      <c r="AE2" s="90" t="s">
        <v>70</v>
      </c>
      <c r="AF2" s="71"/>
      <c r="AG2" s="71"/>
      <c r="AH2" s="77"/>
      <c r="AI2" s="71"/>
      <c r="AJ2" s="434" t="s">
        <v>70</v>
      </c>
      <c r="AK2" s="435"/>
      <c r="AL2" s="435"/>
      <c r="AM2" s="435"/>
      <c r="AN2" s="436" t="s">
        <v>2</v>
      </c>
      <c r="AO2" s="3"/>
      <c r="AP2" s="436"/>
      <c r="AQ2" s="437" t="s">
        <v>3</v>
      </c>
      <c r="AR2" s="438"/>
      <c r="AS2" s="439" t="s">
        <v>2</v>
      </c>
      <c r="AT2" s="440"/>
      <c r="AU2" s="437" t="s">
        <v>3</v>
      </c>
      <c r="AV2" s="71"/>
      <c r="AW2" s="71"/>
      <c r="AX2" s="90" t="s">
        <v>70</v>
      </c>
      <c r="AY2" s="440"/>
      <c r="AZ2" s="440"/>
      <c r="BA2" s="440" t="s">
        <v>2</v>
      </c>
      <c r="BB2" s="437" t="s">
        <v>3</v>
      </c>
      <c r="BC2" s="90" t="s">
        <v>2</v>
      </c>
      <c r="BD2" s="436"/>
      <c r="BE2" s="436"/>
      <c r="BF2" s="437" t="s">
        <v>3</v>
      </c>
      <c r="BG2" s="437"/>
      <c r="BH2" s="74" t="s">
        <v>70</v>
      </c>
      <c r="BI2" s="439" t="s">
        <v>2</v>
      </c>
      <c r="BJ2" s="74"/>
      <c r="BK2" s="74"/>
      <c r="BL2" s="74" t="s">
        <v>70</v>
      </c>
      <c r="BM2" s="74"/>
      <c r="BN2" s="441" t="s">
        <v>3</v>
      </c>
      <c r="BO2" s="439" t="s">
        <v>2</v>
      </c>
      <c r="BP2" s="74"/>
      <c r="BQ2" s="71"/>
      <c r="BR2" s="71"/>
      <c r="BS2" s="436"/>
      <c r="BT2" s="436"/>
      <c r="BU2" s="436"/>
      <c r="BV2" s="437" t="s">
        <v>3</v>
      </c>
      <c r="BW2" s="437"/>
      <c r="BX2" s="437"/>
      <c r="BY2" s="437"/>
      <c r="BZ2" s="437"/>
      <c r="CA2" s="437"/>
      <c r="CB2" s="437"/>
      <c r="CC2" s="437"/>
      <c r="CD2" s="440" t="s">
        <v>58</v>
      </c>
      <c r="CE2" s="440"/>
      <c r="CF2" s="440"/>
      <c r="CG2" s="440"/>
      <c r="CH2" s="440"/>
      <c r="CI2" s="440"/>
      <c r="CJ2" s="440"/>
      <c r="CK2" s="439" t="s">
        <v>2</v>
      </c>
      <c r="CL2" s="442" t="s">
        <v>3</v>
      </c>
    </row>
    <row r="3" spans="1:91" s="23" customFormat="1" ht="134" customHeight="1" thickBot="1" x14ac:dyDescent="0.25">
      <c r="A3" s="541"/>
      <c r="B3" s="542"/>
      <c r="C3" s="30"/>
      <c r="D3" s="247"/>
      <c r="E3" s="30"/>
      <c r="F3" s="358" t="s">
        <v>1129</v>
      </c>
      <c r="G3" s="443" t="s">
        <v>889</v>
      </c>
      <c r="H3" s="118" t="s">
        <v>1130</v>
      </c>
      <c r="I3" s="443" t="s">
        <v>890</v>
      </c>
      <c r="J3" s="164" t="s">
        <v>1131</v>
      </c>
      <c r="K3" s="443" t="s">
        <v>891</v>
      </c>
      <c r="L3" s="355" t="s">
        <v>1113</v>
      </c>
      <c r="M3" s="443" t="s">
        <v>1011</v>
      </c>
      <c r="N3" s="352" t="s">
        <v>1114</v>
      </c>
      <c r="O3" s="443" t="s">
        <v>1008</v>
      </c>
      <c r="P3" s="118" t="s">
        <v>1132</v>
      </c>
      <c r="Q3" s="443" t="s">
        <v>964</v>
      </c>
      <c r="R3" s="118" t="s">
        <v>1144</v>
      </c>
      <c r="S3" s="443" t="s">
        <v>892</v>
      </c>
      <c r="T3" s="118" t="s">
        <v>1133</v>
      </c>
      <c r="U3" s="443" t="s">
        <v>893</v>
      </c>
      <c r="V3" s="118" t="s">
        <v>1134</v>
      </c>
      <c r="W3" s="443" t="s">
        <v>894</v>
      </c>
      <c r="X3" s="118" t="s">
        <v>1135</v>
      </c>
      <c r="Y3" s="444" t="s">
        <v>895</v>
      </c>
      <c r="Z3" s="115" t="s">
        <v>1006</v>
      </c>
      <c r="AA3" s="281" t="s">
        <v>1</v>
      </c>
      <c r="AB3" s="281" t="s">
        <v>0</v>
      </c>
      <c r="AC3" s="95" t="s">
        <v>51</v>
      </c>
      <c r="AD3" s="281" t="s">
        <v>50</v>
      </c>
      <c r="AE3" s="115" t="s">
        <v>1006</v>
      </c>
      <c r="AF3" s="281" t="s">
        <v>1</v>
      </c>
      <c r="AG3" s="281" t="s">
        <v>0</v>
      </c>
      <c r="AH3" s="124" t="s">
        <v>51</v>
      </c>
      <c r="AI3" s="281" t="s">
        <v>50</v>
      </c>
      <c r="AJ3" s="445" t="s">
        <v>1145</v>
      </c>
      <c r="AK3" s="446" t="s">
        <v>1136</v>
      </c>
      <c r="AL3" s="76" t="s">
        <v>1137</v>
      </c>
      <c r="AM3" s="76" t="s">
        <v>1138</v>
      </c>
      <c r="AN3" s="447" t="s">
        <v>1115</v>
      </c>
      <c r="AO3" s="448" t="s">
        <v>1139</v>
      </c>
      <c r="AP3" s="449" t="s">
        <v>1116</v>
      </c>
      <c r="AQ3" s="81" t="s">
        <v>1117</v>
      </c>
      <c r="AR3" s="450" t="s">
        <v>1118</v>
      </c>
      <c r="AS3" s="451" t="s">
        <v>1119</v>
      </c>
      <c r="AT3" s="411" t="s">
        <v>1120</v>
      </c>
      <c r="AU3" s="324" t="s">
        <v>1121</v>
      </c>
      <c r="AV3" s="81" t="s">
        <v>1122</v>
      </c>
      <c r="AW3" s="81" t="s">
        <v>1123</v>
      </c>
      <c r="AX3" s="115" t="s">
        <v>1141</v>
      </c>
      <c r="AY3" s="454" t="s">
        <v>1146</v>
      </c>
      <c r="AZ3" s="454" t="s">
        <v>1142</v>
      </c>
      <c r="BA3" s="411" t="s">
        <v>1126</v>
      </c>
      <c r="BB3" s="244" t="s">
        <v>1127</v>
      </c>
      <c r="BC3" s="115" t="s">
        <v>1148</v>
      </c>
      <c r="BD3" s="455" t="s">
        <v>1149</v>
      </c>
      <c r="BE3" s="455" t="s">
        <v>1150</v>
      </c>
      <c r="BF3" s="81" t="s">
        <v>1151</v>
      </c>
      <c r="BG3" s="81" t="s">
        <v>1152</v>
      </c>
      <c r="BH3" s="453" t="s">
        <v>1153</v>
      </c>
      <c r="BI3" s="452" t="s">
        <v>1124</v>
      </c>
      <c r="BJ3" s="453" t="s">
        <v>1093</v>
      </c>
      <c r="BK3" s="453" t="s">
        <v>1094</v>
      </c>
      <c r="BL3" s="453" t="s">
        <v>1172</v>
      </c>
      <c r="BM3" s="453" t="s">
        <v>1140</v>
      </c>
      <c r="BN3" s="81" t="s">
        <v>1125</v>
      </c>
      <c r="BO3" s="41" t="s">
        <v>1095</v>
      </c>
      <c r="BP3" s="76" t="s">
        <v>786</v>
      </c>
      <c r="BQ3" s="76" t="s">
        <v>787</v>
      </c>
      <c r="BR3" s="76" t="s">
        <v>1096</v>
      </c>
      <c r="BS3" s="455" t="s">
        <v>1154</v>
      </c>
      <c r="BT3" s="303" t="s">
        <v>1156</v>
      </c>
      <c r="BU3" s="455" t="s">
        <v>1155</v>
      </c>
      <c r="BV3" s="81" t="s">
        <v>1147</v>
      </c>
      <c r="BW3" s="53" t="s">
        <v>1157</v>
      </c>
      <c r="BX3" s="53" t="s">
        <v>1158</v>
      </c>
      <c r="BY3" s="53" t="s">
        <v>1159</v>
      </c>
      <c r="BZ3" s="53" t="s">
        <v>1160</v>
      </c>
      <c r="CA3" s="53" t="s">
        <v>1161</v>
      </c>
      <c r="CB3" s="53" t="s">
        <v>1097</v>
      </c>
      <c r="CC3" s="53" t="s">
        <v>1162</v>
      </c>
      <c r="CD3" s="443" t="s">
        <v>1163</v>
      </c>
      <c r="CE3" s="76" t="s">
        <v>1164</v>
      </c>
      <c r="CF3" s="76" t="s">
        <v>1165</v>
      </c>
      <c r="CG3" s="76" t="s">
        <v>1166</v>
      </c>
      <c r="CH3" s="76" t="s">
        <v>1167</v>
      </c>
      <c r="CI3" s="76" t="s">
        <v>1168</v>
      </c>
      <c r="CJ3" s="76" t="s">
        <v>1169</v>
      </c>
      <c r="CK3" s="452" t="s">
        <v>1170</v>
      </c>
      <c r="CL3" s="81" t="s">
        <v>1171</v>
      </c>
      <c r="CM3"/>
    </row>
    <row r="4" spans="1:91" s="23" customFormat="1" x14ac:dyDescent="0.2">
      <c r="A4" s="32"/>
      <c r="B4" s="32"/>
      <c r="C4" s="32"/>
      <c r="D4" s="248" t="s">
        <v>4</v>
      </c>
      <c r="E4" s="32"/>
      <c r="F4" s="238">
        <f>SUBTOTAL(109,F$15:INDEX(F:F,COUNTA($B:$B)+14-COUNTA($B$1:$B$14)))</f>
        <v>0</v>
      </c>
      <c r="G4" s="456"/>
      <c r="H4" s="69">
        <f>SUBTOTAL(109,H$15:INDEX(H:H,COUNTA($B:$B)+14-COUNTA($B$1:$B$14)))</f>
        <v>0</v>
      </c>
      <c r="I4" s="456"/>
      <c r="J4" s="165" t="str">
        <f>IF(SUM($F4)=0,"",SUM($H4)/$F4)</f>
        <v/>
      </c>
      <c r="K4" s="457"/>
      <c r="L4" s="165" t="str">
        <f>IF(SUM($F4)=0,"",SUM($N4)/$F4)</f>
        <v/>
      </c>
      <c r="M4" s="457"/>
      <c r="N4" s="66">
        <f>SUBTOTAL(109,N$15:INDEX(N:N,COUNTA($B:$B)+14-COUNTA($B$1:$B$14)))</f>
        <v>0</v>
      </c>
      <c r="O4" s="457"/>
      <c r="P4" s="69">
        <f>SUBTOTAL(109,P$15:INDEX(P:P,COUNTA($B:$B)+14-COUNTA($B$1:$B$14)))</f>
        <v>0</v>
      </c>
      <c r="Q4" s="457"/>
      <c r="R4" s="69">
        <f>SUBTOTAL(109,R$15:INDEX(R:R,COUNTA($B:$B)+14-COUNTA($B$1:$B$14)))</f>
        <v>0</v>
      </c>
      <c r="S4" s="456"/>
      <c r="T4" s="69">
        <f>SUBTOTAL(109,T$15:INDEX(T:T,COUNTA($B:$B)+14-COUNTA($B$1:$B$14)))</f>
        <v>0</v>
      </c>
      <c r="U4" s="456"/>
      <c r="V4" s="69">
        <f>SUBTOTAL(109,V$15:INDEX(V:V,COUNTA($B:$B)+14-COUNTA($B$1:$B$14)))</f>
        <v>0</v>
      </c>
      <c r="W4" s="456"/>
      <c r="X4" s="69">
        <f>SUBTOTAL(109,X$15:INDEX(X:X,COUNTA($B:$B)+14-COUNTA($B$1:$B$14)))</f>
        <v>0</v>
      </c>
      <c r="Y4" s="456"/>
      <c r="Z4" s="99">
        <f>SUBTOTAL(109,Z$15:INDEX(Z:Z,COUNTA($B:$B)+14-COUNTA($B$1:$B$14)))</f>
        <v>0</v>
      </c>
      <c r="AA4" s="82">
        <f>SUBTOTAL(109,AA$15:INDEX(AA:AA,COUNTA($B:$B)+14-COUNTA($B$1:$B$14)))</f>
        <v>0</v>
      </c>
      <c r="AB4" s="82">
        <f>SUBTOTAL(109,AB$15:INDEX(AB:AB,COUNTA($B:$B)+14-COUNTA($B$1:$B$14)))</f>
        <v>0</v>
      </c>
      <c r="AC4" s="284">
        <f>SUBTOTAL(109,AC$15:INDEX(AC:AC,COUNTA($B:$B)+14-COUNTA($B$1:$B$14)))</f>
        <v>0</v>
      </c>
      <c r="AD4" s="414">
        <f>SUBTOTAL(109,AD$15:INDEX(AD:AD,COUNTA($B:$B)+14-COUNTA($B$1:$B$14)))</f>
        <v>0</v>
      </c>
      <c r="AE4" s="99">
        <f>SUBTOTAL(109,AE$15:INDEX(AE:AE,COUNTA($B:$B)+14-COUNTA($B$1:$B$14)))</f>
        <v>0</v>
      </c>
      <c r="AF4" s="82">
        <f>SUBTOTAL(109,AF$15:INDEX(AF:AF,COUNTA($B:$B)+14-COUNTA($B$1:$B$14)))</f>
        <v>0</v>
      </c>
      <c r="AG4" s="82">
        <f>SUBTOTAL(109,AG$15:INDEX(AG:AG,COUNTA($B:$B)+14-COUNTA($B$1:$B$14)))</f>
        <v>0</v>
      </c>
      <c r="AH4" s="114">
        <f>SUBTOTAL(109,AH$15:INDEX(AH:AH,COUNTA($B:$B)+14-COUNTA($B$1:$B$14)))</f>
        <v>0</v>
      </c>
      <c r="AI4" s="414">
        <f>SUBTOTAL(109,AI$15:INDEX(AI:AI,COUNTA($B:$B)+14-COUNTA($B$1:$B$14)))</f>
        <v>0</v>
      </c>
      <c r="AJ4" s="82">
        <f>SUBTOTAL(109,AJ$15:INDEX(AJ:AJ,COUNTA($B:$B)+14-COUNTA($B$1:$B$14)))</f>
        <v>0</v>
      </c>
      <c r="AK4" s="82">
        <f>SUBTOTAL(109,AK$15:INDEX(AK:AK,COUNTA($B:$B)+14-COUNTA($B$1:$B$14)))</f>
        <v>0</v>
      </c>
      <c r="AL4" s="82">
        <f>SUBTOTAL(109,AL$15:INDEX(AL:AL,COUNTA($B:$B)+14-COUNTA($B$1:$B$14)))</f>
        <v>0</v>
      </c>
      <c r="AM4" s="458"/>
      <c r="AN4" s="459"/>
      <c r="AO4" s="460"/>
      <c r="AP4" s="459"/>
      <c r="AQ4" s="82">
        <f>SUBTOTAL(109,AQ$15:INDEX(AQ:AQ,COUNTA($B:$B)+14-COUNTA($B$1:$B$14)))</f>
        <v>0</v>
      </c>
      <c r="AR4" s="82">
        <f>SUBTOTAL(109,AR$15:INDEX(AR:AR,COUNTA($B:$B)+14-COUNTA($B$1:$B$14)))</f>
        <v>0</v>
      </c>
      <c r="AS4" s="461"/>
      <c r="AT4" s="462"/>
      <c r="AU4" s="463">
        <f>SUBTOTAL(109,AU$15:INDEX(AU:AU,COUNTA($B:$B)+14-COUNTA($B$1:$B$14)))</f>
        <v>0</v>
      </c>
      <c r="AV4" s="463">
        <f>SUBTOTAL(109,AV$15:INDEX(AV:AV,COUNTA($B:$B)+14-COUNTA($B$1:$B$14)))</f>
        <v>0</v>
      </c>
      <c r="AW4" s="463">
        <f>SUBTOTAL(109,AW$15:INDEX(AW:AW,COUNTA($B:$B)+14-COUNTA($B$1:$B$14)))</f>
        <v>0</v>
      </c>
      <c r="AX4" s="99" t="str">
        <f>IF(SUM($V4)=0,"",SUM($X4)/$V4)</f>
        <v/>
      </c>
      <c r="AY4" s="462" t="str">
        <f>IF(SUM($AC4)=0,"",SUM($AD4)/$AC4)</f>
        <v/>
      </c>
      <c r="AZ4" s="462" t="str">
        <f>IF(SUM($AH4)=0,"",SUM($AI4)/$AH4)</f>
        <v/>
      </c>
      <c r="BA4" s="462" t="e">
        <f>IF(SUM(#REF!)=0,"",SUM(#REF!)/#REF!)</f>
        <v>#REF!</v>
      </c>
      <c r="BB4" s="463">
        <f>SUBTOTAL(109,BB$15:INDEX(BB:BB,COUNTA($B:$B)+14-COUNTA($B$1:$B$14)))</f>
        <v>0</v>
      </c>
      <c r="BC4" s="99"/>
      <c r="BD4" s="459" t="str">
        <f>IF(SUM($AP$4)=0,"",$AT$4/$AP$4)</f>
        <v/>
      </c>
      <c r="BE4" s="459"/>
      <c r="BF4" s="463">
        <f>SUBTOTAL(109,BF$15:INDEX(BF:BF,COUNTA($B:$B)+14-COUNTA($B$1:$B$14)))</f>
        <v>0</v>
      </c>
      <c r="BG4" s="463">
        <f>SUBTOTAL(109,BG$15:INDEX(BG:BG,COUNTA($B:$B)+14-COUNTA($B$1:$B$14)))</f>
        <v>0</v>
      </c>
      <c r="BH4" s="72">
        <f>SUBTOTAL(109,BH$15:INDEX(BH:BH,COUNTA($B:$B)+14-COUNTA($B$1:$B$14)))</f>
        <v>0</v>
      </c>
      <c r="BI4" s="464"/>
      <c r="BJ4" s="72">
        <f>SUBTOTAL(109,BJ$15:INDEX(BJ:BJ,COUNTA($B:$B)+14-COUNTA($B$1:$B$14)))</f>
        <v>0</v>
      </c>
      <c r="BK4" s="72">
        <f>SUBTOTAL(109,BK$15:INDEX(BK:BK,COUNTA($B:$B)+14-COUNTA($B$1:$B$14)))</f>
        <v>0</v>
      </c>
      <c r="BL4" s="72">
        <f>SUBTOTAL(109,BL$15:INDEX(BL:BL,COUNTA($B:$B)+14-COUNTA($B$1:$B$14)))</f>
        <v>0</v>
      </c>
      <c r="BM4" s="72">
        <f>SUBTOTAL(109,BM$15:INDEX(BM:BM,COUNTA($B:$B)+14-COUNTA($B$1:$B$14)))</f>
        <v>0</v>
      </c>
      <c r="BN4" s="69">
        <f>SUBTOTAL(109,BN$15:INDEX(BN:BN,COUNTA($B:$B)+14-COUNTA($B$1:$B$14)))</f>
        <v>0</v>
      </c>
      <c r="BO4" s="461"/>
      <c r="BP4" s="82">
        <f>SUBTOTAL(109,BP$15:INDEX(BP:BP,COUNTA($B:$B)+14-COUNTA($B$1:$B$14)))</f>
        <v>0</v>
      </c>
      <c r="BQ4" s="82">
        <f>SUBTOTAL(109,BQ$15:INDEX(BQ:BQ,COUNTA($B:$B)+14-COUNTA($B$1:$B$14)))</f>
        <v>0</v>
      </c>
      <c r="BR4" s="82"/>
      <c r="BS4" s="465"/>
      <c r="BT4" s="465"/>
      <c r="BU4" s="465"/>
      <c r="BV4" s="463">
        <f>SUBTOTAL(109,BV$15:INDEX(BV:BV,COUNTA($B:$B)+14-COUNTA($B$1:$B$14)))</f>
        <v>0</v>
      </c>
      <c r="BW4" s="463">
        <f>SUBTOTAL(109,BW$15:INDEX(BW:BW,COUNTA($B:$B)+14-COUNTA($B$1:$B$14)))</f>
        <v>0</v>
      </c>
      <c r="BX4" s="69">
        <f>SUBTOTAL(109,BX$15:INDEX(BX:BX,COUNTA($B:$B)+14-COUNTA($B$1:$B$14)))</f>
        <v>0</v>
      </c>
      <c r="BY4" s="113">
        <f>SUBTOTAL(109,BY$15:INDEX(BY:BY,COUNTA($B:$B)+14-COUNTA($B$1:$B$14)))</f>
        <v>0</v>
      </c>
      <c r="BZ4" s="54">
        <f>SUBTOTAL(109,BZ$15:INDEX(BZ:BZ,COUNTA($B:$B)+14-COUNTA($B$1:$B$14)))</f>
        <v>0</v>
      </c>
      <c r="CA4" s="54" t="e">
        <f>SUBTOTAL(109,CA$15:INDEX(CA:CA,COUNTA($B:$B)+14-COUNTA($B$1:$B$14)))</f>
        <v>#REF!</v>
      </c>
      <c r="CB4" s="54">
        <f>SUBTOTAL(109,CB$15:INDEX(CB:CB,COUNTA($B:$B)+14-COUNTA($B$1:$B$14)))</f>
        <v>0</v>
      </c>
      <c r="CC4" s="463">
        <f>SUBTOTAL(109,CC$15:INDEX(CC:CC,COUNTA($B:$B)+14-COUNTA($B$1:$B$14)))</f>
        <v>0</v>
      </c>
      <c r="CD4" s="466"/>
      <c r="CE4" s="466"/>
      <c r="CF4" s="466"/>
      <c r="CG4" s="466"/>
      <c r="CH4" s="466"/>
      <c r="CI4" s="466"/>
      <c r="CJ4" s="466"/>
      <c r="CK4" s="464"/>
      <c r="CL4" s="463">
        <f>SUBTOTAL(109,CL$15:INDEX(CL:CL,COUNTA($B:$B)+14-COUNTA($B$1:$B$14)))</f>
        <v>0</v>
      </c>
      <c r="CM4"/>
    </row>
    <row r="5" spans="1:91" s="23" customFormat="1" x14ac:dyDescent="0.2">
      <c r="A5" s="25" t="s">
        <v>95</v>
      </c>
      <c r="B5" s="25" t="s">
        <v>95</v>
      </c>
      <c r="C5" s="25" t="s">
        <v>95</v>
      </c>
      <c r="D5" s="249" t="s">
        <v>95</v>
      </c>
      <c r="E5" s="25" t="s">
        <v>95</v>
      </c>
      <c r="F5" s="101" t="s">
        <v>103</v>
      </c>
      <c r="G5" s="415" t="s">
        <v>95</v>
      </c>
      <c r="H5" s="55" t="s">
        <v>103</v>
      </c>
      <c r="I5" s="415" t="s">
        <v>95</v>
      </c>
      <c r="J5" s="166" t="s">
        <v>103</v>
      </c>
      <c r="K5" s="415" t="s">
        <v>95</v>
      </c>
      <c r="L5" s="168" t="s">
        <v>95</v>
      </c>
      <c r="M5" s="415" t="s">
        <v>95</v>
      </c>
      <c r="N5" s="67" t="s">
        <v>95</v>
      </c>
      <c r="O5" s="415" t="s">
        <v>95</v>
      </c>
      <c r="P5" s="55" t="s">
        <v>104</v>
      </c>
      <c r="Q5" s="415" t="s">
        <v>95</v>
      </c>
      <c r="R5" s="55" t="s">
        <v>104</v>
      </c>
      <c r="S5" s="415" t="s">
        <v>95</v>
      </c>
      <c r="T5" s="55" t="s">
        <v>104</v>
      </c>
      <c r="U5" s="415" t="s">
        <v>95</v>
      </c>
      <c r="V5" s="55" t="s">
        <v>95</v>
      </c>
      <c r="W5" s="415" t="s">
        <v>95</v>
      </c>
      <c r="X5" s="55" t="s">
        <v>104</v>
      </c>
      <c r="Y5" s="415" t="s">
        <v>95</v>
      </c>
      <c r="Z5" s="331" t="s">
        <v>95</v>
      </c>
      <c r="AA5" s="305" t="s">
        <v>106</v>
      </c>
      <c r="AB5" s="305" t="s">
        <v>106</v>
      </c>
      <c r="AC5" s="243" t="s">
        <v>106</v>
      </c>
      <c r="AD5" s="243" t="s">
        <v>106</v>
      </c>
      <c r="AE5" s="331" t="s">
        <v>95</v>
      </c>
      <c r="AF5" s="305" t="s">
        <v>106</v>
      </c>
      <c r="AG5" s="305" t="s">
        <v>106</v>
      </c>
      <c r="AH5" s="243" t="s">
        <v>106</v>
      </c>
      <c r="AI5" s="243" t="s">
        <v>106</v>
      </c>
      <c r="AJ5" s="467" t="s">
        <v>106</v>
      </c>
      <c r="AK5" s="305" t="s">
        <v>106</v>
      </c>
      <c r="AL5" s="305" t="s">
        <v>95</v>
      </c>
      <c r="AM5" s="305" t="s">
        <v>95</v>
      </c>
      <c r="AN5" s="242" t="s">
        <v>95</v>
      </c>
      <c r="AO5" s="242" t="s">
        <v>95</v>
      </c>
      <c r="AP5" s="242" t="s">
        <v>95</v>
      </c>
      <c r="AQ5" s="55" t="s">
        <v>104</v>
      </c>
      <c r="AR5" s="105" t="s">
        <v>95</v>
      </c>
      <c r="AS5" s="468" t="s">
        <v>95</v>
      </c>
      <c r="AT5" s="382" t="s">
        <v>95</v>
      </c>
      <c r="AU5" s="469" t="s">
        <v>95</v>
      </c>
      <c r="AV5" s="469" t="s">
        <v>95</v>
      </c>
      <c r="AW5" s="55" t="s">
        <v>106</v>
      </c>
      <c r="AX5" s="331" t="s">
        <v>95</v>
      </c>
      <c r="AY5" s="382" t="s">
        <v>95</v>
      </c>
      <c r="AZ5" s="382" t="s">
        <v>95</v>
      </c>
      <c r="BA5" s="382" t="s">
        <v>95</v>
      </c>
      <c r="BB5" s="55" t="s">
        <v>106</v>
      </c>
      <c r="BC5" s="331" t="s">
        <v>95</v>
      </c>
      <c r="BD5" s="242" t="s">
        <v>95</v>
      </c>
      <c r="BE5" s="242" t="s">
        <v>95</v>
      </c>
      <c r="BF5" s="55" t="s">
        <v>106</v>
      </c>
      <c r="BG5" s="55" t="s">
        <v>104</v>
      </c>
      <c r="BH5" s="62" t="s">
        <v>95</v>
      </c>
      <c r="BI5" s="470" t="s">
        <v>95</v>
      </c>
      <c r="BJ5" s="61" t="s">
        <v>95</v>
      </c>
      <c r="BK5" s="61" t="s">
        <v>95</v>
      </c>
      <c r="BL5" s="61" t="s">
        <v>106</v>
      </c>
      <c r="BM5" s="61" t="s">
        <v>106</v>
      </c>
      <c r="BN5" s="184" t="s">
        <v>106</v>
      </c>
      <c r="BO5" s="468" t="s">
        <v>95</v>
      </c>
      <c r="BP5" s="243" t="s">
        <v>95</v>
      </c>
      <c r="BQ5" s="243" t="s">
        <v>95</v>
      </c>
      <c r="BR5" s="243" t="s">
        <v>95</v>
      </c>
      <c r="BS5" s="242" t="s">
        <v>95</v>
      </c>
      <c r="BT5" s="242" t="s">
        <v>95</v>
      </c>
      <c r="BU5" s="242" t="s">
        <v>95</v>
      </c>
      <c r="BV5" s="55" t="s">
        <v>95</v>
      </c>
      <c r="BW5" s="55" t="s">
        <v>95</v>
      </c>
      <c r="BX5" s="55" t="s">
        <v>95</v>
      </c>
      <c r="BY5" s="55" t="s">
        <v>95</v>
      </c>
      <c r="BZ5" s="55" t="s">
        <v>95</v>
      </c>
      <c r="CA5" s="55" t="s">
        <v>95</v>
      </c>
      <c r="CB5" s="55" t="s">
        <v>95</v>
      </c>
      <c r="CC5" s="55" t="s">
        <v>95</v>
      </c>
      <c r="CD5" s="382" t="s">
        <v>95</v>
      </c>
      <c r="CE5" s="382" t="s">
        <v>95</v>
      </c>
      <c r="CF5" s="382" t="s">
        <v>95</v>
      </c>
      <c r="CG5" s="382" t="s">
        <v>95</v>
      </c>
      <c r="CH5" s="382" t="s">
        <v>95</v>
      </c>
      <c r="CI5" s="382" t="s">
        <v>95</v>
      </c>
      <c r="CJ5" s="382" t="s">
        <v>95</v>
      </c>
      <c r="CK5" s="468" t="s">
        <v>95</v>
      </c>
      <c r="CL5" s="184" t="s">
        <v>104</v>
      </c>
      <c r="CM5"/>
    </row>
    <row r="6" spans="1:91" s="23" customFormat="1" x14ac:dyDescent="0.2">
      <c r="A6" s="25" t="s">
        <v>187</v>
      </c>
      <c r="B6" s="25" t="s">
        <v>187</v>
      </c>
      <c r="C6" s="25" t="s">
        <v>187</v>
      </c>
      <c r="D6" s="249" t="s">
        <v>187</v>
      </c>
      <c r="E6" s="25" t="s">
        <v>187</v>
      </c>
      <c r="F6" s="101" t="s">
        <v>89</v>
      </c>
      <c r="G6" s="415" t="s">
        <v>90</v>
      </c>
      <c r="H6" s="55" t="s">
        <v>89</v>
      </c>
      <c r="I6" s="415" t="s">
        <v>90</v>
      </c>
      <c r="J6" s="166" t="s">
        <v>89</v>
      </c>
      <c r="K6" s="415" t="s">
        <v>90</v>
      </c>
      <c r="L6" s="168" t="s">
        <v>90</v>
      </c>
      <c r="M6" s="415" t="s">
        <v>90</v>
      </c>
      <c r="N6" s="67" t="s">
        <v>90</v>
      </c>
      <c r="O6" s="415" t="s">
        <v>90</v>
      </c>
      <c r="P6" s="55" t="s">
        <v>89</v>
      </c>
      <c r="Q6" s="415" t="s">
        <v>90</v>
      </c>
      <c r="R6" s="55" t="s">
        <v>723</v>
      </c>
      <c r="S6" s="415" t="s">
        <v>90</v>
      </c>
      <c r="T6" s="55" t="s">
        <v>89</v>
      </c>
      <c r="U6" s="415" t="s">
        <v>90</v>
      </c>
      <c r="V6" s="55" t="s">
        <v>90</v>
      </c>
      <c r="W6" s="415" t="s">
        <v>90</v>
      </c>
      <c r="X6" s="55" t="s">
        <v>89</v>
      </c>
      <c r="Y6" s="415" t="s">
        <v>90</v>
      </c>
      <c r="Z6" s="331" t="s">
        <v>108</v>
      </c>
      <c r="AA6" s="305" t="s">
        <v>107</v>
      </c>
      <c r="AB6" s="305" t="s">
        <v>107</v>
      </c>
      <c r="AC6" s="243" t="s">
        <v>107</v>
      </c>
      <c r="AD6" s="243" t="s">
        <v>107</v>
      </c>
      <c r="AE6" s="331" t="s">
        <v>108</v>
      </c>
      <c r="AF6" s="305" t="s">
        <v>107</v>
      </c>
      <c r="AG6" s="305" t="s">
        <v>107</v>
      </c>
      <c r="AH6" s="243" t="s">
        <v>107</v>
      </c>
      <c r="AI6" s="243" t="s">
        <v>107</v>
      </c>
      <c r="AJ6" s="467" t="s">
        <v>107</v>
      </c>
      <c r="AK6" s="305" t="s">
        <v>107</v>
      </c>
      <c r="AL6" s="305" t="s">
        <v>90</v>
      </c>
      <c r="AM6" s="305" t="s">
        <v>90</v>
      </c>
      <c r="AN6" s="242" t="s">
        <v>109</v>
      </c>
      <c r="AO6" s="242" t="s">
        <v>90</v>
      </c>
      <c r="AP6" s="242" t="s">
        <v>109</v>
      </c>
      <c r="AQ6" s="55" t="s">
        <v>89</v>
      </c>
      <c r="AR6" s="105" t="s">
        <v>90</v>
      </c>
      <c r="AS6" s="468" t="s">
        <v>109</v>
      </c>
      <c r="AT6" s="382" t="s">
        <v>109</v>
      </c>
      <c r="AU6" s="469" t="s">
        <v>90</v>
      </c>
      <c r="AV6" s="469" t="s">
        <v>90</v>
      </c>
      <c r="AW6" s="55" t="s">
        <v>89</v>
      </c>
      <c r="AX6" s="331" t="s">
        <v>90</v>
      </c>
      <c r="AY6" s="382" t="s">
        <v>90</v>
      </c>
      <c r="AZ6" s="382" t="s">
        <v>90</v>
      </c>
      <c r="BA6" s="382" t="s">
        <v>109</v>
      </c>
      <c r="BB6" s="55" t="s">
        <v>89</v>
      </c>
      <c r="BC6" s="331" t="s">
        <v>108</v>
      </c>
      <c r="BD6" s="242" t="s">
        <v>109</v>
      </c>
      <c r="BE6" s="242" t="s">
        <v>109</v>
      </c>
      <c r="BF6" s="55" t="s">
        <v>89</v>
      </c>
      <c r="BG6" s="55" t="s">
        <v>89</v>
      </c>
      <c r="BH6" s="62" t="s">
        <v>90</v>
      </c>
      <c r="BI6" s="470" t="s">
        <v>109</v>
      </c>
      <c r="BJ6" s="61" t="s">
        <v>90</v>
      </c>
      <c r="BK6" s="61" t="s">
        <v>90</v>
      </c>
      <c r="BL6" s="61" t="s">
        <v>107</v>
      </c>
      <c r="BM6" s="61" t="s">
        <v>107</v>
      </c>
      <c r="BN6" s="184" t="s">
        <v>89</v>
      </c>
      <c r="BO6" s="468" t="s">
        <v>109</v>
      </c>
      <c r="BP6" s="243" t="s">
        <v>90</v>
      </c>
      <c r="BQ6" s="243" t="s">
        <v>90</v>
      </c>
      <c r="BR6" s="243" t="s">
        <v>108</v>
      </c>
      <c r="BS6" s="242" t="s">
        <v>109</v>
      </c>
      <c r="BT6" s="242" t="s">
        <v>109</v>
      </c>
      <c r="BU6" s="242" t="s">
        <v>109</v>
      </c>
      <c r="BV6" s="55" t="s">
        <v>90</v>
      </c>
      <c r="BW6" s="55" t="s">
        <v>90</v>
      </c>
      <c r="BX6" s="55" t="s">
        <v>90</v>
      </c>
      <c r="BY6" s="55" t="s">
        <v>90</v>
      </c>
      <c r="BZ6" s="55" t="s">
        <v>90</v>
      </c>
      <c r="CA6" s="55" t="s">
        <v>90</v>
      </c>
      <c r="CB6" s="55" t="s">
        <v>90</v>
      </c>
      <c r="CC6" s="55" t="s">
        <v>90</v>
      </c>
      <c r="CD6" s="382" t="s">
        <v>90</v>
      </c>
      <c r="CE6" s="382" t="s">
        <v>90</v>
      </c>
      <c r="CF6" s="382" t="s">
        <v>90</v>
      </c>
      <c r="CG6" s="382" t="s">
        <v>90</v>
      </c>
      <c r="CH6" s="382" t="s">
        <v>90</v>
      </c>
      <c r="CI6" s="382" t="s">
        <v>90</v>
      </c>
      <c r="CJ6" s="382" t="s">
        <v>90</v>
      </c>
      <c r="CK6" s="468" t="s">
        <v>109</v>
      </c>
      <c r="CL6" s="184" t="s">
        <v>89</v>
      </c>
      <c r="CM6"/>
    </row>
    <row r="7" spans="1:91" s="23" customFormat="1" x14ac:dyDescent="0.2">
      <c r="A7" s="25" t="s">
        <v>105</v>
      </c>
      <c r="B7" s="25" t="s">
        <v>105</v>
      </c>
      <c r="C7" s="25" t="s">
        <v>105</v>
      </c>
      <c r="D7" s="249" t="s">
        <v>105</v>
      </c>
      <c r="E7" s="25" t="s">
        <v>105</v>
      </c>
      <c r="F7" s="101" t="s">
        <v>91</v>
      </c>
      <c r="G7" s="415" t="s">
        <v>92</v>
      </c>
      <c r="H7" s="55" t="s">
        <v>91</v>
      </c>
      <c r="I7" s="415" t="s">
        <v>92</v>
      </c>
      <c r="J7" s="166" t="s">
        <v>92</v>
      </c>
      <c r="K7" s="415" t="s">
        <v>92</v>
      </c>
      <c r="L7" s="168" t="s">
        <v>92</v>
      </c>
      <c r="M7" s="415" t="s">
        <v>92</v>
      </c>
      <c r="N7" s="67" t="s">
        <v>91</v>
      </c>
      <c r="O7" s="415" t="s">
        <v>92</v>
      </c>
      <c r="P7" s="55" t="s">
        <v>91</v>
      </c>
      <c r="Q7" s="415" t="s">
        <v>92</v>
      </c>
      <c r="R7" s="55" t="s">
        <v>91</v>
      </c>
      <c r="S7" s="415" t="s">
        <v>92</v>
      </c>
      <c r="T7" s="55" t="s">
        <v>91</v>
      </c>
      <c r="U7" s="415" t="s">
        <v>92</v>
      </c>
      <c r="V7" s="55" t="s">
        <v>91</v>
      </c>
      <c r="W7" s="415" t="s">
        <v>92</v>
      </c>
      <c r="X7" s="55" t="s">
        <v>91</v>
      </c>
      <c r="Y7" s="415" t="s">
        <v>92</v>
      </c>
      <c r="Z7" s="331" t="s">
        <v>91</v>
      </c>
      <c r="AA7" s="305" t="s">
        <v>91</v>
      </c>
      <c r="AB7" s="305" t="s">
        <v>91</v>
      </c>
      <c r="AC7" s="243" t="s">
        <v>91</v>
      </c>
      <c r="AD7" s="243" t="s">
        <v>91</v>
      </c>
      <c r="AE7" s="331" t="s">
        <v>91</v>
      </c>
      <c r="AF7" s="305" t="s">
        <v>91</v>
      </c>
      <c r="AG7" s="305" t="s">
        <v>91</v>
      </c>
      <c r="AH7" s="243" t="s">
        <v>91</v>
      </c>
      <c r="AI7" s="243" t="s">
        <v>91</v>
      </c>
      <c r="AJ7" s="467" t="s">
        <v>91</v>
      </c>
      <c r="AK7" s="305" t="s">
        <v>91</v>
      </c>
      <c r="AL7" s="305" t="s">
        <v>91</v>
      </c>
      <c r="AM7" s="305" t="s">
        <v>92</v>
      </c>
      <c r="AN7" s="242" t="s">
        <v>92</v>
      </c>
      <c r="AO7" s="242" t="s">
        <v>92</v>
      </c>
      <c r="AP7" s="242" t="s">
        <v>92</v>
      </c>
      <c r="AQ7" s="55" t="s">
        <v>91</v>
      </c>
      <c r="AR7" s="105" t="s">
        <v>91</v>
      </c>
      <c r="AS7" s="468" t="s">
        <v>92</v>
      </c>
      <c r="AT7" s="382" t="s">
        <v>92</v>
      </c>
      <c r="AU7" s="469" t="s">
        <v>91</v>
      </c>
      <c r="AV7" s="469" t="s">
        <v>91</v>
      </c>
      <c r="AW7" s="55" t="s">
        <v>91</v>
      </c>
      <c r="AX7" s="331" t="s">
        <v>92</v>
      </c>
      <c r="AY7" s="382" t="s">
        <v>92</v>
      </c>
      <c r="AZ7" s="382" t="s">
        <v>92</v>
      </c>
      <c r="BA7" s="382" t="s">
        <v>92</v>
      </c>
      <c r="BB7" s="55" t="s">
        <v>91</v>
      </c>
      <c r="BC7" s="331" t="s">
        <v>92</v>
      </c>
      <c r="BD7" s="242" t="s">
        <v>92</v>
      </c>
      <c r="BE7" s="242" t="s">
        <v>92</v>
      </c>
      <c r="BF7" s="55" t="s">
        <v>91</v>
      </c>
      <c r="BG7" s="55" t="s">
        <v>91</v>
      </c>
      <c r="BH7" s="62" t="s">
        <v>91</v>
      </c>
      <c r="BI7" s="470" t="s">
        <v>92</v>
      </c>
      <c r="BJ7" s="61" t="s">
        <v>91</v>
      </c>
      <c r="BK7" s="61" t="s">
        <v>91</v>
      </c>
      <c r="BL7" s="61" t="s">
        <v>91</v>
      </c>
      <c r="BM7" s="61" t="s">
        <v>91</v>
      </c>
      <c r="BN7" s="184" t="s">
        <v>91</v>
      </c>
      <c r="BO7" s="468" t="s">
        <v>92</v>
      </c>
      <c r="BP7" s="243" t="s">
        <v>91</v>
      </c>
      <c r="BQ7" s="243" t="s">
        <v>91</v>
      </c>
      <c r="BR7" s="243" t="s">
        <v>92</v>
      </c>
      <c r="BS7" s="242" t="s">
        <v>92</v>
      </c>
      <c r="BT7" s="242" t="s">
        <v>92</v>
      </c>
      <c r="BU7" s="242" t="s">
        <v>92</v>
      </c>
      <c r="BV7" s="55" t="s">
        <v>91</v>
      </c>
      <c r="BW7" s="55" t="s">
        <v>91</v>
      </c>
      <c r="BX7" s="55" t="s">
        <v>91</v>
      </c>
      <c r="BY7" s="55" t="s">
        <v>91</v>
      </c>
      <c r="BZ7" s="55" t="s">
        <v>91</v>
      </c>
      <c r="CA7" s="55" t="s">
        <v>91</v>
      </c>
      <c r="CB7" s="55" t="s">
        <v>91</v>
      </c>
      <c r="CC7" s="55" t="s">
        <v>91</v>
      </c>
      <c r="CD7" s="382" t="s">
        <v>92</v>
      </c>
      <c r="CE7" s="382" t="s">
        <v>92</v>
      </c>
      <c r="CF7" s="382" t="s">
        <v>92</v>
      </c>
      <c r="CG7" s="382" t="s">
        <v>92</v>
      </c>
      <c r="CH7" s="382" t="s">
        <v>92</v>
      </c>
      <c r="CI7" s="382" t="s">
        <v>92</v>
      </c>
      <c r="CJ7" s="382" t="s">
        <v>92</v>
      </c>
      <c r="CK7" s="468" t="s">
        <v>92</v>
      </c>
      <c r="CL7" s="184" t="s">
        <v>91</v>
      </c>
      <c r="CM7"/>
    </row>
    <row r="8" spans="1:91" s="276" customFormat="1" x14ac:dyDescent="0.2">
      <c r="A8" s="277"/>
      <c r="B8" s="277"/>
      <c r="C8" s="277"/>
      <c r="D8" s="309"/>
      <c r="E8" s="277"/>
      <c r="F8" s="101" t="s">
        <v>93</v>
      </c>
      <c r="G8" s="471"/>
      <c r="H8" s="55" t="s">
        <v>274</v>
      </c>
      <c r="I8" s="471"/>
      <c r="J8" s="166" t="s">
        <v>94</v>
      </c>
      <c r="K8" s="471"/>
      <c r="L8" s="337"/>
      <c r="M8" s="471"/>
      <c r="N8" s="182"/>
      <c r="O8" s="471"/>
      <c r="P8" s="55" t="s">
        <v>96</v>
      </c>
      <c r="Q8" s="471"/>
      <c r="R8" s="55" t="s">
        <v>566</v>
      </c>
      <c r="S8" s="471"/>
      <c r="T8" s="55" t="s">
        <v>278</v>
      </c>
      <c r="U8" s="471"/>
      <c r="V8" s="55"/>
      <c r="W8" s="471"/>
      <c r="X8" s="55" t="s">
        <v>97</v>
      </c>
      <c r="Y8" s="471"/>
      <c r="Z8" s="331"/>
      <c r="AA8" s="310" t="s">
        <v>884</v>
      </c>
      <c r="AB8" s="310" t="s">
        <v>718</v>
      </c>
      <c r="AC8" s="243" t="s">
        <v>138</v>
      </c>
      <c r="AD8" s="243" t="s">
        <v>840</v>
      </c>
      <c r="AE8" s="331"/>
      <c r="AF8" s="310" t="s">
        <v>134</v>
      </c>
      <c r="AG8" s="310" t="s">
        <v>132</v>
      </c>
      <c r="AH8" s="243" t="s">
        <v>136</v>
      </c>
      <c r="AI8" s="243" t="s">
        <v>740</v>
      </c>
      <c r="AJ8" s="310" t="s">
        <v>718</v>
      </c>
      <c r="AK8" s="310" t="s">
        <v>132</v>
      </c>
      <c r="AL8" s="305"/>
      <c r="AM8" s="305"/>
      <c r="AN8" s="242"/>
      <c r="AO8" s="242"/>
      <c r="AP8" s="242"/>
      <c r="AQ8" s="55" t="s">
        <v>278</v>
      </c>
      <c r="AR8" s="472"/>
      <c r="AS8" s="473"/>
      <c r="AT8" s="474"/>
      <c r="AU8" s="55"/>
      <c r="AV8" s="55"/>
      <c r="AW8" s="55" t="s">
        <v>132</v>
      </c>
      <c r="AX8" s="331"/>
      <c r="AY8" s="474"/>
      <c r="AZ8" s="474"/>
      <c r="BA8" s="474"/>
      <c r="BB8" s="55" t="s">
        <v>136</v>
      </c>
      <c r="BC8" s="331"/>
      <c r="BD8" s="242"/>
      <c r="BE8" s="242"/>
      <c r="BF8" s="55" t="s">
        <v>740</v>
      </c>
      <c r="BG8" s="55" t="s">
        <v>97</v>
      </c>
      <c r="BH8" s="62"/>
      <c r="BI8" s="470"/>
      <c r="BJ8" s="61"/>
      <c r="BK8" s="61"/>
      <c r="BL8" s="61" t="s">
        <v>884</v>
      </c>
      <c r="BM8" s="61" t="s">
        <v>134</v>
      </c>
      <c r="BN8" s="311" t="s">
        <v>134</v>
      </c>
      <c r="BO8" s="468"/>
      <c r="BP8" s="243"/>
      <c r="BQ8" s="243"/>
      <c r="BR8" s="243"/>
      <c r="BS8" s="242"/>
      <c r="BT8" s="242"/>
      <c r="BU8" s="242"/>
      <c r="BV8" s="55"/>
      <c r="BW8" s="55"/>
      <c r="BX8" s="55"/>
      <c r="BY8" s="55"/>
      <c r="BZ8" s="55"/>
      <c r="CA8" s="55"/>
      <c r="CB8" s="55"/>
      <c r="CC8" s="55"/>
      <c r="CD8" s="382"/>
      <c r="CE8" s="382"/>
      <c r="CF8" s="382"/>
      <c r="CG8" s="382"/>
      <c r="CH8" s="382"/>
      <c r="CI8" s="382"/>
      <c r="CJ8" s="382"/>
      <c r="CK8" s="468"/>
      <c r="CL8" s="311" t="s">
        <v>96</v>
      </c>
      <c r="CM8"/>
    </row>
    <row r="9" spans="1:91" s="276" customFormat="1" x14ac:dyDescent="0.2">
      <c r="A9" s="277"/>
      <c r="B9" s="277"/>
      <c r="C9" s="277"/>
      <c r="D9" s="309"/>
      <c r="E9" s="277"/>
      <c r="F9" s="101"/>
      <c r="G9" s="471"/>
      <c r="H9" s="55"/>
      <c r="I9" s="471"/>
      <c r="J9" s="166"/>
      <c r="K9" s="471"/>
      <c r="L9" s="337"/>
      <c r="M9" s="471"/>
      <c r="N9" s="182"/>
      <c r="O9" s="471"/>
      <c r="P9" s="55"/>
      <c r="Q9" s="471"/>
      <c r="R9" s="55"/>
      <c r="S9" s="471"/>
      <c r="T9" s="55"/>
      <c r="U9" s="471"/>
      <c r="V9" s="55"/>
      <c r="W9" s="471"/>
      <c r="X9" s="55"/>
      <c r="Y9" s="471"/>
      <c r="Z9" s="331"/>
      <c r="AA9" s="310" t="s">
        <v>885</v>
      </c>
      <c r="AB9" s="310" t="s">
        <v>260</v>
      </c>
      <c r="AC9" s="243" t="s">
        <v>1003</v>
      </c>
      <c r="AD9" s="243" t="s">
        <v>841</v>
      </c>
      <c r="AE9" s="331"/>
      <c r="AF9" s="310" t="s">
        <v>135</v>
      </c>
      <c r="AG9" s="310" t="s">
        <v>133</v>
      </c>
      <c r="AH9" s="243" t="s">
        <v>137</v>
      </c>
      <c r="AI9" s="243" t="s">
        <v>741</v>
      </c>
      <c r="AJ9" s="310" t="s">
        <v>260</v>
      </c>
      <c r="AK9" s="310" t="s">
        <v>133</v>
      </c>
      <c r="AL9" s="305"/>
      <c r="AM9" s="305"/>
      <c r="AN9" s="242"/>
      <c r="AO9" s="242"/>
      <c r="AP9" s="242"/>
      <c r="AQ9" s="55"/>
      <c r="AR9" s="472"/>
      <c r="AS9" s="473"/>
      <c r="AT9" s="474"/>
      <c r="AU9" s="55"/>
      <c r="AV9" s="55"/>
      <c r="AW9" s="55" t="s">
        <v>133</v>
      </c>
      <c r="AX9" s="331"/>
      <c r="AY9" s="474"/>
      <c r="AZ9" s="474"/>
      <c r="BA9" s="474"/>
      <c r="BB9" s="55" t="s">
        <v>137</v>
      </c>
      <c r="BC9" s="331"/>
      <c r="BD9" s="242"/>
      <c r="BE9" s="242"/>
      <c r="BF9" s="55" t="s">
        <v>741</v>
      </c>
      <c r="BG9" s="55"/>
      <c r="BH9" s="62"/>
      <c r="BI9" s="470"/>
      <c r="BJ9" s="61"/>
      <c r="BK9" s="61"/>
      <c r="BL9" s="61" t="s">
        <v>885</v>
      </c>
      <c r="BM9" s="61" t="s">
        <v>135</v>
      </c>
      <c r="BN9" s="311" t="s">
        <v>135</v>
      </c>
      <c r="BO9" s="468"/>
      <c r="BP9" s="243"/>
      <c r="BQ9" s="243"/>
      <c r="BR9" s="243"/>
      <c r="BS9" s="242"/>
      <c r="BT9" s="242"/>
      <c r="BU9" s="242"/>
      <c r="BV9" s="55"/>
      <c r="BW9" s="55"/>
      <c r="BX9" s="55"/>
      <c r="BY9" s="55"/>
      <c r="BZ9" s="55"/>
      <c r="CA9" s="55"/>
      <c r="CB9" s="55"/>
      <c r="CC9" s="55"/>
      <c r="CD9" s="382"/>
      <c r="CE9" s="382"/>
      <c r="CF9" s="382"/>
      <c r="CG9" s="382"/>
      <c r="CH9" s="382"/>
      <c r="CI9" s="382"/>
      <c r="CJ9" s="382"/>
      <c r="CK9" s="468"/>
      <c r="CL9" s="311"/>
      <c r="CM9"/>
    </row>
    <row r="10" spans="1:91" s="276" customFormat="1" x14ac:dyDescent="0.2">
      <c r="A10" s="277"/>
      <c r="B10" s="277"/>
      <c r="C10" s="277"/>
      <c r="D10" s="309"/>
      <c r="E10" s="277"/>
      <c r="F10" s="101"/>
      <c r="G10" s="471"/>
      <c r="H10" s="55" t="s">
        <v>101</v>
      </c>
      <c r="I10" s="471"/>
      <c r="J10" s="166"/>
      <c r="K10" s="471"/>
      <c r="L10" s="337"/>
      <c r="M10" s="471"/>
      <c r="N10" s="182"/>
      <c r="O10" s="471"/>
      <c r="P10" s="55" t="s">
        <v>101</v>
      </c>
      <c r="Q10" s="471"/>
      <c r="R10" s="55" t="s">
        <v>101</v>
      </c>
      <c r="S10" s="471"/>
      <c r="T10" s="55" t="s">
        <v>101</v>
      </c>
      <c r="U10" s="471"/>
      <c r="V10" s="55"/>
      <c r="W10" s="471"/>
      <c r="X10" s="55" t="s">
        <v>101</v>
      </c>
      <c r="Y10" s="471"/>
      <c r="Z10" s="331"/>
      <c r="AA10" s="310" t="s">
        <v>101</v>
      </c>
      <c r="AB10" s="310" t="s">
        <v>101</v>
      </c>
      <c r="AC10" s="243" t="s">
        <v>138</v>
      </c>
      <c r="AD10" s="243" t="s">
        <v>138</v>
      </c>
      <c r="AE10" s="331"/>
      <c r="AF10" s="310" t="s">
        <v>101</v>
      </c>
      <c r="AG10" s="310" t="s">
        <v>101</v>
      </c>
      <c r="AH10" s="310" t="s">
        <v>138</v>
      </c>
      <c r="AI10" s="310" t="s">
        <v>138</v>
      </c>
      <c r="AJ10" s="310" t="s">
        <v>101</v>
      </c>
      <c r="AK10" s="310" t="s">
        <v>101</v>
      </c>
      <c r="AL10" s="305"/>
      <c r="AM10" s="305"/>
      <c r="AN10" s="242"/>
      <c r="AO10" s="242"/>
      <c r="AP10" s="242"/>
      <c r="AQ10" s="55" t="s">
        <v>101</v>
      </c>
      <c r="AR10" s="472"/>
      <c r="AS10" s="473"/>
      <c r="AT10" s="474"/>
      <c r="AU10" s="55"/>
      <c r="AV10" s="55"/>
      <c r="AW10" s="55" t="s">
        <v>101</v>
      </c>
      <c r="AX10" s="331"/>
      <c r="AY10" s="474"/>
      <c r="AZ10" s="474"/>
      <c r="BA10" s="474"/>
      <c r="BB10" s="55" t="s">
        <v>138</v>
      </c>
      <c r="BC10" s="331"/>
      <c r="BD10" s="242"/>
      <c r="BE10" s="242"/>
      <c r="BF10" s="55" t="s">
        <v>138</v>
      </c>
      <c r="BG10" s="55" t="s">
        <v>101</v>
      </c>
      <c r="BH10" s="62"/>
      <c r="BI10" s="470"/>
      <c r="BJ10" s="61"/>
      <c r="BK10" s="61"/>
      <c r="BL10" s="61" t="s">
        <v>101</v>
      </c>
      <c r="BM10" s="61" t="s">
        <v>101</v>
      </c>
      <c r="BN10" s="311" t="s">
        <v>101</v>
      </c>
      <c r="BO10" s="468"/>
      <c r="BP10" s="243"/>
      <c r="BQ10" s="243"/>
      <c r="BR10" s="243"/>
      <c r="BS10" s="242"/>
      <c r="BT10" s="242"/>
      <c r="BU10" s="242"/>
      <c r="BV10" s="55"/>
      <c r="BW10" s="55"/>
      <c r="BX10" s="55"/>
      <c r="BY10" s="55"/>
      <c r="BZ10" s="55"/>
      <c r="CA10" s="55"/>
      <c r="CB10" s="55"/>
      <c r="CC10" s="55"/>
      <c r="CD10" s="382"/>
      <c r="CE10" s="382"/>
      <c r="CF10" s="382"/>
      <c r="CG10" s="382"/>
      <c r="CH10" s="382"/>
      <c r="CI10" s="382"/>
      <c r="CJ10" s="382"/>
      <c r="CK10" s="468"/>
      <c r="CL10" s="311" t="s">
        <v>101</v>
      </c>
      <c r="CM10"/>
    </row>
    <row r="11" spans="1:91" s="23" customFormat="1" x14ac:dyDescent="0.2">
      <c r="A11" s="25"/>
      <c r="B11" s="25"/>
      <c r="C11" s="25"/>
      <c r="D11" s="79"/>
      <c r="E11" s="25"/>
      <c r="F11" s="101" t="s">
        <v>189</v>
      </c>
      <c r="G11" s="415" t="s">
        <v>189</v>
      </c>
      <c r="H11" s="55" t="s">
        <v>189</v>
      </c>
      <c r="I11" s="415" t="s">
        <v>189</v>
      </c>
      <c r="J11" s="166" t="s">
        <v>189</v>
      </c>
      <c r="K11" s="415" t="s">
        <v>189</v>
      </c>
      <c r="L11" s="168" t="s">
        <v>189</v>
      </c>
      <c r="M11" s="415" t="s">
        <v>189</v>
      </c>
      <c r="N11" s="67" t="s">
        <v>189</v>
      </c>
      <c r="O11" s="415" t="s">
        <v>189</v>
      </c>
      <c r="P11" s="55" t="s">
        <v>189</v>
      </c>
      <c r="Q11" s="415" t="s">
        <v>189</v>
      </c>
      <c r="R11" s="55" t="s">
        <v>189</v>
      </c>
      <c r="S11" s="415" t="s">
        <v>189</v>
      </c>
      <c r="T11" s="55" t="s">
        <v>189</v>
      </c>
      <c r="U11" s="415" t="s">
        <v>189</v>
      </c>
      <c r="V11" s="55" t="s">
        <v>189</v>
      </c>
      <c r="W11" s="415" t="s">
        <v>189</v>
      </c>
      <c r="X11" s="55" t="s">
        <v>189</v>
      </c>
      <c r="Y11" s="415" t="s">
        <v>189</v>
      </c>
      <c r="Z11" s="331" t="s">
        <v>189</v>
      </c>
      <c r="AA11" s="305" t="s">
        <v>189</v>
      </c>
      <c r="AB11" s="305" t="s">
        <v>189</v>
      </c>
      <c r="AC11" s="243" t="s">
        <v>189</v>
      </c>
      <c r="AD11" s="243" t="s">
        <v>189</v>
      </c>
      <c r="AE11" s="331" t="s">
        <v>189</v>
      </c>
      <c r="AF11" s="305" t="s">
        <v>189</v>
      </c>
      <c r="AG11" s="305" t="s">
        <v>189</v>
      </c>
      <c r="AH11" s="243" t="s">
        <v>189</v>
      </c>
      <c r="AI11" s="305" t="s">
        <v>189</v>
      </c>
      <c r="AJ11" s="467" t="s">
        <v>189</v>
      </c>
      <c r="AK11" s="305" t="s">
        <v>189</v>
      </c>
      <c r="AL11" s="305" t="s">
        <v>189</v>
      </c>
      <c r="AM11" s="305" t="s">
        <v>189</v>
      </c>
      <c r="AN11" s="242" t="s">
        <v>189</v>
      </c>
      <c r="AO11" s="242" t="s">
        <v>189</v>
      </c>
      <c r="AP11" s="242" t="s">
        <v>189</v>
      </c>
      <c r="AQ11" s="55" t="s">
        <v>189</v>
      </c>
      <c r="AR11" s="105" t="s">
        <v>189</v>
      </c>
      <c r="AS11" s="468" t="s">
        <v>642</v>
      </c>
      <c r="AT11" s="382" t="s">
        <v>642</v>
      </c>
      <c r="AU11" s="55" t="s">
        <v>37</v>
      </c>
      <c r="AV11" s="55" t="s">
        <v>189</v>
      </c>
      <c r="AW11" s="55" t="s">
        <v>189</v>
      </c>
      <c r="AX11" s="331" t="s">
        <v>642</v>
      </c>
      <c r="AY11" s="382" t="s">
        <v>642</v>
      </c>
      <c r="AZ11" s="382" t="s">
        <v>642</v>
      </c>
      <c r="BA11" s="382" t="s">
        <v>642</v>
      </c>
      <c r="BB11" s="55" t="s">
        <v>189</v>
      </c>
      <c r="BC11" s="331" t="s">
        <v>189</v>
      </c>
      <c r="BD11" s="242" t="s">
        <v>189</v>
      </c>
      <c r="BE11" s="242" t="s">
        <v>189</v>
      </c>
      <c r="BF11" s="55" t="s">
        <v>189</v>
      </c>
      <c r="BG11" s="55" t="s">
        <v>189</v>
      </c>
      <c r="BH11" s="62" t="s">
        <v>189</v>
      </c>
      <c r="BI11" s="470" t="s">
        <v>642</v>
      </c>
      <c r="BJ11" s="61" t="s">
        <v>189</v>
      </c>
      <c r="BK11" s="61" t="s">
        <v>189</v>
      </c>
      <c r="BL11" s="61" t="s">
        <v>189</v>
      </c>
      <c r="BM11" s="61" t="s">
        <v>189</v>
      </c>
      <c r="BN11" s="184" t="s">
        <v>189</v>
      </c>
      <c r="BO11" s="468" t="s">
        <v>189</v>
      </c>
      <c r="BP11" s="243" t="s">
        <v>189</v>
      </c>
      <c r="BQ11" s="243" t="s">
        <v>189</v>
      </c>
      <c r="BR11" s="243" t="s">
        <v>189</v>
      </c>
      <c r="BS11" s="242" t="s">
        <v>189</v>
      </c>
      <c r="BT11" s="242" t="s">
        <v>642</v>
      </c>
      <c r="BU11" s="242" t="s">
        <v>642</v>
      </c>
      <c r="BV11" s="55" t="s">
        <v>189</v>
      </c>
      <c r="BW11" s="55" t="s">
        <v>642</v>
      </c>
      <c r="BX11" s="55" t="s">
        <v>190</v>
      </c>
      <c r="BY11" s="55" t="s">
        <v>190</v>
      </c>
      <c r="BZ11" s="55" t="s">
        <v>642</v>
      </c>
      <c r="CA11" s="55" t="s">
        <v>192</v>
      </c>
      <c r="CB11" s="55" t="s">
        <v>37</v>
      </c>
      <c r="CC11" s="55" t="s">
        <v>189</v>
      </c>
      <c r="CD11" s="382" t="s">
        <v>642</v>
      </c>
      <c r="CE11" s="382" t="s">
        <v>190</v>
      </c>
      <c r="CF11" s="382" t="s">
        <v>190</v>
      </c>
      <c r="CG11" s="382" t="s">
        <v>642</v>
      </c>
      <c r="CH11" s="382" t="s">
        <v>192</v>
      </c>
      <c r="CI11" s="382" t="s">
        <v>37</v>
      </c>
      <c r="CJ11" s="382" t="s">
        <v>642</v>
      </c>
      <c r="CK11" s="468" t="s">
        <v>189</v>
      </c>
      <c r="CL11" s="184" t="s">
        <v>189</v>
      </c>
      <c r="CM11"/>
    </row>
    <row r="12" spans="1:91" s="23" customFormat="1" x14ac:dyDescent="0.2">
      <c r="A12" s="25"/>
      <c r="B12" s="25"/>
      <c r="C12" s="25"/>
      <c r="D12" s="79"/>
      <c r="E12" s="25"/>
      <c r="F12" s="101" t="s">
        <v>188</v>
      </c>
      <c r="G12" s="415" t="s">
        <v>188</v>
      </c>
      <c r="H12" s="55" t="s">
        <v>188</v>
      </c>
      <c r="I12" s="415" t="s">
        <v>188</v>
      </c>
      <c r="J12" s="166" t="s">
        <v>188</v>
      </c>
      <c r="K12" s="415" t="s">
        <v>188</v>
      </c>
      <c r="L12" s="168" t="s">
        <v>188</v>
      </c>
      <c r="M12" s="415" t="s">
        <v>188</v>
      </c>
      <c r="N12" s="67" t="s">
        <v>188</v>
      </c>
      <c r="O12" s="415" t="s">
        <v>188</v>
      </c>
      <c r="P12" s="55" t="s">
        <v>188</v>
      </c>
      <c r="Q12" s="415" t="s">
        <v>188</v>
      </c>
      <c r="R12" s="55" t="s">
        <v>188</v>
      </c>
      <c r="S12" s="415" t="s">
        <v>188</v>
      </c>
      <c r="T12" s="55" t="s">
        <v>188</v>
      </c>
      <c r="U12" s="415" t="s">
        <v>188</v>
      </c>
      <c r="V12" s="55" t="s">
        <v>188</v>
      </c>
      <c r="W12" s="415" t="s">
        <v>188</v>
      </c>
      <c r="X12" s="55" t="s">
        <v>188</v>
      </c>
      <c r="Y12" s="415" t="s">
        <v>188</v>
      </c>
      <c r="Z12" s="331" t="s">
        <v>188</v>
      </c>
      <c r="AA12" s="305" t="s">
        <v>188</v>
      </c>
      <c r="AB12" s="305" t="s">
        <v>188</v>
      </c>
      <c r="AC12" s="243" t="s">
        <v>188</v>
      </c>
      <c r="AD12" s="243" t="s">
        <v>188</v>
      </c>
      <c r="AE12" s="331" t="s">
        <v>188</v>
      </c>
      <c r="AF12" s="305" t="s">
        <v>188</v>
      </c>
      <c r="AG12" s="305" t="s">
        <v>188</v>
      </c>
      <c r="AH12" s="243" t="s">
        <v>188</v>
      </c>
      <c r="AI12" s="305" t="s">
        <v>188</v>
      </c>
      <c r="AJ12" s="467" t="s">
        <v>188</v>
      </c>
      <c r="AK12" s="305" t="s">
        <v>188</v>
      </c>
      <c r="AL12" s="305" t="s">
        <v>188</v>
      </c>
      <c r="AM12" s="305" t="s">
        <v>188</v>
      </c>
      <c r="AN12" s="242" t="s">
        <v>188</v>
      </c>
      <c r="AO12" s="242" t="s">
        <v>188</v>
      </c>
      <c r="AP12" s="242" t="s">
        <v>188</v>
      </c>
      <c r="AQ12" s="55" t="s">
        <v>188</v>
      </c>
      <c r="AR12" s="105" t="s">
        <v>188</v>
      </c>
      <c r="AS12" s="468" t="s">
        <v>188</v>
      </c>
      <c r="AT12" s="382" t="s">
        <v>188</v>
      </c>
      <c r="AU12" s="55" t="s">
        <v>188</v>
      </c>
      <c r="AV12" s="55" t="s">
        <v>188</v>
      </c>
      <c r="AW12" s="55" t="s">
        <v>188</v>
      </c>
      <c r="AX12" s="331" t="s">
        <v>188</v>
      </c>
      <c r="AY12" s="382" t="s">
        <v>188</v>
      </c>
      <c r="AZ12" s="382" t="s">
        <v>188</v>
      </c>
      <c r="BA12" s="382" t="s">
        <v>188</v>
      </c>
      <c r="BB12" s="55" t="s">
        <v>188</v>
      </c>
      <c r="BC12" s="331" t="s">
        <v>188</v>
      </c>
      <c r="BD12" s="242" t="s">
        <v>188</v>
      </c>
      <c r="BE12" s="242" t="s">
        <v>188</v>
      </c>
      <c r="BF12" s="55" t="s">
        <v>188</v>
      </c>
      <c r="BG12" s="55" t="s">
        <v>188</v>
      </c>
      <c r="BH12" s="62" t="s">
        <v>188</v>
      </c>
      <c r="BI12" s="470" t="s">
        <v>188</v>
      </c>
      <c r="BJ12" s="61" t="s">
        <v>188</v>
      </c>
      <c r="BK12" s="61" t="s">
        <v>188</v>
      </c>
      <c r="BL12" s="61" t="s">
        <v>188</v>
      </c>
      <c r="BM12" s="61" t="s">
        <v>188</v>
      </c>
      <c r="BN12" s="184" t="s">
        <v>188</v>
      </c>
      <c r="BO12" s="468" t="s">
        <v>188</v>
      </c>
      <c r="BP12" s="243" t="s">
        <v>188</v>
      </c>
      <c r="BQ12" s="243" t="s">
        <v>188</v>
      </c>
      <c r="BR12" s="243" t="s">
        <v>188</v>
      </c>
      <c r="BS12" s="242" t="s">
        <v>188</v>
      </c>
      <c r="BT12" s="242" t="s">
        <v>188</v>
      </c>
      <c r="BU12" s="242" t="s">
        <v>188</v>
      </c>
      <c r="BV12" s="55" t="s">
        <v>188</v>
      </c>
      <c r="BW12" s="55" t="s">
        <v>188</v>
      </c>
      <c r="BX12" s="55" t="s">
        <v>643</v>
      </c>
      <c r="BY12" s="55" t="s">
        <v>643</v>
      </c>
      <c r="BZ12" s="55" t="s">
        <v>188</v>
      </c>
      <c r="CA12" s="55" t="s">
        <v>644</v>
      </c>
      <c r="CB12" s="55" t="s">
        <v>188</v>
      </c>
      <c r="CC12" s="55" t="s">
        <v>188</v>
      </c>
      <c r="CD12" s="382" t="s">
        <v>188</v>
      </c>
      <c r="CE12" s="382" t="s">
        <v>643</v>
      </c>
      <c r="CF12" s="382" t="s">
        <v>643</v>
      </c>
      <c r="CG12" s="382" t="s">
        <v>188</v>
      </c>
      <c r="CH12" s="382" t="s">
        <v>644</v>
      </c>
      <c r="CI12" s="382" t="s">
        <v>188</v>
      </c>
      <c r="CJ12" s="382" t="s">
        <v>188</v>
      </c>
      <c r="CK12" s="468" t="s">
        <v>188</v>
      </c>
      <c r="CL12" s="184" t="s">
        <v>188</v>
      </c>
      <c r="CM12"/>
    </row>
    <row r="13" spans="1:91" s="23" customFormat="1" x14ac:dyDescent="0.2">
      <c r="A13" s="25"/>
      <c r="B13" s="25"/>
      <c r="C13" s="25"/>
      <c r="D13" s="79"/>
      <c r="E13" s="25"/>
      <c r="F13" s="101"/>
      <c r="G13" s="415"/>
      <c r="H13" s="55"/>
      <c r="I13" s="415"/>
      <c r="J13" s="166"/>
      <c r="K13" s="415"/>
      <c r="L13" s="168"/>
      <c r="M13" s="415"/>
      <c r="N13" s="67"/>
      <c r="O13" s="415"/>
      <c r="P13" s="55"/>
      <c r="Q13" s="415"/>
      <c r="R13" s="55"/>
      <c r="S13" s="415"/>
      <c r="T13" s="55"/>
      <c r="U13" s="415"/>
      <c r="V13" s="55"/>
      <c r="W13" s="415"/>
      <c r="X13" s="55"/>
      <c r="Y13" s="415"/>
      <c r="Z13" s="331"/>
      <c r="AA13" s="305"/>
      <c r="AB13" s="305"/>
      <c r="AC13" s="243"/>
      <c r="AD13" s="243"/>
      <c r="AE13" s="331"/>
      <c r="AF13" s="305"/>
      <c r="AG13" s="305"/>
      <c r="AH13" s="243"/>
      <c r="AI13" s="243"/>
      <c r="AJ13" s="467"/>
      <c r="AK13" s="305"/>
      <c r="AL13" s="305"/>
      <c r="AM13" s="305"/>
      <c r="AN13" s="242"/>
      <c r="AO13" s="242"/>
      <c r="AP13" s="242"/>
      <c r="AQ13" s="55"/>
      <c r="AR13" s="105"/>
      <c r="AS13" s="468"/>
      <c r="AT13" s="382"/>
      <c r="AU13" s="55"/>
      <c r="AV13" s="55"/>
      <c r="AW13" s="55"/>
      <c r="AX13" s="331"/>
      <c r="AY13" s="382"/>
      <c r="AZ13" s="382"/>
      <c r="BA13" s="382"/>
      <c r="BB13" s="55"/>
      <c r="BC13" s="331"/>
      <c r="BD13" s="242"/>
      <c r="BE13" s="242"/>
      <c r="BF13" s="55"/>
      <c r="BG13" s="55"/>
      <c r="BH13" s="62"/>
      <c r="BI13" s="470"/>
      <c r="BJ13" s="61"/>
      <c r="BK13" s="61"/>
      <c r="BL13" s="61"/>
      <c r="BM13" s="61"/>
      <c r="BN13" s="67"/>
      <c r="BO13" s="468"/>
      <c r="BP13" s="243"/>
      <c r="BQ13" s="243"/>
      <c r="BR13" s="243"/>
      <c r="BS13" s="242"/>
      <c r="BT13" s="242"/>
      <c r="BU13" s="242"/>
      <c r="BV13" s="55"/>
      <c r="BW13" s="55"/>
      <c r="BX13" s="55"/>
      <c r="BY13" s="55"/>
      <c r="BZ13" s="55"/>
      <c r="CA13" s="55"/>
      <c r="CB13" s="55"/>
      <c r="CC13" s="55"/>
      <c r="CD13" s="382"/>
      <c r="CE13" s="382"/>
      <c r="CF13" s="382"/>
      <c r="CG13" s="382"/>
      <c r="CH13" s="382"/>
      <c r="CI13" s="382"/>
      <c r="CJ13" s="382"/>
      <c r="CK13" s="468"/>
      <c r="CL13" s="184"/>
      <c r="CM13"/>
    </row>
    <row r="14" spans="1:91" s="43" customFormat="1" x14ac:dyDescent="0.2">
      <c r="A14" s="42" t="s">
        <v>541</v>
      </c>
      <c r="B14" s="42" t="s">
        <v>5</v>
      </c>
      <c r="C14" s="37" t="s">
        <v>34</v>
      </c>
      <c r="D14" s="250" t="s">
        <v>6</v>
      </c>
      <c r="E14" s="37" t="s">
        <v>72</v>
      </c>
      <c r="F14" s="217" t="s">
        <v>285</v>
      </c>
      <c r="G14" s="475" t="s">
        <v>878</v>
      </c>
      <c r="H14" s="141" t="s">
        <v>286</v>
      </c>
      <c r="I14" s="475" t="s">
        <v>877</v>
      </c>
      <c r="J14" s="167" t="s">
        <v>288</v>
      </c>
      <c r="K14" s="475" t="s">
        <v>876</v>
      </c>
      <c r="L14" s="167" t="s">
        <v>1012</v>
      </c>
      <c r="M14" s="475" t="s">
        <v>1013</v>
      </c>
      <c r="N14" s="141" t="s">
        <v>1009</v>
      </c>
      <c r="O14" s="475" t="s">
        <v>1010</v>
      </c>
      <c r="P14" s="141" t="s">
        <v>287</v>
      </c>
      <c r="Q14" s="476" t="s">
        <v>963</v>
      </c>
      <c r="R14" s="141" t="s">
        <v>564</v>
      </c>
      <c r="S14" s="475" t="s">
        <v>663</v>
      </c>
      <c r="T14" s="141" t="s">
        <v>289</v>
      </c>
      <c r="U14" s="475" t="s">
        <v>664</v>
      </c>
      <c r="V14" s="141" t="s">
        <v>737</v>
      </c>
      <c r="W14" s="475" t="s">
        <v>874</v>
      </c>
      <c r="X14" s="75" t="s">
        <v>290</v>
      </c>
      <c r="Y14" s="475" t="s">
        <v>875</v>
      </c>
      <c r="Z14" s="143" t="s">
        <v>1000</v>
      </c>
      <c r="AA14" s="307" t="s">
        <v>886</v>
      </c>
      <c r="AB14" s="307" t="s">
        <v>298</v>
      </c>
      <c r="AC14" s="145" t="s">
        <v>999</v>
      </c>
      <c r="AD14" s="477" t="s">
        <v>881</v>
      </c>
      <c r="AE14" s="143" t="s">
        <v>1001</v>
      </c>
      <c r="AF14" s="307" t="s">
        <v>887</v>
      </c>
      <c r="AG14" s="307" t="s">
        <v>299</v>
      </c>
      <c r="AH14" s="75" t="s">
        <v>998</v>
      </c>
      <c r="AI14" s="477" t="s">
        <v>880</v>
      </c>
      <c r="AJ14" s="478" t="s">
        <v>298</v>
      </c>
      <c r="AK14" s="307" t="s">
        <v>299</v>
      </c>
      <c r="AL14" s="307" t="s">
        <v>1047</v>
      </c>
      <c r="AM14" s="479" t="s">
        <v>1098</v>
      </c>
      <c r="AN14" s="479" t="s">
        <v>1099</v>
      </c>
      <c r="AO14" s="75" t="s">
        <v>457</v>
      </c>
      <c r="AP14" s="479" t="s">
        <v>1100</v>
      </c>
      <c r="AQ14" s="477" t="s">
        <v>888</v>
      </c>
      <c r="AR14" s="480" t="s">
        <v>1101</v>
      </c>
      <c r="AS14" s="481" t="s">
        <v>434</v>
      </c>
      <c r="AT14" s="482" t="s">
        <v>435</v>
      </c>
      <c r="AU14" s="477" t="s">
        <v>481</v>
      </c>
      <c r="AV14" s="477" t="s">
        <v>1048</v>
      </c>
      <c r="AW14" s="477" t="s">
        <v>300</v>
      </c>
      <c r="AX14" s="143" t="s">
        <v>879</v>
      </c>
      <c r="AY14" s="482" t="s">
        <v>882</v>
      </c>
      <c r="AZ14" s="482" t="s">
        <v>1007</v>
      </c>
      <c r="BA14" s="482" t="s">
        <v>883</v>
      </c>
      <c r="BB14" s="477" t="s">
        <v>303</v>
      </c>
      <c r="BC14" s="143" t="s">
        <v>882</v>
      </c>
      <c r="BD14" s="479" t="s">
        <v>883</v>
      </c>
      <c r="BE14" s="479" t="s">
        <v>1105</v>
      </c>
      <c r="BF14" s="477" t="s">
        <v>868</v>
      </c>
      <c r="BG14" s="477" t="s">
        <v>1106</v>
      </c>
      <c r="BH14" s="148" t="s">
        <v>1107</v>
      </c>
      <c r="BI14" s="483" t="s">
        <v>1102</v>
      </c>
      <c r="BJ14" s="148" t="s">
        <v>1103</v>
      </c>
      <c r="BK14" s="148" t="s">
        <v>1104</v>
      </c>
      <c r="BL14" s="148" t="s">
        <v>886</v>
      </c>
      <c r="BM14" s="148" t="s">
        <v>887</v>
      </c>
      <c r="BN14" s="484" t="s">
        <v>301</v>
      </c>
      <c r="BO14" s="483" t="s">
        <v>1108</v>
      </c>
      <c r="BP14" s="85" t="s">
        <v>436</v>
      </c>
      <c r="BQ14" s="85" t="s">
        <v>1109</v>
      </c>
      <c r="BR14" s="85" t="s">
        <v>460</v>
      </c>
      <c r="BS14" s="485" t="s">
        <v>461</v>
      </c>
      <c r="BT14" s="485" t="s">
        <v>1110</v>
      </c>
      <c r="BU14" s="485" t="s">
        <v>1111</v>
      </c>
      <c r="BV14" s="477" t="s">
        <v>521</v>
      </c>
      <c r="BW14" s="477" t="s">
        <v>529</v>
      </c>
      <c r="BX14" s="486" t="s">
        <v>342</v>
      </c>
      <c r="BY14" s="486" t="s">
        <v>344</v>
      </c>
      <c r="BZ14" s="75" t="s">
        <v>340</v>
      </c>
      <c r="CA14" s="75" t="s">
        <v>346</v>
      </c>
      <c r="CB14" s="141" t="s">
        <v>480</v>
      </c>
      <c r="CC14" s="477" t="s">
        <v>527</v>
      </c>
      <c r="CD14" s="487" t="s">
        <v>528</v>
      </c>
      <c r="CE14" s="487" t="s">
        <v>473</v>
      </c>
      <c r="CF14" s="487" t="s">
        <v>472</v>
      </c>
      <c r="CG14" s="487" t="s">
        <v>530</v>
      </c>
      <c r="CH14" s="487" t="s">
        <v>531</v>
      </c>
      <c r="CI14" s="487" t="s">
        <v>532</v>
      </c>
      <c r="CJ14" s="487" t="s">
        <v>533</v>
      </c>
      <c r="CK14" s="483" t="s">
        <v>1112</v>
      </c>
      <c r="CL14" s="185" t="s">
        <v>540</v>
      </c>
      <c r="CM14" s="159"/>
    </row>
    <row r="15" spans="1:91" s="23" customFormat="1" x14ac:dyDescent="0.2">
      <c r="A15" s="25"/>
      <c r="B15" s="25"/>
      <c r="C15" s="25"/>
      <c r="D15" s="249"/>
      <c r="E15" s="25" t="str">
        <f>B15&amp;"|"&amp;C15&amp;"|"&amp;D15</f>
        <v>||</v>
      </c>
      <c r="F15" s="359" t="str">
        <f>IF(LEFT($B15,4)="_Mil","",_xlfn.IFNA(ROUND(INDEX(Spectrum!$N:$N,MATCH(RIGHT($B15,13)&amp;"|"&amp;$C15&amp;"|"&amp;$D15&amp;"|"&amp;F$14&amp;"|"&amp;"CY2022Q3",Spectrum!$Q:$Q,0)),0),""))</f>
        <v/>
      </c>
      <c r="G15" s="488" t="str">
        <f>IF(OR($F15="",LEFT($B15,4)="_Mil"),"",_xlfn.IFNA(INDEX(Spectrum!$P:$P,MATCH(RIGHT($B15,13)&amp;"|"&amp;$C15&amp;"|"&amp;$D15&amp;"|"&amp;F$14&amp;"|"&amp;"CY2022Q3",Spectrum!$Q:$Q,0)),""))</f>
        <v/>
      </c>
      <c r="H15" s="67" t="str">
        <f>IF(LEFT($B15,4)="_Mil","",_xlfn.IFNA(ROUND(INDEX(Spectrum!$N:$N,MATCH(RIGHT($B15,13)&amp;"|"&amp;$C15&amp;"|"&amp;$D15&amp;"|"&amp;H$14&amp;"|"&amp;"CY2022Q3",Spectrum!$Q:$Q,0)),0),""))</f>
        <v/>
      </c>
      <c r="I15" s="488" t="str">
        <f>IF(OR($H15="",LEFT($B15,4)="_Mil"),"",_xlfn.IFNA(INDEX(Spectrum!$P:$P,MATCH(RIGHT($B15,13)&amp;"|"&amp;$C15&amp;"|"&amp;$D15&amp;"|"&amp;H$14&amp;"|"&amp;"CY2022Q3",Spectrum!$Q:$Q,0)),""))</f>
        <v/>
      </c>
      <c r="J15" s="327" t="str">
        <f>IF(LEFT($B15,4)="_Mil","",_xlfn.IFNA(INDEX(Spectrum!$N:$N,MATCH(RIGHT($B15,13)&amp;"|"&amp;$C15&amp;"|"&amp;$D15&amp;"|"&amp;J$14&amp;"|"&amp;"CY2022Q3",Spectrum!$Q:$Q,0)),""))</f>
        <v/>
      </c>
      <c r="K15" s="488" t="str">
        <f>IF(OR($J15="",LEFT($B15,4)="_Mil"),"",_xlfn.IFNA(INDEX(Spectrum!$P:$P,MATCH(RIGHT($B15,13)&amp;"|"&amp;$C15&amp;"|"&amp;$D15&amp;"|"&amp;J$14&amp;"|"&amp;"CY2022Q3",Spectrum!$Q:$Q,0)),""))</f>
        <v/>
      </c>
      <c r="L15" s="356" t="str">
        <f>IF(LEFT($B15,4)="_Mil","",_xlfn.IFNA(INDEX(Spectrum!$N:$N,MATCH(RIGHT($B15,13)&amp;"|"&amp;$C15&amp;"|"&amp;$D15&amp;"|"&amp;L$14&amp;"|"&amp;"CY2022Q3",Spectrum!$Q:$Q,0)),""))</f>
        <v/>
      </c>
      <c r="M15" s="488" t="str">
        <f>IF(OR($J15="",LEFT($B15,4)="_Mil"),"",_xlfn.IFNA(INDEX(Spectrum!$P:$P,MATCH(RIGHT($B15,13)&amp;"|"&amp;$C15&amp;"|"&amp;$D15&amp;"|"&amp;L$14&amp;"|"&amp;"CY2022Q3",Spectrum!$Q:$Q,0)),""))</f>
        <v/>
      </c>
      <c r="N15" s="353" t="str">
        <f>IF(LEFT($B15,4)="_Mil","",_xlfn.IFNA(ROUND(INDEX(Spectrum!$N:$N,MATCH(RIGHT($B15,13)&amp;"|"&amp;$C15&amp;"|"&amp;$D15&amp;"|"&amp;N$14&amp;"|"&amp;"CY2022Q3",Spectrum!$Q:$Q,0)),0),""))</f>
        <v/>
      </c>
      <c r="O15" s="488" t="str">
        <f>IF(OR($P15="",LEFT($B15,4)="_Mil"),"",_xlfn.IFNA(INDEX(Spectrum!$P:$P,MATCH(RIGHT($B15,13)&amp;"|"&amp;$C15&amp;"|"&amp;$D15&amp;"|"&amp;N$14&amp;"|"&amp;"CY2022Q3",Spectrum!$Q:$Q,0)),""))</f>
        <v/>
      </c>
      <c r="P15" s="67" t="str">
        <f>IF(LEFT($B15,4)="_Mil","",_xlfn.IFNA(ROUND(INDEX(Spectrum!$N:$N,MATCH(RIGHT($B15,13)&amp;"|"&amp;$C15&amp;"|"&amp;$D15&amp;"|"&amp;P$14&amp;"|"&amp;"CY2022Q3",Spectrum!$Q:$Q,0)),0),""))</f>
        <v/>
      </c>
      <c r="Q15" s="488" t="str">
        <f>IF(OR($P15="",LEFT($B15,4)="_Mil"),"",_xlfn.IFNA(INDEX(Spectrum!$P:$P,MATCH(RIGHT($B15,13)&amp;"|"&amp;$C15&amp;"|"&amp;$D15&amp;"|"&amp;P$14&amp;"|"&amp;"CY2022Q3",Spectrum!$Q:$Q,0)),""))</f>
        <v/>
      </c>
      <c r="R15" s="55" t="str">
        <f>IF(LEFT($B15,4)="_Mil","",_xlfn.IFNA(ROUND(INDEX(Spectrum!$N:$N,MATCH(RIGHT($B15,13)&amp;"|"&amp;$C15&amp;"|"&amp;$D15&amp;"|"&amp;R$14&amp;"|"&amp;"CY2021Q4",Spectrum!$Q:$Q,0)),0),""))</f>
        <v/>
      </c>
      <c r="S15" s="488" t="str">
        <f>IF(OR($R15="",LEFT($B15,4)="_Mil"),"",_xlfn.IFNA(INDEX(Spectrum!$P:$P,MATCH(RIGHT($B15,13)&amp;"|"&amp;$C15&amp;"|"&amp;$D15&amp;"|"&amp;R$14&amp;"|"&amp;"CY2021Q4",Spectrum!$Q:$Q,0)),""))</f>
        <v/>
      </c>
      <c r="T15" s="55" t="str">
        <f>IF(LEFT($B15,4)="_Mil","",_xlfn.IFNA(ROUND(INDEX(Spectrum!$N:$N,MATCH(RIGHT($B15,13)&amp;"|"&amp;$C15&amp;"|"&amp;$D15&amp;"|"&amp;T$14&amp;"|"&amp;"CY2022Q3",Spectrum!$Q:$Q,0)),0),""))</f>
        <v/>
      </c>
      <c r="U15" s="488" t="str">
        <f>IF(OR($T15="",LEFT($B15,4)="_Mil"),"",_xlfn.IFNA(INDEX(Spectrum!$P:$P,MATCH(RIGHT($B15,13)&amp;"|"&amp;$C15&amp;"|"&amp;$D15&amp;"|"&amp;T$14&amp;"|"&amp;"CY2022Q3",Spectrum!$Q:$Q,0)),""))</f>
        <v/>
      </c>
      <c r="V15" s="70" t="str">
        <f>IF(LEFT($B15,4)="_Mil","",_xlfn.IFNA(ROUND(INDEX(Spectrum!$N:$N,MATCH(RIGHT($B15,13)&amp;"|"&amp;$C15&amp;"|"&amp;$D15&amp;"|"&amp;V$14&amp;"|"&amp;"CY2022Q3",Spectrum!$Q:$Q,0)),0),""))</f>
        <v/>
      </c>
      <c r="W15" s="488" t="str">
        <f>IF(OR($V15="",LEFT($B15,4)="_Mil"),"",_xlfn.IFNA(INDEX(Spectrum!$P:$P,MATCH(RIGHT($B15,13)&amp;"|"&amp;$C15&amp;"|"&amp;$D15&amp;"|"&amp;V$14&amp;"|"&amp;"CY2022Q3",Spectrum!$Q:$Q,0)),""))</f>
        <v/>
      </c>
      <c r="X15" s="67" t="str">
        <f>IF(LEFT($B15,4)="_Mil","",_xlfn.IFNA(ROUND(INDEX(Spectrum!$N:$N,MATCH(RIGHT($B15,13)&amp;"|"&amp;$C15&amp;"|"&amp;$D15&amp;"|"&amp;X$14&amp;"|"&amp;"CY2022Q3",Spectrum!$Q:$Q,0)),0),""))</f>
        <v/>
      </c>
      <c r="Y15" s="418" t="str">
        <f>IF(OR($X15="",LEFT($B15,4)="_Mil"),"",_xlfn.IFNA(INDEX(Spectrum!$P:$P,MATCH(RIGHT($B15,13)&amp;"|"&amp;$C15&amp;"|"&amp;$D15&amp;"|"&amp;X$14&amp;"|"&amp;"CY2022Q3",Spectrum!$Q:$Q,0)),""))</f>
        <v/>
      </c>
      <c r="Z15" s="91"/>
      <c r="AA15" s="282"/>
      <c r="AB15" s="282"/>
      <c r="AC15" s="97"/>
      <c r="AD15" s="282"/>
      <c r="AE15" s="91"/>
      <c r="AF15" s="282"/>
      <c r="AG15" s="282"/>
      <c r="AH15" s="62"/>
      <c r="AI15" s="282"/>
      <c r="AJ15" s="91"/>
      <c r="AK15" s="282"/>
      <c r="AL15" s="489" t="str">
        <f>IF($AJ15-$AK15=0,"",$AJ15-$AK15)</f>
        <v/>
      </c>
      <c r="AM15" s="282" t="str">
        <f>IF(LEFT($B15,4)="_Mil","",IFERROR(MIN(IF(SUM($R15)&lt;=0,SUM($AK15)/SUM($T15),SUM($AJ15)/SUM($R15)),1),""))</f>
        <v/>
      </c>
      <c r="AN15" s="282" t="str">
        <f>$AM15</f>
        <v/>
      </c>
      <c r="AO15" s="282"/>
      <c r="AP15" s="282"/>
      <c r="AQ15" s="282"/>
      <c r="AR15" s="282"/>
      <c r="AS15" s="490">
        <f>IF($C15="&lt;01","",98%)</f>
        <v>0.98</v>
      </c>
      <c r="AT15" s="491">
        <f>IF($C15="&lt;01","",98%)</f>
        <v>0.98</v>
      </c>
      <c r="AU15" s="282" t="str">
        <f>IF($C15="&lt;01",ROUND(INDEX(EID!$V:$V,MATCH($B15,EID!$B:$B,0))/2,0),"")</f>
        <v/>
      </c>
      <c r="AV15" s="282" t="str">
        <f>IF($C15="&lt;01",IF(SUM($AU15)=0,"",ROUND(SUM($AU15)/$AS15,0)),IF(SUM($AR15)=0,"",ROUND(MAX($AN15,0)*SUM($AR15),0)))</f>
        <v/>
      </c>
      <c r="AW15" s="282" t="str">
        <f>IF(AND(SUM($AV15)=0,SUM($AK15)=0),"",ROUND(IF($C15="&lt;01",0,SUM($AK15))+SUM($AV15),0))</f>
        <v/>
      </c>
      <c r="AX15" s="91" t="str">
        <f>IF(OR(LEFT($B15,4)="_Mil",$C15="&lt;01",SUM($V15)=0),"",SUM($X15)/SUM($V15))</f>
        <v/>
      </c>
      <c r="AY15" s="353" t="str">
        <f>IF($C15="&lt;01","",IFERROR(SUM($AD15)/SUM($AC15),""))</f>
        <v/>
      </c>
      <c r="AZ15" s="353" t="str">
        <f>IF($C15="&lt;01","",IFERROR(SUM($AI15)/SUM($AH15),""))</f>
        <v/>
      </c>
      <c r="BA15" s="491">
        <f>IF($C15="&lt;01","",MAX(95%,$AX15,$AZ15,$AY15))</f>
        <v>0.95</v>
      </c>
      <c r="BB15" s="353"/>
      <c r="BC15" s="91"/>
      <c r="BD15" s="353"/>
      <c r="BE15" s="353"/>
      <c r="BF15" s="353"/>
      <c r="BG15" s="353"/>
      <c r="BH15" s="353"/>
      <c r="BI15" s="490">
        <f>IF($C15="&lt;01","",100%)</f>
        <v>1</v>
      </c>
      <c r="BJ15" s="492" t="str">
        <f>IF(OR($C15="&lt;01",SUM($AK15)=0),"",ROUND(SUM($AK15)*(1-$AT15),0))</f>
        <v/>
      </c>
      <c r="BK15" s="492" t="str">
        <f>IF(AND(SUM($AE15)=0,SUM($AK15)=0),"",IF($C15="&lt;01",SUM($AV15),SUM($AW15) - ROUND(SUM($AK15)*$AT15,0)))</f>
        <v/>
      </c>
      <c r="BL15" s="492"/>
      <c r="BM15" s="492"/>
      <c r="BN15" s="353" t="str">
        <f>IF(AND(SUM($AD15)=0,SUM($AK15)=0),"",IF($C15="&lt;01",SUM($AV15),ROUND(ROUND(SUM($BK15)*$BI15,0)/$AS15,0)))</f>
        <v/>
      </c>
      <c r="BO15" s="490">
        <v>0</v>
      </c>
      <c r="BP15" s="73" t="str">
        <f>IF(SUM($BN15)=0,"",ROUND(SUM($BN15)*SUM($BO15),0))</f>
        <v/>
      </c>
      <c r="BQ15" s="73" t="str">
        <f>IF(SUM($BN15)=0,"",SUM($BN15)-SUM($BP15))</f>
        <v/>
      </c>
      <c r="BR15" s="73"/>
      <c r="BS15" s="493">
        <v>0.95</v>
      </c>
      <c r="BT15" s="493"/>
      <c r="BU15" s="493" t="str">
        <f>IF(OR(SUM($BN15)&lt;=0,$C15="&lt;01"),"",MAX(IF(OR(SUM($AO15)&lt;70%,LEFT($B15,4)="_Mil"),30%,IF(SUM($AO15)&gt;=80%,75%,50%)),SUM($BT15)))</f>
        <v/>
      </c>
      <c r="BV15" s="70" t="str">
        <f>IF($C15="&lt;01",IFERROR(ROUND(INDEX(EID!$M:$M,MATCH($B15,EID!$B:$B,0)),0)/2,""),IF(SUM($BQ15)=0,"",ROUND(SUM($BQ15)/SUM($BS15),0)))</f>
        <v/>
      </c>
      <c r="BW15" s="70" t="str">
        <f>IF($C15="&lt;01","",IF(SUM($BV15)=0,"",ROUND(SUM($BV15)*SUM($BU15),0)))</f>
        <v/>
      </c>
      <c r="BX15" s="70" t="str">
        <f>_xlfn.IFNA(INDEX(PMTCT!$AE:$AE,MATCH($E15,PMTCT!$E:$E,0)),"")</f>
        <v/>
      </c>
      <c r="BY15" s="70" t="str">
        <f>_xlfn.IFNA(INDEX(PMTCT!$AU:$AU,MATCH($E15,PMTCT!$E:$E,0)),"")</f>
        <v/>
      </c>
      <c r="BZ15" s="70">
        <f>_xlfn.IFNA(INDEX(TB!$Q:$Q,MATCH($E15,TB!$E:$E,0)),"")</f>
        <v>0</v>
      </c>
      <c r="CA15" s="70" t="e">
        <f>_xlfn.IFNA(INDEX(VMMC!$AC:$AC,MATCH($E15,VMMC!$E:$E,0)),"")</f>
        <v>#REF!</v>
      </c>
      <c r="CB15" s="70" t="str">
        <f>IF($C15="&lt;01",$AX15,"")</f>
        <v/>
      </c>
      <c r="CC15" s="70" t="str">
        <f>IF(SUM($AX15)=0,"",($AX15)-SUM($AY15:$BD15))</f>
        <v/>
      </c>
      <c r="CD15" s="491" t="str">
        <f>IF(OR(SUM($BV15)=0,SUM($BW15)=0),"",SUM($BW15)/$BV15)</f>
        <v/>
      </c>
      <c r="CE15" s="491" t="str">
        <f>IF(OR(SUM($BV15)=0,SUM($BX15)=0),"",SUM($BX15)/$BV15)</f>
        <v/>
      </c>
      <c r="CF15" s="491" t="str">
        <f>IF(OR(SUM($BV15)=0,SUM($BY15)=0),"",SUM($BY15)/$BV15)</f>
        <v/>
      </c>
      <c r="CG15" s="491" t="str">
        <f>IF(OR(SUM($BV15)=0,SUM($BZ15)=0),"",SUM($BZ15)/$BV15)</f>
        <v/>
      </c>
      <c r="CH15" s="491" t="e">
        <f>IF(OR(SUM($BV15)=0,SUM($CA15)=0),"",SUM($CA15)/$BV15)</f>
        <v>#REF!</v>
      </c>
      <c r="CI15" s="491" t="str">
        <f>IF(OR(SUM($BV15)=0,SUM($CB15)=0),"",SUM($CB15)/$BV15)</f>
        <v/>
      </c>
      <c r="CJ15" s="491" t="str">
        <f>IF(OR(SUM($BV15)=0,SUM($CC15)=0),"",SUM($CC15)/$BV15)</f>
        <v/>
      </c>
      <c r="CK15" s="490" t="str">
        <f>IF(SUM($X15)&lt;=0,"",$X15)</f>
        <v/>
      </c>
      <c r="CL15" s="186">
        <f>IF(LEFT($B15,4)="_Mil","",MAX(SUM($P15)+ROUND(SUM($BV15)/IF(SUM($CK15)&lt;=0,1,SUM($CK15)),0),0))</f>
        <v>0</v>
      </c>
      <c r="CM15"/>
    </row>
    <row r="16" spans="1:91" x14ac:dyDescent="0.2">
      <c r="BO16" s="490"/>
      <c r="BP16" s="73"/>
      <c r="BQ16" s="73"/>
      <c r="BR16" s="73"/>
      <c r="BS16" s="493"/>
      <c r="BT16" s="493"/>
      <c r="BU16" s="493"/>
      <c r="BV16" s="70"/>
      <c r="BW16" s="70"/>
      <c r="BX16" s="70"/>
      <c r="BY16" s="70"/>
      <c r="BZ16" s="70"/>
      <c r="CA16" s="70"/>
      <c r="CB16" s="70"/>
      <c r="CC16" s="70"/>
      <c r="CD16" s="491"/>
      <c r="CE16" s="491"/>
      <c r="CF16" s="491"/>
      <c r="CG16" s="491"/>
      <c r="CH16" s="491"/>
      <c r="CI16" s="491"/>
      <c r="CJ16" s="491"/>
      <c r="CK16" s="490"/>
      <c r="CL16" s="186"/>
    </row>
    <row r="17" spans="67:90" x14ac:dyDescent="0.2">
      <c r="BO17" s="490"/>
      <c r="BP17" s="73"/>
      <c r="BQ17" s="73"/>
      <c r="BR17" s="73"/>
      <c r="BS17" s="493"/>
      <c r="BT17" s="493"/>
      <c r="BU17" s="493"/>
      <c r="BV17" s="70"/>
      <c r="BW17" s="70"/>
      <c r="BX17" s="70"/>
      <c r="BY17" s="70"/>
      <c r="BZ17" s="70"/>
      <c r="CA17" s="70"/>
      <c r="CB17" s="70"/>
      <c r="CC17" s="70"/>
      <c r="CD17" s="491"/>
      <c r="CE17" s="491"/>
      <c r="CF17" s="491"/>
      <c r="CG17" s="491"/>
      <c r="CH17" s="491"/>
      <c r="CI17" s="491"/>
      <c r="CJ17" s="491"/>
      <c r="CK17" s="490"/>
      <c r="CL17" s="186"/>
    </row>
    <row r="18" spans="67:90" x14ac:dyDescent="0.2">
      <c r="BO18" s="490"/>
      <c r="BP18" s="73"/>
      <c r="BQ18" s="73"/>
      <c r="BR18" s="73"/>
      <c r="BS18" s="493"/>
      <c r="BT18" s="493"/>
      <c r="BU18" s="493"/>
      <c r="BV18" s="70"/>
      <c r="BW18" s="70"/>
      <c r="BX18" s="70"/>
      <c r="BY18" s="70"/>
      <c r="BZ18" s="70"/>
      <c r="CA18" s="70"/>
      <c r="CB18" s="70"/>
      <c r="CC18" s="70"/>
      <c r="CD18" s="491"/>
      <c r="CE18" s="491"/>
      <c r="CF18" s="491"/>
      <c r="CG18" s="491"/>
      <c r="CH18" s="491"/>
      <c r="CI18" s="491"/>
      <c r="CJ18" s="491"/>
      <c r="CK18" s="490"/>
      <c r="CL18" s="186"/>
    </row>
    <row r="19" spans="67:90" x14ac:dyDescent="0.2">
      <c r="BO19" s="490"/>
      <c r="BP19" s="73"/>
      <c r="BQ19" s="73"/>
      <c r="BR19" s="73"/>
      <c r="BS19" s="493"/>
      <c r="BT19" s="493"/>
      <c r="BU19" s="493"/>
      <c r="BV19" s="70"/>
      <c r="BW19" s="70"/>
      <c r="BX19" s="70"/>
      <c r="BY19" s="70"/>
      <c r="BZ19" s="70"/>
      <c r="CA19" s="70"/>
      <c r="CB19" s="70"/>
      <c r="CC19" s="70"/>
      <c r="CD19" s="491"/>
      <c r="CE19" s="491"/>
      <c r="CF19" s="491"/>
      <c r="CG19" s="491"/>
      <c r="CH19" s="491"/>
      <c r="CI19" s="491"/>
      <c r="CJ19" s="491"/>
      <c r="CK19" s="490"/>
      <c r="CL19" s="186"/>
    </row>
    <row r="20" spans="67:90" x14ac:dyDescent="0.2">
      <c r="BO20" s="490"/>
      <c r="BP20" s="73"/>
      <c r="BQ20" s="73"/>
      <c r="BR20" s="73"/>
      <c r="BS20" s="493"/>
      <c r="BT20" s="493"/>
      <c r="BU20" s="493"/>
      <c r="BV20" s="70"/>
      <c r="BW20" s="70"/>
      <c r="BX20" s="70"/>
      <c r="BY20" s="70"/>
      <c r="BZ20" s="70"/>
      <c r="CA20" s="70"/>
      <c r="CB20" s="70"/>
      <c r="CC20" s="70"/>
      <c r="CD20" s="491"/>
      <c r="CE20" s="491"/>
      <c r="CF20" s="491"/>
      <c r="CG20" s="491"/>
      <c r="CH20" s="491"/>
      <c r="CI20" s="491"/>
      <c r="CJ20" s="491"/>
      <c r="CK20" s="490"/>
      <c r="CL20" s="186"/>
    </row>
    <row r="21" spans="67:90" x14ac:dyDescent="0.2">
      <c r="BO21" s="490"/>
      <c r="BP21" s="73"/>
      <c r="BQ21" s="73"/>
      <c r="BR21" s="73"/>
      <c r="BS21" s="493"/>
      <c r="BT21" s="493"/>
      <c r="BU21" s="493"/>
      <c r="BV21" s="70"/>
      <c r="BW21" s="70"/>
      <c r="BX21" s="70"/>
      <c r="BY21" s="70"/>
      <c r="BZ21" s="70"/>
      <c r="CA21" s="70"/>
      <c r="CB21" s="70"/>
      <c r="CC21" s="70"/>
      <c r="CD21" s="491"/>
      <c r="CE21" s="491"/>
      <c r="CF21" s="491"/>
      <c r="CG21" s="491"/>
      <c r="CH21" s="491"/>
      <c r="CI21" s="491"/>
      <c r="CJ21" s="491"/>
      <c r="CK21" s="490"/>
      <c r="CL21" s="186"/>
    </row>
    <row r="22" spans="67:90" x14ac:dyDescent="0.2">
      <c r="BO22" s="490"/>
      <c r="BP22" s="73"/>
      <c r="BQ22" s="73"/>
      <c r="BR22" s="73"/>
      <c r="BS22" s="493"/>
      <c r="BT22" s="493"/>
      <c r="BU22" s="493"/>
      <c r="BV22" s="70"/>
      <c r="BW22" s="70"/>
      <c r="BX22" s="70"/>
      <c r="BY22" s="70"/>
      <c r="BZ22" s="70"/>
      <c r="CA22" s="70"/>
      <c r="CB22" s="70"/>
      <c r="CC22" s="70"/>
      <c r="CD22" s="491"/>
      <c r="CE22" s="491"/>
      <c r="CF22" s="491"/>
      <c r="CG22" s="491"/>
      <c r="CH22" s="491"/>
      <c r="CI22" s="491"/>
      <c r="CJ22" s="491"/>
      <c r="CK22" s="490"/>
      <c r="CL22" s="186"/>
    </row>
    <row r="23" spans="67:90" x14ac:dyDescent="0.2">
      <c r="BO23" s="490"/>
      <c r="BP23" s="73"/>
      <c r="BQ23" s="73"/>
      <c r="BR23" s="73"/>
      <c r="BS23" s="493"/>
      <c r="BT23" s="493"/>
      <c r="BU23" s="493"/>
      <c r="BV23" s="70"/>
      <c r="BW23" s="70"/>
      <c r="BX23" s="70"/>
      <c r="BY23" s="70"/>
      <c r="BZ23" s="70"/>
      <c r="CA23" s="70"/>
      <c r="CB23" s="70"/>
      <c r="CC23" s="70"/>
      <c r="CD23" s="491"/>
      <c r="CE23" s="491"/>
      <c r="CF23" s="491"/>
      <c r="CG23" s="491"/>
      <c r="CH23" s="491"/>
      <c r="CI23" s="491"/>
      <c r="CJ23" s="491"/>
      <c r="CK23" s="490"/>
      <c r="CL23" s="186"/>
    </row>
    <row r="24" spans="67:90" x14ac:dyDescent="0.2">
      <c r="BO24" s="490"/>
      <c r="BP24" s="73"/>
      <c r="BQ24" s="73"/>
      <c r="BR24" s="73"/>
      <c r="BS24" s="493"/>
      <c r="BT24" s="493"/>
      <c r="BU24" s="493"/>
      <c r="BV24" s="70"/>
      <c r="BW24" s="70"/>
      <c r="BX24" s="70"/>
      <c r="BY24" s="70"/>
      <c r="BZ24" s="70"/>
      <c r="CA24" s="70"/>
      <c r="CB24" s="70"/>
      <c r="CC24" s="70"/>
      <c r="CD24" s="491"/>
      <c r="CE24" s="491"/>
      <c r="CF24" s="491"/>
      <c r="CG24" s="491"/>
      <c r="CH24" s="491"/>
      <c r="CI24" s="491"/>
      <c r="CJ24" s="491"/>
      <c r="CK24" s="490"/>
      <c r="CL24" s="186"/>
    </row>
    <row r="25" spans="67:90" x14ac:dyDescent="0.2">
      <c r="BO25" s="490"/>
      <c r="BP25" s="73"/>
      <c r="BQ25" s="73"/>
      <c r="BR25" s="73"/>
      <c r="BS25" s="493"/>
      <c r="BT25" s="493"/>
      <c r="BU25" s="493"/>
      <c r="BV25" s="70"/>
      <c r="BW25" s="70"/>
      <c r="BX25" s="70"/>
      <c r="BY25" s="70"/>
      <c r="BZ25" s="70"/>
      <c r="CA25" s="70"/>
      <c r="CB25" s="70"/>
      <c r="CC25" s="70"/>
      <c r="CD25" s="491"/>
      <c r="CE25" s="491"/>
      <c r="CF25" s="491"/>
      <c r="CG25" s="491"/>
      <c r="CH25" s="491"/>
      <c r="CI25" s="491"/>
      <c r="CJ25" s="491"/>
      <c r="CK25" s="490"/>
      <c r="CL25" s="186"/>
    </row>
    <row r="26" spans="67:90" x14ac:dyDescent="0.2">
      <c r="BO26" s="490"/>
      <c r="BP26" s="73"/>
      <c r="BQ26" s="73"/>
      <c r="BR26" s="73"/>
      <c r="BS26" s="493"/>
      <c r="BT26" s="493"/>
      <c r="BU26" s="493"/>
      <c r="BV26" s="70"/>
      <c r="BW26" s="70"/>
      <c r="BX26" s="70"/>
      <c r="BY26" s="70"/>
      <c r="BZ26" s="70"/>
      <c r="CA26" s="70"/>
      <c r="CB26" s="70"/>
      <c r="CC26" s="70"/>
      <c r="CD26" s="491"/>
      <c r="CE26" s="491"/>
      <c r="CF26" s="491"/>
      <c r="CG26" s="491"/>
      <c r="CH26" s="491"/>
      <c r="CI26" s="491"/>
      <c r="CJ26" s="491"/>
      <c r="CK26" s="490"/>
      <c r="CL26" s="186"/>
    </row>
    <row r="27" spans="67:90" x14ac:dyDescent="0.2">
      <c r="BO27" s="490"/>
      <c r="BP27" s="73"/>
      <c r="BQ27" s="73"/>
      <c r="BR27" s="73"/>
      <c r="BS27" s="493"/>
      <c r="BT27" s="493"/>
      <c r="BU27" s="493"/>
      <c r="BV27" s="70"/>
      <c r="BW27" s="70"/>
      <c r="BX27" s="70"/>
      <c r="BY27" s="70"/>
      <c r="BZ27" s="70"/>
      <c r="CA27" s="70"/>
      <c r="CB27" s="70"/>
      <c r="CC27" s="70"/>
      <c r="CD27" s="491"/>
      <c r="CE27" s="491"/>
      <c r="CF27" s="491"/>
      <c r="CG27" s="491"/>
      <c r="CH27" s="491"/>
      <c r="CI27" s="491"/>
      <c r="CJ27" s="491"/>
      <c r="CK27" s="490"/>
      <c r="CL27" s="186"/>
    </row>
    <row r="28" spans="67:90" x14ac:dyDescent="0.2">
      <c r="BO28" s="490"/>
      <c r="BP28" s="73"/>
      <c r="BQ28" s="73"/>
      <c r="BR28" s="73"/>
      <c r="BS28" s="493"/>
      <c r="BT28" s="493"/>
      <c r="BU28" s="493"/>
      <c r="BV28" s="70"/>
      <c r="BW28" s="70"/>
      <c r="BX28" s="70"/>
      <c r="BY28" s="70"/>
      <c r="BZ28" s="70"/>
      <c r="CA28" s="70"/>
      <c r="CB28" s="70"/>
      <c r="CC28" s="70"/>
      <c r="CD28" s="491"/>
      <c r="CE28" s="491"/>
      <c r="CF28" s="491"/>
      <c r="CG28" s="491"/>
      <c r="CH28" s="491"/>
      <c r="CI28" s="491"/>
      <c r="CJ28" s="491"/>
      <c r="CK28" s="490"/>
      <c r="CL28" s="186"/>
    </row>
    <row r="29" spans="67:90" x14ac:dyDescent="0.2">
      <c r="BO29" s="490"/>
      <c r="BP29" s="73"/>
      <c r="BQ29" s="73"/>
      <c r="BR29" s="73"/>
      <c r="BS29" s="493"/>
      <c r="BT29" s="493"/>
      <c r="BU29" s="493"/>
      <c r="BV29" s="70"/>
      <c r="BW29" s="70"/>
      <c r="BX29" s="70"/>
      <c r="BY29" s="70"/>
      <c r="BZ29" s="70"/>
      <c r="CA29" s="70"/>
      <c r="CB29" s="70"/>
      <c r="CC29" s="70"/>
      <c r="CD29" s="491"/>
      <c r="CE29" s="491"/>
      <c r="CF29" s="491"/>
      <c r="CG29" s="491"/>
      <c r="CH29" s="491"/>
      <c r="CI29" s="491"/>
      <c r="CJ29" s="491"/>
      <c r="CK29" s="490"/>
      <c r="CL29" s="186"/>
    </row>
    <row r="30" spans="67:90" x14ac:dyDescent="0.2">
      <c r="BO30" s="490"/>
      <c r="BP30" s="73"/>
      <c r="BQ30" s="73"/>
      <c r="BR30" s="73"/>
      <c r="BS30" s="493"/>
      <c r="BT30" s="493"/>
      <c r="BU30" s="493"/>
      <c r="BV30" s="70"/>
      <c r="BW30" s="70"/>
      <c r="BX30" s="70"/>
      <c r="BY30" s="70"/>
      <c r="BZ30" s="70"/>
      <c r="CA30" s="70"/>
      <c r="CB30" s="70"/>
      <c r="CC30" s="70"/>
      <c r="CD30" s="491"/>
      <c r="CE30" s="491"/>
      <c r="CF30" s="491"/>
      <c r="CG30" s="491"/>
      <c r="CH30" s="491"/>
      <c r="CI30" s="491"/>
      <c r="CJ30" s="491"/>
      <c r="CK30" s="490"/>
      <c r="CL30" s="186"/>
    </row>
    <row r="31" spans="67:90" x14ac:dyDescent="0.2">
      <c r="BO31" s="490"/>
      <c r="BP31" s="73"/>
      <c r="BQ31" s="73"/>
      <c r="BR31" s="73"/>
      <c r="BS31" s="493"/>
      <c r="BT31" s="493"/>
      <c r="BU31" s="493"/>
      <c r="BV31" s="70"/>
      <c r="BW31" s="70"/>
      <c r="BX31" s="70"/>
      <c r="BY31" s="70"/>
      <c r="BZ31" s="70"/>
      <c r="CA31" s="70"/>
      <c r="CB31" s="70"/>
      <c r="CC31" s="70"/>
      <c r="CD31" s="491"/>
      <c r="CE31" s="491"/>
      <c r="CF31" s="491"/>
      <c r="CG31" s="491"/>
      <c r="CH31" s="491"/>
      <c r="CI31" s="491"/>
      <c r="CJ31" s="491"/>
      <c r="CK31" s="490"/>
      <c r="CL31" s="186"/>
    </row>
    <row r="32" spans="67:90" x14ac:dyDescent="0.2">
      <c r="BO32" s="490"/>
      <c r="BP32" s="73"/>
      <c r="BQ32" s="73"/>
      <c r="BR32" s="73"/>
      <c r="BS32" s="493"/>
      <c r="BT32" s="493"/>
      <c r="BU32" s="493"/>
      <c r="BV32" s="70"/>
      <c r="BW32" s="70"/>
      <c r="BX32" s="70"/>
      <c r="BY32" s="70"/>
      <c r="BZ32" s="70"/>
      <c r="CA32" s="70"/>
      <c r="CB32" s="70"/>
      <c r="CC32" s="70"/>
      <c r="CD32" s="491"/>
      <c r="CE32" s="491"/>
      <c r="CF32" s="491"/>
      <c r="CG32" s="491"/>
      <c r="CH32" s="491"/>
      <c r="CI32" s="491"/>
      <c r="CJ32" s="491"/>
      <c r="CK32" s="490"/>
      <c r="CL32" s="186"/>
    </row>
    <row r="33" spans="67:90" x14ac:dyDescent="0.2">
      <c r="BO33" s="490"/>
      <c r="BP33" s="73"/>
      <c r="BQ33" s="73"/>
      <c r="BR33" s="73"/>
      <c r="BS33" s="493"/>
      <c r="BT33" s="493"/>
      <c r="BU33" s="493"/>
      <c r="BV33" s="70"/>
      <c r="BW33" s="70"/>
      <c r="BX33" s="70"/>
      <c r="BY33" s="70"/>
      <c r="BZ33" s="70"/>
      <c r="CA33" s="70"/>
      <c r="CB33" s="70"/>
      <c r="CC33" s="70"/>
      <c r="CD33" s="491"/>
      <c r="CE33" s="491"/>
      <c r="CF33" s="491"/>
      <c r="CG33" s="491"/>
      <c r="CH33" s="491"/>
      <c r="CI33" s="491"/>
      <c r="CJ33" s="491"/>
      <c r="CK33" s="490"/>
      <c r="CL33" s="186"/>
    </row>
    <row r="34" spans="67:90" x14ac:dyDescent="0.2">
      <c r="BO34" s="490"/>
      <c r="BP34" s="73"/>
      <c r="BQ34" s="73"/>
      <c r="BR34" s="73"/>
      <c r="BS34" s="493"/>
      <c r="BT34" s="493"/>
      <c r="BU34" s="493"/>
      <c r="BV34" s="70"/>
      <c r="BW34" s="70"/>
      <c r="BX34" s="70"/>
      <c r="BY34" s="70"/>
      <c r="BZ34" s="70"/>
      <c r="CA34" s="70"/>
      <c r="CB34" s="70"/>
      <c r="CC34" s="70"/>
      <c r="CD34" s="491"/>
      <c r="CE34" s="491"/>
      <c r="CF34" s="491"/>
      <c r="CG34" s="491"/>
      <c r="CH34" s="491"/>
      <c r="CI34" s="491"/>
      <c r="CJ34" s="491"/>
      <c r="CK34" s="490"/>
      <c r="CL34" s="186"/>
    </row>
    <row r="35" spans="67:90" x14ac:dyDescent="0.2">
      <c r="BO35" s="490"/>
      <c r="BP35" s="73"/>
      <c r="BQ35" s="73"/>
      <c r="BR35" s="73"/>
      <c r="BS35" s="493"/>
      <c r="BT35" s="493"/>
      <c r="BU35" s="493"/>
      <c r="BV35" s="70"/>
      <c r="BW35" s="70"/>
      <c r="BX35" s="70"/>
      <c r="BY35" s="70"/>
      <c r="BZ35" s="70"/>
      <c r="CA35" s="70"/>
      <c r="CB35" s="70"/>
      <c r="CC35" s="70"/>
      <c r="CD35" s="491"/>
      <c r="CE35" s="491"/>
      <c r="CF35" s="491"/>
      <c r="CG35" s="491"/>
      <c r="CH35" s="491"/>
      <c r="CI35" s="491"/>
      <c r="CJ35" s="491"/>
      <c r="CK35" s="490"/>
      <c r="CL35" s="186"/>
    </row>
    <row r="36" spans="67:90" x14ac:dyDescent="0.2">
      <c r="BO36" s="490"/>
      <c r="BP36" s="73"/>
      <c r="BQ36" s="73"/>
      <c r="BR36" s="73"/>
      <c r="BS36" s="493"/>
      <c r="BT36" s="493"/>
      <c r="BU36" s="493"/>
      <c r="BV36" s="70"/>
      <c r="BW36" s="70"/>
      <c r="BX36" s="70"/>
      <c r="BY36" s="70"/>
      <c r="BZ36" s="70"/>
      <c r="CA36" s="70"/>
      <c r="CB36" s="70"/>
      <c r="CC36" s="70"/>
      <c r="CD36" s="491"/>
      <c r="CE36" s="491"/>
      <c r="CF36" s="491"/>
      <c r="CG36" s="491"/>
      <c r="CH36" s="491"/>
      <c r="CI36" s="491"/>
      <c r="CJ36" s="491"/>
      <c r="CK36" s="490"/>
      <c r="CL36" s="186"/>
    </row>
    <row r="37" spans="67:90" x14ac:dyDescent="0.2">
      <c r="BO37" s="490"/>
      <c r="BP37" s="73"/>
      <c r="BQ37" s="73"/>
      <c r="BR37" s="73"/>
      <c r="BS37" s="493"/>
      <c r="BT37" s="493"/>
      <c r="BU37" s="493"/>
      <c r="BV37" s="70"/>
      <c r="BW37" s="70"/>
      <c r="BX37" s="70"/>
      <c r="BY37" s="70"/>
      <c r="BZ37" s="70"/>
      <c r="CA37" s="70"/>
      <c r="CB37" s="70"/>
      <c r="CC37" s="70"/>
      <c r="CD37" s="491"/>
      <c r="CE37" s="491"/>
      <c r="CF37" s="491"/>
      <c r="CG37" s="491"/>
      <c r="CH37" s="491"/>
      <c r="CI37" s="491"/>
      <c r="CJ37" s="491"/>
      <c r="CK37" s="490"/>
      <c r="CL37" s="186"/>
    </row>
    <row r="38" spans="67:90" x14ac:dyDescent="0.2">
      <c r="BO38" s="490"/>
      <c r="BP38" s="73"/>
      <c r="BQ38" s="73"/>
      <c r="BR38" s="73"/>
      <c r="BS38" s="493"/>
      <c r="BT38" s="493"/>
      <c r="BU38" s="493"/>
      <c r="BV38" s="70"/>
      <c r="BW38" s="70"/>
      <c r="BX38" s="70"/>
      <c r="BY38" s="70"/>
      <c r="BZ38" s="70"/>
      <c r="CA38" s="70"/>
      <c r="CB38" s="70"/>
      <c r="CC38" s="70"/>
      <c r="CD38" s="491"/>
      <c r="CE38" s="491"/>
      <c r="CF38" s="491"/>
      <c r="CG38" s="491"/>
      <c r="CH38" s="491"/>
      <c r="CI38" s="491"/>
      <c r="CJ38" s="491"/>
      <c r="CK38" s="490"/>
      <c r="CL38" s="186"/>
    </row>
    <row r="39" spans="67:90" x14ac:dyDescent="0.2">
      <c r="BO39" s="490"/>
      <c r="BP39" s="73"/>
      <c r="BQ39" s="73"/>
      <c r="BR39" s="73"/>
      <c r="BS39" s="493"/>
      <c r="BT39" s="493"/>
      <c r="BU39" s="493"/>
      <c r="BV39" s="70"/>
      <c r="BW39" s="70"/>
      <c r="BX39" s="70"/>
      <c r="BY39" s="70"/>
      <c r="BZ39" s="70"/>
      <c r="CA39" s="70"/>
      <c r="CB39" s="70"/>
      <c r="CC39" s="70"/>
      <c r="CD39" s="491"/>
      <c r="CE39" s="491"/>
      <c r="CF39" s="491"/>
      <c r="CG39" s="491"/>
      <c r="CH39" s="491"/>
      <c r="CI39" s="491"/>
      <c r="CJ39" s="491"/>
      <c r="CK39" s="490"/>
      <c r="CL39" s="186"/>
    </row>
    <row r="40" spans="67:90" x14ac:dyDescent="0.2">
      <c r="BO40" s="490"/>
      <c r="BP40" s="73"/>
      <c r="BQ40" s="73"/>
      <c r="BR40" s="73"/>
      <c r="BS40" s="493"/>
      <c r="BT40" s="493"/>
      <c r="BU40" s="493"/>
      <c r="BV40" s="70"/>
      <c r="BW40" s="70"/>
      <c r="BX40" s="70"/>
      <c r="BY40" s="70"/>
      <c r="BZ40" s="70"/>
      <c r="CA40" s="70"/>
      <c r="CB40" s="70"/>
      <c r="CC40" s="70"/>
      <c r="CD40" s="491"/>
      <c r="CE40" s="491"/>
      <c r="CF40" s="491"/>
      <c r="CG40" s="491"/>
      <c r="CH40" s="491"/>
      <c r="CI40" s="491"/>
      <c r="CJ40" s="491"/>
      <c r="CK40" s="490"/>
      <c r="CL40" s="186"/>
    </row>
    <row r="41" spans="67:90" x14ac:dyDescent="0.2">
      <c r="BO41" s="490"/>
      <c r="BP41" s="73"/>
      <c r="BQ41" s="73"/>
      <c r="BR41" s="73"/>
      <c r="BS41" s="493"/>
      <c r="BT41" s="493"/>
      <c r="BU41" s="493"/>
      <c r="BV41" s="70"/>
      <c r="BW41" s="70"/>
      <c r="BX41" s="70"/>
      <c r="BY41" s="70"/>
      <c r="BZ41" s="70"/>
      <c r="CA41" s="70"/>
      <c r="CB41" s="70"/>
      <c r="CC41" s="70"/>
      <c r="CD41" s="491"/>
      <c r="CE41" s="491"/>
      <c r="CF41" s="491"/>
      <c r="CG41" s="491"/>
      <c r="CH41" s="491"/>
      <c r="CI41" s="491"/>
      <c r="CJ41" s="491"/>
      <c r="CK41" s="490"/>
      <c r="CL41" s="186"/>
    </row>
    <row r="42" spans="67:90" x14ac:dyDescent="0.2">
      <c r="BO42" s="490"/>
      <c r="BP42" s="73"/>
      <c r="BQ42" s="73"/>
      <c r="BR42" s="73"/>
      <c r="BS42" s="493"/>
      <c r="BT42" s="493"/>
      <c r="BU42" s="493"/>
      <c r="BV42" s="70"/>
      <c r="BW42" s="70"/>
      <c r="BX42" s="70"/>
      <c r="BY42" s="70"/>
      <c r="BZ42" s="70"/>
      <c r="CA42" s="70"/>
      <c r="CB42" s="70"/>
      <c r="CC42" s="70"/>
      <c r="CD42" s="491"/>
      <c r="CE42" s="491"/>
      <c r="CF42" s="491"/>
      <c r="CG42" s="491"/>
      <c r="CH42" s="491"/>
      <c r="CI42" s="491"/>
      <c r="CJ42" s="491"/>
      <c r="CK42" s="490"/>
      <c r="CL42" s="186"/>
    </row>
    <row r="43" spans="67:90" x14ac:dyDescent="0.2">
      <c r="BO43" s="490"/>
      <c r="BP43" s="73"/>
      <c r="BQ43" s="73"/>
      <c r="BR43" s="73"/>
      <c r="BS43" s="493"/>
      <c r="BT43" s="493"/>
      <c r="BU43" s="493"/>
      <c r="BV43" s="70"/>
      <c r="BW43" s="70"/>
      <c r="BX43" s="70"/>
      <c r="BY43" s="70"/>
      <c r="BZ43" s="70"/>
      <c r="CA43" s="70"/>
      <c r="CB43" s="70"/>
      <c r="CC43" s="70"/>
      <c r="CD43" s="491"/>
      <c r="CE43" s="491"/>
      <c r="CF43" s="491"/>
      <c r="CG43" s="491"/>
      <c r="CH43" s="491"/>
      <c r="CI43" s="491"/>
      <c r="CJ43" s="491"/>
      <c r="CK43" s="490"/>
      <c r="CL43" s="186"/>
    </row>
    <row r="44" spans="67:90" x14ac:dyDescent="0.2">
      <c r="BO44" s="490"/>
      <c r="BP44" s="73"/>
      <c r="BQ44" s="73"/>
      <c r="BR44" s="73"/>
      <c r="BS44" s="493"/>
      <c r="BT44" s="493"/>
      <c r="BU44" s="493"/>
      <c r="BV44" s="70"/>
      <c r="BW44" s="70"/>
      <c r="BX44" s="70"/>
      <c r="BY44" s="70"/>
      <c r="BZ44" s="70"/>
      <c r="CA44" s="70"/>
      <c r="CB44" s="70"/>
      <c r="CC44" s="70"/>
      <c r="CD44" s="491"/>
      <c r="CE44" s="491"/>
      <c r="CF44" s="491"/>
      <c r="CG44" s="491"/>
      <c r="CH44" s="491"/>
      <c r="CI44" s="491"/>
      <c r="CJ44" s="491"/>
      <c r="CK44" s="490"/>
      <c r="CL44" s="186"/>
    </row>
    <row r="45" spans="67:90" x14ac:dyDescent="0.2">
      <c r="BO45" s="490"/>
      <c r="BP45" s="73"/>
      <c r="BQ45" s="73"/>
      <c r="BR45" s="73"/>
      <c r="BS45" s="493"/>
      <c r="BT45" s="493"/>
      <c r="BU45" s="493"/>
      <c r="BV45" s="70"/>
      <c r="BW45" s="70"/>
      <c r="BX45" s="70"/>
      <c r="BY45" s="70"/>
      <c r="BZ45" s="70"/>
      <c r="CA45" s="70"/>
      <c r="CB45" s="70"/>
      <c r="CC45" s="70"/>
      <c r="CD45" s="491"/>
      <c r="CE45" s="491"/>
      <c r="CF45" s="491"/>
      <c r="CG45" s="491"/>
      <c r="CH45" s="491"/>
      <c r="CI45" s="491"/>
      <c r="CJ45" s="491"/>
      <c r="CK45" s="490"/>
      <c r="CL45" s="186"/>
    </row>
    <row r="46" spans="67:90" x14ac:dyDescent="0.2">
      <c r="BO46" s="490"/>
      <c r="BP46" s="73"/>
      <c r="BQ46" s="73"/>
      <c r="BR46" s="73"/>
      <c r="BS46" s="493"/>
      <c r="BT46" s="493"/>
      <c r="BU46" s="493"/>
      <c r="BV46" s="70"/>
      <c r="BW46" s="70"/>
      <c r="BX46" s="70"/>
      <c r="BY46" s="70"/>
      <c r="BZ46" s="70"/>
      <c r="CA46" s="70"/>
      <c r="CB46" s="70"/>
      <c r="CC46" s="70"/>
      <c r="CD46" s="491"/>
      <c r="CE46" s="491"/>
      <c r="CF46" s="491"/>
      <c r="CG46" s="491"/>
      <c r="CH46" s="491"/>
      <c r="CI46" s="491"/>
      <c r="CJ46" s="491"/>
      <c r="CK46" s="490"/>
      <c r="CL46" s="186"/>
    </row>
    <row r="47" spans="67:90" x14ac:dyDescent="0.2">
      <c r="BO47" s="490"/>
      <c r="BP47" s="73"/>
      <c r="BQ47" s="73"/>
      <c r="BR47" s="73"/>
      <c r="BS47" s="493"/>
      <c r="BT47" s="493"/>
      <c r="BU47" s="493"/>
      <c r="BV47" s="70"/>
      <c r="BW47" s="70"/>
      <c r="BX47" s="70"/>
      <c r="BY47" s="70"/>
      <c r="BZ47" s="70"/>
      <c r="CA47" s="70"/>
      <c r="CB47" s="70"/>
      <c r="CC47" s="70"/>
      <c r="CD47" s="491"/>
      <c r="CE47" s="491"/>
      <c r="CF47" s="491"/>
      <c r="CG47" s="491"/>
      <c r="CH47" s="491"/>
      <c r="CI47" s="491"/>
      <c r="CJ47" s="491"/>
      <c r="CK47" s="490"/>
      <c r="CL47" s="186"/>
    </row>
    <row r="48" spans="67:90" x14ac:dyDescent="0.2">
      <c r="BO48" s="490"/>
      <c r="BP48" s="73"/>
      <c r="BQ48" s="73"/>
      <c r="BR48" s="73"/>
      <c r="BS48" s="493"/>
      <c r="BT48" s="493"/>
      <c r="BU48" s="493"/>
      <c r="BV48" s="70"/>
      <c r="BW48" s="70"/>
      <c r="BX48" s="70"/>
      <c r="BY48" s="70"/>
      <c r="BZ48" s="70"/>
      <c r="CA48" s="70"/>
      <c r="CB48" s="70"/>
      <c r="CC48" s="70"/>
      <c r="CD48" s="491"/>
      <c r="CE48" s="491"/>
      <c r="CF48" s="491"/>
      <c r="CG48" s="491"/>
      <c r="CH48" s="491"/>
      <c r="CI48" s="491"/>
      <c r="CJ48" s="491"/>
      <c r="CK48" s="490"/>
      <c r="CL48" s="186"/>
    </row>
    <row r="49" spans="67:90" x14ac:dyDescent="0.2">
      <c r="BO49" s="490"/>
      <c r="BP49" s="73"/>
      <c r="BQ49" s="73"/>
      <c r="BR49" s="73"/>
      <c r="BS49" s="493"/>
      <c r="BT49" s="493"/>
      <c r="BU49" s="493"/>
      <c r="BV49" s="70"/>
      <c r="BW49" s="70"/>
      <c r="BX49" s="70"/>
      <c r="BY49" s="70"/>
      <c r="BZ49" s="70"/>
      <c r="CA49" s="70"/>
      <c r="CB49" s="70"/>
      <c r="CC49" s="70"/>
      <c r="CD49" s="491"/>
      <c r="CE49" s="491"/>
      <c r="CF49" s="491"/>
      <c r="CG49" s="491"/>
      <c r="CH49" s="491"/>
      <c r="CI49" s="491"/>
      <c r="CJ49" s="491"/>
      <c r="CK49" s="490"/>
      <c r="CL49" s="186"/>
    </row>
    <row r="50" spans="67:90" x14ac:dyDescent="0.2">
      <c r="BO50" s="490"/>
      <c r="BP50" s="73"/>
      <c r="BQ50" s="73"/>
      <c r="BR50" s="73"/>
      <c r="BS50" s="493"/>
      <c r="BT50" s="493"/>
      <c r="BU50" s="493"/>
      <c r="BV50" s="70"/>
      <c r="BW50" s="70"/>
      <c r="BX50" s="70"/>
      <c r="BY50" s="70"/>
      <c r="BZ50" s="70"/>
      <c r="CA50" s="70"/>
      <c r="CB50" s="70"/>
      <c r="CC50" s="70"/>
      <c r="CD50" s="491"/>
      <c r="CE50" s="491"/>
      <c r="CF50" s="491"/>
      <c r="CG50" s="491"/>
      <c r="CH50" s="491"/>
      <c r="CI50" s="491"/>
      <c r="CJ50" s="491"/>
      <c r="CK50" s="490"/>
      <c r="CL50" s="186"/>
    </row>
    <row r="51" spans="67:90" x14ac:dyDescent="0.2">
      <c r="BO51" s="490"/>
      <c r="BP51" s="73"/>
      <c r="BQ51" s="73"/>
      <c r="BR51" s="73"/>
      <c r="BS51" s="493"/>
      <c r="BT51" s="493"/>
      <c r="BU51" s="493"/>
      <c r="BV51" s="70"/>
      <c r="BW51" s="70"/>
      <c r="BX51" s="70"/>
      <c r="BY51" s="70"/>
      <c r="BZ51" s="70"/>
      <c r="CA51" s="70"/>
      <c r="CB51" s="70"/>
      <c r="CC51" s="70"/>
      <c r="CD51" s="491"/>
      <c r="CE51" s="491"/>
      <c r="CF51" s="491"/>
      <c r="CG51" s="491"/>
      <c r="CH51" s="491"/>
      <c r="CI51" s="491"/>
      <c r="CJ51" s="491"/>
      <c r="CK51" s="490"/>
      <c r="CL51" s="186"/>
    </row>
    <row r="52" spans="67:90" x14ac:dyDescent="0.2">
      <c r="BO52" s="490"/>
      <c r="BP52" s="73"/>
      <c r="BQ52" s="73"/>
      <c r="BR52" s="73"/>
      <c r="BS52" s="493"/>
      <c r="BT52" s="493"/>
      <c r="BU52" s="493"/>
      <c r="BV52" s="70"/>
      <c r="BW52" s="70"/>
      <c r="BX52" s="70"/>
      <c r="BY52" s="70"/>
      <c r="BZ52" s="70"/>
      <c r="CA52" s="70"/>
      <c r="CB52" s="70"/>
      <c r="CC52" s="70"/>
      <c r="CD52" s="491"/>
      <c r="CE52" s="491"/>
      <c r="CF52" s="491"/>
      <c r="CG52" s="491"/>
      <c r="CH52" s="491"/>
      <c r="CI52" s="491"/>
      <c r="CJ52" s="491"/>
      <c r="CK52" s="490"/>
      <c r="CL52" s="186"/>
    </row>
    <row r="53" spans="67:90" x14ac:dyDescent="0.2">
      <c r="BO53" s="490"/>
      <c r="BP53" s="73"/>
      <c r="BQ53" s="73"/>
      <c r="BR53" s="73"/>
      <c r="BS53" s="493"/>
      <c r="BT53" s="493"/>
      <c r="BU53" s="493"/>
      <c r="BV53" s="70"/>
      <c r="BW53" s="70"/>
      <c r="BX53" s="70"/>
      <c r="BY53" s="70"/>
      <c r="BZ53" s="70"/>
      <c r="CA53" s="70"/>
      <c r="CB53" s="70"/>
      <c r="CC53" s="70"/>
      <c r="CD53" s="491"/>
      <c r="CE53" s="491"/>
      <c r="CF53" s="491"/>
      <c r="CG53" s="491"/>
      <c r="CH53" s="491"/>
      <c r="CI53" s="491"/>
      <c r="CJ53" s="491"/>
      <c r="CK53" s="490"/>
      <c r="CL53" s="186"/>
    </row>
    <row r="54" spans="67:90" x14ac:dyDescent="0.2">
      <c r="BO54" s="490"/>
      <c r="BP54" s="73"/>
      <c r="BQ54" s="73"/>
      <c r="BR54" s="73"/>
      <c r="BS54" s="493"/>
      <c r="BT54" s="493"/>
      <c r="BU54" s="493"/>
      <c r="BV54" s="70"/>
      <c r="BW54" s="70"/>
      <c r="BX54" s="70"/>
      <c r="BY54" s="70"/>
      <c r="BZ54" s="70"/>
      <c r="CA54" s="70"/>
      <c r="CB54" s="70"/>
      <c r="CC54" s="70"/>
      <c r="CD54" s="491"/>
      <c r="CE54" s="491"/>
      <c r="CF54" s="491"/>
      <c r="CG54" s="491"/>
      <c r="CH54" s="491"/>
      <c r="CI54" s="491"/>
      <c r="CJ54" s="491"/>
      <c r="CK54" s="490"/>
      <c r="CL54" s="186"/>
    </row>
    <row r="55" spans="67:90" x14ac:dyDescent="0.2">
      <c r="BO55" s="490"/>
      <c r="BP55" s="73"/>
      <c r="BQ55" s="73"/>
      <c r="BR55" s="73"/>
      <c r="BS55" s="493"/>
      <c r="BT55" s="493"/>
      <c r="BU55" s="493"/>
      <c r="BV55" s="70"/>
      <c r="BW55" s="70"/>
      <c r="BX55" s="70"/>
      <c r="BY55" s="70"/>
      <c r="BZ55" s="70"/>
      <c r="CA55" s="70"/>
      <c r="CB55" s="70"/>
      <c r="CC55" s="70"/>
      <c r="CD55" s="491"/>
      <c r="CE55" s="491"/>
      <c r="CF55" s="491"/>
      <c r="CG55" s="491"/>
      <c r="CH55" s="491"/>
      <c r="CI55" s="491"/>
      <c r="CJ55" s="491"/>
      <c r="CK55" s="490"/>
      <c r="CL55" s="186"/>
    </row>
    <row r="56" spans="67:90" x14ac:dyDescent="0.2">
      <c r="BO56" s="490"/>
      <c r="BP56" s="73"/>
      <c r="BQ56" s="73"/>
      <c r="BR56" s="73"/>
      <c r="BS56" s="493"/>
      <c r="BT56" s="493"/>
      <c r="BU56" s="493"/>
      <c r="BV56" s="70"/>
      <c r="BW56" s="70"/>
      <c r="BX56" s="70"/>
      <c r="BY56" s="70"/>
      <c r="BZ56" s="70"/>
      <c r="CA56" s="70"/>
      <c r="CB56" s="70"/>
      <c r="CC56" s="70"/>
      <c r="CD56" s="491"/>
      <c r="CE56" s="491"/>
      <c r="CF56" s="491"/>
      <c r="CG56" s="491"/>
      <c r="CH56" s="491"/>
      <c r="CI56" s="491"/>
      <c r="CJ56" s="491"/>
      <c r="CK56" s="490"/>
      <c r="CL56" s="186"/>
    </row>
    <row r="57" spans="67:90" x14ac:dyDescent="0.2">
      <c r="BO57" s="490"/>
      <c r="BP57" s="73"/>
      <c r="BQ57" s="73"/>
      <c r="BR57" s="73"/>
      <c r="BS57" s="493"/>
      <c r="BT57" s="493"/>
      <c r="BU57" s="493"/>
      <c r="BV57" s="70"/>
      <c r="BW57" s="70"/>
      <c r="BX57" s="70"/>
      <c r="BY57" s="70"/>
      <c r="BZ57" s="70"/>
      <c r="CA57" s="70"/>
      <c r="CB57" s="70"/>
      <c r="CC57" s="70"/>
      <c r="CD57" s="491"/>
      <c r="CE57" s="491"/>
      <c r="CF57" s="491"/>
      <c r="CG57" s="491"/>
      <c r="CH57" s="491"/>
      <c r="CI57" s="491"/>
      <c r="CJ57" s="491"/>
      <c r="CK57" s="490"/>
      <c r="CL57" s="186"/>
    </row>
    <row r="58" spans="67:90" x14ac:dyDescent="0.2">
      <c r="BO58" s="490"/>
      <c r="BP58" s="73"/>
      <c r="BQ58" s="73"/>
      <c r="BR58" s="73"/>
      <c r="BS58" s="493"/>
      <c r="BT58" s="493"/>
      <c r="BU58" s="493"/>
      <c r="BV58" s="70"/>
      <c r="BW58" s="70"/>
      <c r="BX58" s="70"/>
      <c r="BY58" s="70"/>
      <c r="BZ58" s="70"/>
      <c r="CA58" s="70"/>
      <c r="CB58" s="70"/>
      <c r="CC58" s="70"/>
      <c r="CD58" s="491"/>
      <c r="CE58" s="491"/>
      <c r="CF58" s="491"/>
      <c r="CG58" s="491"/>
      <c r="CH58" s="491"/>
      <c r="CI58" s="491"/>
      <c r="CJ58" s="491"/>
      <c r="CK58" s="490"/>
      <c r="CL58" s="186"/>
    </row>
    <row r="59" spans="67:90" x14ac:dyDescent="0.2">
      <c r="BO59" s="490"/>
      <c r="BP59" s="73"/>
      <c r="BQ59" s="73"/>
      <c r="BR59" s="73"/>
      <c r="BS59" s="493"/>
      <c r="BT59" s="493"/>
      <c r="BU59" s="493"/>
      <c r="BV59" s="70"/>
      <c r="BW59" s="70"/>
      <c r="BX59" s="70"/>
      <c r="BY59" s="70"/>
      <c r="BZ59" s="70"/>
      <c r="CA59" s="70"/>
      <c r="CB59" s="70"/>
      <c r="CC59" s="70"/>
      <c r="CD59" s="491"/>
      <c r="CE59" s="491"/>
      <c r="CF59" s="491"/>
      <c r="CG59" s="491"/>
      <c r="CH59" s="491"/>
      <c r="CI59" s="491"/>
      <c r="CJ59" s="491"/>
      <c r="CK59" s="490"/>
      <c r="CL59" s="186"/>
    </row>
    <row r="60" spans="67:90" x14ac:dyDescent="0.2">
      <c r="BO60" s="490"/>
      <c r="BP60" s="73"/>
      <c r="BQ60" s="73"/>
      <c r="BR60" s="73"/>
      <c r="BS60" s="493"/>
      <c r="BT60" s="493"/>
      <c r="BU60" s="493"/>
      <c r="BV60" s="70"/>
      <c r="BW60" s="70"/>
      <c r="BX60" s="70"/>
      <c r="BY60" s="70"/>
      <c r="BZ60" s="70"/>
      <c r="CA60" s="70"/>
      <c r="CB60" s="70"/>
      <c r="CC60" s="70"/>
      <c r="CD60" s="491"/>
      <c r="CE60" s="491"/>
      <c r="CF60" s="491"/>
      <c r="CG60" s="491"/>
      <c r="CH60" s="491"/>
      <c r="CI60" s="491"/>
      <c r="CJ60" s="491"/>
      <c r="CK60" s="490"/>
      <c r="CL60" s="186"/>
    </row>
    <row r="61" spans="67:90" x14ac:dyDescent="0.2">
      <c r="BO61" s="490"/>
      <c r="BP61" s="73"/>
      <c r="BQ61" s="73"/>
      <c r="BR61" s="73"/>
      <c r="BS61" s="493"/>
      <c r="BT61" s="493"/>
      <c r="BU61" s="493"/>
      <c r="BV61" s="70"/>
      <c r="BW61" s="70"/>
      <c r="BX61" s="70"/>
      <c r="BY61" s="70"/>
      <c r="BZ61" s="70"/>
      <c r="CA61" s="70"/>
      <c r="CB61" s="70"/>
      <c r="CC61" s="70"/>
      <c r="CD61" s="491"/>
      <c r="CE61" s="491"/>
      <c r="CF61" s="491"/>
      <c r="CG61" s="491"/>
      <c r="CH61" s="491"/>
      <c r="CI61" s="491"/>
      <c r="CJ61" s="491"/>
      <c r="CK61" s="490"/>
      <c r="CL61" s="186"/>
    </row>
    <row r="62" spans="67:90" x14ac:dyDescent="0.2">
      <c r="BO62" s="490"/>
      <c r="BP62" s="73"/>
      <c r="BQ62" s="73"/>
      <c r="BR62" s="73"/>
      <c r="BS62" s="493"/>
      <c r="BT62" s="493"/>
      <c r="BU62" s="493"/>
      <c r="BV62" s="70"/>
      <c r="BW62" s="70"/>
      <c r="BX62" s="70"/>
      <c r="BY62" s="70"/>
      <c r="BZ62" s="70"/>
      <c r="CA62" s="70"/>
      <c r="CB62" s="70"/>
      <c r="CC62" s="70"/>
      <c r="CD62" s="491"/>
      <c r="CE62" s="491"/>
      <c r="CF62" s="491"/>
      <c r="CG62" s="491"/>
      <c r="CH62" s="491"/>
      <c r="CI62" s="491"/>
      <c r="CJ62" s="491"/>
      <c r="CK62" s="490"/>
      <c r="CL62" s="186"/>
    </row>
    <row r="63" spans="67:90" x14ac:dyDescent="0.2">
      <c r="BO63" s="490"/>
      <c r="BP63" s="73"/>
      <c r="BQ63" s="73"/>
      <c r="BR63" s="73"/>
      <c r="BS63" s="493"/>
      <c r="BT63" s="493"/>
      <c r="BU63" s="493"/>
      <c r="BV63" s="70"/>
      <c r="BW63" s="70"/>
      <c r="BX63" s="70"/>
      <c r="BY63" s="70"/>
      <c r="BZ63" s="70"/>
      <c r="CA63" s="70"/>
      <c r="CB63" s="70"/>
      <c r="CC63" s="70"/>
      <c r="CD63" s="491"/>
      <c r="CE63" s="491"/>
      <c r="CF63" s="491"/>
      <c r="CG63" s="491"/>
      <c r="CH63" s="491"/>
      <c r="CI63" s="491"/>
      <c r="CJ63" s="491"/>
      <c r="CK63" s="490"/>
      <c r="CL63" s="186"/>
    </row>
    <row r="64" spans="67:90" x14ac:dyDescent="0.2">
      <c r="BO64" s="490"/>
      <c r="BP64" s="73"/>
      <c r="BQ64" s="73"/>
      <c r="BR64" s="73"/>
      <c r="BS64" s="493"/>
      <c r="BT64" s="493"/>
      <c r="BU64" s="493"/>
      <c r="BV64" s="70"/>
      <c r="BW64" s="70"/>
      <c r="BX64" s="70"/>
      <c r="BY64" s="70"/>
      <c r="BZ64" s="70"/>
      <c r="CA64" s="70"/>
      <c r="CB64" s="70"/>
      <c r="CC64" s="70"/>
      <c r="CD64" s="491"/>
      <c r="CE64" s="491"/>
      <c r="CF64" s="491"/>
      <c r="CG64" s="491"/>
      <c r="CH64" s="491"/>
      <c r="CI64" s="491"/>
      <c r="CJ64" s="491"/>
      <c r="CK64" s="490"/>
      <c r="CL64" s="186"/>
    </row>
    <row r="65" spans="67:90" x14ac:dyDescent="0.2">
      <c r="BO65" s="490"/>
      <c r="BP65" s="73"/>
      <c r="BQ65" s="73"/>
      <c r="BR65" s="73"/>
      <c r="BS65" s="493"/>
      <c r="BT65" s="493"/>
      <c r="BU65" s="493"/>
      <c r="BV65" s="70"/>
      <c r="BW65" s="70"/>
      <c r="BX65" s="70"/>
      <c r="BY65" s="70"/>
      <c r="BZ65" s="70"/>
      <c r="CA65" s="70"/>
      <c r="CB65" s="70"/>
      <c r="CC65" s="70"/>
      <c r="CD65" s="491"/>
      <c r="CE65" s="491"/>
      <c r="CF65" s="491"/>
      <c r="CG65" s="491"/>
      <c r="CH65" s="491"/>
      <c r="CI65" s="491"/>
      <c r="CJ65" s="491"/>
      <c r="CK65" s="490"/>
      <c r="CL65" s="186"/>
    </row>
    <row r="66" spans="67:90" x14ac:dyDescent="0.2">
      <c r="BO66" s="490"/>
      <c r="BP66" s="73"/>
      <c r="BQ66" s="73"/>
      <c r="BR66" s="73"/>
      <c r="BS66" s="493"/>
      <c r="BT66" s="493"/>
      <c r="BU66" s="493"/>
      <c r="BV66" s="70"/>
      <c r="BW66" s="70"/>
      <c r="BX66" s="70"/>
      <c r="BY66" s="70"/>
      <c r="BZ66" s="70"/>
      <c r="CA66" s="70"/>
      <c r="CB66" s="70"/>
      <c r="CC66" s="70"/>
      <c r="CD66" s="491"/>
      <c r="CE66" s="491"/>
      <c r="CF66" s="491"/>
      <c r="CG66" s="491"/>
      <c r="CH66" s="491"/>
      <c r="CI66" s="491"/>
      <c r="CJ66" s="491"/>
      <c r="CK66" s="490"/>
      <c r="CL66" s="186"/>
    </row>
    <row r="67" spans="67:90" x14ac:dyDescent="0.2">
      <c r="BO67" s="490"/>
      <c r="BP67" s="73"/>
      <c r="BQ67" s="73"/>
      <c r="BR67" s="73"/>
      <c r="BS67" s="493"/>
      <c r="BT67" s="493"/>
      <c r="BU67" s="493"/>
      <c r="BV67" s="70"/>
      <c r="BW67" s="70"/>
      <c r="BX67" s="70"/>
      <c r="BY67" s="70"/>
      <c r="BZ67" s="70"/>
      <c r="CA67" s="70"/>
      <c r="CB67" s="70"/>
      <c r="CC67" s="70"/>
      <c r="CD67" s="491"/>
      <c r="CE67" s="491"/>
      <c r="CF67" s="491"/>
      <c r="CG67" s="491"/>
      <c r="CH67" s="491"/>
      <c r="CI67" s="491"/>
      <c r="CJ67" s="491"/>
      <c r="CK67" s="490"/>
      <c r="CL67" s="186"/>
    </row>
    <row r="68" spans="67:90" x14ac:dyDescent="0.2">
      <c r="BO68" s="490"/>
      <c r="BP68" s="73"/>
      <c r="BQ68" s="73"/>
      <c r="BR68" s="73"/>
      <c r="BS68" s="493"/>
      <c r="BT68" s="493"/>
      <c r="BU68" s="493"/>
      <c r="BV68" s="70"/>
      <c r="BW68" s="70"/>
      <c r="BX68" s="70"/>
      <c r="BY68" s="70"/>
      <c r="BZ68" s="70"/>
      <c r="CA68" s="70"/>
      <c r="CB68" s="70"/>
      <c r="CC68" s="70"/>
      <c r="CD68" s="491"/>
      <c r="CE68" s="491"/>
      <c r="CF68" s="491"/>
      <c r="CG68" s="491"/>
      <c r="CH68" s="491"/>
      <c r="CI68" s="491"/>
      <c r="CJ68" s="491"/>
      <c r="CK68" s="490"/>
      <c r="CL68" s="186"/>
    </row>
    <row r="69" spans="67:90" x14ac:dyDescent="0.2">
      <c r="BO69" s="490"/>
      <c r="BP69" s="73"/>
      <c r="BQ69" s="73"/>
      <c r="BR69" s="73"/>
      <c r="BS69" s="493"/>
      <c r="BT69" s="493"/>
      <c r="BU69" s="493"/>
      <c r="BV69" s="70"/>
      <c r="BW69" s="70"/>
      <c r="BX69" s="70"/>
      <c r="BY69" s="70"/>
      <c r="BZ69" s="70"/>
      <c r="CA69" s="70"/>
      <c r="CB69" s="70"/>
      <c r="CC69" s="70"/>
      <c r="CD69" s="491"/>
      <c r="CE69" s="491"/>
      <c r="CF69" s="491"/>
      <c r="CG69" s="491"/>
      <c r="CH69" s="491"/>
      <c r="CI69" s="491"/>
      <c r="CJ69" s="491"/>
      <c r="CK69" s="490"/>
      <c r="CL69" s="186"/>
    </row>
    <row r="70" spans="67:90" x14ac:dyDescent="0.2">
      <c r="BO70" s="490"/>
      <c r="BP70" s="73"/>
      <c r="BQ70" s="73"/>
      <c r="BR70" s="73"/>
      <c r="BS70" s="493"/>
      <c r="BT70" s="493"/>
      <c r="BU70" s="493"/>
      <c r="BV70" s="70"/>
      <c r="BW70" s="70"/>
      <c r="BX70" s="70"/>
      <c r="BY70" s="70"/>
      <c r="BZ70" s="70"/>
      <c r="CA70" s="70"/>
      <c r="CB70" s="70"/>
      <c r="CC70" s="70"/>
      <c r="CD70" s="491"/>
      <c r="CE70" s="491"/>
      <c r="CF70" s="491"/>
      <c r="CG70" s="491"/>
      <c r="CH70" s="491"/>
      <c r="CI70" s="491"/>
      <c r="CJ70" s="491"/>
      <c r="CK70" s="490"/>
      <c r="CL70" s="186"/>
    </row>
    <row r="71" spans="67:90" x14ac:dyDescent="0.2">
      <c r="BO71" s="490"/>
      <c r="BP71" s="73"/>
      <c r="BQ71" s="73"/>
      <c r="BR71" s="73"/>
      <c r="BS71" s="493"/>
      <c r="BT71" s="493"/>
      <c r="BU71" s="493"/>
      <c r="BV71" s="70"/>
      <c r="BW71" s="70"/>
      <c r="BX71" s="70"/>
      <c r="BY71" s="70"/>
      <c r="BZ71" s="70"/>
      <c r="CA71" s="70"/>
      <c r="CB71" s="70"/>
      <c r="CC71" s="70"/>
      <c r="CD71" s="491"/>
      <c r="CE71" s="491"/>
      <c r="CF71" s="491"/>
      <c r="CG71" s="491"/>
      <c r="CH71" s="491"/>
      <c r="CI71" s="491"/>
      <c r="CJ71" s="491"/>
      <c r="CK71" s="490"/>
      <c r="CL71" s="186"/>
    </row>
    <row r="72" spans="67:90" x14ac:dyDescent="0.2">
      <c r="BO72" s="490"/>
      <c r="BP72" s="73"/>
      <c r="BQ72" s="73"/>
      <c r="BR72" s="73"/>
      <c r="BS72" s="493"/>
      <c r="BT72" s="493"/>
      <c r="BU72" s="493"/>
      <c r="BV72" s="70"/>
      <c r="BW72" s="70"/>
      <c r="BX72" s="70"/>
      <c r="BY72" s="70"/>
      <c r="BZ72" s="70"/>
      <c r="CA72" s="70"/>
      <c r="CB72" s="70"/>
      <c r="CC72" s="70"/>
      <c r="CD72" s="491"/>
      <c r="CE72" s="491"/>
      <c r="CF72" s="491"/>
      <c r="CG72" s="491"/>
      <c r="CH72" s="491"/>
      <c r="CI72" s="491"/>
      <c r="CJ72" s="491"/>
      <c r="CK72" s="490"/>
      <c r="CL72" s="186"/>
    </row>
    <row r="73" spans="67:90" x14ac:dyDescent="0.2">
      <c r="BO73" s="490"/>
      <c r="BP73" s="73"/>
      <c r="BQ73" s="73"/>
      <c r="BR73" s="73"/>
      <c r="BS73" s="493"/>
      <c r="BT73" s="493"/>
      <c r="BU73" s="493"/>
      <c r="BV73" s="70"/>
      <c r="BW73" s="70"/>
      <c r="BX73" s="70"/>
      <c r="BY73" s="70"/>
      <c r="BZ73" s="70"/>
      <c r="CA73" s="70"/>
      <c r="CB73" s="70"/>
      <c r="CC73" s="70"/>
      <c r="CD73" s="491"/>
      <c r="CE73" s="491"/>
      <c r="CF73" s="491"/>
      <c r="CG73" s="491"/>
      <c r="CH73" s="491"/>
      <c r="CI73" s="491"/>
      <c r="CJ73" s="491"/>
      <c r="CK73" s="490"/>
      <c r="CL73" s="186"/>
    </row>
    <row r="74" spans="67:90" x14ac:dyDescent="0.2">
      <c r="BO74" s="490"/>
      <c r="BP74" s="73"/>
      <c r="BQ74" s="73"/>
      <c r="BR74" s="73"/>
      <c r="BS74" s="493"/>
      <c r="BT74" s="493"/>
      <c r="BU74" s="493"/>
      <c r="BV74" s="70"/>
      <c r="BW74" s="70"/>
      <c r="BX74" s="70"/>
      <c r="BY74" s="70"/>
      <c r="BZ74" s="70"/>
      <c r="CA74" s="70"/>
      <c r="CB74" s="70"/>
      <c r="CC74" s="70"/>
      <c r="CD74" s="491"/>
      <c r="CE74" s="491"/>
      <c r="CF74" s="491"/>
      <c r="CG74" s="491"/>
      <c r="CH74" s="491"/>
      <c r="CI74" s="491"/>
      <c r="CJ74" s="491"/>
      <c r="CK74" s="490"/>
      <c r="CL74" s="186"/>
    </row>
    <row r="75" spans="67:90" x14ac:dyDescent="0.2">
      <c r="BO75" s="490"/>
      <c r="BP75" s="73"/>
      <c r="BQ75" s="73"/>
      <c r="BR75" s="73"/>
      <c r="BS75" s="493"/>
      <c r="BT75" s="493"/>
      <c r="BU75" s="493"/>
      <c r="BV75" s="70"/>
      <c r="BW75" s="70"/>
      <c r="BX75" s="70"/>
      <c r="BY75" s="70"/>
      <c r="BZ75" s="70"/>
      <c r="CA75" s="70"/>
      <c r="CB75" s="70"/>
      <c r="CC75" s="70"/>
      <c r="CD75" s="491"/>
      <c r="CE75" s="491"/>
      <c r="CF75" s="491"/>
      <c r="CG75" s="491"/>
      <c r="CH75" s="491"/>
      <c r="CI75" s="491"/>
      <c r="CJ75" s="491"/>
      <c r="CK75" s="490"/>
      <c r="CL75" s="186"/>
    </row>
    <row r="76" spans="67:90" x14ac:dyDescent="0.2">
      <c r="BO76" s="490"/>
      <c r="BP76" s="73"/>
      <c r="BQ76" s="73"/>
      <c r="BR76" s="73"/>
      <c r="BS76" s="493"/>
      <c r="BT76" s="493"/>
      <c r="BU76" s="493"/>
      <c r="BV76" s="70"/>
      <c r="BW76" s="70"/>
      <c r="BX76" s="70"/>
      <c r="BY76" s="70"/>
      <c r="BZ76" s="70"/>
      <c r="CA76" s="70"/>
      <c r="CB76" s="70"/>
      <c r="CC76" s="70"/>
      <c r="CD76" s="491"/>
      <c r="CE76" s="491"/>
      <c r="CF76" s="491"/>
      <c r="CG76" s="491"/>
      <c r="CH76" s="491"/>
      <c r="CI76" s="491"/>
      <c r="CJ76" s="491"/>
      <c r="CK76" s="490"/>
      <c r="CL76" s="186"/>
    </row>
    <row r="77" spans="67:90" x14ac:dyDescent="0.2">
      <c r="BO77" s="490"/>
      <c r="BP77" s="73"/>
      <c r="BQ77" s="73"/>
      <c r="BR77" s="73"/>
      <c r="BS77" s="493"/>
      <c r="BT77" s="493"/>
      <c r="BU77" s="493"/>
      <c r="BV77" s="70"/>
      <c r="BW77" s="70"/>
      <c r="BX77" s="70"/>
      <c r="BY77" s="70"/>
      <c r="BZ77" s="70"/>
      <c r="CA77" s="70"/>
      <c r="CB77" s="70"/>
      <c r="CC77" s="70"/>
      <c r="CD77" s="491"/>
      <c r="CE77" s="491"/>
      <c r="CF77" s="491"/>
      <c r="CG77" s="491"/>
      <c r="CH77" s="491"/>
      <c r="CI77" s="491"/>
      <c r="CJ77" s="491"/>
      <c r="CK77" s="490"/>
      <c r="CL77" s="186"/>
    </row>
    <row r="78" spans="67:90" x14ac:dyDescent="0.2">
      <c r="BO78" s="490"/>
      <c r="BP78" s="73"/>
      <c r="BQ78" s="73"/>
      <c r="BR78" s="73"/>
      <c r="BS78" s="493"/>
      <c r="BT78" s="493"/>
      <c r="BU78" s="493"/>
      <c r="BV78" s="70"/>
      <c r="BW78" s="70"/>
      <c r="BX78" s="70"/>
      <c r="BY78" s="70"/>
      <c r="BZ78" s="70"/>
      <c r="CA78" s="70"/>
      <c r="CB78" s="70"/>
      <c r="CC78" s="70"/>
      <c r="CD78" s="491"/>
      <c r="CE78" s="491"/>
      <c r="CF78" s="491"/>
      <c r="CG78" s="491"/>
      <c r="CH78" s="491"/>
      <c r="CI78" s="491"/>
      <c r="CJ78" s="491"/>
      <c r="CK78" s="490"/>
      <c r="CL78" s="186"/>
    </row>
    <row r="79" spans="67:90" x14ac:dyDescent="0.2">
      <c r="BO79" s="490"/>
      <c r="BP79" s="73"/>
      <c r="BQ79" s="73"/>
      <c r="BR79" s="73"/>
      <c r="BS79" s="493"/>
      <c r="BT79" s="493"/>
      <c r="BU79" s="493"/>
      <c r="BV79" s="70"/>
      <c r="BW79" s="70"/>
      <c r="BX79" s="70"/>
      <c r="BY79" s="70"/>
      <c r="BZ79" s="70"/>
      <c r="CA79" s="70"/>
      <c r="CB79" s="70"/>
      <c r="CC79" s="70"/>
      <c r="CD79" s="491"/>
      <c r="CE79" s="491"/>
      <c r="CF79" s="491"/>
      <c r="CG79" s="491"/>
      <c r="CH79" s="491"/>
      <c r="CI79" s="491"/>
      <c r="CJ79" s="491"/>
      <c r="CK79" s="490"/>
      <c r="CL79" s="186"/>
    </row>
    <row r="80" spans="67:90" x14ac:dyDescent="0.2">
      <c r="BO80" s="490"/>
      <c r="BP80" s="73"/>
      <c r="BQ80" s="73"/>
      <c r="BR80" s="73"/>
      <c r="BS80" s="493"/>
      <c r="BT80" s="493"/>
      <c r="BU80" s="493"/>
      <c r="BV80" s="70"/>
      <c r="BW80" s="70"/>
      <c r="BX80" s="70"/>
      <c r="BY80" s="70"/>
      <c r="BZ80" s="70"/>
      <c r="CA80" s="70"/>
      <c r="CB80" s="70"/>
      <c r="CC80" s="70"/>
      <c r="CD80" s="491"/>
      <c r="CE80" s="491"/>
      <c r="CF80" s="491"/>
      <c r="CG80" s="491"/>
      <c r="CH80" s="491"/>
      <c r="CI80" s="491"/>
      <c r="CJ80" s="491"/>
      <c r="CK80" s="490"/>
      <c r="CL80" s="186"/>
    </row>
    <row r="81" spans="67:90" x14ac:dyDescent="0.2">
      <c r="BO81" s="490"/>
      <c r="BP81" s="73"/>
      <c r="BQ81" s="73"/>
      <c r="BR81" s="73"/>
      <c r="BS81" s="493"/>
      <c r="BT81" s="493"/>
      <c r="BU81" s="493"/>
      <c r="BV81" s="70"/>
      <c r="BW81" s="70"/>
      <c r="BX81" s="70"/>
      <c r="BY81" s="70"/>
      <c r="BZ81" s="70"/>
      <c r="CA81" s="70"/>
      <c r="CB81" s="70"/>
      <c r="CC81" s="70"/>
      <c r="CD81" s="491"/>
      <c r="CE81" s="491"/>
      <c r="CF81" s="491"/>
      <c r="CG81" s="491"/>
      <c r="CH81" s="491"/>
      <c r="CI81" s="491"/>
      <c r="CJ81" s="491"/>
      <c r="CK81" s="490"/>
      <c r="CL81" s="186"/>
    </row>
    <row r="82" spans="67:90" x14ac:dyDescent="0.2">
      <c r="BO82" s="490"/>
      <c r="BP82" s="73"/>
      <c r="BQ82" s="73"/>
      <c r="BR82" s="73"/>
      <c r="BS82" s="493"/>
      <c r="BT82" s="493"/>
      <c r="BU82" s="493"/>
      <c r="BV82" s="70"/>
      <c r="BW82" s="70"/>
      <c r="BX82" s="70"/>
      <c r="BY82" s="70"/>
      <c r="BZ82" s="70"/>
      <c r="CA82" s="70"/>
      <c r="CB82" s="70"/>
      <c r="CC82" s="70"/>
      <c r="CD82" s="491"/>
      <c r="CE82" s="491"/>
      <c r="CF82" s="491"/>
      <c r="CG82" s="491"/>
      <c r="CH82" s="491"/>
      <c r="CI82" s="491"/>
      <c r="CJ82" s="491"/>
      <c r="CK82" s="490"/>
      <c r="CL82" s="186"/>
    </row>
    <row r="83" spans="67:90" x14ac:dyDescent="0.2">
      <c r="BO83" s="490"/>
      <c r="BP83" s="73"/>
      <c r="BQ83" s="73"/>
      <c r="BR83" s="73"/>
      <c r="BS83" s="493"/>
      <c r="BT83" s="493"/>
      <c r="BU83" s="493"/>
      <c r="BV83" s="70"/>
      <c r="BW83" s="70"/>
      <c r="BX83" s="70"/>
      <c r="BY83" s="70"/>
      <c r="BZ83" s="70"/>
      <c r="CA83" s="70"/>
      <c r="CB83" s="70"/>
      <c r="CC83" s="70"/>
      <c r="CD83" s="491"/>
      <c r="CE83" s="491"/>
      <c r="CF83" s="491"/>
      <c r="CG83" s="491"/>
      <c r="CH83" s="491"/>
      <c r="CI83" s="491"/>
      <c r="CJ83" s="491"/>
      <c r="CK83" s="490"/>
      <c r="CL83" s="186"/>
    </row>
    <row r="84" spans="67:90" x14ac:dyDescent="0.2">
      <c r="BO84" s="490"/>
      <c r="BP84" s="73"/>
      <c r="BQ84" s="73"/>
      <c r="BR84" s="73"/>
      <c r="BS84" s="493"/>
      <c r="BT84" s="493"/>
      <c r="BU84" s="493"/>
      <c r="BV84" s="70"/>
      <c r="BW84" s="70"/>
      <c r="BX84" s="70"/>
      <c r="BY84" s="70"/>
      <c r="BZ84" s="70"/>
      <c r="CA84" s="70"/>
      <c r="CB84" s="70"/>
      <c r="CC84" s="70"/>
      <c r="CD84" s="491"/>
      <c r="CE84" s="491"/>
      <c r="CF84" s="491"/>
      <c r="CG84" s="491"/>
      <c r="CH84" s="491"/>
      <c r="CI84" s="491"/>
      <c r="CJ84" s="491"/>
      <c r="CK84" s="490"/>
      <c r="CL84" s="186"/>
    </row>
    <row r="85" spans="67:90" x14ac:dyDescent="0.2">
      <c r="BO85" s="490"/>
      <c r="BP85" s="73"/>
      <c r="BQ85" s="73"/>
      <c r="BR85" s="73"/>
      <c r="BS85" s="493"/>
      <c r="BT85" s="493"/>
      <c r="BU85" s="493"/>
      <c r="BV85" s="70"/>
      <c r="BW85" s="70"/>
      <c r="BX85" s="70"/>
      <c r="BY85" s="70"/>
      <c r="BZ85" s="70"/>
      <c r="CA85" s="70"/>
      <c r="CB85" s="70"/>
      <c r="CC85" s="70"/>
      <c r="CD85" s="491"/>
      <c r="CE85" s="491"/>
      <c r="CF85" s="491"/>
      <c r="CG85" s="491"/>
      <c r="CH85" s="491"/>
      <c r="CI85" s="491"/>
      <c r="CJ85" s="491"/>
      <c r="CK85" s="490"/>
      <c r="CL85" s="186"/>
    </row>
    <row r="86" spans="67:90" x14ac:dyDescent="0.2">
      <c r="BO86" s="490"/>
      <c r="BP86" s="73"/>
      <c r="BQ86" s="73"/>
      <c r="BR86" s="73"/>
      <c r="BS86" s="493"/>
      <c r="BT86" s="493"/>
      <c r="BU86" s="493"/>
      <c r="BV86" s="70"/>
      <c r="BW86" s="70"/>
      <c r="BX86" s="70"/>
      <c r="BY86" s="70"/>
      <c r="BZ86" s="70"/>
      <c r="CA86" s="70"/>
      <c r="CB86" s="70"/>
      <c r="CC86" s="70"/>
      <c r="CD86" s="491"/>
      <c r="CE86" s="491"/>
      <c r="CF86" s="491"/>
      <c r="CG86" s="491"/>
      <c r="CH86" s="491"/>
      <c r="CI86" s="491"/>
      <c r="CJ86" s="491"/>
      <c r="CK86" s="490"/>
      <c r="CL86" s="186"/>
    </row>
    <row r="87" spans="67:90" x14ac:dyDescent="0.2">
      <c r="BO87" s="490"/>
      <c r="BP87" s="73"/>
      <c r="BQ87" s="73"/>
      <c r="BR87" s="73"/>
      <c r="BS87" s="493"/>
      <c r="BT87" s="493"/>
      <c r="BU87" s="493"/>
      <c r="BV87" s="70"/>
      <c r="BW87" s="70"/>
      <c r="BX87" s="70"/>
      <c r="BY87" s="70"/>
      <c r="BZ87" s="70"/>
      <c r="CA87" s="70"/>
      <c r="CB87" s="70"/>
      <c r="CC87" s="70"/>
      <c r="CD87" s="491"/>
      <c r="CE87" s="491"/>
      <c r="CF87" s="491"/>
      <c r="CG87" s="491"/>
      <c r="CH87" s="491"/>
      <c r="CI87" s="491"/>
      <c r="CJ87" s="491"/>
      <c r="CK87" s="490"/>
      <c r="CL87" s="186"/>
    </row>
    <row r="88" spans="67:90" x14ac:dyDescent="0.2">
      <c r="BO88" s="490"/>
      <c r="BP88" s="73"/>
      <c r="BQ88" s="73"/>
      <c r="BR88" s="73"/>
      <c r="BS88" s="493"/>
      <c r="BT88" s="493"/>
      <c r="BU88" s="493"/>
      <c r="BV88" s="70"/>
      <c r="BW88" s="70"/>
      <c r="BX88" s="70"/>
      <c r="BY88" s="70"/>
      <c r="BZ88" s="70"/>
      <c r="CA88" s="70"/>
      <c r="CB88" s="70"/>
      <c r="CC88" s="70"/>
      <c r="CD88" s="491"/>
      <c r="CE88" s="491"/>
      <c r="CF88" s="491"/>
      <c r="CG88" s="491"/>
      <c r="CH88" s="491"/>
      <c r="CI88" s="491"/>
      <c r="CJ88" s="491"/>
      <c r="CK88" s="490"/>
      <c r="CL88" s="186"/>
    </row>
    <row r="89" spans="67:90" x14ac:dyDescent="0.2">
      <c r="BO89" s="490"/>
      <c r="BP89" s="73"/>
      <c r="BQ89" s="73"/>
      <c r="BR89" s="73"/>
      <c r="BS89" s="493"/>
      <c r="BT89" s="493"/>
      <c r="BU89" s="493"/>
      <c r="BV89" s="70"/>
      <c r="BW89" s="70"/>
      <c r="BX89" s="70"/>
      <c r="BY89" s="70"/>
      <c r="BZ89" s="70"/>
      <c r="CA89" s="70"/>
      <c r="CB89" s="70"/>
      <c r="CC89" s="70"/>
      <c r="CD89" s="491"/>
      <c r="CE89" s="491"/>
      <c r="CF89" s="491"/>
      <c r="CG89" s="491"/>
      <c r="CH89" s="491"/>
      <c r="CI89" s="491"/>
      <c r="CJ89" s="491"/>
      <c r="CK89" s="490"/>
      <c r="CL89" s="186"/>
    </row>
    <row r="90" spans="67:90" x14ac:dyDescent="0.2">
      <c r="BO90" s="490"/>
      <c r="BP90" s="73"/>
      <c r="BQ90" s="73"/>
      <c r="BR90" s="73"/>
      <c r="BS90" s="493"/>
      <c r="BT90" s="493"/>
      <c r="BU90" s="493"/>
      <c r="BV90" s="70"/>
      <c r="BW90" s="70"/>
      <c r="BX90" s="70"/>
      <c r="BY90" s="70"/>
      <c r="BZ90" s="70"/>
      <c r="CA90" s="70"/>
      <c r="CB90" s="70"/>
      <c r="CC90" s="70"/>
      <c r="CD90" s="491"/>
      <c r="CE90" s="491"/>
      <c r="CF90" s="491"/>
      <c r="CG90" s="491"/>
      <c r="CH90" s="491"/>
      <c r="CI90" s="491"/>
      <c r="CJ90" s="491"/>
      <c r="CK90" s="490"/>
      <c r="CL90" s="186"/>
    </row>
    <row r="91" spans="67:90" x14ac:dyDescent="0.2">
      <c r="BO91" s="490"/>
      <c r="BP91" s="73"/>
      <c r="BQ91" s="73"/>
      <c r="BR91" s="73"/>
      <c r="BS91" s="493"/>
      <c r="BT91" s="493"/>
      <c r="BU91" s="493"/>
      <c r="BV91" s="70"/>
      <c r="BW91" s="70"/>
      <c r="BX91" s="70"/>
      <c r="BY91" s="70"/>
      <c r="BZ91" s="70"/>
      <c r="CA91" s="70"/>
      <c r="CB91" s="70"/>
      <c r="CC91" s="70"/>
      <c r="CD91" s="491"/>
      <c r="CE91" s="491"/>
      <c r="CF91" s="491"/>
      <c r="CG91" s="491"/>
      <c r="CH91" s="491"/>
      <c r="CI91" s="491"/>
      <c r="CJ91" s="491"/>
      <c r="CK91" s="490"/>
      <c r="CL91" s="186"/>
    </row>
    <row r="92" spans="67:90" x14ac:dyDescent="0.2">
      <c r="BO92" s="490"/>
      <c r="BP92" s="73"/>
      <c r="BQ92" s="73"/>
      <c r="BR92" s="73"/>
      <c r="BS92" s="493"/>
      <c r="BT92" s="493"/>
      <c r="BU92" s="493"/>
      <c r="BV92" s="70"/>
      <c r="BW92" s="70"/>
      <c r="BX92" s="70"/>
      <c r="BY92" s="70"/>
      <c r="BZ92" s="70"/>
      <c r="CA92" s="70"/>
      <c r="CB92" s="70"/>
      <c r="CC92" s="70"/>
      <c r="CD92" s="491"/>
      <c r="CE92" s="491"/>
      <c r="CF92" s="491"/>
      <c r="CG92" s="491"/>
      <c r="CH92" s="491"/>
      <c r="CI92" s="491"/>
      <c r="CJ92" s="491"/>
      <c r="CK92" s="490"/>
      <c r="CL92" s="186"/>
    </row>
    <row r="93" spans="67:90" x14ac:dyDescent="0.2">
      <c r="BO93" s="490"/>
      <c r="BP93" s="73"/>
      <c r="BQ93" s="73"/>
      <c r="BR93" s="73"/>
      <c r="BS93" s="493"/>
      <c r="BT93" s="493"/>
      <c r="BU93" s="493"/>
      <c r="BV93" s="70"/>
      <c r="BW93" s="70"/>
      <c r="BX93" s="70"/>
      <c r="BY93" s="70"/>
      <c r="BZ93" s="70"/>
      <c r="CA93" s="70"/>
      <c r="CB93" s="70"/>
      <c r="CC93" s="70"/>
      <c r="CD93" s="491"/>
      <c r="CE93" s="491"/>
      <c r="CF93" s="491"/>
      <c r="CG93" s="491"/>
      <c r="CH93" s="491"/>
      <c r="CI93" s="491"/>
      <c r="CJ93" s="491"/>
      <c r="CK93" s="490"/>
      <c r="CL93" s="186"/>
    </row>
    <row r="94" spans="67:90" x14ac:dyDescent="0.2">
      <c r="BO94" s="490"/>
      <c r="BP94" s="73"/>
      <c r="BQ94" s="73"/>
      <c r="BR94" s="73"/>
      <c r="BS94" s="493"/>
      <c r="BT94" s="493"/>
      <c r="BU94" s="493"/>
      <c r="BV94" s="70"/>
      <c r="BW94" s="70"/>
      <c r="BX94" s="70"/>
      <c r="BY94" s="70"/>
      <c r="BZ94" s="70"/>
      <c r="CA94" s="70"/>
      <c r="CB94" s="70"/>
      <c r="CC94" s="70"/>
      <c r="CD94" s="491"/>
      <c r="CE94" s="491"/>
      <c r="CF94" s="491"/>
      <c r="CG94" s="491"/>
      <c r="CH94" s="491"/>
      <c r="CI94" s="491"/>
      <c r="CJ94" s="491"/>
      <c r="CK94" s="490"/>
      <c r="CL94" s="186"/>
    </row>
    <row r="95" spans="67:90" x14ac:dyDescent="0.2">
      <c r="BO95" s="490"/>
      <c r="BP95" s="73"/>
      <c r="BQ95" s="73"/>
      <c r="BR95" s="73"/>
      <c r="BS95" s="493"/>
      <c r="BT95" s="493"/>
      <c r="BU95" s="493"/>
      <c r="BV95" s="70"/>
      <c r="BW95" s="70"/>
      <c r="BX95" s="70"/>
      <c r="BY95" s="70"/>
      <c r="BZ95" s="70"/>
      <c r="CA95" s="70"/>
      <c r="CB95" s="70"/>
      <c r="CC95" s="70"/>
      <c r="CD95" s="491"/>
      <c r="CE95" s="491"/>
      <c r="CF95" s="491"/>
      <c r="CG95" s="491"/>
      <c r="CH95" s="491"/>
      <c r="CI95" s="491"/>
      <c r="CJ95" s="491"/>
      <c r="CK95" s="490"/>
      <c r="CL95" s="186"/>
    </row>
    <row r="96" spans="67:90" x14ac:dyDescent="0.2">
      <c r="BO96" s="490"/>
      <c r="BP96" s="73"/>
      <c r="BQ96" s="73"/>
      <c r="BR96" s="73"/>
      <c r="BS96" s="493"/>
      <c r="BT96" s="493"/>
      <c r="BU96" s="493"/>
      <c r="BV96" s="70"/>
      <c r="BW96" s="70"/>
      <c r="BX96" s="70"/>
      <c r="BY96" s="70"/>
      <c r="BZ96" s="70"/>
      <c r="CA96" s="70"/>
      <c r="CB96" s="70"/>
      <c r="CC96" s="70"/>
      <c r="CD96" s="491"/>
      <c r="CE96" s="491"/>
      <c r="CF96" s="491"/>
      <c r="CG96" s="491"/>
      <c r="CH96" s="491"/>
      <c r="CI96" s="491"/>
      <c r="CJ96" s="491"/>
      <c r="CK96" s="490"/>
      <c r="CL96" s="186"/>
    </row>
    <row r="97" spans="67:90" x14ac:dyDescent="0.2">
      <c r="BO97" s="490"/>
      <c r="BP97" s="73"/>
      <c r="BQ97" s="73"/>
      <c r="BR97" s="73"/>
      <c r="BS97" s="493"/>
      <c r="BT97" s="493"/>
      <c r="BU97" s="493"/>
      <c r="BV97" s="70"/>
      <c r="BW97" s="70"/>
      <c r="BX97" s="70"/>
      <c r="BY97" s="70"/>
      <c r="BZ97" s="70"/>
      <c r="CA97" s="70"/>
      <c r="CB97" s="70"/>
      <c r="CC97" s="70"/>
      <c r="CD97" s="491"/>
      <c r="CE97" s="491"/>
      <c r="CF97" s="491"/>
      <c r="CG97" s="491"/>
      <c r="CH97" s="491"/>
      <c r="CI97" s="491"/>
      <c r="CJ97" s="491"/>
      <c r="CK97" s="490"/>
      <c r="CL97" s="186"/>
    </row>
    <row r="98" spans="67:90" x14ac:dyDescent="0.2">
      <c r="BO98" s="490"/>
      <c r="BP98" s="73"/>
      <c r="BQ98" s="73"/>
      <c r="BR98" s="73"/>
      <c r="BS98" s="493"/>
      <c r="BT98" s="493"/>
      <c r="BU98" s="493"/>
      <c r="BV98" s="70"/>
      <c r="BW98" s="70"/>
      <c r="BX98" s="70"/>
      <c r="BY98" s="70"/>
      <c r="BZ98" s="70"/>
      <c r="CA98" s="70"/>
      <c r="CB98" s="70"/>
      <c r="CC98" s="70"/>
      <c r="CD98" s="491"/>
      <c r="CE98" s="491"/>
      <c r="CF98" s="491"/>
      <c r="CG98" s="491"/>
      <c r="CH98" s="491"/>
      <c r="CI98" s="491"/>
      <c r="CJ98" s="491"/>
      <c r="CK98" s="490"/>
      <c r="CL98" s="186"/>
    </row>
    <row r="99" spans="67:90" x14ac:dyDescent="0.2">
      <c r="BO99" s="490"/>
      <c r="BP99" s="73"/>
      <c r="BQ99" s="73"/>
      <c r="BR99" s="73"/>
      <c r="BS99" s="493"/>
      <c r="BT99" s="493"/>
      <c r="BU99" s="493"/>
      <c r="BV99" s="70"/>
      <c r="BW99" s="70"/>
      <c r="BX99" s="70"/>
      <c r="BY99" s="70"/>
      <c r="BZ99" s="70"/>
      <c r="CA99" s="70"/>
      <c r="CB99" s="70"/>
      <c r="CC99" s="70"/>
      <c r="CD99" s="491"/>
      <c r="CE99" s="491"/>
      <c r="CF99" s="491"/>
      <c r="CG99" s="491"/>
      <c r="CH99" s="491"/>
      <c r="CI99" s="491"/>
      <c r="CJ99" s="491"/>
      <c r="CK99" s="490"/>
      <c r="CL99" s="186"/>
    </row>
    <row r="100" spans="67:90" x14ac:dyDescent="0.2">
      <c r="BO100" s="490"/>
      <c r="BP100" s="73"/>
      <c r="BQ100" s="73"/>
      <c r="BR100" s="73"/>
      <c r="BS100" s="493"/>
      <c r="BT100" s="493"/>
      <c r="BU100" s="493"/>
      <c r="BV100" s="70"/>
      <c r="BW100" s="70"/>
      <c r="BX100" s="70"/>
      <c r="BY100" s="70"/>
      <c r="BZ100" s="70"/>
      <c r="CA100" s="70"/>
      <c r="CB100" s="70"/>
      <c r="CC100" s="70"/>
      <c r="CD100" s="491"/>
      <c r="CE100" s="491"/>
      <c r="CF100" s="491"/>
      <c r="CG100" s="491"/>
      <c r="CH100" s="491"/>
      <c r="CI100" s="491"/>
      <c r="CJ100" s="491"/>
      <c r="CK100" s="490"/>
      <c r="CL100" s="186"/>
    </row>
    <row r="101" spans="67:90" x14ac:dyDescent="0.2">
      <c r="BO101" s="490"/>
      <c r="BP101" s="73"/>
      <c r="BQ101" s="73"/>
      <c r="BR101" s="73"/>
      <c r="BS101" s="493"/>
      <c r="BT101" s="493"/>
      <c r="BU101" s="493"/>
      <c r="BV101" s="70"/>
      <c r="BW101" s="70"/>
      <c r="BX101" s="70"/>
      <c r="BY101" s="70"/>
      <c r="BZ101" s="70"/>
      <c r="CA101" s="70"/>
      <c r="CB101" s="70"/>
      <c r="CC101" s="70"/>
      <c r="CD101" s="491"/>
      <c r="CE101" s="491"/>
      <c r="CF101" s="491"/>
      <c r="CG101" s="491"/>
      <c r="CH101" s="491"/>
      <c r="CI101" s="491"/>
      <c r="CJ101" s="491"/>
      <c r="CK101" s="490"/>
      <c r="CL101" s="186"/>
    </row>
    <row r="102" spans="67:90" x14ac:dyDescent="0.2">
      <c r="BO102" s="490"/>
      <c r="BP102" s="73"/>
      <c r="BQ102" s="73"/>
      <c r="BR102" s="73"/>
      <c r="BS102" s="493"/>
      <c r="BT102" s="493"/>
      <c r="BU102" s="493"/>
      <c r="BV102" s="70"/>
      <c r="BW102" s="70"/>
      <c r="BX102" s="70"/>
      <c r="BY102" s="70"/>
      <c r="BZ102" s="70"/>
      <c r="CA102" s="70"/>
      <c r="CB102" s="70"/>
      <c r="CC102" s="70"/>
      <c r="CD102" s="491"/>
      <c r="CE102" s="491"/>
      <c r="CF102" s="491"/>
      <c r="CG102" s="491"/>
      <c r="CH102" s="491"/>
      <c r="CI102" s="491"/>
      <c r="CJ102" s="491"/>
      <c r="CK102" s="490"/>
      <c r="CL102" s="186"/>
    </row>
    <row r="103" spans="67:90" x14ac:dyDescent="0.2">
      <c r="BO103" s="490"/>
      <c r="BP103" s="73"/>
      <c r="BQ103" s="73"/>
      <c r="BR103" s="73"/>
      <c r="BS103" s="493"/>
      <c r="BT103" s="493"/>
      <c r="BU103" s="493"/>
      <c r="BV103" s="70"/>
      <c r="BW103" s="70"/>
      <c r="BX103" s="70"/>
      <c r="BY103" s="70"/>
      <c r="BZ103" s="70"/>
      <c r="CA103" s="70"/>
      <c r="CB103" s="70"/>
      <c r="CC103" s="70"/>
      <c r="CD103" s="491"/>
      <c r="CE103" s="491"/>
      <c r="CF103" s="491"/>
      <c r="CG103" s="491"/>
      <c r="CH103" s="491"/>
      <c r="CI103" s="491"/>
      <c r="CJ103" s="491"/>
      <c r="CK103" s="490"/>
      <c r="CL103" s="186"/>
    </row>
    <row r="104" spans="67:90" x14ac:dyDescent="0.2">
      <c r="BO104" s="490"/>
      <c r="BP104" s="73"/>
      <c r="BQ104" s="73"/>
      <c r="BR104" s="73"/>
      <c r="BS104" s="493"/>
      <c r="BT104" s="493"/>
      <c r="BU104" s="493"/>
      <c r="BV104" s="70"/>
      <c r="BW104" s="70"/>
      <c r="BX104" s="70"/>
      <c r="BY104" s="70"/>
      <c r="BZ104" s="70"/>
      <c r="CA104" s="70"/>
      <c r="CB104" s="70"/>
      <c r="CC104" s="70"/>
      <c r="CD104" s="491"/>
      <c r="CE104" s="491"/>
      <c r="CF104" s="491"/>
      <c r="CG104" s="491"/>
      <c r="CH104" s="491"/>
      <c r="CI104" s="491"/>
      <c r="CJ104" s="491"/>
      <c r="CK104" s="490"/>
      <c r="CL104" s="186"/>
    </row>
    <row r="105" spans="67:90" x14ac:dyDescent="0.2">
      <c r="BO105" s="490"/>
      <c r="BP105" s="73"/>
      <c r="BQ105" s="73"/>
      <c r="BR105" s="73"/>
      <c r="BS105" s="493"/>
      <c r="BT105" s="493"/>
      <c r="BU105" s="493"/>
      <c r="BV105" s="70"/>
      <c r="BW105" s="70"/>
      <c r="BX105" s="70"/>
      <c r="BY105" s="70"/>
      <c r="BZ105" s="70"/>
      <c r="CA105" s="70"/>
      <c r="CB105" s="70"/>
      <c r="CC105" s="70"/>
      <c r="CD105" s="491"/>
      <c r="CE105" s="491"/>
      <c r="CF105" s="491"/>
      <c r="CG105" s="491"/>
      <c r="CH105" s="491"/>
      <c r="CI105" s="491"/>
      <c r="CJ105" s="491"/>
      <c r="CK105" s="490"/>
      <c r="CL105" s="186"/>
    </row>
    <row r="106" spans="67:90" x14ac:dyDescent="0.2">
      <c r="BO106" s="490"/>
      <c r="BP106" s="73"/>
      <c r="BQ106" s="73"/>
      <c r="BR106" s="73"/>
      <c r="BS106" s="493"/>
      <c r="BT106" s="493"/>
      <c r="BU106" s="493"/>
      <c r="BV106" s="70"/>
      <c r="BW106" s="70"/>
      <c r="BX106" s="70"/>
      <c r="BY106" s="70"/>
      <c r="BZ106" s="70"/>
      <c r="CA106" s="70"/>
      <c r="CB106" s="70"/>
      <c r="CC106" s="70"/>
      <c r="CD106" s="491"/>
      <c r="CE106" s="491"/>
      <c r="CF106" s="491"/>
      <c r="CG106" s="491"/>
      <c r="CH106" s="491"/>
      <c r="CI106" s="491"/>
      <c r="CJ106" s="491"/>
      <c r="CK106" s="490"/>
      <c r="CL106" s="186"/>
    </row>
    <row r="107" spans="67:90" x14ac:dyDescent="0.2">
      <c r="BO107" s="490"/>
      <c r="BP107" s="73"/>
      <c r="BQ107" s="73"/>
      <c r="BR107" s="73"/>
      <c r="BS107" s="493"/>
      <c r="BT107" s="493"/>
      <c r="BU107" s="493"/>
      <c r="BV107" s="70"/>
      <c r="BW107" s="70"/>
      <c r="BX107" s="70"/>
      <c r="BY107" s="70"/>
      <c r="BZ107" s="70"/>
      <c r="CA107" s="70"/>
      <c r="CB107" s="70"/>
      <c r="CC107" s="70"/>
      <c r="CD107" s="491"/>
      <c r="CE107" s="491"/>
      <c r="CF107" s="491"/>
      <c r="CG107" s="491"/>
      <c r="CH107" s="491"/>
      <c r="CI107" s="491"/>
      <c r="CJ107" s="491"/>
      <c r="CK107" s="490"/>
      <c r="CL107" s="186"/>
    </row>
    <row r="108" spans="67:90" x14ac:dyDescent="0.2">
      <c r="BO108" s="490"/>
      <c r="BP108" s="73"/>
      <c r="BQ108" s="73"/>
      <c r="BR108" s="73"/>
      <c r="BS108" s="493"/>
      <c r="BT108" s="493"/>
      <c r="BU108" s="493"/>
      <c r="BV108" s="70"/>
      <c r="BW108" s="70"/>
      <c r="BX108" s="70"/>
      <c r="BY108" s="70"/>
      <c r="BZ108" s="70"/>
      <c r="CA108" s="70"/>
      <c r="CB108" s="70"/>
      <c r="CC108" s="70"/>
      <c r="CD108" s="491"/>
      <c r="CE108" s="491"/>
      <c r="CF108" s="491"/>
      <c r="CG108" s="491"/>
      <c r="CH108" s="491"/>
      <c r="CI108" s="491"/>
      <c r="CJ108" s="491"/>
      <c r="CK108" s="490"/>
      <c r="CL108" s="186"/>
    </row>
    <row r="109" spans="67:90" x14ac:dyDescent="0.2">
      <c r="BO109" s="490"/>
      <c r="BP109" s="73"/>
      <c r="BQ109" s="73"/>
      <c r="BR109" s="73"/>
      <c r="BS109" s="493"/>
      <c r="BT109" s="493"/>
      <c r="BU109" s="493"/>
      <c r="BV109" s="70"/>
      <c r="BW109" s="70"/>
      <c r="BX109" s="70"/>
      <c r="BY109" s="70"/>
      <c r="BZ109" s="70"/>
      <c r="CA109" s="70"/>
      <c r="CB109" s="70"/>
      <c r="CC109" s="70"/>
      <c r="CD109" s="491"/>
      <c r="CE109" s="491"/>
      <c r="CF109" s="491"/>
      <c r="CG109" s="491"/>
      <c r="CH109" s="491"/>
      <c r="CI109" s="491"/>
      <c r="CJ109" s="491"/>
      <c r="CK109" s="490"/>
      <c r="CL109" s="186"/>
    </row>
    <row r="110" spans="67:90" x14ac:dyDescent="0.2">
      <c r="BO110" s="490"/>
      <c r="BP110" s="73"/>
      <c r="BQ110" s="73"/>
      <c r="BR110" s="73"/>
      <c r="BS110" s="493"/>
      <c r="BT110" s="493"/>
      <c r="BU110" s="493"/>
      <c r="BV110" s="70"/>
      <c r="BW110" s="70"/>
      <c r="BX110" s="70"/>
      <c r="BY110" s="70"/>
      <c r="BZ110" s="70"/>
      <c r="CA110" s="70"/>
      <c r="CB110" s="70"/>
      <c r="CC110" s="70"/>
      <c r="CD110" s="491"/>
      <c r="CE110" s="491"/>
      <c r="CF110" s="491"/>
      <c r="CG110" s="491"/>
      <c r="CH110" s="491"/>
      <c r="CI110" s="491"/>
      <c r="CJ110" s="491"/>
      <c r="CK110" s="490"/>
      <c r="CL110" s="186"/>
    </row>
    <row r="111" spans="67:90" x14ac:dyDescent="0.2">
      <c r="BO111" s="490"/>
      <c r="BP111" s="73"/>
      <c r="BQ111" s="73"/>
      <c r="BR111" s="73"/>
      <c r="BS111" s="493"/>
      <c r="BT111" s="493"/>
      <c r="BU111" s="493"/>
      <c r="BV111" s="70"/>
      <c r="BW111" s="70"/>
      <c r="BX111" s="70"/>
      <c r="BY111" s="70"/>
      <c r="BZ111" s="70"/>
      <c r="CA111" s="70"/>
      <c r="CB111" s="70"/>
      <c r="CC111" s="70"/>
      <c r="CD111" s="491"/>
      <c r="CE111" s="491"/>
      <c r="CF111" s="491"/>
      <c r="CG111" s="491"/>
      <c r="CH111" s="491"/>
      <c r="CI111" s="491"/>
      <c r="CJ111" s="491"/>
      <c r="CK111" s="490"/>
      <c r="CL111" s="186"/>
    </row>
    <row r="112" spans="67:90" x14ac:dyDescent="0.2">
      <c r="BO112" s="490"/>
      <c r="BP112" s="73"/>
      <c r="BQ112" s="73"/>
      <c r="BR112" s="73"/>
      <c r="BS112" s="493"/>
      <c r="BT112" s="493"/>
      <c r="BU112" s="493"/>
      <c r="BV112" s="70"/>
      <c r="BW112" s="70"/>
      <c r="BX112" s="70"/>
      <c r="BY112" s="70"/>
      <c r="BZ112" s="70"/>
      <c r="CA112" s="70"/>
      <c r="CB112" s="70"/>
      <c r="CC112" s="70"/>
      <c r="CD112" s="491"/>
      <c r="CE112" s="491"/>
      <c r="CF112" s="491"/>
      <c r="CG112" s="491"/>
      <c r="CH112" s="491"/>
      <c r="CI112" s="491"/>
      <c r="CJ112" s="491"/>
      <c r="CK112" s="490"/>
      <c r="CL112" s="186"/>
    </row>
    <row r="113" spans="67:90" x14ac:dyDescent="0.2">
      <c r="BO113" s="490"/>
      <c r="BP113" s="73"/>
      <c r="BQ113" s="73"/>
      <c r="BR113" s="73"/>
      <c r="BS113" s="493"/>
      <c r="BT113" s="493"/>
      <c r="BU113" s="493"/>
      <c r="BV113" s="70"/>
      <c r="BW113" s="70"/>
      <c r="BX113" s="70"/>
      <c r="BY113" s="70"/>
      <c r="BZ113" s="70"/>
      <c r="CA113" s="70"/>
      <c r="CB113" s="70"/>
      <c r="CC113" s="70"/>
      <c r="CD113" s="491"/>
      <c r="CE113" s="491"/>
      <c r="CF113" s="491"/>
      <c r="CG113" s="491"/>
      <c r="CH113" s="491"/>
      <c r="CI113" s="491"/>
      <c r="CJ113" s="491"/>
      <c r="CK113" s="490"/>
      <c r="CL113" s="186"/>
    </row>
    <row r="114" spans="67:90" x14ac:dyDescent="0.2">
      <c r="BO114" s="490"/>
      <c r="BP114" s="73"/>
      <c r="BQ114" s="73"/>
      <c r="BR114" s="73"/>
      <c r="BS114" s="493"/>
      <c r="BT114" s="493"/>
      <c r="BU114" s="493"/>
      <c r="BV114" s="70"/>
      <c r="BW114" s="70"/>
      <c r="BX114" s="70"/>
      <c r="BY114" s="70"/>
      <c r="BZ114" s="70"/>
      <c r="CA114" s="70"/>
      <c r="CB114" s="70"/>
      <c r="CC114" s="70"/>
      <c r="CD114" s="491"/>
      <c r="CE114" s="491"/>
      <c r="CF114" s="491"/>
      <c r="CG114" s="491"/>
      <c r="CH114" s="491"/>
      <c r="CI114" s="491"/>
      <c r="CJ114" s="491"/>
      <c r="CK114" s="490"/>
      <c r="CL114" s="186"/>
    </row>
    <row r="115" spans="67:90" x14ac:dyDescent="0.2">
      <c r="BO115" s="490"/>
      <c r="BP115" s="73"/>
      <c r="BQ115" s="73"/>
      <c r="BR115" s="73"/>
      <c r="BS115" s="493"/>
      <c r="BT115" s="493"/>
      <c r="BU115" s="493"/>
      <c r="BV115" s="70"/>
      <c r="BW115" s="70"/>
      <c r="BX115" s="70"/>
      <c r="BY115" s="70"/>
      <c r="BZ115" s="70"/>
      <c r="CA115" s="70"/>
      <c r="CB115" s="70"/>
      <c r="CC115" s="70"/>
      <c r="CD115" s="491"/>
      <c r="CE115" s="491"/>
      <c r="CF115" s="491"/>
      <c r="CG115" s="491"/>
      <c r="CH115" s="491"/>
      <c r="CI115" s="491"/>
      <c r="CJ115" s="491"/>
      <c r="CK115" s="490"/>
      <c r="CL115" s="186"/>
    </row>
    <row r="116" spans="67:90" x14ac:dyDescent="0.2">
      <c r="BO116" s="490"/>
      <c r="BP116" s="73"/>
      <c r="BQ116" s="73"/>
      <c r="BR116" s="73"/>
      <c r="BS116" s="493"/>
      <c r="BT116" s="493"/>
      <c r="BU116" s="493"/>
      <c r="BV116" s="70"/>
      <c r="BW116" s="70"/>
      <c r="BX116" s="70"/>
      <c r="BY116" s="70"/>
      <c r="BZ116" s="70"/>
      <c r="CA116" s="70"/>
      <c r="CB116" s="70"/>
      <c r="CC116" s="70"/>
      <c r="CD116" s="491"/>
      <c r="CE116" s="491"/>
      <c r="CF116" s="491"/>
      <c r="CG116" s="491"/>
      <c r="CH116" s="491"/>
      <c r="CI116" s="491"/>
      <c r="CJ116" s="491"/>
      <c r="CK116" s="490"/>
      <c r="CL116" s="186"/>
    </row>
    <row r="117" spans="67:90" x14ac:dyDescent="0.2">
      <c r="BO117" s="490"/>
      <c r="BP117" s="73"/>
      <c r="BQ117" s="73"/>
      <c r="BR117" s="73"/>
      <c r="BS117" s="493"/>
      <c r="BT117" s="493"/>
      <c r="BU117" s="493"/>
      <c r="BV117" s="70"/>
      <c r="BW117" s="70"/>
      <c r="BX117" s="70"/>
      <c r="BY117" s="70"/>
      <c r="BZ117" s="70"/>
      <c r="CA117" s="70"/>
      <c r="CB117" s="70"/>
      <c r="CC117" s="70"/>
      <c r="CD117" s="491"/>
      <c r="CE117" s="491"/>
      <c r="CF117" s="491"/>
      <c r="CG117" s="491"/>
      <c r="CH117" s="491"/>
      <c r="CI117" s="491"/>
      <c r="CJ117" s="491"/>
      <c r="CK117" s="490"/>
      <c r="CL117" s="186"/>
    </row>
    <row r="118" spans="67:90" x14ac:dyDescent="0.2">
      <c r="BO118" s="490"/>
      <c r="BP118" s="73"/>
      <c r="BQ118" s="73"/>
      <c r="BR118" s="73"/>
      <c r="BS118" s="493"/>
      <c r="BT118" s="493"/>
      <c r="BU118" s="493"/>
      <c r="BV118" s="70"/>
      <c r="BW118" s="70"/>
      <c r="BX118" s="70"/>
      <c r="BY118" s="70"/>
      <c r="BZ118" s="70"/>
      <c r="CA118" s="70"/>
      <c r="CB118" s="70"/>
      <c r="CC118" s="70"/>
      <c r="CD118" s="491"/>
      <c r="CE118" s="491"/>
      <c r="CF118" s="491"/>
      <c r="CG118" s="491"/>
      <c r="CH118" s="491"/>
      <c r="CI118" s="491"/>
      <c r="CJ118" s="491"/>
      <c r="CK118" s="490"/>
      <c r="CL118" s="186"/>
    </row>
    <row r="119" spans="67:90" x14ac:dyDescent="0.2">
      <c r="BO119" s="490"/>
      <c r="BP119" s="73"/>
      <c r="BQ119" s="73"/>
      <c r="BR119" s="73"/>
      <c r="BS119" s="493"/>
      <c r="BT119" s="493"/>
      <c r="BU119" s="493"/>
      <c r="BV119" s="70"/>
      <c r="BW119" s="70"/>
      <c r="BX119" s="70"/>
      <c r="BY119" s="70"/>
      <c r="BZ119" s="70"/>
      <c r="CA119" s="70"/>
      <c r="CB119" s="70"/>
      <c r="CC119" s="70"/>
      <c r="CD119" s="491"/>
      <c r="CE119" s="491"/>
      <c r="CF119" s="491"/>
      <c r="CG119" s="491"/>
      <c r="CH119" s="491"/>
      <c r="CI119" s="491"/>
      <c r="CJ119" s="491"/>
      <c r="CK119" s="490"/>
      <c r="CL119" s="186"/>
    </row>
    <row r="120" spans="67:90" x14ac:dyDescent="0.2">
      <c r="BO120" s="490"/>
      <c r="BP120" s="73"/>
      <c r="BQ120" s="73"/>
      <c r="BR120" s="73"/>
      <c r="BS120" s="493"/>
      <c r="BT120" s="493"/>
      <c r="BU120" s="493"/>
      <c r="BV120" s="70"/>
      <c r="BW120" s="70"/>
      <c r="BX120" s="70"/>
      <c r="BY120" s="70"/>
      <c r="BZ120" s="70"/>
      <c r="CA120" s="70"/>
      <c r="CB120" s="70"/>
      <c r="CC120" s="70"/>
      <c r="CD120" s="491"/>
      <c r="CE120" s="491"/>
      <c r="CF120" s="491"/>
      <c r="CG120" s="491"/>
      <c r="CH120" s="491"/>
      <c r="CI120" s="491"/>
      <c r="CJ120" s="491"/>
      <c r="CK120" s="490"/>
      <c r="CL120" s="186"/>
    </row>
    <row r="121" spans="67:90" x14ac:dyDescent="0.2">
      <c r="BO121" s="490"/>
      <c r="BP121" s="73"/>
      <c r="BQ121" s="73"/>
      <c r="BR121" s="73"/>
      <c r="BS121" s="493"/>
      <c r="BT121" s="493"/>
      <c r="BU121" s="493"/>
      <c r="BV121" s="70"/>
      <c r="BW121" s="70"/>
      <c r="BX121" s="70"/>
      <c r="BY121" s="70"/>
      <c r="BZ121" s="70"/>
      <c r="CA121" s="70"/>
      <c r="CB121" s="70"/>
      <c r="CC121" s="70"/>
      <c r="CD121" s="491"/>
      <c r="CE121" s="491"/>
      <c r="CF121" s="491"/>
      <c r="CG121" s="491"/>
      <c r="CH121" s="491"/>
      <c r="CI121" s="491"/>
      <c r="CJ121" s="491"/>
      <c r="CK121" s="490"/>
      <c r="CL121" s="186"/>
    </row>
    <row r="122" spans="67:90" x14ac:dyDescent="0.2">
      <c r="BO122" s="490"/>
      <c r="BP122" s="73"/>
      <c r="BQ122" s="73"/>
      <c r="BR122" s="73"/>
      <c r="BS122" s="493"/>
      <c r="BT122" s="493"/>
      <c r="BU122" s="493"/>
      <c r="BV122" s="70"/>
      <c r="BW122" s="70"/>
      <c r="BX122" s="70"/>
      <c r="BY122" s="70"/>
      <c r="BZ122" s="70"/>
      <c r="CA122" s="70"/>
      <c r="CB122" s="70"/>
      <c r="CC122" s="70"/>
      <c r="CD122" s="491"/>
      <c r="CE122" s="491"/>
      <c r="CF122" s="491"/>
      <c r="CG122" s="491"/>
      <c r="CH122" s="491"/>
      <c r="CI122" s="491"/>
      <c r="CJ122" s="491"/>
      <c r="CK122" s="490"/>
      <c r="CL122" s="186"/>
    </row>
    <row r="123" spans="67:90" x14ac:dyDescent="0.2">
      <c r="BO123" s="490"/>
      <c r="BP123" s="73"/>
      <c r="BQ123" s="73"/>
      <c r="BR123" s="73"/>
      <c r="BS123" s="493"/>
      <c r="BT123" s="493"/>
      <c r="BU123" s="493"/>
      <c r="BV123" s="70"/>
      <c r="BW123" s="70"/>
      <c r="BX123" s="70"/>
      <c r="BY123" s="70"/>
      <c r="BZ123" s="70"/>
      <c r="CA123" s="70"/>
      <c r="CB123" s="70"/>
      <c r="CC123" s="70"/>
      <c r="CD123" s="491"/>
      <c r="CE123" s="491"/>
      <c r="CF123" s="491"/>
      <c r="CG123" s="491"/>
      <c r="CH123" s="491"/>
      <c r="CI123" s="491"/>
      <c r="CJ123" s="491"/>
      <c r="CK123" s="490"/>
      <c r="CL123" s="186"/>
    </row>
    <row r="124" spans="67:90" x14ac:dyDescent="0.2">
      <c r="BO124" s="490"/>
      <c r="BP124" s="73"/>
      <c r="BQ124" s="73"/>
      <c r="BR124" s="73"/>
      <c r="BS124" s="493"/>
      <c r="BT124" s="493"/>
      <c r="BU124" s="493"/>
      <c r="BV124" s="70"/>
      <c r="BW124" s="70"/>
      <c r="BX124" s="70"/>
      <c r="BY124" s="70"/>
      <c r="BZ124" s="70"/>
      <c r="CA124" s="70"/>
      <c r="CB124" s="70"/>
      <c r="CC124" s="70"/>
      <c r="CD124" s="491"/>
      <c r="CE124" s="491"/>
      <c r="CF124" s="491"/>
      <c r="CG124" s="491"/>
      <c r="CH124" s="491"/>
      <c r="CI124" s="491"/>
      <c r="CJ124" s="491"/>
      <c r="CK124" s="490"/>
      <c r="CL124" s="186"/>
    </row>
    <row r="125" spans="67:90" x14ac:dyDescent="0.2">
      <c r="BO125" s="490"/>
      <c r="BP125" s="73"/>
      <c r="BQ125" s="73"/>
      <c r="BR125" s="73"/>
      <c r="BS125" s="493"/>
      <c r="BT125" s="493"/>
      <c r="BU125" s="493"/>
      <c r="BV125" s="70"/>
      <c r="BW125" s="70"/>
      <c r="BX125" s="70"/>
      <c r="BY125" s="70"/>
      <c r="BZ125" s="70"/>
      <c r="CA125" s="70"/>
      <c r="CB125" s="70"/>
      <c r="CC125" s="70"/>
      <c r="CD125" s="491"/>
      <c r="CE125" s="491"/>
      <c r="CF125" s="491"/>
      <c r="CG125" s="491"/>
      <c r="CH125" s="491"/>
      <c r="CI125" s="491"/>
      <c r="CJ125" s="491"/>
      <c r="CK125" s="490"/>
      <c r="CL125" s="186"/>
    </row>
    <row r="126" spans="67:90" x14ac:dyDescent="0.2">
      <c r="BO126" s="490"/>
      <c r="BP126" s="73"/>
      <c r="BQ126" s="73"/>
      <c r="BR126" s="73"/>
      <c r="BS126" s="493"/>
      <c r="BT126" s="493"/>
      <c r="BU126" s="493"/>
      <c r="BV126" s="70"/>
      <c r="BW126" s="70"/>
      <c r="BX126" s="70"/>
      <c r="BY126" s="70"/>
      <c r="BZ126" s="70"/>
      <c r="CA126" s="70"/>
      <c r="CB126" s="70"/>
      <c r="CC126" s="70"/>
      <c r="CD126" s="491"/>
      <c r="CE126" s="491"/>
      <c r="CF126" s="491"/>
      <c r="CG126" s="491"/>
      <c r="CH126" s="491"/>
      <c r="CI126" s="491"/>
      <c r="CJ126" s="491"/>
      <c r="CK126" s="490"/>
      <c r="CL126" s="186"/>
    </row>
    <row r="127" spans="67:90" x14ac:dyDescent="0.2">
      <c r="BO127" s="490"/>
      <c r="BP127" s="73"/>
      <c r="BQ127" s="73"/>
      <c r="BR127" s="73"/>
      <c r="BS127" s="493"/>
      <c r="BT127" s="493"/>
      <c r="BU127" s="493"/>
      <c r="BV127" s="70"/>
      <c r="BW127" s="70"/>
      <c r="BX127" s="70"/>
      <c r="BY127" s="70"/>
      <c r="BZ127" s="70"/>
      <c r="CA127" s="70"/>
      <c r="CB127" s="70"/>
      <c r="CC127" s="70"/>
      <c r="CD127" s="491"/>
      <c r="CE127" s="491"/>
      <c r="CF127" s="491"/>
      <c r="CG127" s="491"/>
      <c r="CH127" s="491"/>
      <c r="CI127" s="491"/>
      <c r="CJ127" s="491"/>
      <c r="CK127" s="490"/>
      <c r="CL127" s="186"/>
    </row>
    <row r="128" spans="67:90" x14ac:dyDescent="0.2">
      <c r="BO128" s="490"/>
      <c r="BP128" s="73"/>
      <c r="BQ128" s="73"/>
      <c r="BR128" s="73"/>
      <c r="BS128" s="493"/>
      <c r="BT128" s="493"/>
      <c r="BU128" s="493"/>
      <c r="BV128" s="70"/>
      <c r="BW128" s="70"/>
      <c r="BX128" s="70"/>
      <c r="BY128" s="70"/>
      <c r="BZ128" s="70"/>
      <c r="CA128" s="70"/>
      <c r="CB128" s="70"/>
      <c r="CC128" s="70"/>
      <c r="CD128" s="491"/>
      <c r="CE128" s="491"/>
      <c r="CF128" s="491"/>
      <c r="CG128" s="491"/>
      <c r="CH128" s="491"/>
      <c r="CI128" s="491"/>
      <c r="CJ128" s="491"/>
      <c r="CK128" s="490"/>
      <c r="CL128" s="186"/>
    </row>
    <row r="129" spans="67:90" x14ac:dyDescent="0.2">
      <c r="BO129" s="490"/>
      <c r="BP129" s="73"/>
      <c r="BQ129" s="73"/>
      <c r="BR129" s="73"/>
      <c r="BS129" s="493"/>
      <c r="BT129" s="493"/>
      <c r="BU129" s="493"/>
      <c r="BV129" s="70"/>
      <c r="BW129" s="70"/>
      <c r="BX129" s="70"/>
      <c r="BY129" s="70"/>
      <c r="BZ129" s="70"/>
      <c r="CA129" s="70"/>
      <c r="CB129" s="70"/>
      <c r="CC129" s="70"/>
      <c r="CD129" s="491"/>
      <c r="CE129" s="491"/>
      <c r="CF129" s="491"/>
      <c r="CG129" s="491"/>
      <c r="CH129" s="491"/>
      <c r="CI129" s="491"/>
      <c r="CJ129" s="491"/>
      <c r="CK129" s="490"/>
      <c r="CL129" s="186"/>
    </row>
    <row r="130" spans="67:90" x14ac:dyDescent="0.2">
      <c r="BO130" s="490"/>
      <c r="BP130" s="73"/>
      <c r="BQ130" s="73"/>
      <c r="BR130" s="73"/>
      <c r="BS130" s="493"/>
      <c r="BT130" s="493"/>
      <c r="BU130" s="493"/>
      <c r="BV130" s="70"/>
      <c r="BW130" s="70"/>
      <c r="BX130" s="70"/>
      <c r="BY130" s="70"/>
      <c r="BZ130" s="70"/>
      <c r="CA130" s="70"/>
      <c r="CB130" s="70"/>
      <c r="CC130" s="70"/>
      <c r="CD130" s="491"/>
      <c r="CE130" s="491"/>
      <c r="CF130" s="491"/>
      <c r="CG130" s="491"/>
      <c r="CH130" s="491"/>
      <c r="CI130" s="491"/>
      <c r="CJ130" s="491"/>
      <c r="CK130" s="490"/>
      <c r="CL130" s="186"/>
    </row>
    <row r="131" spans="67:90" x14ac:dyDescent="0.2">
      <c r="BO131" s="490"/>
      <c r="BP131" s="73"/>
      <c r="BQ131" s="73"/>
      <c r="BR131" s="73"/>
      <c r="BS131" s="493"/>
      <c r="BT131" s="493"/>
      <c r="BU131" s="493"/>
      <c r="BV131" s="70"/>
      <c r="BW131" s="70"/>
      <c r="BX131" s="70"/>
      <c r="BY131" s="70"/>
      <c r="BZ131" s="70"/>
      <c r="CA131" s="70"/>
      <c r="CB131" s="70"/>
      <c r="CC131" s="70"/>
      <c r="CD131" s="491"/>
      <c r="CE131" s="491"/>
      <c r="CF131" s="491"/>
      <c r="CG131" s="491"/>
      <c r="CH131" s="491"/>
      <c r="CI131" s="491"/>
      <c r="CJ131" s="491"/>
      <c r="CK131" s="490"/>
      <c r="CL131" s="186"/>
    </row>
    <row r="132" spans="67:90" x14ac:dyDescent="0.2">
      <c r="BO132" s="490"/>
      <c r="BP132" s="73"/>
      <c r="BQ132" s="73"/>
      <c r="BR132" s="73"/>
      <c r="BS132" s="493"/>
      <c r="BT132" s="493"/>
      <c r="BU132" s="493"/>
      <c r="BV132" s="70"/>
      <c r="BW132" s="70"/>
      <c r="BX132" s="70"/>
      <c r="BY132" s="70"/>
      <c r="BZ132" s="70"/>
      <c r="CA132" s="70"/>
      <c r="CB132" s="70"/>
      <c r="CC132" s="70"/>
      <c r="CD132" s="491"/>
      <c r="CE132" s="491"/>
      <c r="CF132" s="491"/>
      <c r="CG132" s="491"/>
      <c r="CH132" s="491"/>
      <c r="CI132" s="491"/>
      <c r="CJ132" s="491"/>
      <c r="CK132" s="490"/>
      <c r="CL132" s="186"/>
    </row>
    <row r="133" spans="67:90" x14ac:dyDescent="0.2">
      <c r="BO133" s="490"/>
      <c r="BP133" s="73"/>
      <c r="BQ133" s="73"/>
      <c r="BR133" s="73"/>
      <c r="BS133" s="493"/>
      <c r="BT133" s="493"/>
      <c r="BU133" s="493"/>
      <c r="BV133" s="70"/>
      <c r="BW133" s="70"/>
      <c r="BX133" s="70"/>
      <c r="BY133" s="70"/>
      <c r="BZ133" s="70"/>
      <c r="CA133" s="70"/>
      <c r="CB133" s="70"/>
      <c r="CC133" s="70"/>
      <c r="CD133" s="491"/>
      <c r="CE133" s="491"/>
      <c r="CF133" s="491"/>
      <c r="CG133" s="491"/>
      <c r="CH133" s="491"/>
      <c r="CI133" s="491"/>
      <c r="CJ133" s="491"/>
      <c r="CK133" s="490"/>
      <c r="CL133" s="186"/>
    </row>
    <row r="134" spans="67:90" x14ac:dyDescent="0.2">
      <c r="BO134" s="490"/>
      <c r="BP134" s="73"/>
      <c r="BQ134" s="73"/>
      <c r="BR134" s="73"/>
      <c r="BS134" s="493"/>
      <c r="BT134" s="493"/>
      <c r="BU134" s="493"/>
      <c r="BV134" s="70"/>
      <c r="BW134" s="70"/>
      <c r="BX134" s="70"/>
      <c r="BY134" s="70"/>
      <c r="BZ134" s="70"/>
      <c r="CA134" s="70"/>
      <c r="CB134" s="70"/>
      <c r="CC134" s="70"/>
      <c r="CD134" s="491"/>
      <c r="CE134" s="491"/>
      <c r="CF134" s="491"/>
      <c r="CG134" s="491"/>
      <c r="CH134" s="491"/>
      <c r="CI134" s="491"/>
      <c r="CJ134" s="491"/>
      <c r="CK134" s="490"/>
      <c r="CL134" s="186"/>
    </row>
    <row r="135" spans="67:90" x14ac:dyDescent="0.2">
      <c r="BO135" s="490"/>
      <c r="BP135" s="73"/>
      <c r="BQ135" s="73"/>
      <c r="BR135" s="73"/>
      <c r="BS135" s="493"/>
      <c r="BT135" s="493"/>
      <c r="BU135" s="493"/>
      <c r="BV135" s="70"/>
      <c r="BW135" s="70"/>
      <c r="BX135" s="70"/>
      <c r="BY135" s="70"/>
      <c r="BZ135" s="70"/>
      <c r="CA135" s="70"/>
      <c r="CB135" s="70"/>
      <c r="CC135" s="70"/>
      <c r="CD135" s="491"/>
      <c r="CE135" s="491"/>
      <c r="CF135" s="491"/>
      <c r="CG135" s="491"/>
      <c r="CH135" s="491"/>
      <c r="CI135" s="491"/>
      <c r="CJ135" s="491"/>
      <c r="CK135" s="490"/>
      <c r="CL135" s="186"/>
    </row>
    <row r="136" spans="67:90" x14ac:dyDescent="0.2">
      <c r="BO136" s="490"/>
      <c r="BP136" s="73"/>
      <c r="BQ136" s="73"/>
      <c r="BR136" s="73"/>
      <c r="BS136" s="493"/>
      <c r="BT136" s="493"/>
      <c r="BU136" s="493"/>
      <c r="BV136" s="70"/>
      <c r="BW136" s="70"/>
      <c r="BX136" s="70"/>
      <c r="BY136" s="70"/>
      <c r="BZ136" s="70"/>
      <c r="CA136" s="70"/>
      <c r="CB136" s="70"/>
      <c r="CC136" s="70"/>
      <c r="CD136" s="491"/>
      <c r="CE136" s="491"/>
      <c r="CF136" s="491"/>
      <c r="CG136" s="491"/>
      <c r="CH136" s="491"/>
      <c r="CI136" s="491"/>
      <c r="CJ136" s="491"/>
      <c r="CK136" s="490"/>
      <c r="CL136" s="186"/>
    </row>
    <row r="137" spans="67:90" x14ac:dyDescent="0.2">
      <c r="BO137" s="490"/>
      <c r="BP137" s="73"/>
      <c r="BQ137" s="73"/>
      <c r="BR137" s="73"/>
      <c r="BS137" s="493"/>
      <c r="BT137" s="493"/>
      <c r="BU137" s="493"/>
      <c r="BV137" s="70"/>
      <c r="BW137" s="70"/>
      <c r="BX137" s="70"/>
      <c r="BY137" s="70"/>
      <c r="BZ137" s="70"/>
      <c r="CA137" s="70"/>
      <c r="CB137" s="70"/>
      <c r="CC137" s="70"/>
      <c r="CD137" s="491"/>
      <c r="CE137" s="491"/>
      <c r="CF137" s="491"/>
      <c r="CG137" s="491"/>
      <c r="CH137" s="491"/>
      <c r="CI137" s="491"/>
      <c r="CJ137" s="491"/>
      <c r="CK137" s="490"/>
      <c r="CL137" s="186"/>
    </row>
    <row r="138" spans="67:90" x14ac:dyDescent="0.2">
      <c r="BO138" s="490"/>
      <c r="BP138" s="73"/>
      <c r="BQ138" s="73"/>
      <c r="BR138" s="73"/>
      <c r="BS138" s="493"/>
      <c r="BT138" s="493"/>
      <c r="BU138" s="493"/>
      <c r="BV138" s="70"/>
      <c r="BW138" s="70"/>
      <c r="BX138" s="70"/>
      <c r="BY138" s="70"/>
      <c r="BZ138" s="70"/>
      <c r="CA138" s="70"/>
      <c r="CB138" s="70"/>
      <c r="CC138" s="70"/>
      <c r="CD138" s="491"/>
      <c r="CE138" s="491"/>
      <c r="CF138" s="491"/>
      <c r="CG138" s="491"/>
      <c r="CH138" s="491"/>
      <c r="CI138" s="491"/>
      <c r="CJ138" s="491"/>
      <c r="CK138" s="490"/>
      <c r="CL138" s="186"/>
    </row>
    <row r="139" spans="67:90" x14ac:dyDescent="0.2">
      <c r="BO139" s="490"/>
      <c r="BP139" s="73"/>
      <c r="BQ139" s="73"/>
      <c r="BR139" s="73"/>
      <c r="BS139" s="493"/>
      <c r="BT139" s="493"/>
      <c r="BU139" s="493"/>
      <c r="BV139" s="70"/>
      <c r="BW139" s="70"/>
      <c r="BX139" s="70"/>
      <c r="BY139" s="70"/>
      <c r="BZ139" s="70"/>
      <c r="CA139" s="70"/>
      <c r="CB139" s="70"/>
      <c r="CC139" s="70"/>
      <c r="CD139" s="491"/>
      <c r="CE139" s="491"/>
      <c r="CF139" s="491"/>
      <c r="CG139" s="491"/>
      <c r="CH139" s="491"/>
      <c r="CI139" s="491"/>
      <c r="CJ139" s="491"/>
      <c r="CK139" s="490"/>
      <c r="CL139" s="186"/>
    </row>
    <row r="140" spans="67:90" x14ac:dyDescent="0.2">
      <c r="BO140" s="490"/>
      <c r="BP140" s="73"/>
      <c r="BQ140" s="73"/>
      <c r="BR140" s="73"/>
      <c r="BS140" s="493"/>
      <c r="BT140" s="493"/>
      <c r="BU140" s="493"/>
      <c r="BV140" s="70"/>
      <c r="BW140" s="70"/>
      <c r="BX140" s="70"/>
      <c r="BY140" s="70"/>
      <c r="BZ140" s="70"/>
      <c r="CA140" s="70"/>
      <c r="CB140" s="70"/>
      <c r="CC140" s="70"/>
      <c r="CD140" s="491"/>
      <c r="CE140" s="491"/>
      <c r="CF140" s="491"/>
      <c r="CG140" s="491"/>
      <c r="CH140" s="491"/>
      <c r="CI140" s="491"/>
      <c r="CJ140" s="491"/>
      <c r="CK140" s="490"/>
      <c r="CL140" s="186"/>
    </row>
    <row r="141" spans="67:90" x14ac:dyDescent="0.2">
      <c r="BO141" s="490"/>
      <c r="BP141" s="73"/>
      <c r="BQ141" s="73"/>
      <c r="BR141" s="73"/>
      <c r="BS141" s="493"/>
      <c r="BT141" s="493"/>
      <c r="BU141" s="493"/>
      <c r="BV141" s="70"/>
      <c r="BW141" s="70"/>
      <c r="BX141" s="70"/>
      <c r="BY141" s="70"/>
      <c r="BZ141" s="70"/>
      <c r="CA141" s="70"/>
      <c r="CB141" s="70"/>
      <c r="CC141" s="70"/>
      <c r="CD141" s="491"/>
      <c r="CE141" s="491"/>
      <c r="CF141" s="491"/>
      <c r="CG141" s="491"/>
      <c r="CH141" s="491"/>
      <c r="CI141" s="491"/>
      <c r="CJ141" s="491"/>
      <c r="CK141" s="490"/>
      <c r="CL141" s="186"/>
    </row>
    <row r="142" spans="67:90" x14ac:dyDescent="0.2">
      <c r="BO142" s="490"/>
      <c r="BP142" s="73"/>
      <c r="BQ142" s="73"/>
      <c r="BR142" s="73"/>
      <c r="BS142" s="493"/>
      <c r="BT142" s="493"/>
      <c r="BU142" s="493"/>
      <c r="BV142" s="70"/>
      <c r="BW142" s="70"/>
      <c r="BX142" s="70"/>
      <c r="BY142" s="70"/>
      <c r="BZ142" s="70"/>
      <c r="CA142" s="70"/>
      <c r="CB142" s="70"/>
      <c r="CC142" s="70"/>
      <c r="CD142" s="491"/>
      <c r="CE142" s="491"/>
      <c r="CF142" s="491"/>
      <c r="CG142" s="491"/>
      <c r="CH142" s="491"/>
      <c r="CI142" s="491"/>
      <c r="CJ142" s="491"/>
      <c r="CK142" s="490"/>
      <c r="CL142" s="186"/>
    </row>
    <row r="143" spans="67:90" x14ac:dyDescent="0.2">
      <c r="BO143" s="490"/>
      <c r="BP143" s="73"/>
      <c r="BQ143" s="73"/>
      <c r="BR143" s="73"/>
      <c r="BS143" s="493"/>
      <c r="BT143" s="493"/>
      <c r="BU143" s="493"/>
      <c r="BV143" s="70"/>
      <c r="BW143" s="70"/>
      <c r="BX143" s="70"/>
      <c r="BY143" s="70"/>
      <c r="BZ143" s="70"/>
      <c r="CA143" s="70"/>
      <c r="CB143" s="70"/>
      <c r="CC143" s="70"/>
      <c r="CD143" s="491"/>
      <c r="CE143" s="491"/>
      <c r="CF143" s="491"/>
      <c r="CG143" s="491"/>
      <c r="CH143" s="491"/>
      <c r="CI143" s="491"/>
      <c r="CJ143" s="491"/>
      <c r="CK143" s="490"/>
      <c r="CL143" s="186"/>
    </row>
    <row r="144" spans="67:90" x14ac:dyDescent="0.2">
      <c r="BO144" s="490"/>
      <c r="BP144" s="73"/>
      <c r="BQ144" s="73"/>
      <c r="BR144" s="73"/>
      <c r="BS144" s="493"/>
      <c r="BT144" s="493"/>
      <c r="BU144" s="493"/>
      <c r="BV144" s="70"/>
      <c r="BW144" s="70"/>
      <c r="BX144" s="70"/>
      <c r="BY144" s="70"/>
      <c r="BZ144" s="70"/>
      <c r="CA144" s="70"/>
      <c r="CB144" s="70"/>
      <c r="CC144" s="70"/>
      <c r="CD144" s="491"/>
      <c r="CE144" s="491"/>
      <c r="CF144" s="491"/>
      <c r="CG144" s="491"/>
      <c r="CH144" s="491"/>
      <c r="CI144" s="491"/>
      <c r="CJ144" s="491"/>
      <c r="CK144" s="490"/>
      <c r="CL144" s="186"/>
    </row>
    <row r="145" spans="67:90" x14ac:dyDescent="0.2">
      <c r="BO145" s="490"/>
      <c r="BP145" s="73"/>
      <c r="BQ145" s="73"/>
      <c r="BR145" s="73"/>
      <c r="BS145" s="493"/>
      <c r="BT145" s="493"/>
      <c r="BU145" s="493"/>
      <c r="BV145" s="70"/>
      <c r="BW145" s="70"/>
      <c r="BX145" s="70"/>
      <c r="BY145" s="70"/>
      <c r="BZ145" s="70"/>
      <c r="CA145" s="70"/>
      <c r="CB145" s="70"/>
      <c r="CC145" s="70"/>
      <c r="CD145" s="491"/>
      <c r="CE145" s="491"/>
      <c r="CF145" s="491"/>
      <c r="CG145" s="491"/>
      <c r="CH145" s="491"/>
      <c r="CI145" s="491"/>
      <c r="CJ145" s="491"/>
      <c r="CK145" s="490"/>
      <c r="CL145" s="186"/>
    </row>
    <row r="146" spans="67:90" x14ac:dyDescent="0.2">
      <c r="BO146" s="490"/>
      <c r="BP146" s="73"/>
      <c r="BQ146" s="73"/>
      <c r="BR146" s="73"/>
      <c r="BS146" s="493"/>
      <c r="BT146" s="493"/>
      <c r="BU146" s="493"/>
      <c r="BV146" s="70"/>
      <c r="BW146" s="70"/>
      <c r="BX146" s="70"/>
      <c r="BY146" s="70"/>
      <c r="BZ146" s="70"/>
      <c r="CA146" s="70"/>
      <c r="CB146" s="70"/>
      <c r="CC146" s="70"/>
      <c r="CD146" s="491"/>
      <c r="CE146" s="491"/>
      <c r="CF146" s="491"/>
      <c r="CG146" s="491"/>
      <c r="CH146" s="491"/>
      <c r="CI146" s="491"/>
      <c r="CJ146" s="491"/>
      <c r="CK146" s="490"/>
      <c r="CL146" s="186"/>
    </row>
    <row r="147" spans="67:90" x14ac:dyDescent="0.2">
      <c r="BO147" s="490"/>
      <c r="BP147" s="73"/>
      <c r="BQ147" s="73"/>
      <c r="BR147" s="73"/>
      <c r="BS147" s="493"/>
      <c r="BT147" s="493"/>
      <c r="BU147" s="493"/>
      <c r="BV147" s="70"/>
      <c r="BW147" s="70"/>
      <c r="BX147" s="70"/>
      <c r="BY147" s="70"/>
      <c r="BZ147" s="70"/>
      <c r="CA147" s="70"/>
      <c r="CB147" s="70"/>
      <c r="CC147" s="70"/>
      <c r="CD147" s="491"/>
      <c r="CE147" s="491"/>
      <c r="CF147" s="491"/>
      <c r="CG147" s="491"/>
      <c r="CH147" s="491"/>
      <c r="CI147" s="491"/>
      <c r="CJ147" s="491"/>
      <c r="CK147" s="490"/>
      <c r="CL147" s="186"/>
    </row>
    <row r="148" spans="67:90" x14ac:dyDescent="0.2">
      <c r="BO148" s="490"/>
      <c r="BP148" s="73"/>
      <c r="BQ148" s="73"/>
      <c r="BR148" s="73"/>
      <c r="BS148" s="493"/>
      <c r="BT148" s="493"/>
      <c r="BU148" s="493"/>
      <c r="BV148" s="70"/>
      <c r="BW148" s="70"/>
      <c r="BX148" s="70"/>
      <c r="BY148" s="70"/>
      <c r="BZ148" s="70"/>
      <c r="CA148" s="70"/>
      <c r="CB148" s="70"/>
      <c r="CC148" s="70"/>
      <c r="CD148" s="491"/>
      <c r="CE148" s="491"/>
      <c r="CF148" s="491"/>
      <c r="CG148" s="491"/>
      <c r="CH148" s="491"/>
      <c r="CI148" s="491"/>
      <c r="CJ148" s="491"/>
      <c r="CK148" s="490"/>
      <c r="CL148" s="186"/>
    </row>
    <row r="149" spans="67:90" x14ac:dyDescent="0.2">
      <c r="BO149" s="490"/>
      <c r="BP149" s="73"/>
      <c r="BQ149" s="73"/>
      <c r="BR149" s="73"/>
      <c r="BS149" s="493"/>
      <c r="BT149" s="493"/>
      <c r="BU149" s="493"/>
      <c r="BV149" s="70"/>
      <c r="BW149" s="70"/>
      <c r="BX149" s="70"/>
      <c r="BY149" s="70"/>
      <c r="BZ149" s="70"/>
      <c r="CA149" s="70"/>
      <c r="CB149" s="70"/>
      <c r="CC149" s="70"/>
      <c r="CD149" s="491"/>
      <c r="CE149" s="491"/>
      <c r="CF149" s="491"/>
      <c r="CG149" s="491"/>
      <c r="CH149" s="491"/>
      <c r="CI149" s="491"/>
      <c r="CJ149" s="491"/>
      <c r="CK149" s="490"/>
      <c r="CL149" s="186"/>
    </row>
    <row r="150" spans="67:90" x14ac:dyDescent="0.2">
      <c r="BO150" s="490"/>
      <c r="BP150" s="73"/>
      <c r="BQ150" s="73"/>
      <c r="BR150" s="73"/>
      <c r="BS150" s="493"/>
      <c r="BT150" s="493"/>
      <c r="BU150" s="493"/>
      <c r="BV150" s="70"/>
      <c r="BW150" s="70"/>
      <c r="BX150" s="70"/>
      <c r="BY150" s="70"/>
      <c r="BZ150" s="70"/>
      <c r="CA150" s="70"/>
      <c r="CB150" s="70"/>
      <c r="CC150" s="70"/>
      <c r="CD150" s="491"/>
      <c r="CE150" s="491"/>
      <c r="CF150" s="491"/>
      <c r="CG150" s="491"/>
      <c r="CH150" s="491"/>
      <c r="CI150" s="491"/>
      <c r="CJ150" s="491"/>
      <c r="CK150" s="490"/>
      <c r="CL150" s="186"/>
    </row>
    <row r="151" spans="67:90" x14ac:dyDescent="0.2">
      <c r="BO151" s="490"/>
      <c r="BP151" s="73"/>
      <c r="BQ151" s="73"/>
      <c r="BR151" s="73"/>
      <c r="BS151" s="493"/>
      <c r="BT151" s="493"/>
      <c r="BU151" s="493"/>
      <c r="BV151" s="70"/>
      <c r="BW151" s="70"/>
      <c r="BX151" s="70"/>
      <c r="BY151" s="70"/>
      <c r="BZ151" s="70"/>
      <c r="CA151" s="70"/>
      <c r="CB151" s="70"/>
      <c r="CC151" s="70"/>
      <c r="CD151" s="491"/>
      <c r="CE151" s="491"/>
      <c r="CF151" s="491"/>
      <c r="CG151" s="491"/>
      <c r="CH151" s="491"/>
      <c r="CI151" s="491"/>
      <c r="CJ151" s="491"/>
      <c r="CK151" s="490"/>
      <c r="CL151" s="186"/>
    </row>
    <row r="152" spans="67:90" x14ac:dyDescent="0.2">
      <c r="BO152" s="490"/>
      <c r="BP152" s="73"/>
      <c r="BQ152" s="73"/>
      <c r="BR152" s="73"/>
      <c r="BS152" s="493"/>
      <c r="BT152" s="493"/>
      <c r="BU152" s="493"/>
      <c r="BV152" s="70"/>
      <c r="BW152" s="70"/>
      <c r="BX152" s="70"/>
      <c r="BY152" s="70"/>
      <c r="BZ152" s="70"/>
      <c r="CA152" s="70"/>
      <c r="CB152" s="70"/>
      <c r="CC152" s="70"/>
      <c r="CD152" s="491"/>
      <c r="CE152" s="491"/>
      <c r="CF152" s="491"/>
      <c r="CG152" s="491"/>
      <c r="CH152" s="491"/>
      <c r="CI152" s="491"/>
      <c r="CJ152" s="491"/>
      <c r="CK152" s="490"/>
      <c r="CL152" s="186"/>
    </row>
    <row r="153" spans="67:90" x14ac:dyDescent="0.2">
      <c r="BO153" s="490"/>
      <c r="BP153" s="73"/>
      <c r="BQ153" s="73"/>
      <c r="BR153" s="73"/>
      <c r="BS153" s="493"/>
      <c r="BT153" s="493"/>
      <c r="BU153" s="493"/>
      <c r="BV153" s="70"/>
      <c r="BW153" s="70"/>
      <c r="BX153" s="70"/>
      <c r="BY153" s="70"/>
      <c r="BZ153" s="70"/>
      <c r="CA153" s="70"/>
      <c r="CB153" s="70"/>
      <c r="CC153" s="70"/>
      <c r="CD153" s="491"/>
      <c r="CE153" s="491"/>
      <c r="CF153" s="491"/>
      <c r="CG153" s="491"/>
      <c r="CH153" s="491"/>
      <c r="CI153" s="491"/>
      <c r="CJ153" s="491"/>
      <c r="CK153" s="490"/>
      <c r="CL153" s="186"/>
    </row>
    <row r="154" spans="67:90" x14ac:dyDescent="0.2">
      <c r="BO154" s="490"/>
      <c r="BP154" s="73"/>
      <c r="BQ154" s="73"/>
      <c r="BR154" s="73"/>
      <c r="BS154" s="493"/>
      <c r="BT154" s="493"/>
      <c r="BU154" s="493"/>
      <c r="BV154" s="70"/>
      <c r="BW154" s="70"/>
      <c r="BX154" s="70"/>
      <c r="BY154" s="70"/>
      <c r="BZ154" s="70"/>
      <c r="CA154" s="70"/>
      <c r="CB154" s="70"/>
      <c r="CC154" s="70"/>
      <c r="CD154" s="491"/>
      <c r="CE154" s="491"/>
      <c r="CF154" s="491"/>
      <c r="CG154" s="491"/>
      <c r="CH154" s="491"/>
      <c r="CI154" s="491"/>
      <c r="CJ154" s="491"/>
      <c r="CK154" s="490"/>
      <c r="CL154" s="186"/>
    </row>
    <row r="155" spans="67:90" x14ac:dyDescent="0.2">
      <c r="BO155" s="490"/>
      <c r="BP155" s="73"/>
      <c r="BQ155" s="73"/>
      <c r="BR155" s="73"/>
      <c r="BS155" s="493"/>
      <c r="BT155" s="493"/>
      <c r="BU155" s="493"/>
      <c r="BV155" s="70"/>
      <c r="BW155" s="70"/>
      <c r="BX155" s="70"/>
      <c r="BY155" s="70"/>
      <c r="BZ155" s="70"/>
      <c r="CA155" s="70"/>
      <c r="CB155" s="70"/>
      <c r="CC155" s="70"/>
      <c r="CD155" s="491"/>
      <c r="CE155" s="491"/>
      <c r="CF155" s="491"/>
      <c r="CG155" s="491"/>
      <c r="CH155" s="491"/>
      <c r="CI155" s="491"/>
      <c r="CJ155" s="491"/>
      <c r="CK155" s="490"/>
      <c r="CL155" s="186"/>
    </row>
    <row r="156" spans="67:90" x14ac:dyDescent="0.2">
      <c r="BO156" s="490"/>
      <c r="BP156" s="73"/>
      <c r="BQ156" s="73"/>
      <c r="BR156" s="73"/>
      <c r="BS156" s="493"/>
      <c r="BT156" s="493"/>
      <c r="BU156" s="493"/>
      <c r="BV156" s="70"/>
      <c r="BW156" s="70"/>
      <c r="BX156" s="70"/>
      <c r="BY156" s="70"/>
      <c r="BZ156" s="70"/>
      <c r="CA156" s="70"/>
      <c r="CB156" s="70"/>
      <c r="CC156" s="70"/>
      <c r="CD156" s="491"/>
      <c r="CE156" s="491"/>
      <c r="CF156" s="491"/>
      <c r="CG156" s="491"/>
      <c r="CH156" s="491"/>
      <c r="CI156" s="491"/>
      <c r="CJ156" s="491"/>
      <c r="CK156" s="490"/>
      <c r="CL156" s="186"/>
    </row>
    <row r="157" spans="67:90" x14ac:dyDescent="0.2">
      <c r="BO157" s="490"/>
      <c r="BP157" s="73"/>
      <c r="BQ157" s="73"/>
      <c r="BR157" s="73"/>
      <c r="BS157" s="493"/>
      <c r="BT157" s="493"/>
      <c r="BU157" s="493"/>
      <c r="BV157" s="70"/>
      <c r="BW157" s="70"/>
      <c r="BX157" s="70"/>
      <c r="BY157" s="70"/>
      <c r="BZ157" s="70"/>
      <c r="CA157" s="70"/>
      <c r="CB157" s="70"/>
      <c r="CC157" s="70"/>
      <c r="CD157" s="491"/>
      <c r="CE157" s="491"/>
      <c r="CF157" s="491"/>
      <c r="CG157" s="491"/>
      <c r="CH157" s="491"/>
      <c r="CI157" s="491"/>
      <c r="CJ157" s="491"/>
      <c r="CK157" s="490"/>
      <c r="CL157" s="186"/>
    </row>
    <row r="158" spans="67:90" x14ac:dyDescent="0.2">
      <c r="BO158" s="490"/>
      <c r="BP158" s="73"/>
      <c r="BQ158" s="73"/>
      <c r="BR158" s="73"/>
      <c r="BS158" s="493"/>
      <c r="BT158" s="493"/>
      <c r="BU158" s="493"/>
      <c r="BV158" s="70"/>
      <c r="BW158" s="70"/>
      <c r="BX158" s="70"/>
      <c r="BY158" s="70"/>
      <c r="BZ158" s="70"/>
      <c r="CA158" s="70"/>
      <c r="CB158" s="70"/>
      <c r="CC158" s="70"/>
      <c r="CD158" s="491"/>
      <c r="CE158" s="491"/>
      <c r="CF158" s="491"/>
      <c r="CG158" s="491"/>
      <c r="CH158" s="491"/>
      <c r="CI158" s="491"/>
      <c r="CJ158" s="491"/>
      <c r="CK158" s="490"/>
      <c r="CL158" s="186"/>
    </row>
    <row r="159" spans="67:90" x14ac:dyDescent="0.2">
      <c r="BO159" s="490"/>
      <c r="BP159" s="73"/>
      <c r="BQ159" s="73"/>
      <c r="BR159" s="73"/>
      <c r="BS159" s="493"/>
      <c r="BT159" s="493"/>
      <c r="BU159" s="493"/>
      <c r="BV159" s="70"/>
      <c r="BW159" s="70"/>
      <c r="BX159" s="70"/>
      <c r="BY159" s="70"/>
      <c r="BZ159" s="70"/>
      <c r="CA159" s="70"/>
      <c r="CB159" s="70"/>
      <c r="CC159" s="70"/>
      <c r="CD159" s="491"/>
      <c r="CE159" s="491"/>
      <c r="CF159" s="491"/>
      <c r="CG159" s="491"/>
      <c r="CH159" s="491"/>
      <c r="CI159" s="491"/>
      <c r="CJ159" s="491"/>
      <c r="CK159" s="490"/>
      <c r="CL159" s="186"/>
    </row>
    <row r="160" spans="67:90" x14ac:dyDescent="0.2">
      <c r="BO160" s="490"/>
      <c r="BP160" s="73"/>
      <c r="BQ160" s="73"/>
      <c r="BR160" s="73"/>
      <c r="BS160" s="493"/>
      <c r="BT160" s="493"/>
      <c r="BU160" s="493"/>
      <c r="BV160" s="70"/>
      <c r="BW160" s="70"/>
      <c r="BX160" s="70"/>
      <c r="BY160" s="70"/>
      <c r="BZ160" s="70"/>
      <c r="CA160" s="70"/>
      <c r="CB160" s="70"/>
      <c r="CC160" s="70"/>
      <c r="CD160" s="491"/>
      <c r="CE160" s="491"/>
      <c r="CF160" s="491"/>
      <c r="CG160" s="491"/>
      <c r="CH160" s="491"/>
      <c r="CI160" s="491"/>
      <c r="CJ160" s="491"/>
      <c r="CK160" s="490"/>
      <c r="CL160" s="186"/>
    </row>
    <row r="161" spans="67:90" x14ac:dyDescent="0.2">
      <c r="BO161" s="490"/>
      <c r="BP161" s="73"/>
      <c r="BQ161" s="73"/>
      <c r="BR161" s="73"/>
      <c r="BS161" s="493"/>
      <c r="BT161" s="493"/>
      <c r="BU161" s="493"/>
      <c r="BV161" s="70"/>
      <c r="BW161" s="70"/>
      <c r="BX161" s="70"/>
      <c r="BY161" s="70"/>
      <c r="BZ161" s="70"/>
      <c r="CA161" s="70"/>
      <c r="CB161" s="70"/>
      <c r="CC161" s="70"/>
      <c r="CD161" s="491"/>
      <c r="CE161" s="491"/>
      <c r="CF161" s="491"/>
      <c r="CG161" s="491"/>
      <c r="CH161" s="491"/>
      <c r="CI161" s="491"/>
      <c r="CJ161" s="491"/>
      <c r="CK161" s="490"/>
      <c r="CL161" s="186"/>
    </row>
    <row r="162" spans="67:90" x14ac:dyDescent="0.2">
      <c r="BO162" s="490"/>
      <c r="BP162" s="73"/>
      <c r="BQ162" s="73"/>
      <c r="BR162" s="73"/>
      <c r="BS162" s="493"/>
      <c r="BT162" s="493"/>
      <c r="BU162" s="493"/>
      <c r="BV162" s="70"/>
      <c r="BW162" s="70"/>
      <c r="BX162" s="70"/>
      <c r="BY162" s="70"/>
      <c r="BZ162" s="70"/>
      <c r="CA162" s="70"/>
      <c r="CB162" s="70"/>
      <c r="CC162" s="70"/>
      <c r="CD162" s="491"/>
      <c r="CE162" s="491"/>
      <c r="CF162" s="491"/>
      <c r="CG162" s="491"/>
      <c r="CH162" s="491"/>
      <c r="CI162" s="491"/>
      <c r="CJ162" s="491"/>
      <c r="CK162" s="490"/>
      <c r="CL162" s="186"/>
    </row>
    <row r="163" spans="67:90" x14ac:dyDescent="0.2">
      <c r="BO163" s="490"/>
      <c r="BP163" s="73"/>
      <c r="BQ163" s="73"/>
      <c r="BR163" s="73"/>
      <c r="BS163" s="493"/>
      <c r="BT163" s="493"/>
      <c r="BU163" s="493"/>
      <c r="BV163" s="70"/>
      <c r="BW163" s="70"/>
      <c r="BX163" s="70"/>
      <c r="BY163" s="70"/>
      <c r="BZ163" s="70"/>
      <c r="CA163" s="70"/>
      <c r="CB163" s="70"/>
      <c r="CC163" s="70"/>
      <c r="CD163" s="491"/>
      <c r="CE163" s="491"/>
      <c r="CF163" s="491"/>
      <c r="CG163" s="491"/>
      <c r="CH163" s="491"/>
      <c r="CI163" s="491"/>
      <c r="CJ163" s="491"/>
      <c r="CK163" s="490"/>
      <c r="CL163" s="186"/>
    </row>
    <row r="164" spans="67:90" x14ac:dyDescent="0.2">
      <c r="BO164" s="490"/>
      <c r="BP164" s="73"/>
      <c r="BQ164" s="73"/>
      <c r="BR164" s="73"/>
      <c r="BS164" s="493"/>
      <c r="BT164" s="493"/>
      <c r="BU164" s="493"/>
      <c r="BV164" s="70"/>
      <c r="BW164" s="70"/>
      <c r="BX164" s="70"/>
      <c r="BY164" s="70"/>
      <c r="BZ164" s="70"/>
      <c r="CA164" s="70"/>
      <c r="CB164" s="70"/>
      <c r="CC164" s="70"/>
      <c r="CD164" s="491"/>
      <c r="CE164" s="491"/>
      <c r="CF164" s="491"/>
      <c r="CG164" s="491"/>
      <c r="CH164" s="491"/>
      <c r="CI164" s="491"/>
      <c r="CJ164" s="491"/>
      <c r="CK164" s="490"/>
      <c r="CL164" s="186"/>
    </row>
    <row r="165" spans="67:90" x14ac:dyDescent="0.2">
      <c r="BO165" s="490"/>
      <c r="BP165" s="73"/>
      <c r="BQ165" s="73"/>
      <c r="BR165" s="73"/>
      <c r="BS165" s="493"/>
      <c r="BT165" s="493"/>
      <c r="BU165" s="493"/>
      <c r="BV165" s="70"/>
      <c r="BW165" s="70"/>
      <c r="BX165" s="70"/>
      <c r="BY165" s="70"/>
      <c r="BZ165" s="70"/>
      <c r="CA165" s="70"/>
      <c r="CB165" s="70"/>
      <c r="CC165" s="70"/>
      <c r="CD165" s="491"/>
      <c r="CE165" s="491"/>
      <c r="CF165" s="491"/>
      <c r="CG165" s="491"/>
      <c r="CH165" s="491"/>
      <c r="CI165" s="491"/>
      <c r="CJ165" s="491"/>
      <c r="CK165" s="490"/>
      <c r="CL165" s="186"/>
    </row>
    <row r="166" spans="67:90" x14ac:dyDescent="0.2">
      <c r="BO166" s="490"/>
      <c r="BP166" s="73"/>
      <c r="BQ166" s="73"/>
      <c r="BR166" s="73"/>
      <c r="BS166" s="493"/>
      <c r="BT166" s="493"/>
      <c r="BU166" s="493"/>
      <c r="BV166" s="70"/>
      <c r="BW166" s="70"/>
      <c r="BX166" s="70"/>
      <c r="BY166" s="70"/>
      <c r="BZ166" s="70"/>
      <c r="CA166" s="70"/>
      <c r="CB166" s="70"/>
      <c r="CC166" s="70"/>
      <c r="CD166" s="491"/>
      <c r="CE166" s="491"/>
      <c r="CF166" s="491"/>
      <c r="CG166" s="491"/>
      <c r="CH166" s="491"/>
      <c r="CI166" s="491"/>
      <c r="CJ166" s="491"/>
      <c r="CK166" s="490"/>
      <c r="CL166" s="186"/>
    </row>
    <row r="167" spans="67:90" x14ac:dyDescent="0.2">
      <c r="BO167" s="490"/>
      <c r="BP167" s="73"/>
      <c r="BQ167" s="73"/>
      <c r="BR167" s="73"/>
      <c r="BS167" s="493"/>
      <c r="BT167" s="493"/>
      <c r="BU167" s="493"/>
      <c r="BV167" s="70"/>
      <c r="BW167" s="70"/>
      <c r="BX167" s="70"/>
      <c r="BY167" s="70"/>
      <c r="BZ167" s="70"/>
      <c r="CA167" s="70"/>
      <c r="CB167" s="70"/>
      <c r="CC167" s="70"/>
      <c r="CD167" s="491"/>
      <c r="CE167" s="491"/>
      <c r="CF167" s="491"/>
      <c r="CG167" s="491"/>
      <c r="CH167" s="491"/>
      <c r="CI167" s="491"/>
      <c r="CJ167" s="491"/>
      <c r="CK167" s="490"/>
      <c r="CL167" s="186"/>
    </row>
    <row r="168" spans="67:90" x14ac:dyDescent="0.2">
      <c r="BO168" s="490"/>
      <c r="BP168" s="73"/>
      <c r="BQ168" s="73"/>
      <c r="BR168" s="73"/>
      <c r="BS168" s="493"/>
      <c r="BT168" s="493"/>
      <c r="BU168" s="493"/>
      <c r="BV168" s="70"/>
      <c r="BW168" s="70"/>
      <c r="BX168" s="70"/>
      <c r="BY168" s="70"/>
      <c r="BZ168" s="70"/>
      <c r="CA168" s="70"/>
      <c r="CB168" s="70"/>
      <c r="CC168" s="70"/>
      <c r="CD168" s="491"/>
      <c r="CE168" s="491"/>
      <c r="CF168" s="491"/>
      <c r="CG168" s="491"/>
      <c r="CH168" s="491"/>
      <c r="CI168" s="491"/>
      <c r="CJ168" s="491"/>
      <c r="CK168" s="490"/>
      <c r="CL168" s="186"/>
    </row>
    <row r="169" spans="67:90" x14ac:dyDescent="0.2">
      <c r="BO169" s="490"/>
      <c r="BP169" s="73"/>
      <c r="BQ169" s="73"/>
      <c r="BR169" s="73"/>
      <c r="BS169" s="493"/>
      <c r="BT169" s="493"/>
      <c r="BU169" s="493"/>
      <c r="BV169" s="70"/>
      <c r="BW169" s="70"/>
      <c r="BX169" s="70"/>
      <c r="BY169" s="70"/>
      <c r="BZ169" s="70"/>
      <c r="CA169" s="70"/>
      <c r="CB169" s="70"/>
      <c r="CC169" s="70"/>
      <c r="CD169" s="491"/>
      <c r="CE169" s="491"/>
      <c r="CF169" s="491"/>
      <c r="CG169" s="491"/>
      <c r="CH169" s="491"/>
      <c r="CI169" s="491"/>
      <c r="CJ169" s="491"/>
      <c r="CK169" s="490"/>
      <c r="CL169" s="186"/>
    </row>
    <row r="170" spans="67:90" x14ac:dyDescent="0.2">
      <c r="BO170" s="490"/>
      <c r="BP170" s="73"/>
      <c r="BQ170" s="73"/>
      <c r="BR170" s="73"/>
      <c r="BS170" s="493"/>
      <c r="BT170" s="493"/>
      <c r="BU170" s="493"/>
      <c r="BV170" s="70"/>
      <c r="BW170" s="70"/>
      <c r="BX170" s="70"/>
      <c r="BY170" s="70"/>
      <c r="BZ170" s="70"/>
      <c r="CA170" s="70"/>
      <c r="CB170" s="70"/>
      <c r="CC170" s="70"/>
      <c r="CD170" s="491"/>
      <c r="CE170" s="491"/>
      <c r="CF170" s="491"/>
      <c r="CG170" s="491"/>
      <c r="CH170" s="491"/>
      <c r="CI170" s="491"/>
      <c r="CJ170" s="491"/>
      <c r="CK170" s="490"/>
      <c r="CL170" s="186"/>
    </row>
    <row r="171" spans="67:90" x14ac:dyDescent="0.2">
      <c r="BO171" s="490"/>
      <c r="BP171" s="73"/>
      <c r="BQ171" s="73"/>
      <c r="BR171" s="73"/>
      <c r="BS171" s="493"/>
      <c r="BT171" s="493"/>
      <c r="BU171" s="493"/>
      <c r="BV171" s="70"/>
      <c r="BW171" s="70"/>
      <c r="BX171" s="70"/>
      <c r="BY171" s="70"/>
      <c r="BZ171" s="70"/>
      <c r="CA171" s="70"/>
      <c r="CB171" s="70"/>
      <c r="CC171" s="70"/>
      <c r="CD171" s="491"/>
      <c r="CE171" s="491"/>
      <c r="CF171" s="491"/>
      <c r="CG171" s="491"/>
      <c r="CH171" s="491"/>
      <c r="CI171" s="491"/>
      <c r="CJ171" s="491"/>
      <c r="CK171" s="490"/>
      <c r="CL171" s="186"/>
    </row>
    <row r="172" spans="67:90" x14ac:dyDescent="0.2">
      <c r="BO172" s="490"/>
      <c r="BP172" s="73"/>
      <c r="BQ172" s="73"/>
      <c r="BR172" s="73"/>
      <c r="BS172" s="493"/>
      <c r="BT172" s="493"/>
      <c r="BU172" s="493"/>
      <c r="BV172" s="70"/>
      <c r="BW172" s="70"/>
      <c r="BX172" s="70"/>
      <c r="BY172" s="70"/>
      <c r="BZ172" s="70"/>
      <c r="CA172" s="70"/>
      <c r="CB172" s="70"/>
      <c r="CC172" s="70"/>
      <c r="CD172" s="491"/>
      <c r="CE172" s="491"/>
      <c r="CF172" s="491"/>
      <c r="CG172" s="491"/>
      <c r="CH172" s="491"/>
      <c r="CI172" s="491"/>
      <c r="CJ172" s="491"/>
      <c r="CK172" s="490"/>
      <c r="CL172" s="186"/>
    </row>
    <row r="173" spans="67:90" x14ac:dyDescent="0.2">
      <c r="BO173" s="490"/>
      <c r="BP173" s="73"/>
      <c r="BQ173" s="73"/>
      <c r="BR173" s="73"/>
      <c r="BS173" s="493"/>
      <c r="BT173" s="493"/>
      <c r="BU173" s="493"/>
      <c r="BV173" s="70"/>
      <c r="BW173" s="70"/>
      <c r="BX173" s="70"/>
      <c r="BY173" s="70"/>
      <c r="BZ173" s="70"/>
      <c r="CA173" s="70"/>
      <c r="CB173" s="70"/>
      <c r="CC173" s="70"/>
      <c r="CD173" s="491"/>
      <c r="CE173" s="491"/>
      <c r="CF173" s="491"/>
      <c r="CG173" s="491"/>
      <c r="CH173" s="491"/>
      <c r="CI173" s="491"/>
      <c r="CJ173" s="491"/>
      <c r="CK173" s="490"/>
      <c r="CL173" s="186"/>
    </row>
    <row r="174" spans="67:90" x14ac:dyDescent="0.2">
      <c r="BO174" s="490"/>
      <c r="BP174" s="73"/>
      <c r="BQ174" s="73"/>
      <c r="BR174" s="73"/>
      <c r="BS174" s="493"/>
      <c r="BT174" s="493"/>
      <c r="BU174" s="493"/>
      <c r="BV174" s="70"/>
      <c r="BW174" s="70"/>
      <c r="BX174" s="70"/>
      <c r="BY174" s="70"/>
      <c r="BZ174" s="70"/>
      <c r="CA174" s="70"/>
      <c r="CB174" s="70"/>
      <c r="CC174" s="70"/>
      <c r="CD174" s="491"/>
      <c r="CE174" s="491"/>
      <c r="CF174" s="491"/>
      <c r="CG174" s="491"/>
      <c r="CH174" s="491"/>
      <c r="CI174" s="491"/>
      <c r="CJ174" s="491"/>
      <c r="CK174" s="490"/>
      <c r="CL174" s="186"/>
    </row>
    <row r="175" spans="67:90" x14ac:dyDescent="0.2">
      <c r="BO175" s="490"/>
      <c r="BP175" s="73"/>
      <c r="BQ175" s="73"/>
      <c r="BR175" s="73"/>
      <c r="BS175" s="493"/>
      <c r="BT175" s="493"/>
      <c r="BU175" s="493"/>
      <c r="BV175" s="70"/>
      <c r="BW175" s="70"/>
      <c r="BX175" s="70"/>
      <c r="BY175" s="70"/>
      <c r="BZ175" s="70"/>
      <c r="CA175" s="70"/>
      <c r="CB175" s="70"/>
      <c r="CC175" s="70"/>
      <c r="CD175" s="491"/>
      <c r="CE175" s="491"/>
      <c r="CF175" s="491"/>
      <c r="CG175" s="491"/>
      <c r="CH175" s="491"/>
      <c r="CI175" s="491"/>
      <c r="CJ175" s="491"/>
      <c r="CK175" s="490"/>
      <c r="CL175" s="186"/>
    </row>
    <row r="176" spans="67:90" x14ac:dyDescent="0.2">
      <c r="BO176" s="490"/>
      <c r="BP176" s="73"/>
      <c r="BQ176" s="73"/>
      <c r="BR176" s="73"/>
      <c r="BS176" s="493"/>
      <c r="BT176" s="493"/>
      <c r="BU176" s="493"/>
      <c r="BV176" s="70"/>
      <c r="BW176" s="70"/>
      <c r="BX176" s="70"/>
      <c r="BY176" s="70"/>
      <c r="BZ176" s="70"/>
      <c r="CA176" s="70"/>
      <c r="CB176" s="70"/>
      <c r="CC176" s="70"/>
      <c r="CD176" s="491"/>
      <c r="CE176" s="491"/>
      <c r="CF176" s="491"/>
      <c r="CG176" s="491"/>
      <c r="CH176" s="491"/>
      <c r="CI176" s="491"/>
      <c r="CJ176" s="491"/>
      <c r="CK176" s="490"/>
      <c r="CL176" s="186"/>
    </row>
    <row r="177" spans="67:90" x14ac:dyDescent="0.2">
      <c r="BO177" s="490"/>
      <c r="BP177" s="73"/>
      <c r="BQ177" s="73"/>
      <c r="BR177" s="73"/>
      <c r="BS177" s="493"/>
      <c r="BT177" s="493"/>
      <c r="BU177" s="493"/>
      <c r="BV177" s="70"/>
      <c r="BW177" s="70"/>
      <c r="BX177" s="70"/>
      <c r="BY177" s="70"/>
      <c r="BZ177" s="70"/>
      <c r="CA177" s="70"/>
      <c r="CB177" s="70"/>
      <c r="CC177" s="70"/>
      <c r="CD177" s="491"/>
      <c r="CE177" s="491"/>
      <c r="CF177" s="491"/>
      <c r="CG177" s="491"/>
      <c r="CH177" s="491"/>
      <c r="CI177" s="491"/>
      <c r="CJ177" s="491"/>
      <c r="CK177" s="490"/>
      <c r="CL177" s="186"/>
    </row>
    <row r="178" spans="67:90" x14ac:dyDescent="0.2">
      <c r="BO178" s="490"/>
      <c r="BP178" s="73"/>
      <c r="BQ178" s="73"/>
      <c r="BR178" s="73"/>
      <c r="BS178" s="493"/>
      <c r="BT178" s="493"/>
      <c r="BU178" s="493"/>
      <c r="BV178" s="70"/>
      <c r="BW178" s="70"/>
      <c r="BX178" s="70"/>
      <c r="BY178" s="70"/>
      <c r="BZ178" s="70"/>
      <c r="CA178" s="70"/>
      <c r="CB178" s="70"/>
      <c r="CC178" s="70"/>
      <c r="CD178" s="491"/>
      <c r="CE178" s="491"/>
      <c r="CF178" s="491"/>
      <c r="CG178" s="491"/>
      <c r="CH178" s="491"/>
      <c r="CI178" s="491"/>
      <c r="CJ178" s="491"/>
      <c r="CK178" s="490"/>
      <c r="CL178" s="186"/>
    </row>
    <row r="179" spans="67:90" x14ac:dyDescent="0.2">
      <c r="BO179" s="490"/>
      <c r="BP179" s="73"/>
      <c r="BQ179" s="73"/>
      <c r="BR179" s="73"/>
      <c r="BS179" s="493"/>
      <c r="BT179" s="493"/>
      <c r="BU179" s="493"/>
      <c r="BV179" s="70"/>
      <c r="BW179" s="70"/>
      <c r="BX179" s="70"/>
      <c r="BY179" s="70"/>
      <c r="BZ179" s="70"/>
      <c r="CA179" s="70"/>
      <c r="CB179" s="70"/>
      <c r="CC179" s="70"/>
      <c r="CD179" s="491"/>
      <c r="CE179" s="491"/>
      <c r="CF179" s="491"/>
      <c r="CG179" s="491"/>
      <c r="CH179" s="491"/>
      <c r="CI179" s="491"/>
      <c r="CJ179" s="491"/>
      <c r="CK179" s="490"/>
      <c r="CL179" s="186"/>
    </row>
    <row r="180" spans="67:90" x14ac:dyDescent="0.2">
      <c r="BO180" s="490"/>
      <c r="BP180" s="73"/>
      <c r="BQ180" s="73"/>
      <c r="BR180" s="73"/>
      <c r="BS180" s="493"/>
      <c r="BT180" s="493"/>
      <c r="BU180" s="493"/>
      <c r="BV180" s="70"/>
      <c r="BW180" s="70"/>
      <c r="BX180" s="70"/>
      <c r="BY180" s="70"/>
      <c r="BZ180" s="70"/>
      <c r="CA180" s="70"/>
      <c r="CB180" s="70"/>
      <c r="CC180" s="70"/>
      <c r="CD180" s="491"/>
      <c r="CE180" s="491"/>
      <c r="CF180" s="491"/>
      <c r="CG180" s="491"/>
      <c r="CH180" s="491"/>
      <c r="CI180" s="491"/>
      <c r="CJ180" s="491"/>
      <c r="CK180" s="490"/>
      <c r="CL180" s="186"/>
    </row>
    <row r="181" spans="67:90" x14ac:dyDescent="0.2">
      <c r="BO181" s="490"/>
      <c r="BP181" s="73"/>
      <c r="BQ181" s="73"/>
      <c r="BR181" s="73"/>
      <c r="BS181" s="493"/>
      <c r="BT181" s="493"/>
      <c r="BU181" s="493"/>
      <c r="BV181" s="70"/>
      <c r="BW181" s="70"/>
      <c r="BX181" s="70"/>
      <c r="BY181" s="70"/>
      <c r="BZ181" s="70"/>
      <c r="CA181" s="70"/>
      <c r="CB181" s="70"/>
      <c r="CC181" s="70"/>
      <c r="CD181" s="491"/>
      <c r="CE181" s="491"/>
      <c r="CF181" s="491"/>
      <c r="CG181" s="491"/>
      <c r="CH181" s="491"/>
      <c r="CI181" s="491"/>
      <c r="CJ181" s="491"/>
      <c r="CK181" s="490"/>
      <c r="CL181" s="186"/>
    </row>
    <row r="182" spans="67:90" x14ac:dyDescent="0.2">
      <c r="BO182" s="490"/>
      <c r="BP182" s="73"/>
      <c r="BQ182" s="73"/>
      <c r="BR182" s="73"/>
      <c r="BS182" s="493"/>
      <c r="BT182" s="493"/>
      <c r="BU182" s="493"/>
      <c r="BV182" s="70"/>
      <c r="BW182" s="70"/>
      <c r="BX182" s="70"/>
      <c r="BY182" s="70"/>
      <c r="BZ182" s="70"/>
      <c r="CA182" s="70"/>
      <c r="CB182" s="70"/>
      <c r="CC182" s="70"/>
      <c r="CD182" s="491"/>
      <c r="CE182" s="491"/>
      <c r="CF182" s="491"/>
      <c r="CG182" s="491"/>
      <c r="CH182" s="491"/>
      <c r="CI182" s="491"/>
      <c r="CJ182" s="491"/>
      <c r="CK182" s="490"/>
      <c r="CL182" s="186"/>
    </row>
    <row r="183" spans="67:90" x14ac:dyDescent="0.2">
      <c r="BO183" s="490"/>
      <c r="BP183" s="73"/>
      <c r="BQ183" s="73"/>
      <c r="BR183" s="73"/>
      <c r="BS183" s="493"/>
      <c r="BT183" s="493"/>
      <c r="BU183" s="493"/>
      <c r="BV183" s="70"/>
      <c r="BW183" s="70"/>
      <c r="BX183" s="70"/>
      <c r="BY183" s="70"/>
      <c r="BZ183" s="70"/>
      <c r="CA183" s="70"/>
      <c r="CB183" s="70"/>
      <c r="CC183" s="70"/>
      <c r="CD183" s="491"/>
      <c r="CE183" s="491"/>
      <c r="CF183" s="491"/>
      <c r="CG183" s="491"/>
      <c r="CH183" s="491"/>
      <c r="CI183" s="491"/>
      <c r="CJ183" s="491"/>
      <c r="CK183" s="490"/>
      <c r="CL183" s="186"/>
    </row>
    <row r="184" spans="67:90" x14ac:dyDescent="0.2">
      <c r="BO184" s="490"/>
      <c r="BP184" s="73"/>
      <c r="BQ184" s="73"/>
      <c r="BR184" s="73"/>
      <c r="BS184" s="493"/>
      <c r="BT184" s="493"/>
      <c r="BU184" s="493"/>
      <c r="BV184" s="70"/>
      <c r="BW184" s="70"/>
      <c r="BX184" s="70"/>
      <c r="BY184" s="70"/>
      <c r="BZ184" s="70"/>
      <c r="CA184" s="70"/>
      <c r="CB184" s="70"/>
      <c r="CC184" s="70"/>
      <c r="CD184" s="491"/>
      <c r="CE184" s="491"/>
      <c r="CF184" s="491"/>
      <c r="CG184" s="491"/>
      <c r="CH184" s="491"/>
      <c r="CI184" s="491"/>
      <c r="CJ184" s="491"/>
      <c r="CK184" s="490"/>
      <c r="CL184" s="186"/>
    </row>
    <row r="185" spans="67:90" x14ac:dyDescent="0.2">
      <c r="BO185" s="490"/>
      <c r="BP185" s="73"/>
      <c r="BQ185" s="73"/>
      <c r="BR185" s="73"/>
      <c r="BS185" s="493"/>
      <c r="BT185" s="493"/>
      <c r="BU185" s="493"/>
      <c r="BV185" s="70"/>
      <c r="BW185" s="70"/>
      <c r="BX185" s="70"/>
      <c r="BY185" s="70"/>
      <c r="BZ185" s="70"/>
      <c r="CA185" s="70"/>
      <c r="CB185" s="70"/>
      <c r="CC185" s="70"/>
      <c r="CD185" s="491"/>
      <c r="CE185" s="491"/>
      <c r="CF185" s="491"/>
      <c r="CG185" s="491"/>
      <c r="CH185" s="491"/>
      <c r="CI185" s="491"/>
      <c r="CJ185" s="491"/>
      <c r="CK185" s="490"/>
      <c r="CL185" s="186"/>
    </row>
    <row r="186" spans="67:90" x14ac:dyDescent="0.2">
      <c r="BO186" s="490"/>
      <c r="BP186" s="73"/>
      <c r="BQ186" s="73"/>
      <c r="BR186" s="73"/>
      <c r="BS186" s="493"/>
      <c r="BT186" s="493"/>
      <c r="BU186" s="493"/>
      <c r="BV186" s="70"/>
      <c r="BW186" s="70"/>
      <c r="BX186" s="70"/>
      <c r="BY186" s="70"/>
      <c r="BZ186" s="70"/>
      <c r="CA186" s="70"/>
      <c r="CB186" s="70"/>
      <c r="CC186" s="70"/>
      <c r="CD186" s="491"/>
      <c r="CE186" s="491"/>
      <c r="CF186" s="491"/>
      <c r="CG186" s="491"/>
      <c r="CH186" s="491"/>
      <c r="CI186" s="491"/>
      <c r="CJ186" s="491"/>
      <c r="CK186" s="490"/>
      <c r="CL186" s="186"/>
    </row>
    <row r="187" spans="67:90" x14ac:dyDescent="0.2">
      <c r="BO187" s="490"/>
      <c r="BP187" s="73"/>
      <c r="BQ187" s="73"/>
      <c r="BR187" s="73"/>
      <c r="BS187" s="493"/>
      <c r="BT187" s="493"/>
      <c r="BU187" s="493"/>
      <c r="BV187" s="70"/>
      <c r="BW187" s="70"/>
      <c r="BX187" s="70"/>
      <c r="BY187" s="70"/>
      <c r="BZ187" s="70"/>
      <c r="CA187" s="70"/>
      <c r="CB187" s="70"/>
      <c r="CC187" s="70"/>
      <c r="CD187" s="491"/>
      <c r="CE187" s="491"/>
      <c r="CF187" s="491"/>
      <c r="CG187" s="491"/>
      <c r="CH187" s="491"/>
      <c r="CI187" s="491"/>
      <c r="CJ187" s="491"/>
      <c r="CK187" s="490"/>
      <c r="CL187" s="186"/>
    </row>
    <row r="188" spans="67:90" x14ac:dyDescent="0.2">
      <c r="BO188" s="490"/>
      <c r="BP188" s="73"/>
      <c r="BQ188" s="73"/>
      <c r="BR188" s="73"/>
      <c r="BS188" s="493"/>
      <c r="BT188" s="493"/>
      <c r="BU188" s="493"/>
      <c r="BV188" s="70"/>
      <c r="BW188" s="70"/>
      <c r="BX188" s="70"/>
      <c r="BY188" s="70"/>
      <c r="BZ188" s="70"/>
      <c r="CA188" s="70"/>
      <c r="CB188" s="70"/>
      <c r="CC188" s="70"/>
      <c r="CD188" s="491"/>
      <c r="CE188" s="491"/>
      <c r="CF188" s="491"/>
      <c r="CG188" s="491"/>
      <c r="CH188" s="491"/>
      <c r="CI188" s="491"/>
      <c r="CJ188" s="491"/>
      <c r="CK188" s="490"/>
      <c r="CL188" s="186"/>
    </row>
    <row r="189" spans="67:90" x14ac:dyDescent="0.2">
      <c r="BO189" s="490"/>
      <c r="BP189" s="73"/>
      <c r="BQ189" s="73"/>
      <c r="BR189" s="73"/>
      <c r="BS189" s="493"/>
      <c r="BT189" s="493"/>
      <c r="BU189" s="493"/>
      <c r="BV189" s="70"/>
      <c r="BW189" s="70"/>
      <c r="BX189" s="70"/>
      <c r="BY189" s="70"/>
      <c r="BZ189" s="70"/>
      <c r="CA189" s="70"/>
      <c r="CB189" s="70"/>
      <c r="CC189" s="70"/>
      <c r="CD189" s="491"/>
      <c r="CE189" s="491"/>
      <c r="CF189" s="491"/>
      <c r="CG189" s="491"/>
      <c r="CH189" s="491"/>
      <c r="CI189" s="491"/>
      <c r="CJ189" s="491"/>
      <c r="CK189" s="490"/>
      <c r="CL189" s="186"/>
    </row>
    <row r="190" spans="67:90" x14ac:dyDescent="0.2">
      <c r="BO190" s="490"/>
      <c r="BP190" s="73"/>
      <c r="BQ190" s="73"/>
      <c r="BR190" s="73"/>
      <c r="BS190" s="493"/>
      <c r="BT190" s="493"/>
      <c r="BU190" s="493"/>
      <c r="BV190" s="70"/>
      <c r="BW190" s="70"/>
      <c r="BX190" s="70"/>
      <c r="BY190" s="70"/>
      <c r="BZ190" s="70"/>
      <c r="CA190" s="70"/>
      <c r="CB190" s="70"/>
      <c r="CC190" s="70"/>
      <c r="CD190" s="491"/>
      <c r="CE190" s="491"/>
      <c r="CF190" s="491"/>
      <c r="CG190" s="491"/>
      <c r="CH190" s="491"/>
      <c r="CI190" s="491"/>
      <c r="CJ190" s="491"/>
      <c r="CK190" s="490"/>
      <c r="CL190" s="186"/>
    </row>
    <row r="191" spans="67:90" x14ac:dyDescent="0.2">
      <c r="BO191" s="490"/>
      <c r="BP191" s="73"/>
      <c r="BQ191" s="73"/>
      <c r="BR191" s="73"/>
      <c r="BS191" s="493"/>
      <c r="BT191" s="493"/>
      <c r="BU191" s="493"/>
      <c r="BV191" s="70"/>
      <c r="BW191" s="70"/>
      <c r="BX191" s="70"/>
      <c r="BY191" s="70"/>
      <c r="BZ191" s="70"/>
      <c r="CA191" s="70"/>
      <c r="CB191" s="70"/>
      <c r="CC191" s="70"/>
      <c r="CD191" s="491"/>
      <c r="CE191" s="491"/>
      <c r="CF191" s="491"/>
      <c r="CG191" s="491"/>
      <c r="CH191" s="491"/>
      <c r="CI191" s="491"/>
      <c r="CJ191" s="491"/>
      <c r="CK191" s="490"/>
      <c r="CL191" s="186"/>
    </row>
    <row r="192" spans="67:90" x14ac:dyDescent="0.2">
      <c r="BO192" s="490"/>
      <c r="BP192" s="73"/>
      <c r="BQ192" s="73"/>
      <c r="BR192" s="73"/>
      <c r="BS192" s="493"/>
      <c r="BT192" s="493"/>
      <c r="BU192" s="493"/>
      <c r="BV192" s="70"/>
      <c r="BW192" s="70"/>
      <c r="BX192" s="70"/>
      <c r="BY192" s="70"/>
      <c r="BZ192" s="70"/>
      <c r="CA192" s="70"/>
      <c r="CB192" s="70"/>
      <c r="CC192" s="70"/>
      <c r="CD192" s="491"/>
      <c r="CE192" s="491"/>
      <c r="CF192" s="491"/>
      <c r="CG192" s="491"/>
      <c r="CH192" s="491"/>
      <c r="CI192" s="491"/>
      <c r="CJ192" s="491"/>
      <c r="CK192" s="490"/>
      <c r="CL192" s="186"/>
    </row>
    <row r="193" spans="67:90" x14ac:dyDescent="0.2">
      <c r="BO193" s="490"/>
      <c r="BP193" s="73"/>
      <c r="BQ193" s="73"/>
      <c r="BR193" s="73"/>
      <c r="BS193" s="493"/>
      <c r="BT193" s="493"/>
      <c r="BU193" s="493"/>
      <c r="BV193" s="70"/>
      <c r="BW193" s="70"/>
      <c r="BX193" s="70"/>
      <c r="BY193" s="70"/>
      <c r="BZ193" s="70"/>
      <c r="CA193" s="70"/>
      <c r="CB193" s="70"/>
      <c r="CC193" s="70"/>
      <c r="CD193" s="491"/>
      <c r="CE193" s="491"/>
      <c r="CF193" s="491"/>
      <c r="CG193" s="491"/>
      <c r="CH193" s="491"/>
      <c r="CI193" s="491"/>
      <c r="CJ193" s="491"/>
      <c r="CK193" s="490"/>
      <c r="CL193" s="186"/>
    </row>
    <row r="194" spans="67:90" x14ac:dyDescent="0.2">
      <c r="BO194" s="490"/>
      <c r="BP194" s="73"/>
      <c r="BQ194" s="73"/>
      <c r="BR194" s="73"/>
      <c r="BS194" s="493"/>
      <c r="BT194" s="493"/>
      <c r="BU194" s="493"/>
      <c r="BV194" s="70"/>
      <c r="BW194" s="70"/>
      <c r="BX194" s="70"/>
      <c r="BY194" s="70"/>
      <c r="BZ194" s="70"/>
      <c r="CA194" s="70"/>
      <c r="CB194" s="70"/>
      <c r="CC194" s="70"/>
      <c r="CD194" s="491"/>
      <c r="CE194" s="491"/>
      <c r="CF194" s="491"/>
      <c r="CG194" s="491"/>
      <c r="CH194" s="491"/>
      <c r="CI194" s="491"/>
      <c r="CJ194" s="491"/>
      <c r="CK194" s="490"/>
      <c r="CL194" s="186"/>
    </row>
    <row r="195" spans="67:90" x14ac:dyDescent="0.2">
      <c r="BO195" s="490"/>
      <c r="BP195" s="73"/>
      <c r="BQ195" s="73"/>
      <c r="BR195" s="73"/>
      <c r="BS195" s="493"/>
      <c r="BT195" s="493"/>
      <c r="BU195" s="493"/>
      <c r="BV195" s="70"/>
      <c r="BW195" s="70"/>
      <c r="BX195" s="70"/>
      <c r="BY195" s="70"/>
      <c r="BZ195" s="70"/>
      <c r="CA195" s="70"/>
      <c r="CB195" s="70"/>
      <c r="CC195" s="70"/>
      <c r="CD195" s="491"/>
      <c r="CE195" s="491"/>
      <c r="CF195" s="491"/>
      <c r="CG195" s="491"/>
      <c r="CH195" s="491"/>
      <c r="CI195" s="491"/>
      <c r="CJ195" s="491"/>
      <c r="CK195" s="490"/>
      <c r="CL195" s="186"/>
    </row>
    <row r="196" spans="67:90" x14ac:dyDescent="0.2">
      <c r="BO196" s="490"/>
      <c r="BP196" s="73"/>
      <c r="BQ196" s="73"/>
      <c r="BR196" s="73"/>
      <c r="BS196" s="493"/>
      <c r="BT196" s="493"/>
      <c r="BU196" s="493"/>
      <c r="BV196" s="70"/>
      <c r="BW196" s="70"/>
      <c r="BX196" s="70"/>
      <c r="BY196" s="70"/>
      <c r="BZ196" s="70"/>
      <c r="CA196" s="70"/>
      <c r="CB196" s="70"/>
      <c r="CC196" s="70"/>
      <c r="CD196" s="491"/>
      <c r="CE196" s="491"/>
      <c r="CF196" s="491"/>
      <c r="CG196" s="491"/>
      <c r="CH196" s="491"/>
      <c r="CI196" s="491"/>
      <c r="CJ196" s="491"/>
      <c r="CK196" s="490"/>
      <c r="CL196" s="186"/>
    </row>
    <row r="197" spans="67:90" x14ac:dyDescent="0.2">
      <c r="BO197" s="490"/>
      <c r="BP197" s="73"/>
      <c r="BQ197" s="73"/>
      <c r="BR197" s="73"/>
      <c r="BS197" s="493"/>
      <c r="BT197" s="493"/>
      <c r="BU197" s="493"/>
      <c r="BV197" s="70"/>
      <c r="BW197" s="70"/>
      <c r="BX197" s="70"/>
      <c r="BY197" s="70"/>
      <c r="BZ197" s="70"/>
      <c r="CA197" s="70"/>
      <c r="CB197" s="70"/>
      <c r="CC197" s="70"/>
      <c r="CD197" s="491"/>
      <c r="CE197" s="491"/>
      <c r="CF197" s="491"/>
      <c r="CG197" s="491"/>
      <c r="CH197" s="491"/>
      <c r="CI197" s="491"/>
      <c r="CJ197" s="491"/>
      <c r="CK197" s="490"/>
      <c r="CL197" s="186"/>
    </row>
    <row r="198" spans="67:90" x14ac:dyDescent="0.2">
      <c r="BO198" s="490"/>
      <c r="BP198" s="73"/>
      <c r="BQ198" s="73"/>
      <c r="BR198" s="73"/>
      <c r="BS198" s="493"/>
      <c r="BT198" s="493"/>
      <c r="BU198" s="493"/>
      <c r="BV198" s="70"/>
      <c r="BW198" s="70"/>
      <c r="BX198" s="70"/>
      <c r="BY198" s="70"/>
      <c r="BZ198" s="70"/>
      <c r="CA198" s="70"/>
      <c r="CB198" s="70"/>
      <c r="CC198" s="70"/>
      <c r="CD198" s="491"/>
      <c r="CE198" s="491"/>
      <c r="CF198" s="491"/>
      <c r="CG198" s="491"/>
      <c r="CH198" s="491"/>
      <c r="CI198" s="491"/>
      <c r="CJ198" s="491"/>
      <c r="CK198" s="490"/>
      <c r="CL198" s="186"/>
    </row>
    <row r="199" spans="67:90" x14ac:dyDescent="0.2">
      <c r="BO199" s="490"/>
      <c r="BP199" s="73"/>
      <c r="BQ199" s="73"/>
      <c r="BR199" s="73"/>
      <c r="BS199" s="493"/>
      <c r="BT199" s="493"/>
      <c r="BU199" s="493"/>
      <c r="BV199" s="70"/>
      <c r="BW199" s="70"/>
      <c r="BX199" s="70"/>
      <c r="BY199" s="70"/>
      <c r="BZ199" s="70"/>
      <c r="CA199" s="70"/>
      <c r="CB199" s="70"/>
      <c r="CC199" s="70"/>
      <c r="CD199" s="491"/>
      <c r="CE199" s="491"/>
      <c r="CF199" s="491"/>
      <c r="CG199" s="491"/>
      <c r="CH199" s="491"/>
      <c r="CI199" s="491"/>
      <c r="CJ199" s="491"/>
      <c r="CK199" s="490"/>
      <c r="CL199" s="186"/>
    </row>
    <row r="200" spans="67:90" x14ac:dyDescent="0.2">
      <c r="BO200" s="490"/>
      <c r="BP200" s="73"/>
      <c r="BQ200" s="73"/>
      <c r="BR200" s="73"/>
      <c r="BS200" s="493"/>
      <c r="BT200" s="493"/>
      <c r="BU200" s="493"/>
      <c r="BV200" s="70"/>
      <c r="BW200" s="70"/>
      <c r="BX200" s="70"/>
      <c r="BY200" s="70"/>
      <c r="BZ200" s="70"/>
      <c r="CA200" s="70"/>
      <c r="CB200" s="70"/>
      <c r="CC200" s="70"/>
      <c r="CD200" s="491"/>
      <c r="CE200" s="491"/>
      <c r="CF200" s="491"/>
      <c r="CG200" s="491"/>
      <c r="CH200" s="491"/>
      <c r="CI200" s="491"/>
      <c r="CJ200" s="491"/>
      <c r="CK200" s="490"/>
      <c r="CL200" s="186"/>
    </row>
    <row r="201" spans="67:90" x14ac:dyDescent="0.2">
      <c r="BO201" s="490"/>
      <c r="BP201" s="73"/>
      <c r="BQ201" s="73"/>
      <c r="BR201" s="73"/>
      <c r="BS201" s="493"/>
      <c r="BT201" s="493"/>
      <c r="BU201" s="493"/>
      <c r="BV201" s="70"/>
      <c r="BW201" s="70"/>
      <c r="BX201" s="70"/>
      <c r="BY201" s="70"/>
      <c r="BZ201" s="70"/>
      <c r="CA201" s="70"/>
      <c r="CB201" s="70"/>
      <c r="CC201" s="70"/>
      <c r="CD201" s="491"/>
      <c r="CE201" s="491"/>
      <c r="CF201" s="491"/>
      <c r="CG201" s="491"/>
      <c r="CH201" s="491"/>
      <c r="CI201" s="491"/>
      <c r="CJ201" s="491"/>
      <c r="CK201" s="490"/>
      <c r="CL201" s="186"/>
    </row>
    <row r="202" spans="67:90" x14ac:dyDescent="0.2">
      <c r="BO202" s="490"/>
      <c r="BP202" s="73"/>
      <c r="BQ202" s="73"/>
      <c r="BR202" s="73"/>
      <c r="BS202" s="493"/>
      <c r="BT202" s="493"/>
      <c r="BU202" s="493"/>
      <c r="BV202" s="70"/>
      <c r="BW202" s="70"/>
      <c r="BX202" s="70"/>
      <c r="BY202" s="70"/>
      <c r="BZ202" s="70"/>
      <c r="CA202" s="70"/>
      <c r="CB202" s="70"/>
      <c r="CC202" s="70"/>
      <c r="CD202" s="491"/>
      <c r="CE202" s="491"/>
      <c r="CF202" s="491"/>
      <c r="CG202" s="491"/>
      <c r="CH202" s="491"/>
      <c r="CI202" s="491"/>
      <c r="CJ202" s="491"/>
      <c r="CK202" s="490"/>
      <c r="CL202" s="186"/>
    </row>
    <row r="203" spans="67:90" x14ac:dyDescent="0.2">
      <c r="BO203" s="490"/>
      <c r="BP203" s="73"/>
      <c r="BQ203" s="73"/>
      <c r="BR203" s="73"/>
      <c r="BS203" s="493"/>
      <c r="BT203" s="493"/>
      <c r="BU203" s="493"/>
      <c r="BV203" s="70"/>
      <c r="BW203" s="70"/>
      <c r="BX203" s="70"/>
      <c r="BY203" s="70"/>
      <c r="BZ203" s="70"/>
      <c r="CA203" s="70"/>
      <c r="CB203" s="70"/>
      <c r="CC203" s="70"/>
      <c r="CD203" s="491"/>
      <c r="CE203" s="491"/>
      <c r="CF203" s="491"/>
      <c r="CG203" s="491"/>
      <c r="CH203" s="491"/>
      <c r="CI203" s="491"/>
      <c r="CJ203" s="491"/>
      <c r="CK203" s="490"/>
      <c r="CL203" s="186"/>
    </row>
    <row r="204" spans="67:90" x14ac:dyDescent="0.2">
      <c r="BO204" s="490"/>
      <c r="BP204" s="73"/>
      <c r="BQ204" s="73"/>
      <c r="BR204" s="73"/>
      <c r="BS204" s="493"/>
      <c r="BT204" s="493"/>
      <c r="BU204" s="493"/>
      <c r="BV204" s="70"/>
      <c r="BW204" s="70"/>
      <c r="BX204" s="70"/>
      <c r="BY204" s="70"/>
      <c r="BZ204" s="70"/>
      <c r="CA204" s="70"/>
      <c r="CB204" s="70"/>
      <c r="CC204" s="70"/>
      <c r="CD204" s="491"/>
      <c r="CE204" s="491"/>
      <c r="CF204" s="491"/>
      <c r="CG204" s="491"/>
      <c r="CH204" s="491"/>
      <c r="CI204" s="491"/>
      <c r="CJ204" s="491"/>
      <c r="CK204" s="490"/>
      <c r="CL204" s="186"/>
    </row>
    <row r="205" spans="67:90" x14ac:dyDescent="0.2">
      <c r="BO205" s="490"/>
      <c r="BP205" s="73"/>
      <c r="BQ205" s="73"/>
      <c r="BR205" s="73"/>
      <c r="BS205" s="493"/>
      <c r="BT205" s="493"/>
      <c r="BU205" s="493"/>
      <c r="BV205" s="70"/>
      <c r="BW205" s="70"/>
      <c r="BX205" s="70"/>
      <c r="BY205" s="70"/>
      <c r="BZ205" s="70"/>
      <c r="CA205" s="70"/>
      <c r="CB205" s="70"/>
      <c r="CC205" s="70"/>
      <c r="CD205" s="491"/>
      <c r="CE205" s="491"/>
      <c r="CF205" s="491"/>
      <c r="CG205" s="491"/>
      <c r="CH205" s="491"/>
      <c r="CI205" s="491"/>
      <c r="CJ205" s="491"/>
      <c r="CK205" s="490"/>
      <c r="CL205" s="186"/>
    </row>
    <row r="206" spans="67:90" x14ac:dyDescent="0.2">
      <c r="BO206" s="490"/>
      <c r="BP206" s="73"/>
      <c r="BQ206" s="73"/>
      <c r="BR206" s="73"/>
      <c r="BS206" s="493"/>
      <c r="BT206" s="493"/>
      <c r="BU206" s="493"/>
      <c r="BV206" s="70"/>
      <c r="BW206" s="70"/>
      <c r="BX206" s="70"/>
      <c r="BY206" s="70"/>
      <c r="BZ206" s="70"/>
      <c r="CA206" s="70"/>
      <c r="CB206" s="70"/>
      <c r="CC206" s="70"/>
      <c r="CD206" s="491"/>
      <c r="CE206" s="491"/>
      <c r="CF206" s="491"/>
      <c r="CG206" s="491"/>
      <c r="CH206" s="491"/>
      <c r="CI206" s="491"/>
      <c r="CJ206" s="491"/>
      <c r="CK206" s="490"/>
      <c r="CL206" s="186"/>
    </row>
    <row r="207" spans="67:90" x14ac:dyDescent="0.2">
      <c r="BO207" s="490"/>
      <c r="BP207" s="73"/>
      <c r="BQ207" s="73"/>
      <c r="BR207" s="73"/>
      <c r="BS207" s="493"/>
      <c r="BT207" s="493"/>
      <c r="BU207" s="493"/>
      <c r="BV207" s="70"/>
      <c r="BW207" s="70"/>
      <c r="BX207" s="70"/>
      <c r="BY207" s="70"/>
      <c r="BZ207" s="70"/>
      <c r="CA207" s="70"/>
      <c r="CB207" s="70"/>
      <c r="CC207" s="70"/>
      <c r="CD207" s="491"/>
      <c r="CE207" s="491"/>
      <c r="CF207" s="491"/>
      <c r="CG207" s="491"/>
      <c r="CH207" s="491"/>
      <c r="CI207" s="491"/>
      <c r="CJ207" s="491"/>
      <c r="CK207" s="490"/>
      <c r="CL207" s="186"/>
    </row>
    <row r="208" spans="67:90" x14ac:dyDescent="0.2">
      <c r="BO208" s="490"/>
      <c r="BP208" s="73"/>
      <c r="BQ208" s="73"/>
      <c r="BR208" s="73"/>
      <c r="BS208" s="493"/>
      <c r="BT208" s="493"/>
      <c r="BU208" s="493"/>
      <c r="BV208" s="70"/>
      <c r="BW208" s="70"/>
      <c r="BX208" s="70"/>
      <c r="BY208" s="70"/>
      <c r="BZ208" s="70"/>
      <c r="CA208" s="70"/>
      <c r="CB208" s="70"/>
      <c r="CC208" s="70"/>
      <c r="CD208" s="491"/>
      <c r="CE208" s="491"/>
      <c r="CF208" s="491"/>
      <c r="CG208" s="491"/>
      <c r="CH208" s="491"/>
      <c r="CI208" s="491"/>
      <c r="CJ208" s="491"/>
      <c r="CK208" s="490"/>
      <c r="CL208" s="186"/>
    </row>
    <row r="209" spans="67:90" x14ac:dyDescent="0.2">
      <c r="BO209" s="490"/>
      <c r="BP209" s="73"/>
      <c r="BQ209" s="73"/>
      <c r="BR209" s="73"/>
      <c r="BS209" s="493"/>
      <c r="BT209" s="493"/>
      <c r="BU209" s="493"/>
      <c r="BV209" s="70"/>
      <c r="BW209" s="70"/>
      <c r="BX209" s="70"/>
      <c r="BY209" s="70"/>
      <c r="BZ209" s="70"/>
      <c r="CA209" s="70"/>
      <c r="CB209" s="70"/>
      <c r="CC209" s="70"/>
      <c r="CD209" s="491"/>
      <c r="CE209" s="491"/>
      <c r="CF209" s="491"/>
      <c r="CG209" s="491"/>
      <c r="CH209" s="491"/>
      <c r="CI209" s="491"/>
      <c r="CJ209" s="491"/>
      <c r="CK209" s="490"/>
      <c r="CL209" s="186"/>
    </row>
    <row r="210" spans="67:90" x14ac:dyDescent="0.2">
      <c r="BO210" s="490"/>
      <c r="BP210" s="73"/>
      <c r="BQ210" s="73"/>
      <c r="BR210" s="73"/>
      <c r="BS210" s="493"/>
      <c r="BT210" s="493"/>
      <c r="BU210" s="493"/>
      <c r="BV210" s="70"/>
      <c r="BW210" s="70"/>
      <c r="BX210" s="70"/>
      <c r="BY210" s="70"/>
      <c r="BZ210" s="70"/>
      <c r="CA210" s="70"/>
      <c r="CB210" s="70"/>
      <c r="CC210" s="70"/>
      <c r="CD210" s="491"/>
      <c r="CE210" s="491"/>
      <c r="CF210" s="491"/>
      <c r="CG210" s="491"/>
      <c r="CH210" s="491"/>
      <c r="CI210" s="491"/>
      <c r="CJ210" s="491"/>
      <c r="CK210" s="490"/>
      <c r="CL210" s="186"/>
    </row>
    <row r="211" spans="67:90" x14ac:dyDescent="0.2">
      <c r="BO211" s="490"/>
      <c r="BP211" s="73"/>
      <c r="BQ211" s="73"/>
      <c r="BR211" s="73"/>
      <c r="BS211" s="493"/>
      <c r="BT211" s="493"/>
      <c r="BU211" s="493"/>
      <c r="BV211" s="70"/>
      <c r="BW211" s="70"/>
      <c r="BX211" s="70"/>
      <c r="BY211" s="70"/>
      <c r="BZ211" s="70"/>
      <c r="CA211" s="70"/>
      <c r="CB211" s="70"/>
      <c r="CC211" s="70"/>
      <c r="CD211" s="491"/>
      <c r="CE211" s="491"/>
      <c r="CF211" s="491"/>
      <c r="CG211" s="491"/>
      <c r="CH211" s="491"/>
      <c r="CI211" s="491"/>
      <c r="CJ211" s="491"/>
      <c r="CK211" s="490"/>
      <c r="CL211" s="186"/>
    </row>
    <row r="212" spans="67:90" x14ac:dyDescent="0.2">
      <c r="BO212" s="490"/>
      <c r="BP212" s="73"/>
      <c r="BQ212" s="73"/>
      <c r="BR212" s="73"/>
      <c r="BS212" s="493"/>
      <c r="BT212" s="493"/>
      <c r="BU212" s="493"/>
      <c r="BV212" s="70"/>
      <c r="BW212" s="70"/>
      <c r="BX212" s="70"/>
      <c r="BY212" s="70"/>
      <c r="BZ212" s="70"/>
      <c r="CA212" s="70"/>
      <c r="CB212" s="70"/>
      <c r="CC212" s="70"/>
      <c r="CD212" s="491"/>
      <c r="CE212" s="491"/>
      <c r="CF212" s="491"/>
      <c r="CG212" s="491"/>
      <c r="CH212" s="491"/>
      <c r="CI212" s="491"/>
      <c r="CJ212" s="491"/>
      <c r="CK212" s="490"/>
      <c r="CL212" s="186"/>
    </row>
    <row r="213" spans="67:90" x14ac:dyDescent="0.2">
      <c r="BO213" s="490"/>
      <c r="BP213" s="73"/>
      <c r="BQ213" s="73"/>
      <c r="BR213" s="73"/>
      <c r="BS213" s="493"/>
      <c r="BT213" s="493"/>
      <c r="BU213" s="493"/>
      <c r="BV213" s="70"/>
      <c r="BW213" s="70"/>
      <c r="BX213" s="70"/>
      <c r="BY213" s="70"/>
      <c r="BZ213" s="70"/>
      <c r="CA213" s="70"/>
      <c r="CB213" s="70"/>
      <c r="CC213" s="70"/>
      <c r="CD213" s="491"/>
      <c r="CE213" s="491"/>
      <c r="CF213" s="491"/>
      <c r="CG213" s="491"/>
      <c r="CH213" s="491"/>
      <c r="CI213" s="491"/>
      <c r="CJ213" s="491"/>
      <c r="CK213" s="490"/>
      <c r="CL213" s="186"/>
    </row>
    <row r="214" spans="67:90" x14ac:dyDescent="0.2">
      <c r="BO214" s="490"/>
      <c r="BP214" s="73"/>
      <c r="BQ214" s="73"/>
      <c r="BR214" s="73"/>
      <c r="BS214" s="493"/>
      <c r="BT214" s="493"/>
      <c r="BU214" s="493"/>
      <c r="BV214" s="70"/>
      <c r="BW214" s="70"/>
      <c r="BX214" s="70"/>
      <c r="BY214" s="70"/>
      <c r="BZ214" s="70"/>
      <c r="CA214" s="70"/>
      <c r="CB214" s="70"/>
      <c r="CC214" s="70"/>
      <c r="CD214" s="491"/>
      <c r="CE214" s="491"/>
      <c r="CF214" s="491"/>
      <c r="CG214" s="491"/>
      <c r="CH214" s="491"/>
      <c r="CI214" s="491"/>
      <c r="CJ214" s="491"/>
      <c r="CK214" s="490"/>
      <c r="CL214" s="186"/>
    </row>
    <row r="215" spans="67:90" x14ac:dyDescent="0.2">
      <c r="BO215" s="490"/>
      <c r="BP215" s="73"/>
      <c r="BQ215" s="73"/>
      <c r="BR215" s="73"/>
      <c r="BS215" s="493"/>
      <c r="BT215" s="493"/>
      <c r="BU215" s="493"/>
      <c r="BV215" s="70"/>
      <c r="BW215" s="70"/>
      <c r="BX215" s="70"/>
      <c r="BY215" s="70"/>
      <c r="BZ215" s="70"/>
      <c r="CA215" s="70"/>
      <c r="CB215" s="70"/>
      <c r="CC215" s="70"/>
      <c r="CD215" s="491"/>
      <c r="CE215" s="491"/>
      <c r="CF215" s="491"/>
      <c r="CG215" s="491"/>
      <c r="CH215" s="491"/>
      <c r="CI215" s="491"/>
      <c r="CJ215" s="491"/>
      <c r="CK215" s="490"/>
      <c r="CL215" s="186"/>
    </row>
    <row r="216" spans="67:90" x14ac:dyDescent="0.2">
      <c r="BO216" s="490"/>
      <c r="BP216" s="73"/>
      <c r="BQ216" s="73"/>
      <c r="BR216" s="73"/>
      <c r="BS216" s="493"/>
      <c r="BT216" s="493"/>
      <c r="BU216" s="493"/>
      <c r="BV216" s="70"/>
      <c r="BW216" s="70"/>
      <c r="BX216" s="70"/>
      <c r="BY216" s="70"/>
      <c r="BZ216" s="70"/>
      <c r="CA216" s="70"/>
      <c r="CB216" s="70"/>
      <c r="CC216" s="70"/>
      <c r="CD216" s="491"/>
      <c r="CE216" s="491"/>
      <c r="CF216" s="491"/>
      <c r="CG216" s="491"/>
      <c r="CH216" s="491"/>
      <c r="CI216" s="491"/>
      <c r="CJ216" s="491"/>
      <c r="CK216" s="490"/>
      <c r="CL216" s="186"/>
    </row>
    <row r="217" spans="67:90" x14ac:dyDescent="0.2">
      <c r="BO217" s="490"/>
      <c r="BP217" s="73"/>
      <c r="BQ217" s="73"/>
      <c r="BR217" s="73"/>
      <c r="BS217" s="493"/>
      <c r="BT217" s="493"/>
      <c r="BU217" s="493"/>
      <c r="BV217" s="70"/>
      <c r="BW217" s="70"/>
      <c r="BX217" s="70"/>
      <c r="BY217" s="70"/>
      <c r="BZ217" s="70"/>
      <c r="CA217" s="70"/>
      <c r="CB217" s="70"/>
      <c r="CC217" s="70"/>
      <c r="CD217" s="491"/>
      <c r="CE217" s="491"/>
      <c r="CF217" s="491"/>
      <c r="CG217" s="491"/>
      <c r="CH217" s="491"/>
      <c r="CI217" s="491"/>
      <c r="CJ217" s="491"/>
      <c r="CK217" s="490"/>
      <c r="CL217" s="186"/>
    </row>
    <row r="218" spans="67:90" x14ac:dyDescent="0.2">
      <c r="BO218" s="490"/>
      <c r="BP218" s="73"/>
      <c r="BQ218" s="73"/>
      <c r="BR218" s="73"/>
      <c r="BS218" s="493"/>
      <c r="BT218" s="493"/>
      <c r="BU218" s="493"/>
      <c r="BV218" s="70"/>
      <c r="BW218" s="70"/>
      <c r="BX218" s="70"/>
      <c r="BY218" s="70"/>
      <c r="BZ218" s="70"/>
      <c r="CA218" s="70"/>
      <c r="CB218" s="70"/>
      <c r="CC218" s="70"/>
      <c r="CD218" s="491"/>
      <c r="CE218" s="491"/>
      <c r="CF218" s="491"/>
      <c r="CG218" s="491"/>
      <c r="CH218" s="491"/>
      <c r="CI218" s="491"/>
      <c r="CJ218" s="491"/>
      <c r="CK218" s="490"/>
      <c r="CL218" s="186"/>
    </row>
    <row r="219" spans="67:90" x14ac:dyDescent="0.2">
      <c r="BO219" s="490"/>
      <c r="BP219" s="73"/>
      <c r="BQ219" s="73"/>
      <c r="BR219" s="73"/>
      <c r="BS219" s="493"/>
      <c r="BT219" s="493"/>
      <c r="BU219" s="493"/>
      <c r="BV219" s="70"/>
      <c r="BW219" s="70"/>
      <c r="BX219" s="70"/>
      <c r="BY219" s="70"/>
      <c r="BZ219" s="70"/>
      <c r="CA219" s="70"/>
      <c r="CB219" s="70"/>
      <c r="CC219" s="70"/>
      <c r="CD219" s="491"/>
      <c r="CE219" s="491"/>
      <c r="CF219" s="491"/>
      <c r="CG219" s="491"/>
      <c r="CH219" s="491"/>
      <c r="CI219" s="491"/>
      <c r="CJ219" s="491"/>
      <c r="CK219" s="490"/>
      <c r="CL219" s="186"/>
    </row>
    <row r="220" spans="67:90" x14ac:dyDescent="0.2">
      <c r="BO220" s="490"/>
      <c r="BP220" s="73"/>
      <c r="BQ220" s="73"/>
      <c r="BR220" s="73"/>
      <c r="BS220" s="493"/>
      <c r="BT220" s="493"/>
      <c r="BU220" s="493"/>
      <c r="BV220" s="70"/>
      <c r="BW220" s="70"/>
      <c r="BX220" s="70"/>
      <c r="BY220" s="70"/>
      <c r="BZ220" s="70"/>
      <c r="CA220" s="70"/>
      <c r="CB220" s="70"/>
      <c r="CC220" s="70"/>
      <c r="CD220" s="491"/>
      <c r="CE220" s="491"/>
      <c r="CF220" s="491"/>
      <c r="CG220" s="491"/>
      <c r="CH220" s="491"/>
      <c r="CI220" s="491"/>
      <c r="CJ220" s="491"/>
      <c r="CK220" s="490"/>
      <c r="CL220" s="186"/>
    </row>
    <row r="221" spans="67:90" x14ac:dyDescent="0.2">
      <c r="BO221" s="490"/>
      <c r="BP221" s="73"/>
      <c r="BQ221" s="73"/>
      <c r="BR221" s="73"/>
      <c r="BS221" s="493"/>
      <c r="BT221" s="493"/>
      <c r="BU221" s="493"/>
      <c r="BV221" s="70"/>
      <c r="BW221" s="70"/>
      <c r="BX221" s="70"/>
      <c r="BY221" s="70"/>
      <c r="BZ221" s="70"/>
      <c r="CA221" s="70"/>
      <c r="CB221" s="70"/>
      <c r="CC221" s="70"/>
      <c r="CD221" s="491"/>
      <c r="CE221" s="491"/>
      <c r="CF221" s="491"/>
      <c r="CG221" s="491"/>
      <c r="CH221" s="491"/>
      <c r="CI221" s="491"/>
      <c r="CJ221" s="491"/>
      <c r="CK221" s="490"/>
      <c r="CL221" s="186"/>
    </row>
    <row r="222" spans="67:90" x14ac:dyDescent="0.2">
      <c r="BO222" s="490"/>
      <c r="BP222" s="73"/>
      <c r="BQ222" s="73"/>
      <c r="BR222" s="73"/>
      <c r="BS222" s="493"/>
      <c r="BT222" s="493"/>
      <c r="BU222" s="493"/>
      <c r="BV222" s="70"/>
      <c r="BW222" s="70"/>
      <c r="BX222" s="70"/>
      <c r="BY222" s="70"/>
      <c r="BZ222" s="70"/>
      <c r="CA222" s="70"/>
      <c r="CB222" s="70"/>
      <c r="CC222" s="70"/>
      <c r="CD222" s="491"/>
      <c r="CE222" s="491"/>
      <c r="CF222" s="491"/>
      <c r="CG222" s="491"/>
      <c r="CH222" s="491"/>
      <c r="CI222" s="491"/>
      <c r="CJ222" s="491"/>
      <c r="CK222" s="490"/>
      <c r="CL222" s="186"/>
    </row>
    <row r="223" spans="67:90" x14ac:dyDescent="0.2">
      <c r="BO223" s="490"/>
      <c r="BP223" s="73"/>
      <c r="BQ223" s="73"/>
      <c r="BR223" s="73"/>
      <c r="BS223" s="493"/>
      <c r="BT223" s="493"/>
      <c r="BU223" s="493"/>
      <c r="BV223" s="70"/>
      <c r="BW223" s="70"/>
      <c r="BX223" s="70"/>
      <c r="BY223" s="70"/>
      <c r="BZ223" s="70"/>
      <c r="CA223" s="70"/>
      <c r="CB223" s="70"/>
      <c r="CC223" s="70"/>
      <c r="CD223" s="491"/>
      <c r="CE223" s="491"/>
      <c r="CF223" s="491"/>
      <c r="CG223" s="491"/>
      <c r="CH223" s="491"/>
      <c r="CI223" s="491"/>
      <c r="CJ223" s="491"/>
      <c r="CK223" s="490"/>
      <c r="CL223" s="186"/>
    </row>
    <row r="224" spans="67:90" x14ac:dyDescent="0.2">
      <c r="BO224" s="490"/>
      <c r="BP224" s="73"/>
      <c r="BQ224" s="73"/>
      <c r="BR224" s="73"/>
      <c r="BS224" s="493"/>
      <c r="BT224" s="493"/>
      <c r="BU224" s="493"/>
      <c r="BV224" s="70"/>
      <c r="BW224" s="70"/>
      <c r="BX224" s="70"/>
      <c r="BY224" s="70"/>
      <c r="BZ224" s="70"/>
      <c r="CA224" s="70"/>
      <c r="CB224" s="70"/>
      <c r="CC224" s="70"/>
      <c r="CD224" s="491"/>
      <c r="CE224" s="491"/>
      <c r="CF224" s="491"/>
      <c r="CG224" s="491"/>
      <c r="CH224" s="491"/>
      <c r="CI224" s="491"/>
      <c r="CJ224" s="491"/>
      <c r="CK224" s="490"/>
      <c r="CL224" s="186"/>
    </row>
    <row r="225" spans="67:90" x14ac:dyDescent="0.2">
      <c r="BO225" s="490"/>
      <c r="BP225" s="73"/>
      <c r="BQ225" s="73"/>
      <c r="BR225" s="73"/>
      <c r="BS225" s="493"/>
      <c r="BT225" s="493"/>
      <c r="BU225" s="493"/>
      <c r="BV225" s="70"/>
      <c r="BW225" s="70"/>
      <c r="BX225" s="70"/>
      <c r="BY225" s="70"/>
      <c r="BZ225" s="70"/>
      <c r="CA225" s="70"/>
      <c r="CB225" s="70"/>
      <c r="CC225" s="70"/>
      <c r="CD225" s="491"/>
      <c r="CE225" s="491"/>
      <c r="CF225" s="491"/>
      <c r="CG225" s="491"/>
      <c r="CH225" s="491"/>
      <c r="CI225" s="491"/>
      <c r="CJ225" s="491"/>
      <c r="CK225" s="490"/>
      <c r="CL225" s="186"/>
    </row>
    <row r="226" spans="67:90" x14ac:dyDescent="0.2">
      <c r="BO226" s="490"/>
      <c r="BP226" s="73"/>
      <c r="BQ226" s="73"/>
      <c r="BR226" s="73"/>
      <c r="BS226" s="493"/>
      <c r="BT226" s="493"/>
      <c r="BU226" s="493"/>
      <c r="BV226" s="70"/>
      <c r="BW226" s="70"/>
      <c r="BX226" s="70"/>
      <c r="BY226" s="70"/>
      <c r="BZ226" s="70"/>
      <c r="CA226" s="70"/>
      <c r="CB226" s="70"/>
      <c r="CC226" s="70"/>
      <c r="CD226" s="491"/>
      <c r="CE226" s="491"/>
      <c r="CF226" s="491"/>
      <c r="CG226" s="491"/>
      <c r="CH226" s="491"/>
      <c r="CI226" s="491"/>
      <c r="CJ226" s="491"/>
      <c r="CK226" s="490"/>
      <c r="CL226" s="186"/>
    </row>
    <row r="227" spans="67:90" x14ac:dyDescent="0.2">
      <c r="BO227" s="490"/>
      <c r="BP227" s="73"/>
      <c r="BQ227" s="73"/>
      <c r="BR227" s="73"/>
      <c r="BS227" s="493"/>
      <c r="BT227" s="493"/>
      <c r="BU227" s="493"/>
      <c r="BV227" s="70"/>
      <c r="BW227" s="70"/>
      <c r="BX227" s="70"/>
      <c r="BY227" s="70"/>
      <c r="BZ227" s="70"/>
      <c r="CA227" s="70"/>
      <c r="CB227" s="70"/>
      <c r="CC227" s="70"/>
      <c r="CD227" s="491"/>
      <c r="CE227" s="491"/>
      <c r="CF227" s="491"/>
      <c r="CG227" s="491"/>
      <c r="CH227" s="491"/>
      <c r="CI227" s="491"/>
      <c r="CJ227" s="491"/>
      <c r="CK227" s="490"/>
      <c r="CL227" s="186"/>
    </row>
    <row r="228" spans="67:90" x14ac:dyDescent="0.2">
      <c r="BO228" s="490"/>
      <c r="BP228" s="73"/>
      <c r="BQ228" s="73"/>
      <c r="BR228" s="73"/>
      <c r="BS228" s="493"/>
      <c r="BT228" s="493"/>
      <c r="BU228" s="493"/>
      <c r="BV228" s="70"/>
      <c r="BW228" s="70"/>
      <c r="BX228" s="70"/>
      <c r="BY228" s="70"/>
      <c r="BZ228" s="70"/>
      <c r="CA228" s="70"/>
      <c r="CB228" s="70"/>
      <c r="CC228" s="70"/>
      <c r="CD228" s="491"/>
      <c r="CE228" s="491"/>
      <c r="CF228" s="491"/>
      <c r="CG228" s="491"/>
      <c r="CH228" s="491"/>
      <c r="CI228" s="491"/>
      <c r="CJ228" s="491"/>
      <c r="CK228" s="490"/>
      <c r="CL228" s="186"/>
    </row>
    <row r="229" spans="67:90" x14ac:dyDescent="0.2">
      <c r="BO229" s="490"/>
      <c r="BP229" s="73"/>
      <c r="BQ229" s="73"/>
      <c r="BR229" s="73"/>
      <c r="BS229" s="493"/>
      <c r="BT229" s="493"/>
      <c r="BU229" s="493"/>
      <c r="BV229" s="70"/>
      <c r="BW229" s="70"/>
      <c r="BX229" s="70"/>
      <c r="BY229" s="70"/>
      <c r="BZ229" s="70"/>
      <c r="CA229" s="70"/>
      <c r="CB229" s="70"/>
      <c r="CC229" s="70"/>
      <c r="CD229" s="491"/>
      <c r="CE229" s="491"/>
      <c r="CF229" s="491"/>
      <c r="CG229" s="491"/>
      <c r="CH229" s="491"/>
      <c r="CI229" s="491"/>
      <c r="CJ229" s="491"/>
      <c r="CK229" s="490"/>
      <c r="CL229" s="186"/>
    </row>
    <row r="230" spans="67:90" x14ac:dyDescent="0.2">
      <c r="BO230" s="490"/>
      <c r="BP230" s="73"/>
      <c r="BQ230" s="73"/>
      <c r="BR230" s="73"/>
      <c r="BS230" s="493"/>
      <c r="BT230" s="493"/>
      <c r="BU230" s="493"/>
      <c r="BV230" s="70"/>
      <c r="BW230" s="70"/>
      <c r="BX230" s="70"/>
      <c r="BY230" s="70"/>
      <c r="BZ230" s="70"/>
      <c r="CA230" s="70"/>
      <c r="CB230" s="70"/>
      <c r="CC230" s="70"/>
      <c r="CD230" s="491"/>
      <c r="CE230" s="491"/>
      <c r="CF230" s="491"/>
      <c r="CG230" s="491"/>
      <c r="CH230" s="491"/>
      <c r="CI230" s="491"/>
      <c r="CJ230" s="491"/>
      <c r="CK230" s="490"/>
      <c r="CL230" s="186"/>
    </row>
    <row r="231" spans="67:90" x14ac:dyDescent="0.2">
      <c r="BO231" s="490"/>
      <c r="BP231" s="73"/>
      <c r="BQ231" s="73"/>
      <c r="BR231" s="73"/>
      <c r="BS231" s="493"/>
      <c r="BT231" s="493"/>
      <c r="BU231" s="493"/>
      <c r="BV231" s="70"/>
      <c r="BW231" s="70"/>
      <c r="BX231" s="70"/>
      <c r="BY231" s="70"/>
      <c r="BZ231" s="70"/>
      <c r="CA231" s="70"/>
      <c r="CB231" s="70"/>
      <c r="CC231" s="70"/>
      <c r="CD231" s="491"/>
      <c r="CE231" s="491"/>
      <c r="CF231" s="491"/>
      <c r="CG231" s="491"/>
      <c r="CH231" s="491"/>
      <c r="CI231" s="491"/>
      <c r="CJ231" s="491"/>
      <c r="CK231" s="490"/>
      <c r="CL231" s="186"/>
    </row>
    <row r="232" spans="67:90" x14ac:dyDescent="0.2">
      <c r="BO232" s="490"/>
      <c r="BP232" s="73"/>
      <c r="BQ232" s="73"/>
      <c r="BR232" s="73"/>
      <c r="BS232" s="493"/>
      <c r="BT232" s="493"/>
      <c r="BU232" s="493"/>
      <c r="BV232" s="70"/>
      <c r="BW232" s="70"/>
      <c r="BX232" s="70"/>
      <c r="BY232" s="70"/>
      <c r="BZ232" s="70"/>
      <c r="CA232" s="70"/>
      <c r="CB232" s="70"/>
      <c r="CC232" s="70"/>
      <c r="CD232" s="491"/>
      <c r="CE232" s="491"/>
      <c r="CF232" s="491"/>
      <c r="CG232" s="491"/>
      <c r="CH232" s="491"/>
      <c r="CI232" s="491"/>
      <c r="CJ232" s="491"/>
      <c r="CK232" s="490"/>
      <c r="CL232" s="186"/>
    </row>
    <row r="233" spans="67:90" x14ac:dyDescent="0.2">
      <c r="BO233" s="490"/>
      <c r="BP233" s="73"/>
      <c r="BQ233" s="73"/>
      <c r="BR233" s="73"/>
      <c r="BS233" s="493"/>
      <c r="BT233" s="493"/>
      <c r="BU233" s="493"/>
      <c r="BV233" s="70"/>
      <c r="BW233" s="70"/>
      <c r="BX233" s="70"/>
      <c r="BY233" s="70"/>
      <c r="BZ233" s="70"/>
      <c r="CA233" s="70"/>
      <c r="CB233" s="70"/>
      <c r="CC233" s="70"/>
      <c r="CD233" s="491"/>
      <c r="CE233" s="491"/>
      <c r="CF233" s="491"/>
      <c r="CG233" s="491"/>
      <c r="CH233" s="491"/>
      <c r="CI233" s="491"/>
      <c r="CJ233" s="491"/>
      <c r="CK233" s="490"/>
      <c r="CL233" s="186"/>
    </row>
    <row r="234" spans="67:90" x14ac:dyDescent="0.2">
      <c r="BO234" s="490"/>
      <c r="BP234" s="73"/>
      <c r="BQ234" s="73"/>
      <c r="BR234" s="73"/>
      <c r="BS234" s="493"/>
      <c r="BT234" s="493"/>
      <c r="BU234" s="493"/>
      <c r="BV234" s="70"/>
      <c r="BW234" s="70"/>
      <c r="BX234" s="70"/>
      <c r="BY234" s="70"/>
      <c r="BZ234" s="70"/>
      <c r="CA234" s="70"/>
      <c r="CB234" s="70"/>
      <c r="CC234" s="70"/>
      <c r="CD234" s="491"/>
      <c r="CE234" s="491"/>
      <c r="CF234" s="491"/>
      <c r="CG234" s="491"/>
      <c r="CH234" s="491"/>
      <c r="CI234" s="491"/>
      <c r="CJ234" s="491"/>
      <c r="CK234" s="490"/>
      <c r="CL234" s="186"/>
    </row>
    <row r="235" spans="67:90" x14ac:dyDescent="0.2">
      <c r="BO235" s="490"/>
      <c r="BP235" s="73"/>
      <c r="BQ235" s="73"/>
      <c r="BR235" s="73"/>
      <c r="BS235" s="493"/>
      <c r="BT235" s="493"/>
      <c r="BU235" s="493"/>
      <c r="BV235" s="70"/>
      <c r="BW235" s="70"/>
      <c r="BX235" s="70"/>
      <c r="BY235" s="70"/>
      <c r="BZ235" s="70"/>
      <c r="CA235" s="70"/>
      <c r="CB235" s="70"/>
      <c r="CC235" s="70"/>
      <c r="CD235" s="491"/>
      <c r="CE235" s="491"/>
      <c r="CF235" s="491"/>
      <c r="CG235" s="491"/>
      <c r="CH235" s="491"/>
      <c r="CI235" s="491"/>
      <c r="CJ235" s="491"/>
      <c r="CK235" s="490"/>
      <c r="CL235" s="186"/>
    </row>
    <row r="236" spans="67:90" x14ac:dyDescent="0.2">
      <c r="BO236" s="490"/>
      <c r="BP236" s="73"/>
      <c r="BQ236" s="73"/>
      <c r="BR236" s="73"/>
      <c r="BS236" s="493"/>
      <c r="BT236" s="493"/>
      <c r="BU236" s="493"/>
      <c r="BV236" s="70"/>
      <c r="BW236" s="70"/>
      <c r="BX236" s="70"/>
      <c r="BY236" s="70"/>
      <c r="BZ236" s="70"/>
      <c r="CA236" s="70"/>
      <c r="CB236" s="70"/>
      <c r="CC236" s="70"/>
      <c r="CD236" s="491"/>
      <c r="CE236" s="491"/>
      <c r="CF236" s="491"/>
      <c r="CG236" s="491"/>
      <c r="CH236" s="491"/>
      <c r="CI236" s="491"/>
      <c r="CJ236" s="491"/>
      <c r="CK236" s="490"/>
      <c r="CL236" s="186"/>
    </row>
    <row r="237" spans="67:90" x14ac:dyDescent="0.2">
      <c r="BO237" s="490"/>
      <c r="BP237" s="73"/>
      <c r="BQ237" s="73"/>
      <c r="BR237" s="73"/>
      <c r="BS237" s="493"/>
      <c r="BT237" s="493"/>
      <c r="BU237" s="493"/>
      <c r="BV237" s="70"/>
      <c r="BW237" s="70"/>
      <c r="BX237" s="70"/>
      <c r="BY237" s="70"/>
      <c r="BZ237" s="70"/>
      <c r="CA237" s="70"/>
      <c r="CB237" s="70"/>
      <c r="CC237" s="70"/>
      <c r="CD237" s="491"/>
      <c r="CE237" s="491"/>
      <c r="CF237" s="491"/>
      <c r="CG237" s="491"/>
      <c r="CH237" s="491"/>
      <c r="CI237" s="491"/>
      <c r="CJ237" s="491"/>
      <c r="CK237" s="490"/>
      <c r="CL237" s="186"/>
    </row>
    <row r="238" spans="67:90" x14ac:dyDescent="0.2">
      <c r="BO238" s="490"/>
      <c r="BP238" s="73"/>
      <c r="BQ238" s="73"/>
      <c r="BR238" s="73"/>
      <c r="BS238" s="493"/>
      <c r="BT238" s="493"/>
      <c r="BU238" s="493"/>
      <c r="BV238" s="70"/>
      <c r="BW238" s="70"/>
      <c r="BX238" s="70"/>
      <c r="BY238" s="70"/>
      <c r="BZ238" s="70"/>
      <c r="CA238" s="70"/>
      <c r="CB238" s="70"/>
      <c r="CC238" s="70"/>
      <c r="CD238" s="491"/>
      <c r="CE238" s="491"/>
      <c r="CF238" s="491"/>
      <c r="CG238" s="491"/>
      <c r="CH238" s="491"/>
      <c r="CI238" s="491"/>
      <c r="CJ238" s="491"/>
      <c r="CK238" s="490"/>
      <c r="CL238" s="186"/>
    </row>
    <row r="239" spans="67:90" x14ac:dyDescent="0.2">
      <c r="BO239" s="490"/>
      <c r="BP239" s="73"/>
      <c r="BQ239" s="73"/>
      <c r="BR239" s="73"/>
      <c r="BS239" s="493"/>
      <c r="BT239" s="493"/>
      <c r="BU239" s="493"/>
      <c r="BV239" s="70"/>
      <c r="BW239" s="70"/>
      <c r="BX239" s="70"/>
      <c r="BY239" s="70"/>
      <c r="BZ239" s="70"/>
      <c r="CA239" s="70"/>
      <c r="CB239" s="70"/>
      <c r="CC239" s="70"/>
      <c r="CD239" s="491"/>
      <c r="CE239" s="491"/>
      <c r="CF239" s="491"/>
      <c r="CG239" s="491"/>
      <c r="CH239" s="491"/>
      <c r="CI239" s="491"/>
      <c r="CJ239" s="491"/>
      <c r="CK239" s="490"/>
      <c r="CL239" s="186"/>
    </row>
    <row r="240" spans="67:90" x14ac:dyDescent="0.2">
      <c r="BO240" s="490"/>
      <c r="BP240" s="73"/>
      <c r="BQ240" s="73"/>
      <c r="BR240" s="73"/>
      <c r="BS240" s="493"/>
      <c r="BT240" s="493"/>
      <c r="BU240" s="493"/>
      <c r="BV240" s="70"/>
      <c r="BW240" s="70"/>
      <c r="BX240" s="70"/>
      <c r="BY240" s="70"/>
      <c r="BZ240" s="70"/>
      <c r="CA240" s="70"/>
      <c r="CB240" s="70"/>
      <c r="CC240" s="70"/>
      <c r="CD240" s="491"/>
      <c r="CE240" s="491"/>
      <c r="CF240" s="491"/>
      <c r="CG240" s="491"/>
      <c r="CH240" s="491"/>
      <c r="CI240" s="491"/>
      <c r="CJ240" s="491"/>
      <c r="CK240" s="490"/>
      <c r="CL240" s="186"/>
    </row>
    <row r="241" spans="67:90" x14ac:dyDescent="0.2">
      <c r="BO241" s="490"/>
      <c r="BP241" s="73"/>
      <c r="BQ241" s="73"/>
      <c r="BR241" s="73"/>
      <c r="BS241" s="493"/>
      <c r="BT241" s="493"/>
      <c r="BU241" s="493"/>
      <c r="BV241" s="70"/>
      <c r="BW241" s="70"/>
      <c r="BX241" s="70"/>
      <c r="BY241" s="70"/>
      <c r="BZ241" s="70"/>
      <c r="CA241" s="70"/>
      <c r="CB241" s="70"/>
      <c r="CC241" s="70"/>
      <c r="CD241" s="491"/>
      <c r="CE241" s="491"/>
      <c r="CF241" s="491"/>
      <c r="CG241" s="491"/>
      <c r="CH241" s="491"/>
      <c r="CI241" s="491"/>
      <c r="CJ241" s="491"/>
      <c r="CK241" s="490"/>
      <c r="CL241" s="186"/>
    </row>
    <row r="242" spans="67:90" x14ac:dyDescent="0.2">
      <c r="BO242" s="490"/>
      <c r="BP242" s="73"/>
      <c r="BQ242" s="73"/>
      <c r="BR242" s="73"/>
      <c r="BS242" s="493"/>
      <c r="BT242" s="493"/>
      <c r="BU242" s="493"/>
      <c r="BV242" s="70"/>
      <c r="BW242" s="70"/>
      <c r="BX242" s="70"/>
      <c r="BY242" s="70"/>
      <c r="BZ242" s="70"/>
      <c r="CA242" s="70"/>
      <c r="CB242" s="70"/>
      <c r="CC242" s="70"/>
      <c r="CD242" s="491"/>
      <c r="CE242" s="491"/>
      <c r="CF242" s="491"/>
      <c r="CG242" s="491"/>
      <c r="CH242" s="491"/>
      <c r="CI242" s="491"/>
      <c r="CJ242" s="491"/>
      <c r="CK242" s="490"/>
      <c r="CL242" s="186"/>
    </row>
    <row r="243" spans="67:90" x14ac:dyDescent="0.2">
      <c r="BO243" s="490"/>
      <c r="BP243" s="73"/>
      <c r="BQ243" s="73"/>
      <c r="BR243" s="73"/>
      <c r="BS243" s="493"/>
      <c r="BT243" s="493"/>
      <c r="BU243" s="493"/>
      <c r="BV243" s="70"/>
      <c r="BW243" s="70"/>
      <c r="BX243" s="70"/>
      <c r="BY243" s="70"/>
      <c r="BZ243" s="70"/>
      <c r="CA243" s="70"/>
      <c r="CB243" s="70"/>
      <c r="CC243" s="70"/>
      <c r="CD243" s="491"/>
      <c r="CE243" s="491"/>
      <c r="CF243" s="491"/>
      <c r="CG243" s="491"/>
      <c r="CH243" s="491"/>
      <c r="CI243" s="491"/>
      <c r="CJ243" s="491"/>
      <c r="CK243" s="490"/>
      <c r="CL243" s="186"/>
    </row>
    <row r="244" spans="67:90" x14ac:dyDescent="0.2">
      <c r="BO244" s="490"/>
      <c r="BP244" s="73"/>
      <c r="BQ244" s="73"/>
      <c r="BR244" s="73"/>
      <c r="BS244" s="493"/>
      <c r="BT244" s="493"/>
      <c r="BU244" s="493"/>
      <c r="BV244" s="70"/>
      <c r="BW244" s="70"/>
      <c r="BX244" s="70"/>
      <c r="BY244" s="70"/>
      <c r="BZ244" s="70"/>
      <c r="CA244" s="70"/>
      <c r="CB244" s="70"/>
      <c r="CC244" s="70"/>
      <c r="CD244" s="491"/>
      <c r="CE244" s="491"/>
      <c r="CF244" s="491"/>
      <c r="CG244" s="491"/>
      <c r="CH244" s="491"/>
      <c r="CI244" s="491"/>
      <c r="CJ244" s="491"/>
      <c r="CK244" s="490"/>
      <c r="CL244" s="186"/>
    </row>
    <row r="245" spans="67:90" x14ac:dyDescent="0.2">
      <c r="BO245" s="490"/>
      <c r="BP245" s="73"/>
      <c r="BQ245" s="73"/>
      <c r="BR245" s="73"/>
      <c r="BS245" s="493"/>
      <c r="BT245" s="493"/>
      <c r="BU245" s="493"/>
      <c r="BV245" s="70"/>
      <c r="BW245" s="70"/>
      <c r="BX245" s="70"/>
      <c r="BY245" s="70"/>
      <c r="BZ245" s="70"/>
      <c r="CA245" s="70"/>
      <c r="CB245" s="70"/>
      <c r="CC245" s="70"/>
      <c r="CD245" s="491"/>
      <c r="CE245" s="491"/>
      <c r="CF245" s="491"/>
      <c r="CG245" s="491"/>
      <c r="CH245" s="491"/>
      <c r="CI245" s="491"/>
      <c r="CJ245" s="491"/>
      <c r="CK245" s="490"/>
      <c r="CL245" s="186"/>
    </row>
    <row r="246" spans="67:90" x14ac:dyDescent="0.2">
      <c r="BO246" s="490"/>
      <c r="BP246" s="73"/>
      <c r="BQ246" s="73"/>
      <c r="BR246" s="73"/>
      <c r="BS246" s="493"/>
      <c r="BT246" s="493"/>
      <c r="BU246" s="493"/>
      <c r="BV246" s="70"/>
      <c r="BW246" s="70"/>
      <c r="BX246" s="70"/>
      <c r="BY246" s="70"/>
      <c r="BZ246" s="70"/>
      <c r="CA246" s="70"/>
      <c r="CB246" s="70"/>
      <c r="CC246" s="70"/>
      <c r="CD246" s="491"/>
      <c r="CE246" s="491"/>
      <c r="CF246" s="491"/>
      <c r="CG246" s="491"/>
      <c r="CH246" s="491"/>
      <c r="CI246" s="491"/>
      <c r="CJ246" s="491"/>
      <c r="CK246" s="490"/>
      <c r="CL246" s="186"/>
    </row>
    <row r="247" spans="67:90" x14ac:dyDescent="0.2">
      <c r="BO247" s="490"/>
      <c r="BP247" s="73"/>
      <c r="BQ247" s="73"/>
      <c r="BR247" s="73"/>
      <c r="BS247" s="493"/>
      <c r="BT247" s="493"/>
      <c r="BU247" s="493"/>
      <c r="BV247" s="70"/>
      <c r="BW247" s="70"/>
      <c r="BX247" s="70"/>
      <c r="BY247" s="70"/>
      <c r="BZ247" s="70"/>
      <c r="CA247" s="70"/>
      <c r="CB247" s="70"/>
      <c r="CC247" s="70"/>
      <c r="CD247" s="491"/>
      <c r="CE247" s="491"/>
      <c r="CF247" s="491"/>
      <c r="CG247" s="491"/>
      <c r="CH247" s="491"/>
      <c r="CI247" s="491"/>
      <c r="CJ247" s="491"/>
      <c r="CK247" s="490"/>
      <c r="CL247" s="186"/>
    </row>
    <row r="248" spans="67:90" x14ac:dyDescent="0.2">
      <c r="BO248" s="490"/>
      <c r="BP248" s="73"/>
      <c r="BQ248" s="73"/>
      <c r="BR248" s="73"/>
      <c r="BS248" s="493"/>
      <c r="BT248" s="493"/>
      <c r="BU248" s="493"/>
      <c r="BV248" s="70"/>
      <c r="BW248" s="70"/>
      <c r="BX248" s="70"/>
      <c r="BY248" s="70"/>
      <c r="BZ248" s="70"/>
      <c r="CA248" s="70"/>
      <c r="CB248" s="70"/>
      <c r="CC248" s="70"/>
      <c r="CD248" s="491"/>
      <c r="CE248" s="491"/>
      <c r="CF248" s="491"/>
      <c r="CG248" s="491"/>
      <c r="CH248" s="491"/>
      <c r="CI248" s="491"/>
      <c r="CJ248" s="491"/>
      <c r="CK248" s="490"/>
      <c r="CL248" s="186"/>
    </row>
    <row r="249" spans="67:90" x14ac:dyDescent="0.2">
      <c r="BO249" s="490"/>
      <c r="BP249" s="73"/>
      <c r="BQ249" s="73"/>
      <c r="BR249" s="73"/>
      <c r="BS249" s="493"/>
      <c r="BT249" s="493"/>
      <c r="BU249" s="493"/>
      <c r="BV249" s="70"/>
      <c r="BW249" s="70"/>
      <c r="BX249" s="70"/>
      <c r="BY249" s="70"/>
      <c r="BZ249" s="70"/>
      <c r="CA249" s="70"/>
      <c r="CB249" s="70"/>
      <c r="CC249" s="70"/>
      <c r="CD249" s="491"/>
      <c r="CE249" s="491"/>
      <c r="CF249" s="491"/>
      <c r="CG249" s="491"/>
      <c r="CH249" s="491"/>
      <c r="CI249" s="491"/>
      <c r="CJ249" s="491"/>
      <c r="CK249" s="490"/>
      <c r="CL249" s="186"/>
    </row>
    <row r="250" spans="67:90" x14ac:dyDescent="0.2">
      <c r="BO250" s="490"/>
      <c r="BP250" s="73"/>
      <c r="BQ250" s="73"/>
      <c r="BR250" s="73"/>
      <c r="BS250" s="493"/>
      <c r="BT250" s="493"/>
      <c r="BU250" s="493"/>
      <c r="BV250" s="70"/>
      <c r="BW250" s="70"/>
      <c r="BX250" s="70"/>
      <c r="BY250" s="70"/>
      <c r="BZ250" s="70"/>
      <c r="CA250" s="70"/>
      <c r="CB250" s="70"/>
      <c r="CC250" s="70"/>
      <c r="CD250" s="491"/>
      <c r="CE250" s="491"/>
      <c r="CF250" s="491"/>
      <c r="CG250" s="491"/>
      <c r="CH250" s="491"/>
      <c r="CI250" s="491"/>
      <c r="CJ250" s="491"/>
      <c r="CK250" s="490"/>
      <c r="CL250" s="186"/>
    </row>
    <row r="251" spans="67:90" x14ac:dyDescent="0.2">
      <c r="BO251" s="490"/>
      <c r="BP251" s="73"/>
      <c r="BQ251" s="73"/>
      <c r="BR251" s="73"/>
      <c r="BS251" s="493"/>
      <c r="BT251" s="493"/>
      <c r="BU251" s="493"/>
      <c r="BV251" s="70"/>
      <c r="BW251" s="70"/>
      <c r="BX251" s="70"/>
      <c r="BY251" s="70"/>
      <c r="BZ251" s="70"/>
      <c r="CA251" s="70"/>
      <c r="CB251" s="70"/>
      <c r="CC251" s="70"/>
      <c r="CD251" s="491"/>
      <c r="CE251" s="491"/>
      <c r="CF251" s="491"/>
      <c r="CG251" s="491"/>
      <c r="CH251" s="491"/>
      <c r="CI251" s="491"/>
      <c r="CJ251" s="491"/>
      <c r="CK251" s="490"/>
      <c r="CL251" s="186"/>
    </row>
    <row r="252" spans="67:90" x14ac:dyDescent="0.2">
      <c r="BO252" s="490"/>
      <c r="BP252" s="73"/>
      <c r="BQ252" s="73"/>
      <c r="BR252" s="73"/>
      <c r="BS252" s="493"/>
      <c r="BT252" s="493"/>
      <c r="BU252" s="493"/>
      <c r="BV252" s="70"/>
      <c r="BW252" s="70"/>
      <c r="BX252" s="70"/>
      <c r="BY252" s="70"/>
      <c r="BZ252" s="70"/>
      <c r="CA252" s="70"/>
      <c r="CB252" s="70"/>
      <c r="CC252" s="70"/>
      <c r="CD252" s="491"/>
      <c r="CE252" s="491"/>
      <c r="CF252" s="491"/>
      <c r="CG252" s="491"/>
      <c r="CH252" s="491"/>
      <c r="CI252" s="491"/>
      <c r="CJ252" s="491"/>
      <c r="CK252" s="490"/>
      <c r="CL252" s="186"/>
    </row>
    <row r="253" spans="67:90" x14ac:dyDescent="0.2">
      <c r="BO253" s="490"/>
      <c r="BP253" s="73"/>
      <c r="BQ253" s="73"/>
      <c r="BR253" s="73"/>
      <c r="BS253" s="493"/>
      <c r="BT253" s="493"/>
      <c r="BU253" s="493"/>
      <c r="BV253" s="70"/>
      <c r="BW253" s="70"/>
      <c r="BX253" s="70"/>
      <c r="BY253" s="70"/>
      <c r="BZ253" s="70"/>
      <c r="CA253" s="70"/>
      <c r="CB253" s="70"/>
      <c r="CC253" s="70"/>
      <c r="CD253" s="491"/>
      <c r="CE253" s="491"/>
      <c r="CF253" s="491"/>
      <c r="CG253" s="491"/>
      <c r="CH253" s="491"/>
      <c r="CI253" s="491"/>
      <c r="CJ253" s="491"/>
      <c r="CK253" s="490"/>
      <c r="CL253" s="186"/>
    </row>
    <row r="254" spans="67:90" x14ac:dyDescent="0.2">
      <c r="BO254" s="490"/>
      <c r="BP254" s="73"/>
      <c r="BQ254" s="73"/>
      <c r="BR254" s="73"/>
      <c r="BS254" s="493"/>
      <c r="BT254" s="493"/>
      <c r="BU254" s="493"/>
      <c r="BV254" s="70"/>
      <c r="BW254" s="70"/>
      <c r="BX254" s="70"/>
      <c r="BY254" s="70"/>
      <c r="BZ254" s="70"/>
      <c r="CA254" s="70"/>
      <c r="CB254" s="70"/>
      <c r="CC254" s="70"/>
      <c r="CD254" s="491"/>
      <c r="CE254" s="491"/>
      <c r="CF254" s="491"/>
      <c r="CG254" s="491"/>
      <c r="CH254" s="491"/>
      <c r="CI254" s="491"/>
      <c r="CJ254" s="491"/>
      <c r="CK254" s="490"/>
      <c r="CL254" s="186"/>
    </row>
    <row r="255" spans="67:90" x14ac:dyDescent="0.2">
      <c r="BO255" s="490"/>
      <c r="BP255" s="73"/>
      <c r="BQ255" s="73"/>
      <c r="BR255" s="73"/>
      <c r="BS255" s="493"/>
      <c r="BT255" s="493"/>
      <c r="BU255" s="493"/>
      <c r="BV255" s="70"/>
      <c r="BW255" s="70"/>
      <c r="BX255" s="70"/>
      <c r="BY255" s="70"/>
      <c r="BZ255" s="70"/>
      <c r="CA255" s="70"/>
      <c r="CB255" s="70"/>
      <c r="CC255" s="70"/>
      <c r="CD255" s="491"/>
      <c r="CE255" s="491"/>
      <c r="CF255" s="491"/>
      <c r="CG255" s="491"/>
      <c r="CH255" s="491"/>
      <c r="CI255" s="491"/>
      <c r="CJ255" s="491"/>
      <c r="CK255" s="490"/>
      <c r="CL255" s="186"/>
    </row>
    <row r="256" spans="67:90" x14ac:dyDescent="0.2">
      <c r="BO256" s="490"/>
      <c r="BP256" s="73"/>
      <c r="BQ256" s="73"/>
      <c r="BR256" s="73"/>
      <c r="BS256" s="493"/>
      <c r="BT256" s="493"/>
      <c r="BU256" s="493"/>
      <c r="BV256" s="70"/>
      <c r="BW256" s="70"/>
      <c r="BX256" s="70"/>
      <c r="BY256" s="70"/>
      <c r="BZ256" s="70"/>
      <c r="CA256" s="70"/>
      <c r="CB256" s="70"/>
      <c r="CC256" s="70"/>
      <c r="CD256" s="491"/>
      <c r="CE256" s="491"/>
      <c r="CF256" s="491"/>
      <c r="CG256" s="491"/>
      <c r="CH256" s="491"/>
      <c r="CI256" s="491"/>
      <c r="CJ256" s="491"/>
      <c r="CK256" s="490"/>
      <c r="CL256" s="186"/>
    </row>
    <row r="257" spans="67:90" x14ac:dyDescent="0.2">
      <c r="BO257" s="490"/>
      <c r="BP257" s="73"/>
      <c r="BQ257" s="73"/>
      <c r="BR257" s="73"/>
      <c r="BS257" s="493"/>
      <c r="BT257" s="493"/>
      <c r="BU257" s="493"/>
      <c r="BV257" s="70"/>
      <c r="BW257" s="70"/>
      <c r="BX257" s="70"/>
      <c r="BY257" s="70"/>
      <c r="BZ257" s="70"/>
      <c r="CA257" s="70"/>
      <c r="CB257" s="70"/>
      <c r="CC257" s="70"/>
      <c r="CD257" s="491"/>
      <c r="CE257" s="491"/>
      <c r="CF257" s="491"/>
      <c r="CG257" s="491"/>
      <c r="CH257" s="491"/>
      <c r="CI257" s="491"/>
      <c r="CJ257" s="491"/>
      <c r="CK257" s="490"/>
      <c r="CL257" s="186"/>
    </row>
    <row r="258" spans="67:90" x14ac:dyDescent="0.2">
      <c r="BO258" s="490"/>
      <c r="BP258" s="73"/>
      <c r="BQ258" s="73"/>
      <c r="BR258" s="73"/>
      <c r="BS258" s="493"/>
      <c r="BT258" s="493"/>
      <c r="BU258" s="493"/>
      <c r="BV258" s="70"/>
      <c r="BW258" s="70"/>
      <c r="BX258" s="70"/>
      <c r="BY258" s="70"/>
      <c r="BZ258" s="70"/>
      <c r="CA258" s="70"/>
      <c r="CB258" s="70"/>
      <c r="CC258" s="70"/>
      <c r="CD258" s="491"/>
      <c r="CE258" s="491"/>
      <c r="CF258" s="491"/>
      <c r="CG258" s="491"/>
      <c r="CH258" s="491"/>
      <c r="CI258" s="491"/>
      <c r="CJ258" s="491"/>
      <c r="CK258" s="490"/>
      <c r="CL258" s="186"/>
    </row>
    <row r="259" spans="67:90" x14ac:dyDescent="0.2">
      <c r="BO259" s="490"/>
      <c r="BP259" s="73"/>
      <c r="BQ259" s="73"/>
      <c r="BR259" s="73"/>
      <c r="BS259" s="493"/>
      <c r="BT259" s="493"/>
      <c r="BU259" s="493"/>
      <c r="BV259" s="70"/>
      <c r="BW259" s="70"/>
      <c r="BX259" s="70"/>
      <c r="BY259" s="70"/>
      <c r="BZ259" s="70"/>
      <c r="CA259" s="70"/>
      <c r="CB259" s="70"/>
      <c r="CC259" s="70"/>
      <c r="CD259" s="491"/>
      <c r="CE259" s="491"/>
      <c r="CF259" s="491"/>
      <c r="CG259" s="491"/>
      <c r="CH259" s="491"/>
      <c r="CI259" s="491"/>
      <c r="CJ259" s="491"/>
      <c r="CK259" s="490"/>
      <c r="CL259" s="186"/>
    </row>
    <row r="260" spans="67:90" x14ac:dyDescent="0.2">
      <c r="BO260" s="490"/>
      <c r="BP260" s="73"/>
      <c r="BQ260" s="73"/>
      <c r="BR260" s="73"/>
      <c r="BS260" s="493"/>
      <c r="BT260" s="493"/>
      <c r="BU260" s="493"/>
      <c r="BV260" s="70"/>
      <c r="BW260" s="70"/>
      <c r="BX260" s="70"/>
      <c r="BY260" s="70"/>
      <c r="BZ260" s="70"/>
      <c r="CA260" s="70"/>
      <c r="CB260" s="70"/>
      <c r="CC260" s="70"/>
      <c r="CD260" s="491"/>
      <c r="CE260" s="491"/>
      <c r="CF260" s="491"/>
      <c r="CG260" s="491"/>
      <c r="CH260" s="491"/>
      <c r="CI260" s="491"/>
      <c r="CJ260" s="491"/>
      <c r="CK260" s="490"/>
      <c r="CL260" s="186"/>
    </row>
    <row r="261" spans="67:90" x14ac:dyDescent="0.2">
      <c r="BO261" s="490"/>
      <c r="BP261" s="73"/>
      <c r="BQ261" s="73"/>
      <c r="BR261" s="73"/>
      <c r="BS261" s="493"/>
      <c r="BT261" s="493"/>
      <c r="BU261" s="493"/>
      <c r="BV261" s="70"/>
      <c r="BW261" s="70"/>
      <c r="BX261" s="70"/>
      <c r="BY261" s="70"/>
      <c r="BZ261" s="70"/>
      <c r="CA261" s="70"/>
      <c r="CB261" s="70"/>
      <c r="CC261" s="70"/>
      <c r="CD261" s="491"/>
      <c r="CE261" s="491"/>
      <c r="CF261" s="491"/>
      <c r="CG261" s="491"/>
      <c r="CH261" s="491"/>
      <c r="CI261" s="491"/>
      <c r="CJ261" s="491"/>
      <c r="CK261" s="490"/>
      <c r="CL261" s="186"/>
    </row>
    <row r="262" spans="67:90" x14ac:dyDescent="0.2">
      <c r="BO262" s="490"/>
      <c r="BP262" s="73"/>
      <c r="BQ262" s="73"/>
      <c r="BR262" s="73"/>
      <c r="BS262" s="493"/>
      <c r="BT262" s="493"/>
      <c r="BU262" s="493"/>
      <c r="BV262" s="70"/>
      <c r="BW262" s="70"/>
      <c r="BX262" s="70"/>
      <c r="BY262" s="70"/>
      <c r="BZ262" s="70"/>
      <c r="CA262" s="70"/>
      <c r="CB262" s="70"/>
      <c r="CC262" s="70"/>
      <c r="CD262" s="491"/>
      <c r="CE262" s="491"/>
      <c r="CF262" s="491"/>
      <c r="CG262" s="491"/>
      <c r="CH262" s="491"/>
      <c r="CI262" s="491"/>
      <c r="CJ262" s="491"/>
      <c r="CK262" s="490"/>
      <c r="CL262" s="186"/>
    </row>
    <row r="263" spans="67:90" x14ac:dyDescent="0.2">
      <c r="BO263" s="490"/>
      <c r="BP263" s="73"/>
      <c r="BQ263" s="73"/>
      <c r="BR263" s="73"/>
      <c r="BS263" s="493"/>
      <c r="BT263" s="493"/>
      <c r="BU263" s="493"/>
      <c r="BV263" s="70"/>
      <c r="BW263" s="70"/>
      <c r="BX263" s="70"/>
      <c r="BY263" s="70"/>
      <c r="BZ263" s="70"/>
      <c r="CA263" s="70"/>
      <c r="CB263" s="70"/>
      <c r="CC263" s="70"/>
      <c r="CD263" s="491"/>
      <c r="CE263" s="491"/>
      <c r="CF263" s="491"/>
      <c r="CG263" s="491"/>
      <c r="CH263" s="491"/>
      <c r="CI263" s="491"/>
      <c r="CJ263" s="491"/>
      <c r="CK263" s="490"/>
      <c r="CL263" s="186"/>
    </row>
    <row r="264" spans="67:90" x14ac:dyDescent="0.2">
      <c r="BO264" s="490"/>
      <c r="BP264" s="73"/>
      <c r="BQ264" s="73"/>
      <c r="BR264" s="73"/>
      <c r="BS264" s="493"/>
      <c r="BT264" s="493"/>
      <c r="BU264" s="493"/>
      <c r="BV264" s="70"/>
      <c r="BW264" s="70"/>
      <c r="BX264" s="70"/>
      <c r="BY264" s="70"/>
      <c r="BZ264" s="70"/>
      <c r="CA264" s="70"/>
      <c r="CB264" s="70"/>
      <c r="CC264" s="70"/>
      <c r="CD264" s="491"/>
      <c r="CE264" s="491"/>
      <c r="CF264" s="491"/>
      <c r="CG264" s="491"/>
      <c r="CH264" s="491"/>
      <c r="CI264" s="491"/>
      <c r="CJ264" s="491"/>
      <c r="CK264" s="490"/>
      <c r="CL264" s="186"/>
    </row>
    <row r="265" spans="67:90" x14ac:dyDescent="0.2">
      <c r="BO265" s="490"/>
      <c r="BP265" s="73"/>
      <c r="BQ265" s="73"/>
      <c r="BR265" s="73"/>
      <c r="BS265" s="493"/>
      <c r="BT265" s="493"/>
      <c r="BU265" s="493"/>
      <c r="BV265" s="70"/>
      <c r="BW265" s="70"/>
      <c r="BX265" s="70"/>
      <c r="BY265" s="70"/>
      <c r="BZ265" s="70"/>
      <c r="CA265" s="70"/>
      <c r="CB265" s="70"/>
      <c r="CC265" s="70"/>
      <c r="CD265" s="491"/>
      <c r="CE265" s="491"/>
      <c r="CF265" s="491"/>
      <c r="CG265" s="491"/>
      <c r="CH265" s="491"/>
      <c r="CI265" s="491"/>
      <c r="CJ265" s="491"/>
      <c r="CK265" s="490"/>
      <c r="CL265" s="186"/>
    </row>
    <row r="266" spans="67:90" x14ac:dyDescent="0.2">
      <c r="BO266" s="490"/>
      <c r="BP266" s="73"/>
      <c r="BQ266" s="73"/>
      <c r="BR266" s="73"/>
      <c r="BS266" s="493"/>
      <c r="BT266" s="493"/>
      <c r="BU266" s="493"/>
      <c r="BV266" s="70"/>
      <c r="BW266" s="70"/>
      <c r="BX266" s="70"/>
      <c r="BY266" s="70"/>
      <c r="BZ266" s="70"/>
      <c r="CA266" s="70"/>
      <c r="CB266" s="70"/>
      <c r="CC266" s="70"/>
      <c r="CD266" s="491"/>
      <c r="CE266" s="491"/>
      <c r="CF266" s="491"/>
      <c r="CG266" s="491"/>
      <c r="CH266" s="491"/>
      <c r="CI266" s="491"/>
      <c r="CJ266" s="491"/>
      <c r="CK266" s="490"/>
      <c r="CL266" s="186"/>
    </row>
    <row r="267" spans="67:90" x14ac:dyDescent="0.2">
      <c r="BO267" s="490"/>
      <c r="BP267" s="73"/>
      <c r="BQ267" s="73"/>
      <c r="BR267" s="73"/>
      <c r="BS267" s="493"/>
      <c r="BT267" s="493"/>
      <c r="BU267" s="493"/>
      <c r="BV267" s="70"/>
      <c r="BW267" s="70"/>
      <c r="BX267" s="70"/>
      <c r="BY267" s="70"/>
      <c r="BZ267" s="70"/>
      <c r="CA267" s="70"/>
      <c r="CB267" s="70"/>
      <c r="CC267" s="70"/>
      <c r="CD267" s="491"/>
      <c r="CE267" s="491"/>
      <c r="CF267" s="491"/>
      <c r="CG267" s="491"/>
      <c r="CH267" s="491"/>
      <c r="CI267" s="491"/>
      <c r="CJ267" s="491"/>
      <c r="CK267" s="490"/>
      <c r="CL267" s="186"/>
    </row>
    <row r="268" spans="67:90" x14ac:dyDescent="0.2">
      <c r="BO268" s="490"/>
      <c r="BP268" s="73"/>
      <c r="BQ268" s="73"/>
      <c r="BR268" s="73"/>
      <c r="BS268" s="493"/>
      <c r="BT268" s="493"/>
      <c r="BU268" s="493"/>
      <c r="BV268" s="70"/>
      <c r="BW268" s="70"/>
      <c r="BX268" s="70"/>
      <c r="BY268" s="70"/>
      <c r="BZ268" s="70"/>
      <c r="CA268" s="70"/>
      <c r="CB268" s="70"/>
      <c r="CC268" s="70"/>
      <c r="CD268" s="491"/>
      <c r="CE268" s="491"/>
      <c r="CF268" s="491"/>
      <c r="CG268" s="491"/>
      <c r="CH268" s="491"/>
      <c r="CI268" s="491"/>
      <c r="CJ268" s="491"/>
      <c r="CK268" s="490"/>
      <c r="CL268" s="186"/>
    </row>
    <row r="269" spans="67:90" x14ac:dyDescent="0.2">
      <c r="BO269" s="490"/>
      <c r="BP269" s="73"/>
      <c r="BQ269" s="73"/>
      <c r="BR269" s="73"/>
      <c r="BS269" s="493"/>
      <c r="BT269" s="493"/>
      <c r="BU269" s="493"/>
      <c r="BV269" s="70"/>
      <c r="BW269" s="70"/>
      <c r="BX269" s="70"/>
      <c r="BY269" s="70"/>
      <c r="BZ269" s="70"/>
      <c r="CA269" s="70"/>
      <c r="CB269" s="70"/>
      <c r="CC269" s="70"/>
      <c r="CD269" s="491"/>
      <c r="CE269" s="491"/>
      <c r="CF269" s="491"/>
      <c r="CG269" s="491"/>
      <c r="CH269" s="491"/>
      <c r="CI269" s="491"/>
      <c r="CJ269" s="491"/>
      <c r="CK269" s="490"/>
      <c r="CL269" s="186"/>
    </row>
    <row r="270" spans="67:90" x14ac:dyDescent="0.2">
      <c r="BO270" s="490"/>
      <c r="BP270" s="73"/>
      <c r="BQ270" s="73"/>
      <c r="BR270" s="73"/>
      <c r="BS270" s="493"/>
      <c r="BT270" s="493"/>
      <c r="BU270" s="493"/>
      <c r="BV270" s="70"/>
      <c r="BW270" s="70"/>
      <c r="BX270" s="70"/>
      <c r="BY270" s="70"/>
      <c r="BZ270" s="70"/>
      <c r="CA270" s="70"/>
      <c r="CB270" s="70"/>
      <c r="CC270" s="70"/>
      <c r="CD270" s="491"/>
      <c r="CE270" s="491"/>
      <c r="CF270" s="491"/>
      <c r="CG270" s="491"/>
      <c r="CH270" s="491"/>
      <c r="CI270" s="491"/>
      <c r="CJ270" s="491"/>
      <c r="CK270" s="490"/>
      <c r="CL270" s="186"/>
    </row>
    <row r="271" spans="67:90" x14ac:dyDescent="0.2">
      <c r="BO271" s="490"/>
      <c r="BP271" s="73"/>
      <c r="BQ271" s="73"/>
      <c r="BR271" s="73"/>
      <c r="BS271" s="493"/>
      <c r="BT271" s="493"/>
      <c r="BU271" s="493"/>
      <c r="BV271" s="70"/>
      <c r="BW271" s="70"/>
      <c r="BX271" s="70"/>
      <c r="BY271" s="70"/>
      <c r="BZ271" s="70"/>
      <c r="CA271" s="70"/>
      <c r="CB271" s="70"/>
      <c r="CC271" s="70"/>
      <c r="CD271" s="491"/>
      <c r="CE271" s="491"/>
      <c r="CF271" s="491"/>
      <c r="CG271" s="491"/>
      <c r="CH271" s="491"/>
      <c r="CI271" s="491"/>
      <c r="CJ271" s="491"/>
      <c r="CK271" s="490"/>
      <c r="CL271" s="186"/>
    </row>
    <row r="272" spans="67:90" x14ac:dyDescent="0.2">
      <c r="BO272" s="490"/>
      <c r="BP272" s="73"/>
      <c r="BQ272" s="73"/>
      <c r="BR272" s="73"/>
      <c r="BS272" s="493"/>
      <c r="BT272" s="493"/>
      <c r="BU272" s="493"/>
      <c r="BV272" s="70"/>
      <c r="BW272" s="70"/>
      <c r="BX272" s="70"/>
      <c r="BY272" s="70"/>
      <c r="BZ272" s="70"/>
      <c r="CA272" s="70"/>
      <c r="CB272" s="70"/>
      <c r="CC272" s="70"/>
      <c r="CD272" s="491"/>
      <c r="CE272" s="491"/>
      <c r="CF272" s="491"/>
      <c r="CG272" s="491"/>
      <c r="CH272" s="491"/>
      <c r="CI272" s="491"/>
      <c r="CJ272" s="491"/>
      <c r="CK272" s="490"/>
      <c r="CL272" s="186"/>
    </row>
    <row r="273" spans="67:90" x14ac:dyDescent="0.2">
      <c r="BO273" s="490"/>
      <c r="BP273" s="73"/>
      <c r="BQ273" s="73"/>
      <c r="BR273" s="73"/>
      <c r="BS273" s="493"/>
      <c r="BT273" s="493"/>
      <c r="BU273" s="493"/>
      <c r="BV273" s="70"/>
      <c r="BW273" s="70"/>
      <c r="BX273" s="70"/>
      <c r="BY273" s="70"/>
      <c r="BZ273" s="70"/>
      <c r="CA273" s="70"/>
      <c r="CB273" s="70"/>
      <c r="CC273" s="70"/>
      <c r="CD273" s="491"/>
      <c r="CE273" s="491"/>
      <c r="CF273" s="491"/>
      <c r="CG273" s="491"/>
      <c r="CH273" s="491"/>
      <c r="CI273" s="491"/>
      <c r="CJ273" s="491"/>
      <c r="CK273" s="490"/>
      <c r="CL273" s="186"/>
    </row>
    <row r="274" spans="67:90" x14ac:dyDescent="0.2">
      <c r="BO274" s="490"/>
      <c r="BP274" s="73"/>
      <c r="BQ274" s="73"/>
      <c r="BR274" s="73"/>
      <c r="BS274" s="493"/>
      <c r="BT274" s="493"/>
      <c r="BU274" s="493"/>
      <c r="BV274" s="70"/>
      <c r="BW274" s="70"/>
      <c r="BX274" s="70"/>
      <c r="BY274" s="70"/>
      <c r="BZ274" s="70"/>
      <c r="CA274" s="70"/>
      <c r="CB274" s="70"/>
      <c r="CC274" s="70"/>
      <c r="CD274" s="491"/>
      <c r="CE274" s="491"/>
      <c r="CF274" s="491"/>
      <c r="CG274" s="491"/>
      <c r="CH274" s="491"/>
      <c r="CI274" s="491"/>
      <c r="CJ274" s="491"/>
      <c r="CK274" s="490"/>
      <c r="CL274" s="186"/>
    </row>
    <row r="275" spans="67:90" x14ac:dyDescent="0.2">
      <c r="BO275" s="490"/>
      <c r="BP275" s="73"/>
      <c r="BQ275" s="73"/>
      <c r="BR275" s="73"/>
      <c r="BS275" s="493"/>
      <c r="BT275" s="493"/>
      <c r="BU275" s="493"/>
      <c r="BV275" s="70"/>
      <c r="BW275" s="70"/>
      <c r="BX275" s="70"/>
      <c r="BY275" s="70"/>
      <c r="BZ275" s="70"/>
      <c r="CA275" s="70"/>
      <c r="CB275" s="70"/>
      <c r="CC275" s="70"/>
      <c r="CD275" s="491"/>
      <c r="CE275" s="491"/>
      <c r="CF275" s="491"/>
      <c r="CG275" s="491"/>
      <c r="CH275" s="491"/>
      <c r="CI275" s="491"/>
      <c r="CJ275" s="491"/>
      <c r="CK275" s="490"/>
      <c r="CL275" s="186"/>
    </row>
    <row r="276" spans="67:90" x14ac:dyDescent="0.2">
      <c r="BO276" s="490"/>
      <c r="BP276" s="73"/>
      <c r="BQ276" s="73"/>
      <c r="BR276" s="73"/>
      <c r="BS276" s="493"/>
      <c r="BT276" s="493"/>
      <c r="BU276" s="493"/>
      <c r="BV276" s="70"/>
      <c r="BW276" s="70"/>
      <c r="BX276" s="70"/>
      <c r="BY276" s="70"/>
      <c r="BZ276" s="70"/>
      <c r="CA276" s="70"/>
      <c r="CB276" s="70"/>
      <c r="CC276" s="70"/>
      <c r="CD276" s="491"/>
      <c r="CE276" s="491"/>
      <c r="CF276" s="491"/>
      <c r="CG276" s="491"/>
      <c r="CH276" s="491"/>
      <c r="CI276" s="491"/>
      <c r="CJ276" s="491"/>
      <c r="CK276" s="490"/>
      <c r="CL276" s="186"/>
    </row>
    <row r="277" spans="67:90" x14ac:dyDescent="0.2">
      <c r="BO277" s="490"/>
      <c r="BP277" s="73"/>
      <c r="BQ277" s="73"/>
      <c r="BR277" s="73"/>
      <c r="BS277" s="493"/>
      <c r="BT277" s="493"/>
      <c r="BU277" s="493"/>
      <c r="BV277" s="70"/>
      <c r="BW277" s="70"/>
      <c r="BX277" s="70"/>
      <c r="BY277" s="70"/>
      <c r="BZ277" s="70"/>
      <c r="CA277" s="70"/>
      <c r="CB277" s="70"/>
      <c r="CC277" s="70"/>
      <c r="CD277" s="491"/>
      <c r="CE277" s="491"/>
      <c r="CF277" s="491"/>
      <c r="CG277" s="491"/>
      <c r="CH277" s="491"/>
      <c r="CI277" s="491"/>
      <c r="CJ277" s="491"/>
      <c r="CK277" s="490"/>
      <c r="CL277" s="186"/>
    </row>
    <row r="278" spans="67:90" x14ac:dyDescent="0.2">
      <c r="BO278" s="490"/>
      <c r="BP278" s="73"/>
      <c r="BQ278" s="73"/>
      <c r="BR278" s="73"/>
      <c r="BS278" s="493"/>
      <c r="BT278" s="493"/>
      <c r="BU278" s="493"/>
      <c r="BV278" s="70"/>
      <c r="BW278" s="70"/>
      <c r="BX278" s="70"/>
      <c r="BY278" s="70"/>
      <c r="BZ278" s="70"/>
      <c r="CA278" s="70"/>
      <c r="CB278" s="70"/>
      <c r="CC278" s="70"/>
      <c r="CD278" s="491"/>
      <c r="CE278" s="491"/>
      <c r="CF278" s="491"/>
      <c r="CG278" s="491"/>
      <c r="CH278" s="491"/>
      <c r="CI278" s="491"/>
      <c r="CJ278" s="491"/>
      <c r="CK278" s="490"/>
      <c r="CL278" s="186"/>
    </row>
    <row r="279" spans="67:90" x14ac:dyDescent="0.2">
      <c r="BO279" s="490"/>
      <c r="BP279" s="73"/>
      <c r="BQ279" s="73"/>
      <c r="BR279" s="73"/>
      <c r="BS279" s="493"/>
      <c r="BT279" s="493"/>
      <c r="BU279" s="493"/>
      <c r="BV279" s="70"/>
      <c r="BW279" s="70"/>
      <c r="BX279" s="70"/>
      <c r="BY279" s="70"/>
      <c r="BZ279" s="70"/>
      <c r="CA279" s="70"/>
      <c r="CB279" s="70"/>
      <c r="CC279" s="70"/>
      <c r="CD279" s="491"/>
      <c r="CE279" s="491"/>
      <c r="CF279" s="491"/>
      <c r="CG279" s="491"/>
      <c r="CH279" s="491"/>
      <c r="CI279" s="491"/>
      <c r="CJ279" s="491"/>
      <c r="CK279" s="490"/>
      <c r="CL279" s="186"/>
    </row>
    <row r="280" spans="67:90" x14ac:dyDescent="0.2">
      <c r="BO280" s="490"/>
      <c r="BP280" s="73"/>
      <c r="BQ280" s="73"/>
      <c r="BR280" s="73"/>
      <c r="BS280" s="493"/>
      <c r="BT280" s="493"/>
      <c r="BU280" s="493"/>
      <c r="BV280" s="70"/>
      <c r="BW280" s="70"/>
      <c r="BX280" s="70"/>
      <c r="BY280" s="70"/>
      <c r="BZ280" s="70"/>
      <c r="CA280" s="70"/>
      <c r="CB280" s="70"/>
      <c r="CC280" s="70"/>
      <c r="CD280" s="491"/>
      <c r="CE280" s="491"/>
      <c r="CF280" s="491"/>
      <c r="CG280" s="491"/>
      <c r="CH280" s="491"/>
      <c r="CI280" s="491"/>
      <c r="CJ280" s="491"/>
      <c r="CK280" s="490"/>
      <c r="CL280" s="186"/>
    </row>
    <row r="281" spans="67:90" x14ac:dyDescent="0.2">
      <c r="BO281" s="490"/>
      <c r="BP281" s="73"/>
      <c r="BQ281" s="73"/>
      <c r="BR281" s="73"/>
      <c r="BS281" s="493"/>
      <c r="BT281" s="493"/>
      <c r="BU281" s="493"/>
      <c r="BV281" s="70"/>
      <c r="BW281" s="70"/>
      <c r="BX281" s="70"/>
      <c r="BY281" s="70"/>
      <c r="BZ281" s="70"/>
      <c r="CA281" s="70"/>
      <c r="CB281" s="70"/>
      <c r="CC281" s="70"/>
      <c r="CD281" s="491"/>
      <c r="CE281" s="491"/>
      <c r="CF281" s="491"/>
      <c r="CG281" s="491"/>
      <c r="CH281" s="491"/>
      <c r="CI281" s="491"/>
      <c r="CJ281" s="491"/>
      <c r="CK281" s="490"/>
      <c r="CL281" s="186"/>
    </row>
    <row r="282" spans="67:90" x14ac:dyDescent="0.2">
      <c r="BO282" s="490"/>
      <c r="BP282" s="73"/>
      <c r="BQ282" s="73"/>
      <c r="BR282" s="73"/>
      <c r="BS282" s="493"/>
      <c r="BT282" s="493"/>
      <c r="BU282" s="493"/>
      <c r="BV282" s="70"/>
      <c r="BW282" s="70"/>
      <c r="BX282" s="70"/>
      <c r="BY282" s="70"/>
      <c r="BZ282" s="70"/>
      <c r="CA282" s="70"/>
      <c r="CB282" s="70"/>
      <c r="CC282" s="70"/>
      <c r="CD282" s="491"/>
      <c r="CE282" s="491"/>
      <c r="CF282" s="491"/>
      <c r="CG282" s="491"/>
      <c r="CH282" s="491"/>
      <c r="CI282" s="491"/>
      <c r="CJ282" s="491"/>
      <c r="CK282" s="490"/>
      <c r="CL282" s="186"/>
    </row>
    <row r="283" spans="67:90" x14ac:dyDescent="0.2">
      <c r="BO283" s="490"/>
      <c r="BP283" s="73"/>
      <c r="BQ283" s="73"/>
      <c r="BR283" s="73"/>
      <c r="BS283" s="493"/>
      <c r="BT283" s="493"/>
      <c r="BU283" s="493"/>
      <c r="BV283" s="70"/>
      <c r="BW283" s="70"/>
      <c r="BX283" s="70"/>
      <c r="BY283" s="70"/>
      <c r="BZ283" s="70"/>
      <c r="CA283" s="70"/>
      <c r="CB283" s="70"/>
      <c r="CC283" s="70"/>
      <c r="CD283" s="491"/>
      <c r="CE283" s="491"/>
      <c r="CF283" s="491"/>
      <c r="CG283" s="491"/>
      <c r="CH283" s="491"/>
      <c r="CI283" s="491"/>
      <c r="CJ283" s="491"/>
      <c r="CK283" s="490"/>
      <c r="CL283" s="186"/>
    </row>
    <row r="284" spans="67:90" x14ac:dyDescent="0.2">
      <c r="BO284" s="490"/>
      <c r="BP284" s="73"/>
      <c r="BQ284" s="73"/>
      <c r="BR284" s="73"/>
      <c r="BS284" s="493"/>
      <c r="BT284" s="493"/>
      <c r="BU284" s="493"/>
      <c r="BV284" s="70"/>
      <c r="BW284" s="70"/>
      <c r="BX284" s="70"/>
      <c r="BY284" s="70"/>
      <c r="BZ284" s="70"/>
      <c r="CA284" s="70"/>
      <c r="CB284" s="70"/>
      <c r="CC284" s="70"/>
      <c r="CD284" s="491"/>
      <c r="CE284" s="491"/>
      <c r="CF284" s="491"/>
      <c r="CG284" s="491"/>
      <c r="CH284" s="491"/>
      <c r="CI284" s="491"/>
      <c r="CJ284" s="491"/>
      <c r="CK284" s="490"/>
      <c r="CL284" s="186"/>
    </row>
    <row r="285" spans="67:90" x14ac:dyDescent="0.2">
      <c r="BO285" s="490"/>
      <c r="BP285" s="73"/>
      <c r="BQ285" s="73"/>
      <c r="BR285" s="73"/>
      <c r="BS285" s="493"/>
      <c r="BT285" s="493"/>
      <c r="BU285" s="493"/>
      <c r="BV285" s="70"/>
      <c r="BW285" s="70"/>
      <c r="BX285" s="70"/>
      <c r="BY285" s="70"/>
      <c r="BZ285" s="70"/>
      <c r="CA285" s="70"/>
      <c r="CB285" s="70"/>
      <c r="CC285" s="70"/>
      <c r="CD285" s="491"/>
      <c r="CE285" s="491"/>
      <c r="CF285" s="491"/>
      <c r="CG285" s="491"/>
      <c r="CH285" s="491"/>
      <c r="CI285" s="491"/>
      <c r="CJ285" s="491"/>
      <c r="CK285" s="490"/>
      <c r="CL285" s="186"/>
    </row>
    <row r="286" spans="67:90" x14ac:dyDescent="0.2">
      <c r="BO286" s="490"/>
      <c r="BP286" s="73"/>
      <c r="BQ286" s="73"/>
      <c r="BR286" s="73"/>
      <c r="BS286" s="493"/>
      <c r="BT286" s="493"/>
      <c r="BU286" s="493"/>
      <c r="BV286" s="70"/>
      <c r="BW286" s="70"/>
      <c r="BX286" s="70"/>
      <c r="BY286" s="70"/>
      <c r="BZ286" s="70"/>
      <c r="CA286" s="70"/>
      <c r="CB286" s="70"/>
      <c r="CC286" s="70"/>
      <c r="CD286" s="491"/>
      <c r="CE286" s="491"/>
      <c r="CF286" s="491"/>
      <c r="CG286" s="491"/>
      <c r="CH286" s="491"/>
      <c r="CI286" s="491"/>
      <c r="CJ286" s="491"/>
      <c r="CK286" s="490"/>
      <c r="CL286" s="186"/>
    </row>
    <row r="287" spans="67:90" x14ac:dyDescent="0.2">
      <c r="BO287" s="490"/>
      <c r="BP287" s="73"/>
      <c r="BQ287" s="73"/>
      <c r="BR287" s="73"/>
      <c r="BS287" s="493"/>
      <c r="BT287" s="493"/>
      <c r="BU287" s="493"/>
      <c r="BV287" s="70"/>
      <c r="BW287" s="70"/>
      <c r="BX287" s="70"/>
      <c r="BY287" s="70"/>
      <c r="BZ287" s="70"/>
      <c r="CA287" s="70"/>
      <c r="CB287" s="70"/>
      <c r="CC287" s="70"/>
      <c r="CD287" s="491"/>
      <c r="CE287" s="491"/>
      <c r="CF287" s="491"/>
      <c r="CG287" s="491"/>
      <c r="CH287" s="491"/>
      <c r="CI287" s="491"/>
      <c r="CJ287" s="491"/>
      <c r="CK287" s="490"/>
      <c r="CL287" s="186"/>
    </row>
    <row r="288" spans="67:90" x14ac:dyDescent="0.2">
      <c r="BO288" s="490"/>
      <c r="BP288" s="73"/>
      <c r="BQ288" s="73"/>
      <c r="BR288" s="73"/>
      <c r="BS288" s="493"/>
      <c r="BT288" s="493"/>
      <c r="BU288" s="493"/>
      <c r="BV288" s="70"/>
      <c r="BW288" s="70"/>
      <c r="BX288" s="70"/>
      <c r="BY288" s="70"/>
      <c r="BZ288" s="70"/>
      <c r="CA288" s="70"/>
      <c r="CB288" s="70"/>
      <c r="CC288" s="70"/>
      <c r="CD288" s="491"/>
      <c r="CE288" s="491"/>
      <c r="CF288" s="491"/>
      <c r="CG288" s="491"/>
      <c r="CH288" s="491"/>
      <c r="CI288" s="491"/>
      <c r="CJ288" s="491"/>
      <c r="CK288" s="490"/>
      <c r="CL288" s="186"/>
    </row>
    <row r="289" spans="67:90" x14ac:dyDescent="0.2">
      <c r="BO289" s="490"/>
      <c r="BP289" s="73"/>
      <c r="BQ289" s="73"/>
      <c r="BR289" s="73"/>
      <c r="BS289" s="493"/>
      <c r="BT289" s="493"/>
      <c r="BU289" s="493"/>
      <c r="BV289" s="70"/>
      <c r="BW289" s="70"/>
      <c r="BX289" s="70"/>
      <c r="BY289" s="70"/>
      <c r="BZ289" s="70"/>
      <c r="CA289" s="70"/>
      <c r="CB289" s="70"/>
      <c r="CC289" s="70"/>
      <c r="CD289" s="491"/>
      <c r="CE289" s="491"/>
      <c r="CF289" s="491"/>
      <c r="CG289" s="491"/>
      <c r="CH289" s="491"/>
      <c r="CI289" s="491"/>
      <c r="CJ289" s="491"/>
      <c r="CK289" s="490"/>
      <c r="CL289" s="186"/>
    </row>
    <row r="290" spans="67:90" x14ac:dyDescent="0.2">
      <c r="BO290" s="490"/>
      <c r="BP290" s="73"/>
      <c r="BQ290" s="73"/>
      <c r="BR290" s="73"/>
      <c r="BS290" s="493"/>
      <c r="BT290" s="493"/>
      <c r="BU290" s="493"/>
      <c r="BV290" s="70"/>
      <c r="BW290" s="70"/>
      <c r="BX290" s="70"/>
      <c r="BY290" s="70"/>
      <c r="BZ290" s="70"/>
      <c r="CA290" s="70"/>
      <c r="CB290" s="70"/>
      <c r="CC290" s="70"/>
      <c r="CD290" s="491"/>
      <c r="CE290" s="491"/>
      <c r="CF290" s="491"/>
      <c r="CG290" s="491"/>
      <c r="CH290" s="491"/>
      <c r="CI290" s="491"/>
      <c r="CJ290" s="491"/>
      <c r="CK290" s="490"/>
      <c r="CL290" s="186"/>
    </row>
    <row r="291" spans="67:90" x14ac:dyDescent="0.2">
      <c r="BO291" s="490"/>
      <c r="BP291" s="73"/>
      <c r="BQ291" s="73"/>
      <c r="BR291" s="73"/>
      <c r="BS291" s="493"/>
      <c r="BT291" s="493"/>
      <c r="BU291" s="493"/>
      <c r="BV291" s="70"/>
      <c r="BW291" s="70"/>
      <c r="BX291" s="70"/>
      <c r="BY291" s="70"/>
      <c r="BZ291" s="70"/>
      <c r="CA291" s="70"/>
      <c r="CB291" s="70"/>
      <c r="CC291" s="70"/>
      <c r="CD291" s="491"/>
      <c r="CE291" s="491"/>
      <c r="CF291" s="491"/>
      <c r="CG291" s="491"/>
      <c r="CH291" s="491"/>
      <c r="CI291" s="491"/>
      <c r="CJ291" s="491"/>
      <c r="CK291" s="490"/>
      <c r="CL291" s="186"/>
    </row>
    <row r="292" spans="67:90" x14ac:dyDescent="0.2">
      <c r="BO292" s="490"/>
      <c r="BP292" s="73"/>
      <c r="BQ292" s="73"/>
      <c r="BR292" s="73"/>
      <c r="BS292" s="493"/>
      <c r="BT292" s="493"/>
      <c r="BU292" s="493"/>
      <c r="BV292" s="70"/>
      <c r="BW292" s="70"/>
      <c r="BX292" s="70"/>
      <c r="BY292" s="70"/>
      <c r="BZ292" s="70"/>
      <c r="CA292" s="70"/>
      <c r="CB292" s="70"/>
      <c r="CC292" s="70"/>
      <c r="CD292" s="491"/>
      <c r="CE292" s="491"/>
      <c r="CF292" s="491"/>
      <c r="CG292" s="491"/>
      <c r="CH292" s="491"/>
      <c r="CI292" s="491"/>
      <c r="CJ292" s="491"/>
      <c r="CK292" s="490"/>
      <c r="CL292" s="186"/>
    </row>
    <row r="293" spans="67:90" x14ac:dyDescent="0.2">
      <c r="BO293" s="490"/>
      <c r="BP293" s="73"/>
      <c r="BQ293" s="73"/>
      <c r="BR293" s="73"/>
      <c r="BS293" s="493"/>
      <c r="BT293" s="493"/>
      <c r="BU293" s="493"/>
      <c r="BV293" s="70"/>
      <c r="BW293" s="70"/>
      <c r="BX293" s="70"/>
      <c r="BY293" s="70"/>
      <c r="BZ293" s="70"/>
      <c r="CA293" s="70"/>
      <c r="CB293" s="70"/>
      <c r="CC293" s="70"/>
      <c r="CD293" s="491"/>
      <c r="CE293" s="491"/>
      <c r="CF293" s="491"/>
      <c r="CG293" s="491"/>
      <c r="CH293" s="491"/>
      <c r="CI293" s="491"/>
      <c r="CJ293" s="491"/>
      <c r="CK293" s="490"/>
      <c r="CL293" s="186"/>
    </row>
    <row r="294" spans="67:90" x14ac:dyDescent="0.2">
      <c r="BO294" s="490"/>
      <c r="BP294" s="73"/>
      <c r="BQ294" s="73"/>
      <c r="BR294" s="73"/>
      <c r="BS294" s="493"/>
      <c r="BT294" s="493"/>
      <c r="BU294" s="493"/>
      <c r="BV294" s="70"/>
      <c r="BW294" s="70"/>
      <c r="BX294" s="70"/>
      <c r="BY294" s="70"/>
      <c r="BZ294" s="70"/>
      <c r="CA294" s="70"/>
      <c r="CB294" s="70"/>
      <c r="CC294" s="70"/>
      <c r="CD294" s="491"/>
      <c r="CE294" s="491"/>
      <c r="CF294" s="491"/>
      <c r="CG294" s="491"/>
      <c r="CH294" s="491"/>
      <c r="CI294" s="491"/>
      <c r="CJ294" s="491"/>
      <c r="CK294" s="490"/>
      <c r="CL294" s="186"/>
    </row>
    <row r="295" spans="67:90" x14ac:dyDescent="0.2">
      <c r="BO295" s="490"/>
      <c r="BP295" s="73"/>
      <c r="BQ295" s="73"/>
      <c r="BR295" s="73"/>
      <c r="BS295" s="493"/>
      <c r="BT295" s="493"/>
      <c r="BU295" s="493"/>
      <c r="BV295" s="70"/>
      <c r="BW295" s="70"/>
      <c r="BX295" s="70"/>
      <c r="BY295" s="70"/>
      <c r="BZ295" s="70"/>
      <c r="CA295" s="70"/>
      <c r="CB295" s="70"/>
      <c r="CC295" s="70"/>
      <c r="CD295" s="491"/>
      <c r="CE295" s="491"/>
      <c r="CF295" s="491"/>
      <c r="CG295" s="491"/>
      <c r="CH295" s="491"/>
      <c r="CI295" s="491"/>
      <c r="CJ295" s="491"/>
      <c r="CK295" s="490"/>
      <c r="CL295" s="186"/>
    </row>
    <row r="296" spans="67:90" x14ac:dyDescent="0.2">
      <c r="BO296" s="490"/>
      <c r="BP296" s="73"/>
      <c r="BQ296" s="73"/>
      <c r="BR296" s="73"/>
      <c r="BS296" s="493"/>
      <c r="BT296" s="493"/>
      <c r="BU296" s="493"/>
      <c r="BV296" s="70"/>
      <c r="BW296" s="70"/>
      <c r="BX296" s="70"/>
      <c r="BY296" s="70"/>
      <c r="BZ296" s="70"/>
      <c r="CA296" s="70"/>
      <c r="CB296" s="70"/>
      <c r="CC296" s="70"/>
      <c r="CD296" s="491"/>
      <c r="CE296" s="491"/>
      <c r="CF296" s="491"/>
      <c r="CG296" s="491"/>
      <c r="CH296" s="491"/>
      <c r="CI296" s="491"/>
      <c r="CJ296" s="491"/>
      <c r="CK296" s="490"/>
      <c r="CL296" s="186"/>
    </row>
    <row r="297" spans="67:90" x14ac:dyDescent="0.2">
      <c r="BO297" s="490"/>
      <c r="BP297" s="73"/>
      <c r="BQ297" s="73"/>
      <c r="BR297" s="73"/>
      <c r="BS297" s="493"/>
      <c r="BT297" s="493"/>
      <c r="BU297" s="493"/>
      <c r="BV297" s="70"/>
      <c r="BW297" s="70"/>
      <c r="BX297" s="70"/>
      <c r="BY297" s="70"/>
      <c r="BZ297" s="70"/>
      <c r="CA297" s="70"/>
      <c r="CB297" s="70"/>
      <c r="CC297" s="70"/>
      <c r="CD297" s="491"/>
      <c r="CE297" s="491"/>
      <c r="CF297" s="491"/>
      <c r="CG297" s="491"/>
      <c r="CH297" s="491"/>
      <c r="CI297" s="491"/>
      <c r="CJ297" s="491"/>
      <c r="CK297" s="490"/>
      <c r="CL297" s="186"/>
    </row>
    <row r="298" spans="67:90" x14ac:dyDescent="0.2">
      <c r="BO298" s="490"/>
      <c r="BP298" s="73"/>
      <c r="BQ298" s="73"/>
      <c r="BR298" s="73"/>
      <c r="BS298" s="493"/>
      <c r="BT298" s="493"/>
      <c r="BU298" s="493"/>
      <c r="BV298" s="70"/>
      <c r="BW298" s="70"/>
      <c r="BX298" s="70"/>
      <c r="BY298" s="70"/>
      <c r="BZ298" s="70"/>
      <c r="CA298" s="70"/>
      <c r="CB298" s="70"/>
      <c r="CC298" s="70"/>
      <c r="CD298" s="491"/>
      <c r="CE298" s="491"/>
      <c r="CF298" s="491"/>
      <c r="CG298" s="491"/>
      <c r="CH298" s="491"/>
      <c r="CI298" s="491"/>
      <c r="CJ298" s="491"/>
      <c r="CK298" s="490"/>
      <c r="CL298" s="186"/>
    </row>
    <row r="299" spans="67:90" x14ac:dyDescent="0.2">
      <c r="BO299" s="490"/>
      <c r="BP299" s="73"/>
      <c r="BQ299" s="73"/>
      <c r="BR299" s="73"/>
      <c r="BS299" s="493"/>
      <c r="BT299" s="493"/>
      <c r="BU299" s="493"/>
      <c r="BV299" s="70"/>
      <c r="BW299" s="70"/>
      <c r="BX299" s="70"/>
      <c r="BY299" s="70"/>
      <c r="BZ299" s="70"/>
      <c r="CA299" s="70"/>
      <c r="CB299" s="70"/>
      <c r="CC299" s="70"/>
      <c r="CD299" s="491"/>
      <c r="CE299" s="491"/>
      <c r="CF299" s="491"/>
      <c r="CG299" s="491"/>
      <c r="CH299" s="491"/>
      <c r="CI299" s="491"/>
      <c r="CJ299" s="491"/>
      <c r="CK299" s="490"/>
      <c r="CL299" s="186"/>
    </row>
    <row r="300" spans="67:90" x14ac:dyDescent="0.2">
      <c r="BO300" s="490"/>
      <c r="BP300" s="73"/>
      <c r="BQ300" s="73"/>
      <c r="BR300" s="73"/>
      <c r="BS300" s="493"/>
      <c r="BT300" s="493"/>
      <c r="BU300" s="493"/>
      <c r="BV300" s="70"/>
      <c r="BW300" s="70"/>
      <c r="BX300" s="70"/>
      <c r="BY300" s="70"/>
      <c r="BZ300" s="70"/>
      <c r="CA300" s="70"/>
      <c r="CB300" s="70"/>
      <c r="CC300" s="70"/>
      <c r="CD300" s="491"/>
      <c r="CE300" s="491"/>
      <c r="CF300" s="491"/>
      <c r="CG300" s="491"/>
      <c r="CH300" s="491"/>
      <c r="CI300" s="491"/>
      <c r="CJ300" s="491"/>
      <c r="CK300" s="490"/>
      <c r="CL300" s="186"/>
    </row>
    <row r="301" spans="67:90" x14ac:dyDescent="0.2">
      <c r="BO301" s="490"/>
      <c r="BP301" s="73"/>
      <c r="BQ301" s="73"/>
      <c r="BR301" s="73"/>
      <c r="BS301" s="493"/>
      <c r="BT301" s="493"/>
      <c r="BU301" s="493"/>
      <c r="BV301" s="70"/>
      <c r="BW301" s="70"/>
      <c r="BX301" s="70"/>
      <c r="BY301" s="70"/>
      <c r="BZ301" s="70"/>
      <c r="CA301" s="70"/>
      <c r="CB301" s="70"/>
      <c r="CC301" s="70"/>
      <c r="CD301" s="491"/>
      <c r="CE301" s="491"/>
      <c r="CF301" s="491"/>
      <c r="CG301" s="491"/>
      <c r="CH301" s="491"/>
      <c r="CI301" s="491"/>
      <c r="CJ301" s="491"/>
      <c r="CK301" s="490"/>
      <c r="CL301" s="186"/>
    </row>
    <row r="302" spans="67:90" x14ac:dyDescent="0.2">
      <c r="BO302" s="490"/>
      <c r="BP302" s="73"/>
      <c r="BQ302" s="73"/>
      <c r="BR302" s="73"/>
      <c r="BS302" s="493"/>
      <c r="BT302" s="493"/>
      <c r="BU302" s="493"/>
      <c r="BV302" s="70"/>
      <c r="BW302" s="70"/>
      <c r="BX302" s="70"/>
      <c r="BY302" s="70"/>
      <c r="BZ302" s="70"/>
      <c r="CA302" s="70"/>
      <c r="CB302" s="70"/>
      <c r="CC302" s="70"/>
      <c r="CD302" s="491"/>
      <c r="CE302" s="491"/>
      <c r="CF302" s="491"/>
      <c r="CG302" s="491"/>
      <c r="CH302" s="491"/>
      <c r="CI302" s="491"/>
      <c r="CJ302" s="491"/>
      <c r="CK302" s="490"/>
      <c r="CL302" s="186"/>
    </row>
    <row r="303" spans="67:90" x14ac:dyDescent="0.2">
      <c r="BO303" s="490"/>
      <c r="BP303" s="73"/>
      <c r="BQ303" s="73"/>
      <c r="BR303" s="73"/>
      <c r="BS303" s="493"/>
      <c r="BT303" s="493"/>
      <c r="BU303" s="493"/>
      <c r="BV303" s="70"/>
      <c r="BW303" s="70"/>
      <c r="BX303" s="70"/>
      <c r="BY303" s="70"/>
      <c r="BZ303" s="70"/>
      <c r="CA303" s="70"/>
      <c r="CB303" s="70"/>
      <c r="CC303" s="70"/>
      <c r="CD303" s="491"/>
      <c r="CE303" s="491"/>
      <c r="CF303" s="491"/>
      <c r="CG303" s="491"/>
      <c r="CH303" s="491"/>
      <c r="CI303" s="491"/>
      <c r="CJ303" s="491"/>
      <c r="CK303" s="490"/>
      <c r="CL303" s="186"/>
    </row>
    <row r="304" spans="67:90" x14ac:dyDescent="0.2">
      <c r="BO304" s="490"/>
      <c r="BP304" s="73"/>
      <c r="BQ304" s="73"/>
      <c r="BR304" s="73"/>
      <c r="BS304" s="493"/>
      <c r="BT304" s="493"/>
      <c r="BU304" s="493"/>
      <c r="BV304" s="70"/>
      <c r="BW304" s="70"/>
      <c r="BX304" s="70"/>
      <c r="BY304" s="70"/>
      <c r="BZ304" s="70"/>
      <c r="CA304" s="70"/>
      <c r="CB304" s="70"/>
      <c r="CC304" s="70"/>
      <c r="CD304" s="491"/>
      <c r="CE304" s="491"/>
      <c r="CF304" s="491"/>
      <c r="CG304" s="491"/>
      <c r="CH304" s="491"/>
      <c r="CI304" s="491"/>
      <c r="CJ304" s="491"/>
      <c r="CK304" s="490"/>
      <c r="CL304" s="186"/>
    </row>
    <row r="305" spans="67:90" x14ac:dyDescent="0.2">
      <c r="BO305" s="490"/>
      <c r="BP305" s="73"/>
      <c r="BQ305" s="73"/>
      <c r="BR305" s="73"/>
      <c r="BS305" s="493"/>
      <c r="BT305" s="493"/>
      <c r="BU305" s="493"/>
      <c r="BV305" s="70"/>
      <c r="BW305" s="70"/>
      <c r="BX305" s="70"/>
      <c r="BY305" s="70"/>
      <c r="BZ305" s="70"/>
      <c r="CA305" s="70"/>
      <c r="CB305" s="70"/>
      <c r="CC305" s="70"/>
      <c r="CD305" s="491"/>
      <c r="CE305" s="491"/>
      <c r="CF305" s="491"/>
      <c r="CG305" s="491"/>
      <c r="CH305" s="491"/>
      <c r="CI305" s="491"/>
      <c r="CJ305" s="491"/>
      <c r="CK305" s="490"/>
      <c r="CL305" s="186"/>
    </row>
    <row r="306" spans="67:90" x14ac:dyDescent="0.2">
      <c r="BO306" s="490"/>
      <c r="BP306" s="73"/>
      <c r="BQ306" s="73"/>
      <c r="BR306" s="73"/>
      <c r="BS306" s="493"/>
      <c r="BT306" s="493"/>
      <c r="BU306" s="493"/>
      <c r="BV306" s="70"/>
      <c r="BW306" s="70"/>
      <c r="BX306" s="70"/>
      <c r="BY306" s="70"/>
      <c r="BZ306" s="70"/>
      <c r="CA306" s="70"/>
      <c r="CB306" s="70"/>
      <c r="CC306" s="70"/>
      <c r="CD306" s="491"/>
      <c r="CE306" s="491"/>
      <c r="CF306" s="491"/>
      <c r="CG306" s="491"/>
      <c r="CH306" s="491"/>
      <c r="CI306" s="491"/>
      <c r="CJ306" s="491"/>
      <c r="CK306" s="490"/>
      <c r="CL306" s="186"/>
    </row>
    <row r="307" spans="67:90" x14ac:dyDescent="0.2">
      <c r="BO307" s="490"/>
      <c r="BP307" s="73"/>
      <c r="BQ307" s="73"/>
      <c r="BR307" s="73"/>
      <c r="BS307" s="493"/>
      <c r="BT307" s="493"/>
      <c r="BU307" s="493"/>
      <c r="BV307" s="70"/>
      <c r="BW307" s="70"/>
      <c r="BX307" s="70"/>
      <c r="BY307" s="70"/>
      <c r="BZ307" s="70"/>
      <c r="CA307" s="70"/>
      <c r="CB307" s="70"/>
      <c r="CC307" s="70"/>
      <c r="CD307" s="491"/>
      <c r="CE307" s="491"/>
      <c r="CF307" s="491"/>
      <c r="CG307" s="491"/>
      <c r="CH307" s="491"/>
      <c r="CI307" s="491"/>
      <c r="CJ307" s="491"/>
      <c r="CK307" s="490"/>
      <c r="CL307" s="186"/>
    </row>
    <row r="308" spans="67:90" x14ac:dyDescent="0.2">
      <c r="BO308" s="490"/>
      <c r="BP308" s="73"/>
      <c r="BQ308" s="73"/>
      <c r="BR308" s="73"/>
      <c r="BS308" s="493"/>
      <c r="BT308" s="493"/>
      <c r="BU308" s="493"/>
      <c r="BV308" s="70"/>
      <c r="BW308" s="70"/>
      <c r="BX308" s="70"/>
      <c r="BY308" s="70"/>
      <c r="BZ308" s="70"/>
      <c r="CA308" s="70"/>
      <c r="CB308" s="70"/>
      <c r="CC308" s="70"/>
      <c r="CD308" s="491"/>
      <c r="CE308" s="491"/>
      <c r="CF308" s="491"/>
      <c r="CG308" s="491"/>
      <c r="CH308" s="491"/>
      <c r="CI308" s="491"/>
      <c r="CJ308" s="491"/>
      <c r="CK308" s="490"/>
      <c r="CL308" s="186"/>
    </row>
    <row r="309" spans="67:90" x14ac:dyDescent="0.2">
      <c r="BO309" s="490"/>
      <c r="BP309" s="73"/>
      <c r="BQ309" s="73"/>
      <c r="BR309" s="73"/>
      <c r="BS309" s="493"/>
      <c r="BT309" s="493"/>
      <c r="BU309" s="493"/>
      <c r="BV309" s="70"/>
      <c r="BW309" s="70"/>
      <c r="BX309" s="70"/>
      <c r="BY309" s="70"/>
      <c r="BZ309" s="70"/>
      <c r="CA309" s="70"/>
      <c r="CB309" s="70"/>
      <c r="CC309" s="70"/>
      <c r="CD309" s="491"/>
      <c r="CE309" s="491"/>
      <c r="CF309" s="491"/>
      <c r="CG309" s="491"/>
      <c r="CH309" s="491"/>
      <c r="CI309" s="491"/>
      <c r="CJ309" s="491"/>
      <c r="CK309" s="490"/>
      <c r="CL309" s="186"/>
    </row>
    <row r="310" spans="67:90" x14ac:dyDescent="0.2">
      <c r="BO310" s="490"/>
      <c r="BP310" s="73"/>
      <c r="BQ310" s="73"/>
      <c r="BR310" s="73"/>
      <c r="BS310" s="493"/>
      <c r="BT310" s="493"/>
      <c r="BU310" s="493"/>
      <c r="BV310" s="70"/>
      <c r="BW310" s="70"/>
      <c r="BX310" s="70"/>
      <c r="BY310" s="70"/>
      <c r="BZ310" s="70"/>
      <c r="CA310" s="70"/>
      <c r="CB310" s="70"/>
      <c r="CC310" s="70"/>
      <c r="CD310" s="491"/>
      <c r="CE310" s="491"/>
      <c r="CF310" s="491"/>
      <c r="CG310" s="491"/>
      <c r="CH310" s="491"/>
      <c r="CI310" s="491"/>
      <c r="CJ310" s="491"/>
      <c r="CK310" s="490"/>
      <c r="CL310" s="186"/>
    </row>
    <row r="311" spans="67:90" x14ac:dyDescent="0.2">
      <c r="BO311" s="490"/>
      <c r="BP311" s="73"/>
      <c r="BQ311" s="73"/>
      <c r="BR311" s="73"/>
      <c r="BS311" s="493"/>
      <c r="BT311" s="493"/>
      <c r="BU311" s="493"/>
      <c r="BV311" s="70"/>
      <c r="BW311" s="70"/>
      <c r="BX311" s="70"/>
      <c r="BY311" s="70"/>
      <c r="BZ311" s="70"/>
      <c r="CA311" s="70"/>
      <c r="CB311" s="70"/>
      <c r="CC311" s="70"/>
      <c r="CD311" s="491"/>
      <c r="CE311" s="491"/>
      <c r="CF311" s="491"/>
      <c r="CG311" s="491"/>
      <c r="CH311" s="491"/>
      <c r="CI311" s="491"/>
      <c r="CJ311" s="491"/>
      <c r="CK311" s="490"/>
      <c r="CL311" s="186"/>
    </row>
    <row r="312" spans="67:90" x14ac:dyDescent="0.2">
      <c r="BO312" s="490"/>
      <c r="BP312" s="73"/>
      <c r="BQ312" s="73"/>
      <c r="BR312" s="73"/>
      <c r="BS312" s="493"/>
      <c r="BT312" s="493"/>
      <c r="BU312" s="493"/>
      <c r="BV312" s="70"/>
      <c r="BW312" s="70"/>
      <c r="BX312" s="70"/>
      <c r="BY312" s="70"/>
      <c r="BZ312" s="70"/>
      <c r="CA312" s="70"/>
      <c r="CB312" s="70"/>
      <c r="CC312" s="70"/>
      <c r="CD312" s="491"/>
      <c r="CE312" s="491"/>
      <c r="CF312" s="491"/>
      <c r="CG312" s="491"/>
      <c r="CH312" s="491"/>
      <c r="CI312" s="491"/>
      <c r="CJ312" s="491"/>
      <c r="CK312" s="490"/>
      <c r="CL312" s="186"/>
    </row>
    <row r="313" spans="67:90" x14ac:dyDescent="0.2">
      <c r="BO313" s="490"/>
      <c r="BP313" s="73"/>
      <c r="BQ313" s="73"/>
      <c r="BR313" s="73"/>
      <c r="BS313" s="493"/>
      <c r="BT313" s="493"/>
      <c r="BU313" s="493"/>
      <c r="BV313" s="70"/>
      <c r="BW313" s="70"/>
      <c r="BX313" s="70"/>
      <c r="BY313" s="70"/>
      <c r="BZ313" s="70"/>
      <c r="CA313" s="70"/>
      <c r="CB313" s="70"/>
      <c r="CC313" s="70"/>
      <c r="CD313" s="491"/>
      <c r="CE313" s="491"/>
      <c r="CF313" s="491"/>
      <c r="CG313" s="491"/>
      <c r="CH313" s="491"/>
      <c r="CI313" s="491"/>
      <c r="CJ313" s="491"/>
      <c r="CK313" s="490"/>
      <c r="CL313" s="186"/>
    </row>
    <row r="314" spans="67:90" x14ac:dyDescent="0.2">
      <c r="BO314" s="490"/>
      <c r="BP314" s="73"/>
      <c r="BQ314" s="73"/>
      <c r="BR314" s="73"/>
      <c r="BS314" s="493"/>
      <c r="BT314" s="493"/>
      <c r="BU314" s="493"/>
      <c r="BV314" s="70"/>
      <c r="BW314" s="70"/>
      <c r="BX314" s="70"/>
      <c r="BY314" s="70"/>
      <c r="BZ314" s="70"/>
      <c r="CA314" s="70"/>
      <c r="CB314" s="70"/>
      <c r="CC314" s="70"/>
      <c r="CD314" s="491"/>
      <c r="CE314" s="491"/>
      <c r="CF314" s="491"/>
      <c r="CG314" s="491"/>
      <c r="CH314" s="491"/>
      <c r="CI314" s="491"/>
      <c r="CJ314" s="491"/>
      <c r="CK314" s="490"/>
      <c r="CL314" s="186"/>
    </row>
    <row r="315" spans="67:90" x14ac:dyDescent="0.2">
      <c r="BO315" s="490"/>
      <c r="BP315" s="73"/>
      <c r="BQ315" s="73"/>
      <c r="BR315" s="73"/>
      <c r="BS315" s="493"/>
      <c r="BT315" s="493"/>
      <c r="BU315" s="493"/>
      <c r="BV315" s="70"/>
      <c r="BW315" s="70"/>
      <c r="BX315" s="70"/>
      <c r="BY315" s="70"/>
      <c r="BZ315" s="70"/>
      <c r="CA315" s="70"/>
      <c r="CB315" s="70"/>
      <c r="CC315" s="70"/>
      <c r="CD315" s="491"/>
      <c r="CE315" s="491"/>
      <c r="CF315" s="491"/>
      <c r="CG315" s="491"/>
      <c r="CH315" s="491"/>
      <c r="CI315" s="491"/>
      <c r="CJ315" s="491"/>
      <c r="CK315" s="490"/>
      <c r="CL315" s="186"/>
    </row>
    <row r="316" spans="67:90" x14ac:dyDescent="0.2">
      <c r="BO316" s="490"/>
      <c r="BP316" s="73"/>
      <c r="BQ316" s="73"/>
      <c r="BR316" s="73"/>
      <c r="BS316" s="493"/>
      <c r="BT316" s="493"/>
      <c r="BU316" s="493"/>
      <c r="BV316" s="70"/>
      <c r="BW316" s="70"/>
      <c r="BX316" s="70"/>
      <c r="BY316" s="70"/>
      <c r="BZ316" s="70"/>
      <c r="CA316" s="70"/>
      <c r="CB316" s="70"/>
      <c r="CC316" s="70"/>
      <c r="CD316" s="491"/>
      <c r="CE316" s="491"/>
      <c r="CF316" s="491"/>
      <c r="CG316" s="491"/>
      <c r="CH316" s="491"/>
      <c r="CI316" s="491"/>
      <c r="CJ316" s="491"/>
      <c r="CK316" s="490"/>
      <c r="CL316" s="186"/>
    </row>
    <row r="317" spans="67:90" x14ac:dyDescent="0.2">
      <c r="BO317" s="490"/>
      <c r="BP317" s="73"/>
      <c r="BQ317" s="73"/>
      <c r="BR317" s="73"/>
      <c r="BS317" s="493"/>
      <c r="BT317" s="493"/>
      <c r="BU317" s="493"/>
      <c r="BV317" s="70"/>
      <c r="BW317" s="70"/>
      <c r="BX317" s="70"/>
      <c r="BY317" s="70"/>
      <c r="BZ317" s="70"/>
      <c r="CA317" s="70"/>
      <c r="CB317" s="70"/>
      <c r="CC317" s="70"/>
      <c r="CD317" s="491"/>
      <c r="CE317" s="491"/>
      <c r="CF317" s="491"/>
      <c r="CG317" s="491"/>
      <c r="CH317" s="491"/>
      <c r="CI317" s="491"/>
      <c r="CJ317" s="491"/>
      <c r="CK317" s="490"/>
      <c r="CL317" s="186"/>
    </row>
    <row r="318" spans="67:90" x14ac:dyDescent="0.2">
      <c r="BO318" s="490"/>
      <c r="BP318" s="73"/>
      <c r="BQ318" s="73"/>
      <c r="BR318" s="73"/>
      <c r="BS318" s="493"/>
      <c r="BT318" s="493"/>
      <c r="BU318" s="493"/>
      <c r="BV318" s="70"/>
      <c r="BW318" s="70"/>
      <c r="BX318" s="70"/>
      <c r="BY318" s="70"/>
      <c r="BZ318" s="70"/>
      <c r="CA318" s="70"/>
      <c r="CB318" s="70"/>
      <c r="CC318" s="70"/>
      <c r="CD318" s="491"/>
      <c r="CE318" s="491"/>
      <c r="CF318" s="491"/>
      <c r="CG318" s="491"/>
      <c r="CH318" s="491"/>
      <c r="CI318" s="491"/>
      <c r="CJ318" s="491"/>
      <c r="CK318" s="490"/>
      <c r="CL318" s="186"/>
    </row>
    <row r="319" spans="67:90" x14ac:dyDescent="0.2">
      <c r="BO319" s="490"/>
      <c r="BP319" s="73"/>
      <c r="BQ319" s="73"/>
      <c r="BR319" s="73"/>
      <c r="BS319" s="493"/>
      <c r="BT319" s="493"/>
      <c r="BU319" s="493"/>
      <c r="BV319" s="70"/>
      <c r="BW319" s="70"/>
      <c r="BX319" s="70"/>
      <c r="BY319" s="70"/>
      <c r="BZ319" s="70"/>
      <c r="CA319" s="70"/>
      <c r="CB319" s="70"/>
      <c r="CC319" s="70"/>
      <c r="CD319" s="491"/>
      <c r="CE319" s="491"/>
      <c r="CF319" s="491"/>
      <c r="CG319" s="491"/>
      <c r="CH319" s="491"/>
      <c r="CI319" s="491"/>
      <c r="CJ319" s="491"/>
      <c r="CK319" s="490"/>
      <c r="CL319" s="186"/>
    </row>
    <row r="320" spans="67:90" x14ac:dyDescent="0.2">
      <c r="BO320" s="490"/>
      <c r="BP320" s="73"/>
      <c r="BQ320" s="73"/>
      <c r="BR320" s="73"/>
      <c r="BS320" s="493"/>
      <c r="BT320" s="493"/>
      <c r="BU320" s="493"/>
      <c r="BV320" s="70"/>
      <c r="BW320" s="70"/>
      <c r="BX320" s="70"/>
      <c r="BY320" s="70"/>
      <c r="BZ320" s="70"/>
      <c r="CA320" s="70"/>
      <c r="CB320" s="70"/>
      <c r="CC320" s="70"/>
      <c r="CD320" s="491"/>
      <c r="CE320" s="491"/>
      <c r="CF320" s="491"/>
      <c r="CG320" s="491"/>
      <c r="CH320" s="491"/>
      <c r="CI320" s="491"/>
      <c r="CJ320" s="491"/>
      <c r="CK320" s="490"/>
      <c r="CL320" s="186"/>
    </row>
    <row r="321" spans="67:90" x14ac:dyDescent="0.2">
      <c r="BO321" s="490"/>
      <c r="BP321" s="73"/>
      <c r="BQ321" s="73"/>
      <c r="BR321" s="73"/>
      <c r="BS321" s="493"/>
      <c r="BT321" s="493"/>
      <c r="BU321" s="493"/>
      <c r="BV321" s="70"/>
      <c r="BW321" s="70"/>
      <c r="BX321" s="70"/>
      <c r="BY321" s="70"/>
      <c r="BZ321" s="70"/>
      <c r="CA321" s="70"/>
      <c r="CB321" s="70"/>
      <c r="CC321" s="70"/>
      <c r="CD321" s="491"/>
      <c r="CE321" s="491"/>
      <c r="CF321" s="491"/>
      <c r="CG321" s="491"/>
      <c r="CH321" s="491"/>
      <c r="CI321" s="491"/>
      <c r="CJ321" s="491"/>
      <c r="CK321" s="490"/>
      <c r="CL321" s="186"/>
    </row>
    <row r="322" spans="67:90" x14ac:dyDescent="0.2">
      <c r="BO322" s="490"/>
      <c r="BP322" s="73"/>
      <c r="BQ322" s="73"/>
      <c r="BR322" s="73"/>
      <c r="BS322" s="493"/>
      <c r="BT322" s="493"/>
      <c r="BU322" s="493"/>
      <c r="BV322" s="70"/>
      <c r="BW322" s="70"/>
      <c r="BX322" s="70"/>
      <c r="BY322" s="70"/>
      <c r="BZ322" s="70"/>
      <c r="CA322" s="70"/>
      <c r="CB322" s="70"/>
      <c r="CC322" s="70"/>
      <c r="CD322" s="491"/>
      <c r="CE322" s="491"/>
      <c r="CF322" s="491"/>
      <c r="CG322" s="491"/>
      <c r="CH322" s="491"/>
      <c r="CI322" s="491"/>
      <c r="CJ322" s="491"/>
      <c r="CK322" s="490"/>
      <c r="CL322" s="186"/>
    </row>
    <row r="323" spans="67:90" x14ac:dyDescent="0.2">
      <c r="BO323" s="490"/>
      <c r="BP323" s="73"/>
      <c r="BQ323" s="73"/>
      <c r="BR323" s="73"/>
      <c r="BS323" s="493"/>
      <c r="BT323" s="493"/>
      <c r="BU323" s="493"/>
      <c r="BV323" s="70"/>
      <c r="BW323" s="70"/>
      <c r="BX323" s="70"/>
      <c r="BY323" s="70"/>
      <c r="BZ323" s="70"/>
      <c r="CA323" s="70"/>
      <c r="CB323" s="70"/>
      <c r="CC323" s="70"/>
      <c r="CD323" s="491"/>
      <c r="CE323" s="491"/>
      <c r="CF323" s="491"/>
      <c r="CG323" s="491"/>
      <c r="CH323" s="491"/>
      <c r="CI323" s="491"/>
      <c r="CJ323" s="491"/>
      <c r="CK323" s="490"/>
      <c r="CL323" s="186"/>
    </row>
    <row r="324" spans="67:90" x14ac:dyDescent="0.2">
      <c r="BO324" s="490"/>
      <c r="BP324" s="73"/>
      <c r="BQ324" s="73"/>
      <c r="BR324" s="73"/>
      <c r="BS324" s="493"/>
      <c r="BT324" s="493"/>
      <c r="BU324" s="493"/>
      <c r="BV324" s="70"/>
      <c r="BW324" s="70"/>
      <c r="BX324" s="70"/>
      <c r="BY324" s="70"/>
      <c r="BZ324" s="70"/>
      <c r="CA324" s="70"/>
      <c r="CB324" s="70"/>
      <c r="CC324" s="70"/>
      <c r="CD324" s="491"/>
      <c r="CE324" s="491"/>
      <c r="CF324" s="491"/>
      <c r="CG324" s="491"/>
      <c r="CH324" s="491"/>
      <c r="CI324" s="491"/>
      <c r="CJ324" s="491"/>
      <c r="CK324" s="490"/>
      <c r="CL324" s="186"/>
    </row>
    <row r="325" spans="67:90" x14ac:dyDescent="0.2">
      <c r="BO325" s="490"/>
      <c r="BP325" s="73"/>
      <c r="BQ325" s="73"/>
      <c r="BR325" s="73"/>
      <c r="BS325" s="493"/>
      <c r="BT325" s="493"/>
      <c r="BU325" s="493"/>
      <c r="BV325" s="70"/>
      <c r="BW325" s="70"/>
      <c r="BX325" s="70"/>
      <c r="BY325" s="70"/>
      <c r="BZ325" s="70"/>
      <c r="CA325" s="70"/>
      <c r="CB325" s="70"/>
      <c r="CC325" s="70"/>
      <c r="CD325" s="491"/>
      <c r="CE325" s="491"/>
      <c r="CF325" s="491"/>
      <c r="CG325" s="491"/>
      <c r="CH325" s="491"/>
      <c r="CI325" s="491"/>
      <c r="CJ325" s="491"/>
      <c r="CK325" s="490"/>
      <c r="CL325" s="186"/>
    </row>
    <row r="326" spans="67:90" x14ac:dyDescent="0.2">
      <c r="BO326" s="490"/>
      <c r="BP326" s="73"/>
      <c r="BQ326" s="73"/>
      <c r="BR326" s="73"/>
      <c r="BS326" s="493"/>
      <c r="BT326" s="493"/>
      <c r="BU326" s="493"/>
      <c r="BV326" s="70"/>
      <c r="BW326" s="70"/>
      <c r="BX326" s="70"/>
      <c r="BY326" s="70"/>
      <c r="BZ326" s="70"/>
      <c r="CA326" s="70"/>
      <c r="CB326" s="70"/>
      <c r="CC326" s="70"/>
      <c r="CD326" s="491"/>
      <c r="CE326" s="491"/>
      <c r="CF326" s="491"/>
      <c r="CG326" s="491"/>
      <c r="CH326" s="491"/>
      <c r="CI326" s="491"/>
      <c r="CJ326" s="491"/>
      <c r="CK326" s="490"/>
      <c r="CL326" s="186"/>
    </row>
    <row r="327" spans="67:90" x14ac:dyDescent="0.2">
      <c r="BO327" s="490"/>
      <c r="BP327" s="73"/>
      <c r="BQ327" s="73"/>
      <c r="BR327" s="73"/>
      <c r="BS327" s="493"/>
      <c r="BT327" s="493"/>
      <c r="BU327" s="493"/>
      <c r="BV327" s="70"/>
      <c r="BW327" s="70"/>
      <c r="BX327" s="70"/>
      <c r="BY327" s="70"/>
      <c r="BZ327" s="70"/>
      <c r="CA327" s="70"/>
      <c r="CB327" s="70"/>
      <c r="CC327" s="70"/>
      <c r="CD327" s="491"/>
      <c r="CE327" s="491"/>
      <c r="CF327" s="491"/>
      <c r="CG327" s="491"/>
      <c r="CH327" s="491"/>
      <c r="CI327" s="491"/>
      <c r="CJ327" s="491"/>
      <c r="CK327" s="490"/>
      <c r="CL327" s="186"/>
    </row>
    <row r="328" spans="67:90" x14ac:dyDescent="0.2">
      <c r="BO328" s="490"/>
      <c r="BP328" s="73"/>
      <c r="BQ328" s="73"/>
      <c r="BR328" s="73"/>
      <c r="BS328" s="493"/>
      <c r="BT328" s="493"/>
      <c r="BU328" s="493"/>
      <c r="BV328" s="70"/>
      <c r="BW328" s="70"/>
      <c r="BX328" s="70"/>
      <c r="BY328" s="70"/>
      <c r="BZ328" s="70"/>
      <c r="CA328" s="70"/>
      <c r="CB328" s="70"/>
      <c r="CC328" s="70"/>
      <c r="CD328" s="491"/>
      <c r="CE328" s="491"/>
      <c r="CF328" s="491"/>
      <c r="CG328" s="491"/>
      <c r="CH328" s="491"/>
      <c r="CI328" s="491"/>
      <c r="CJ328" s="491"/>
      <c r="CK328" s="490"/>
      <c r="CL328" s="186"/>
    </row>
    <row r="329" spans="67:90" x14ac:dyDescent="0.2">
      <c r="BO329" s="490"/>
      <c r="BP329" s="73"/>
      <c r="BQ329" s="73"/>
      <c r="BR329" s="73"/>
      <c r="BS329" s="493"/>
      <c r="BT329" s="493"/>
      <c r="BU329" s="493"/>
      <c r="BV329" s="70"/>
      <c r="BW329" s="70"/>
      <c r="BX329" s="70"/>
      <c r="BY329" s="70"/>
      <c r="BZ329" s="70"/>
      <c r="CA329" s="70"/>
      <c r="CB329" s="70"/>
      <c r="CC329" s="70"/>
      <c r="CD329" s="491"/>
      <c r="CE329" s="491"/>
      <c r="CF329" s="491"/>
      <c r="CG329" s="491"/>
      <c r="CH329" s="491"/>
      <c r="CI329" s="491"/>
      <c r="CJ329" s="491"/>
      <c r="CK329" s="490"/>
      <c r="CL329" s="186"/>
    </row>
    <row r="330" spans="67:90" x14ac:dyDescent="0.2">
      <c r="BO330" s="490"/>
      <c r="BP330" s="73"/>
      <c r="BQ330" s="73"/>
      <c r="BR330" s="73"/>
      <c r="BS330" s="493"/>
      <c r="BT330" s="493"/>
      <c r="BU330" s="493"/>
      <c r="BV330" s="70"/>
      <c r="BW330" s="70"/>
      <c r="BX330" s="70"/>
      <c r="BY330" s="70"/>
      <c r="BZ330" s="70"/>
      <c r="CA330" s="70"/>
      <c r="CB330" s="70"/>
      <c r="CC330" s="70"/>
      <c r="CD330" s="491"/>
      <c r="CE330" s="491"/>
      <c r="CF330" s="491"/>
      <c r="CG330" s="491"/>
      <c r="CH330" s="491"/>
      <c r="CI330" s="491"/>
      <c r="CJ330" s="491"/>
      <c r="CK330" s="490"/>
      <c r="CL330" s="186"/>
    </row>
    <row r="331" spans="67:90" x14ac:dyDescent="0.2">
      <c r="BO331" s="490"/>
      <c r="BP331" s="73"/>
      <c r="BQ331" s="73"/>
      <c r="BR331" s="73"/>
      <c r="BS331" s="493"/>
      <c r="BT331" s="493"/>
      <c r="BU331" s="493"/>
      <c r="BV331" s="70"/>
      <c r="BW331" s="70"/>
      <c r="BX331" s="70"/>
      <c r="BY331" s="70"/>
      <c r="BZ331" s="70"/>
      <c r="CA331" s="70"/>
      <c r="CB331" s="70"/>
      <c r="CC331" s="70"/>
      <c r="CD331" s="491"/>
      <c r="CE331" s="491"/>
      <c r="CF331" s="491"/>
      <c r="CG331" s="491"/>
      <c r="CH331" s="491"/>
      <c r="CI331" s="491"/>
      <c r="CJ331" s="491"/>
      <c r="CK331" s="490"/>
      <c r="CL331" s="186"/>
    </row>
    <row r="332" spans="67:90" x14ac:dyDescent="0.2">
      <c r="BO332" s="490"/>
      <c r="BP332" s="73"/>
      <c r="BQ332" s="73"/>
      <c r="BR332" s="73"/>
      <c r="BS332" s="493"/>
      <c r="BT332" s="493"/>
      <c r="BU332" s="493"/>
      <c r="BV332" s="70"/>
      <c r="BW332" s="70"/>
      <c r="BX332" s="70"/>
      <c r="BY332" s="70"/>
      <c r="BZ332" s="70"/>
      <c r="CA332" s="70"/>
      <c r="CB332" s="70"/>
      <c r="CC332" s="70"/>
      <c r="CD332" s="491"/>
      <c r="CE332" s="491"/>
      <c r="CF332" s="491"/>
      <c r="CG332" s="491"/>
      <c r="CH332" s="491"/>
      <c r="CI332" s="491"/>
      <c r="CJ332" s="491"/>
      <c r="CK332" s="490"/>
      <c r="CL332" s="186"/>
    </row>
    <row r="333" spans="67:90" x14ac:dyDescent="0.2">
      <c r="BO333" s="490"/>
      <c r="BP333" s="73"/>
      <c r="BQ333" s="73"/>
      <c r="BR333" s="73"/>
      <c r="BS333" s="493"/>
      <c r="BT333" s="493"/>
      <c r="BU333" s="493"/>
      <c r="BV333" s="70"/>
      <c r="BW333" s="70"/>
      <c r="BX333" s="70"/>
      <c r="BY333" s="70"/>
      <c r="BZ333" s="70"/>
      <c r="CA333" s="70"/>
      <c r="CB333" s="70"/>
      <c r="CC333" s="70"/>
      <c r="CD333" s="491"/>
      <c r="CE333" s="491"/>
      <c r="CF333" s="491"/>
      <c r="CG333" s="491"/>
      <c r="CH333" s="491"/>
      <c r="CI333" s="491"/>
      <c r="CJ333" s="491"/>
      <c r="CK333" s="490"/>
      <c r="CL333" s="186"/>
    </row>
    <row r="334" spans="67:90" x14ac:dyDescent="0.2">
      <c r="BO334" s="490"/>
      <c r="BP334" s="73"/>
      <c r="BQ334" s="73"/>
      <c r="BR334" s="73"/>
      <c r="BS334" s="493"/>
      <c r="BT334" s="493"/>
      <c r="BU334" s="493"/>
      <c r="BV334" s="70"/>
      <c r="BW334" s="70"/>
      <c r="BX334" s="70"/>
      <c r="BY334" s="70"/>
      <c r="BZ334" s="70"/>
      <c r="CA334" s="70"/>
      <c r="CB334" s="70"/>
      <c r="CC334" s="70"/>
      <c r="CD334" s="491"/>
      <c r="CE334" s="491"/>
      <c r="CF334" s="491"/>
      <c r="CG334" s="491"/>
      <c r="CH334" s="491"/>
      <c r="CI334" s="491"/>
      <c r="CJ334" s="491"/>
      <c r="CK334" s="490"/>
      <c r="CL334" s="186"/>
    </row>
    <row r="335" spans="67:90" x14ac:dyDescent="0.2">
      <c r="BO335" s="490"/>
      <c r="BP335" s="73"/>
      <c r="BQ335" s="73"/>
      <c r="BR335" s="73"/>
      <c r="BS335" s="493"/>
      <c r="BT335" s="493"/>
      <c r="BU335" s="493"/>
      <c r="BV335" s="70"/>
      <c r="BW335" s="70"/>
      <c r="BX335" s="70"/>
      <c r="BY335" s="70"/>
      <c r="BZ335" s="70"/>
      <c r="CA335" s="70"/>
      <c r="CB335" s="70"/>
      <c r="CC335" s="70"/>
      <c r="CD335" s="491"/>
      <c r="CE335" s="491"/>
      <c r="CF335" s="491"/>
      <c r="CG335" s="491"/>
      <c r="CH335" s="491"/>
      <c r="CI335" s="491"/>
      <c r="CJ335" s="491"/>
      <c r="CK335" s="490"/>
      <c r="CL335" s="186"/>
    </row>
    <row r="336" spans="67:90" x14ac:dyDescent="0.2">
      <c r="BO336" s="490"/>
      <c r="BP336" s="73"/>
      <c r="BQ336" s="73"/>
      <c r="BR336" s="73"/>
      <c r="BS336" s="493"/>
      <c r="BT336" s="493"/>
      <c r="BU336" s="493"/>
      <c r="BV336" s="70"/>
      <c r="BW336" s="70"/>
      <c r="BX336" s="70"/>
      <c r="BY336" s="70"/>
      <c r="BZ336" s="70"/>
      <c r="CA336" s="70"/>
      <c r="CB336" s="70"/>
      <c r="CC336" s="70"/>
      <c r="CD336" s="491"/>
      <c r="CE336" s="491"/>
      <c r="CF336" s="491"/>
      <c r="CG336" s="491"/>
      <c r="CH336" s="491"/>
      <c r="CI336" s="491"/>
      <c r="CJ336" s="491"/>
      <c r="CK336" s="490"/>
      <c r="CL336" s="186"/>
    </row>
    <row r="337" spans="67:90" x14ac:dyDescent="0.2">
      <c r="BO337" s="490"/>
      <c r="BP337" s="73"/>
      <c r="BQ337" s="73"/>
      <c r="BR337" s="73"/>
      <c r="BS337" s="493"/>
      <c r="BT337" s="493"/>
      <c r="BU337" s="493"/>
      <c r="BV337" s="70"/>
      <c r="BW337" s="70"/>
      <c r="BX337" s="70"/>
      <c r="BY337" s="70"/>
      <c r="BZ337" s="70"/>
      <c r="CA337" s="70"/>
      <c r="CB337" s="70"/>
      <c r="CC337" s="70"/>
      <c r="CD337" s="491"/>
      <c r="CE337" s="491"/>
      <c r="CF337" s="491"/>
      <c r="CG337" s="491"/>
      <c r="CH337" s="491"/>
      <c r="CI337" s="491"/>
      <c r="CJ337" s="491"/>
      <c r="CK337" s="490"/>
      <c r="CL337" s="186"/>
    </row>
    <row r="338" spans="67:90" x14ac:dyDescent="0.2">
      <c r="BO338" s="490"/>
      <c r="BP338" s="73"/>
      <c r="BQ338" s="73"/>
      <c r="BR338" s="73"/>
      <c r="BS338" s="493"/>
      <c r="BT338" s="493"/>
      <c r="BU338" s="493"/>
      <c r="BV338" s="70"/>
      <c r="BW338" s="70"/>
      <c r="BX338" s="70"/>
      <c r="BY338" s="70"/>
      <c r="BZ338" s="70"/>
      <c r="CA338" s="70"/>
      <c r="CB338" s="70"/>
      <c r="CC338" s="70"/>
      <c r="CD338" s="491"/>
      <c r="CE338" s="491"/>
      <c r="CF338" s="491"/>
      <c r="CG338" s="491"/>
      <c r="CH338" s="491"/>
      <c r="CI338" s="491"/>
      <c r="CJ338" s="491"/>
      <c r="CK338" s="490"/>
      <c r="CL338" s="186"/>
    </row>
    <row r="339" spans="67:90" x14ac:dyDescent="0.2">
      <c r="BO339" s="490"/>
      <c r="BP339" s="73"/>
      <c r="BQ339" s="73"/>
      <c r="BR339" s="73"/>
      <c r="BS339" s="493"/>
      <c r="BT339" s="493"/>
      <c r="BU339" s="493"/>
      <c r="BV339" s="70"/>
      <c r="BW339" s="70"/>
      <c r="BX339" s="70"/>
      <c r="BY339" s="70"/>
      <c r="BZ339" s="70"/>
      <c r="CA339" s="70"/>
      <c r="CB339" s="70"/>
      <c r="CC339" s="70"/>
      <c r="CD339" s="491"/>
      <c r="CE339" s="491"/>
      <c r="CF339" s="491"/>
      <c r="CG339" s="491"/>
      <c r="CH339" s="491"/>
      <c r="CI339" s="491"/>
      <c r="CJ339" s="491"/>
      <c r="CK339" s="490"/>
      <c r="CL339" s="186"/>
    </row>
    <row r="340" spans="67:90" x14ac:dyDescent="0.2">
      <c r="BO340" s="490"/>
      <c r="BP340" s="73"/>
      <c r="BQ340" s="73"/>
      <c r="BR340" s="73"/>
      <c r="BS340" s="493"/>
      <c r="BT340" s="493"/>
      <c r="BU340" s="493"/>
      <c r="BV340" s="70"/>
      <c r="BW340" s="70"/>
      <c r="BX340" s="70"/>
      <c r="BY340" s="70"/>
      <c r="BZ340" s="70"/>
      <c r="CA340" s="70"/>
      <c r="CB340" s="70"/>
      <c r="CC340" s="70"/>
      <c r="CD340" s="491"/>
      <c r="CE340" s="491"/>
      <c r="CF340" s="491"/>
      <c r="CG340" s="491"/>
      <c r="CH340" s="491"/>
      <c r="CI340" s="491"/>
      <c r="CJ340" s="491"/>
      <c r="CK340" s="490"/>
      <c r="CL340" s="186"/>
    </row>
    <row r="341" spans="67:90" x14ac:dyDescent="0.2">
      <c r="BO341" s="490"/>
      <c r="BP341" s="73"/>
      <c r="BQ341" s="73"/>
      <c r="BR341" s="73"/>
      <c r="BS341" s="493"/>
      <c r="BT341" s="493"/>
      <c r="BU341" s="493"/>
      <c r="BV341" s="70"/>
      <c r="BW341" s="70"/>
      <c r="BX341" s="70"/>
      <c r="BY341" s="70"/>
      <c r="BZ341" s="70"/>
      <c r="CA341" s="70"/>
      <c r="CB341" s="70"/>
      <c r="CC341" s="70"/>
      <c r="CD341" s="491"/>
      <c r="CE341" s="491"/>
      <c r="CF341" s="491"/>
      <c r="CG341" s="491"/>
      <c r="CH341" s="491"/>
      <c r="CI341" s="491"/>
      <c r="CJ341" s="491"/>
      <c r="CK341" s="490"/>
      <c r="CL341" s="186"/>
    </row>
    <row r="342" spans="67:90" x14ac:dyDescent="0.2">
      <c r="BO342" s="490"/>
      <c r="BP342" s="73"/>
      <c r="BQ342" s="73"/>
      <c r="BR342" s="73"/>
      <c r="BS342" s="493"/>
      <c r="BT342" s="493"/>
      <c r="BU342" s="493"/>
      <c r="BV342" s="70"/>
      <c r="BW342" s="70"/>
      <c r="BX342" s="70"/>
      <c r="BY342" s="70"/>
      <c r="BZ342" s="70"/>
      <c r="CA342" s="70"/>
      <c r="CB342" s="70"/>
      <c r="CC342" s="70"/>
      <c r="CD342" s="491"/>
      <c r="CE342" s="491"/>
      <c r="CF342" s="491"/>
      <c r="CG342" s="491"/>
      <c r="CH342" s="491"/>
      <c r="CI342" s="491"/>
      <c r="CJ342" s="491"/>
      <c r="CK342" s="490"/>
      <c r="CL342" s="186"/>
    </row>
    <row r="343" spans="67:90" x14ac:dyDescent="0.2">
      <c r="BO343" s="490"/>
      <c r="BP343" s="73"/>
      <c r="BQ343" s="73"/>
      <c r="BR343" s="73"/>
      <c r="BS343" s="493"/>
      <c r="BT343" s="493"/>
      <c r="BU343" s="493"/>
      <c r="BV343" s="70"/>
      <c r="BW343" s="70"/>
      <c r="BX343" s="70"/>
      <c r="BY343" s="70"/>
      <c r="BZ343" s="70"/>
      <c r="CA343" s="70"/>
      <c r="CB343" s="70"/>
      <c r="CC343" s="70"/>
      <c r="CD343" s="491"/>
      <c r="CE343" s="491"/>
      <c r="CF343" s="491"/>
      <c r="CG343" s="491"/>
      <c r="CH343" s="491"/>
      <c r="CI343" s="491"/>
      <c r="CJ343" s="491"/>
      <c r="CK343" s="490"/>
      <c r="CL343" s="186"/>
    </row>
    <row r="344" spans="67:90" x14ac:dyDescent="0.2">
      <c r="BO344" s="490"/>
      <c r="BP344" s="73"/>
      <c r="BQ344" s="73"/>
      <c r="BR344" s="73"/>
      <c r="BS344" s="493"/>
      <c r="BT344" s="493"/>
      <c r="BU344" s="493"/>
      <c r="BV344" s="70"/>
      <c r="BW344" s="70"/>
      <c r="BX344" s="70"/>
      <c r="BY344" s="70"/>
      <c r="BZ344" s="70"/>
      <c r="CA344" s="70"/>
      <c r="CB344" s="70"/>
      <c r="CC344" s="70"/>
      <c r="CD344" s="491"/>
      <c r="CE344" s="491"/>
      <c r="CF344" s="491"/>
      <c r="CG344" s="491"/>
      <c r="CH344" s="491"/>
      <c r="CI344" s="491"/>
      <c r="CJ344" s="491"/>
      <c r="CK344" s="490"/>
      <c r="CL344" s="186"/>
    </row>
    <row r="345" spans="67:90" x14ac:dyDescent="0.2">
      <c r="BO345" s="490"/>
      <c r="BP345" s="73"/>
      <c r="BQ345" s="73"/>
      <c r="BR345" s="73"/>
      <c r="BS345" s="493"/>
      <c r="BT345" s="493"/>
      <c r="BU345" s="493"/>
      <c r="BV345" s="70"/>
      <c r="BW345" s="70"/>
      <c r="BX345" s="70"/>
      <c r="BY345" s="70"/>
      <c r="BZ345" s="70"/>
      <c r="CA345" s="70"/>
      <c r="CB345" s="70"/>
      <c r="CC345" s="70"/>
      <c r="CD345" s="491"/>
      <c r="CE345" s="491"/>
      <c r="CF345" s="491"/>
      <c r="CG345" s="491"/>
      <c r="CH345" s="491"/>
      <c r="CI345" s="491"/>
      <c r="CJ345" s="491"/>
      <c r="CK345" s="490"/>
      <c r="CL345" s="186"/>
    </row>
    <row r="346" spans="67:90" x14ac:dyDescent="0.2">
      <c r="BO346" s="490"/>
      <c r="BP346" s="73"/>
      <c r="BQ346" s="73"/>
      <c r="BR346" s="73"/>
      <c r="BS346" s="493"/>
      <c r="BT346" s="493"/>
      <c r="BU346" s="493"/>
      <c r="BV346" s="70"/>
      <c r="BW346" s="70"/>
      <c r="BX346" s="70"/>
      <c r="BY346" s="70"/>
      <c r="BZ346" s="70"/>
      <c r="CA346" s="70"/>
      <c r="CB346" s="70"/>
      <c r="CC346" s="70"/>
      <c r="CD346" s="491"/>
      <c r="CE346" s="491"/>
      <c r="CF346" s="491"/>
      <c r="CG346" s="491"/>
      <c r="CH346" s="491"/>
      <c r="CI346" s="491"/>
      <c r="CJ346" s="491"/>
      <c r="CK346" s="490"/>
      <c r="CL346" s="186"/>
    </row>
    <row r="347" spans="67:90" x14ac:dyDescent="0.2">
      <c r="BO347" s="490"/>
      <c r="BP347" s="73"/>
      <c r="BQ347" s="73"/>
      <c r="BR347" s="73"/>
      <c r="BS347" s="493"/>
      <c r="BT347" s="493"/>
      <c r="BU347" s="493"/>
      <c r="BV347" s="70"/>
      <c r="BW347" s="70"/>
      <c r="BX347" s="70"/>
      <c r="BY347" s="70"/>
      <c r="BZ347" s="70"/>
      <c r="CA347" s="70"/>
      <c r="CB347" s="70"/>
      <c r="CC347" s="70"/>
      <c r="CD347" s="491"/>
      <c r="CE347" s="491"/>
      <c r="CF347" s="491"/>
      <c r="CG347" s="491"/>
      <c r="CH347" s="491"/>
      <c r="CI347" s="491"/>
      <c r="CJ347" s="491"/>
      <c r="CK347" s="490"/>
      <c r="CL347" s="186"/>
    </row>
    <row r="348" spans="67:90" x14ac:dyDescent="0.2">
      <c r="BO348" s="490"/>
      <c r="BP348" s="73"/>
      <c r="BQ348" s="73"/>
      <c r="BR348" s="73"/>
      <c r="BS348" s="493"/>
      <c r="BT348" s="493"/>
      <c r="BU348" s="493"/>
      <c r="BV348" s="70"/>
      <c r="BW348" s="70"/>
      <c r="BX348" s="70"/>
      <c r="BY348" s="70"/>
      <c r="BZ348" s="70"/>
      <c r="CA348" s="70"/>
      <c r="CB348" s="70"/>
      <c r="CC348" s="70"/>
      <c r="CD348" s="491"/>
      <c r="CE348" s="491"/>
      <c r="CF348" s="491"/>
      <c r="CG348" s="491"/>
      <c r="CH348" s="491"/>
      <c r="CI348" s="491"/>
      <c r="CJ348" s="491"/>
      <c r="CK348" s="490"/>
      <c r="CL348" s="186"/>
    </row>
    <row r="349" spans="67:90" x14ac:dyDescent="0.2">
      <c r="BO349" s="490"/>
      <c r="BP349" s="73"/>
      <c r="BQ349" s="73"/>
      <c r="BR349" s="73"/>
      <c r="BS349" s="493"/>
      <c r="BT349" s="493"/>
      <c r="BU349" s="493"/>
      <c r="BV349" s="70"/>
      <c r="BW349" s="70"/>
      <c r="BX349" s="70"/>
      <c r="BY349" s="70"/>
      <c r="BZ349" s="70"/>
      <c r="CA349" s="70"/>
      <c r="CB349" s="70"/>
      <c r="CC349" s="70"/>
      <c r="CD349" s="491"/>
      <c r="CE349" s="491"/>
      <c r="CF349" s="491"/>
      <c r="CG349" s="491"/>
      <c r="CH349" s="491"/>
      <c r="CI349" s="491"/>
      <c r="CJ349" s="491"/>
      <c r="CK349" s="490"/>
      <c r="CL349" s="186"/>
    </row>
    <row r="350" spans="67:90" x14ac:dyDescent="0.2">
      <c r="BO350" s="490"/>
      <c r="BP350" s="73"/>
      <c r="BQ350" s="73"/>
      <c r="BR350" s="73"/>
      <c r="BS350" s="493"/>
      <c r="BT350" s="493"/>
      <c r="BU350" s="493"/>
      <c r="BV350" s="70"/>
      <c r="BW350" s="70"/>
      <c r="BX350" s="70"/>
      <c r="BY350" s="70"/>
      <c r="BZ350" s="70"/>
      <c r="CA350" s="70"/>
      <c r="CB350" s="70"/>
      <c r="CC350" s="70"/>
      <c r="CD350" s="491"/>
      <c r="CE350" s="491"/>
      <c r="CF350" s="491"/>
      <c r="CG350" s="491"/>
      <c r="CH350" s="491"/>
      <c r="CI350" s="491"/>
      <c r="CJ350" s="491"/>
      <c r="CK350" s="490"/>
      <c r="CL350" s="186"/>
    </row>
    <row r="351" spans="67:90" x14ac:dyDescent="0.2">
      <c r="BO351" s="490"/>
      <c r="BP351" s="73"/>
      <c r="BQ351" s="73"/>
      <c r="BR351" s="73"/>
      <c r="BS351" s="493"/>
      <c r="BT351" s="493"/>
      <c r="BU351" s="493"/>
      <c r="BV351" s="70"/>
      <c r="BW351" s="70"/>
      <c r="BX351" s="70"/>
      <c r="BY351" s="70"/>
      <c r="BZ351" s="70"/>
      <c r="CA351" s="70"/>
      <c r="CB351" s="70"/>
      <c r="CC351" s="70"/>
      <c r="CD351" s="491"/>
      <c r="CE351" s="491"/>
      <c r="CF351" s="491"/>
      <c r="CG351" s="491"/>
      <c r="CH351" s="491"/>
      <c r="CI351" s="491"/>
      <c r="CJ351" s="491"/>
      <c r="CK351" s="490"/>
      <c r="CL351" s="186"/>
    </row>
    <row r="352" spans="67:90" x14ac:dyDescent="0.2">
      <c r="BO352" s="490"/>
      <c r="BP352" s="73"/>
      <c r="BQ352" s="73"/>
      <c r="BR352" s="73"/>
      <c r="BS352" s="493"/>
      <c r="BT352" s="493"/>
      <c r="BU352" s="493"/>
      <c r="BV352" s="70"/>
      <c r="BW352" s="70"/>
      <c r="BX352" s="70"/>
      <c r="BY352" s="70"/>
      <c r="BZ352" s="70"/>
      <c r="CA352" s="70"/>
      <c r="CB352" s="70"/>
      <c r="CC352" s="70"/>
      <c r="CD352" s="491"/>
      <c r="CE352" s="491"/>
      <c r="CF352" s="491"/>
      <c r="CG352" s="491"/>
      <c r="CH352" s="491"/>
      <c r="CI352" s="491"/>
      <c r="CJ352" s="491"/>
      <c r="CK352" s="490"/>
      <c r="CL352" s="186"/>
    </row>
    <row r="353" spans="67:90" x14ac:dyDescent="0.2">
      <c r="BO353" s="490"/>
      <c r="BP353" s="73"/>
      <c r="BQ353" s="73"/>
      <c r="BR353" s="73"/>
      <c r="BS353" s="493"/>
      <c r="BT353" s="493"/>
      <c r="BU353" s="493"/>
      <c r="BV353" s="70"/>
      <c r="BW353" s="70"/>
      <c r="BX353" s="70"/>
      <c r="BY353" s="70"/>
      <c r="BZ353" s="70"/>
      <c r="CA353" s="70"/>
      <c r="CB353" s="70"/>
      <c r="CC353" s="70"/>
      <c r="CD353" s="491"/>
      <c r="CE353" s="491"/>
      <c r="CF353" s="491"/>
      <c r="CG353" s="491"/>
      <c r="CH353" s="491"/>
      <c r="CI353" s="491"/>
      <c r="CJ353" s="491"/>
      <c r="CK353" s="490"/>
      <c r="CL353" s="186"/>
    </row>
    <row r="354" spans="67:90" x14ac:dyDescent="0.2">
      <c r="BO354" s="490"/>
      <c r="BP354" s="73"/>
      <c r="BQ354" s="73"/>
      <c r="BR354" s="73"/>
      <c r="BS354" s="493"/>
      <c r="BT354" s="493"/>
      <c r="BU354" s="493"/>
      <c r="BV354" s="70"/>
      <c r="BW354" s="70"/>
      <c r="BX354" s="70"/>
      <c r="BY354" s="70"/>
      <c r="BZ354" s="70"/>
      <c r="CA354" s="70"/>
      <c r="CB354" s="70"/>
      <c r="CC354" s="70"/>
      <c r="CD354" s="491"/>
      <c r="CE354" s="491"/>
      <c r="CF354" s="491"/>
      <c r="CG354" s="491"/>
      <c r="CH354" s="491"/>
      <c r="CI354" s="491"/>
      <c r="CJ354" s="491"/>
      <c r="CK354" s="490"/>
      <c r="CL354" s="186"/>
    </row>
    <row r="355" spans="67:90" x14ac:dyDescent="0.2">
      <c r="BO355" s="490"/>
      <c r="BP355" s="73"/>
      <c r="BQ355" s="73"/>
      <c r="BR355" s="73"/>
      <c r="BS355" s="493"/>
      <c r="BT355" s="493"/>
      <c r="BU355" s="493"/>
      <c r="BV355" s="70"/>
      <c r="BW355" s="70"/>
      <c r="BX355" s="70"/>
      <c r="BY355" s="70"/>
      <c r="BZ355" s="70"/>
      <c r="CA355" s="70"/>
      <c r="CB355" s="70"/>
      <c r="CC355" s="70"/>
      <c r="CD355" s="491"/>
      <c r="CE355" s="491"/>
      <c r="CF355" s="491"/>
      <c r="CG355" s="491"/>
      <c r="CH355" s="491"/>
      <c r="CI355" s="491"/>
      <c r="CJ355" s="491"/>
      <c r="CK355" s="490"/>
      <c r="CL355" s="186"/>
    </row>
    <row r="356" spans="67:90" x14ac:dyDescent="0.2">
      <c r="BO356" s="490"/>
      <c r="BP356" s="73"/>
      <c r="BQ356" s="73"/>
      <c r="BR356" s="73"/>
      <c r="BS356" s="493"/>
      <c r="BT356" s="493"/>
      <c r="BU356" s="493"/>
      <c r="BV356" s="70"/>
      <c r="BW356" s="70"/>
      <c r="BX356" s="70"/>
      <c r="BY356" s="70"/>
      <c r="BZ356" s="70"/>
      <c r="CA356" s="70"/>
      <c r="CB356" s="70"/>
      <c r="CC356" s="70"/>
      <c r="CD356" s="491"/>
      <c r="CE356" s="491"/>
      <c r="CF356" s="491"/>
      <c r="CG356" s="491"/>
      <c r="CH356" s="491"/>
      <c r="CI356" s="491"/>
      <c r="CJ356" s="491"/>
      <c r="CK356" s="490"/>
      <c r="CL356" s="186"/>
    </row>
    <row r="357" spans="67:90" x14ac:dyDescent="0.2">
      <c r="BO357" s="490"/>
      <c r="BP357" s="73"/>
      <c r="BQ357" s="73"/>
      <c r="BR357" s="73"/>
      <c r="BS357" s="493"/>
      <c r="BT357" s="493"/>
      <c r="BU357" s="493"/>
      <c r="BV357" s="70"/>
      <c r="BW357" s="70"/>
      <c r="BX357" s="70"/>
      <c r="BY357" s="70"/>
      <c r="BZ357" s="70"/>
      <c r="CA357" s="70"/>
      <c r="CB357" s="70"/>
      <c r="CC357" s="70"/>
      <c r="CD357" s="491"/>
      <c r="CE357" s="491"/>
      <c r="CF357" s="491"/>
      <c r="CG357" s="491"/>
      <c r="CH357" s="491"/>
      <c r="CI357" s="491"/>
      <c r="CJ357" s="491"/>
      <c r="CK357" s="490"/>
      <c r="CL357" s="186"/>
    </row>
    <row r="358" spans="67:90" x14ac:dyDescent="0.2">
      <c r="BO358" s="490"/>
      <c r="BP358" s="73"/>
      <c r="BQ358" s="73"/>
      <c r="BR358" s="73"/>
      <c r="BS358" s="493"/>
      <c r="BT358" s="493"/>
      <c r="BU358" s="493"/>
      <c r="BV358" s="70"/>
      <c r="BW358" s="70"/>
      <c r="BX358" s="70"/>
      <c r="BY358" s="70"/>
      <c r="BZ358" s="70"/>
      <c r="CA358" s="70"/>
      <c r="CB358" s="70"/>
      <c r="CC358" s="70"/>
      <c r="CD358" s="491"/>
      <c r="CE358" s="491"/>
      <c r="CF358" s="491"/>
      <c r="CG358" s="491"/>
      <c r="CH358" s="491"/>
      <c r="CI358" s="491"/>
      <c r="CJ358" s="491"/>
      <c r="CK358" s="490"/>
      <c r="CL358" s="186"/>
    </row>
    <row r="359" spans="67:90" x14ac:dyDescent="0.2">
      <c r="BO359" s="490"/>
      <c r="BP359" s="73"/>
      <c r="BQ359" s="73"/>
      <c r="BR359" s="73"/>
      <c r="BS359" s="493"/>
      <c r="BT359" s="493"/>
      <c r="BU359" s="493"/>
      <c r="BV359" s="70"/>
      <c r="BW359" s="70"/>
      <c r="BX359" s="70"/>
      <c r="BY359" s="70"/>
      <c r="BZ359" s="70"/>
      <c r="CA359" s="70"/>
      <c r="CB359" s="70"/>
      <c r="CC359" s="70"/>
      <c r="CD359" s="491"/>
      <c r="CE359" s="491"/>
      <c r="CF359" s="491"/>
      <c r="CG359" s="491"/>
      <c r="CH359" s="491"/>
      <c r="CI359" s="491"/>
      <c r="CJ359" s="491"/>
      <c r="CK359" s="490"/>
      <c r="CL359" s="186"/>
    </row>
    <row r="360" spans="67:90" x14ac:dyDescent="0.2">
      <c r="BO360" s="490"/>
      <c r="BP360" s="73"/>
      <c r="BQ360" s="73"/>
      <c r="BR360" s="73"/>
      <c r="BS360" s="493"/>
      <c r="BT360" s="493"/>
      <c r="BU360" s="493"/>
      <c r="BV360" s="70"/>
      <c r="BW360" s="70"/>
      <c r="BX360" s="70"/>
      <c r="BY360" s="70"/>
      <c r="BZ360" s="70"/>
      <c r="CA360" s="70"/>
      <c r="CB360" s="70"/>
      <c r="CC360" s="70"/>
      <c r="CD360" s="491"/>
      <c r="CE360" s="491"/>
      <c r="CF360" s="491"/>
      <c r="CG360" s="491"/>
      <c r="CH360" s="491"/>
      <c r="CI360" s="491"/>
      <c r="CJ360" s="491"/>
      <c r="CK360" s="490"/>
      <c r="CL360" s="186"/>
    </row>
    <row r="361" spans="67:90" x14ac:dyDescent="0.2">
      <c r="BO361" s="490"/>
      <c r="BP361" s="73"/>
      <c r="BQ361" s="73"/>
      <c r="BR361" s="73"/>
      <c r="BS361" s="493"/>
      <c r="BT361" s="493"/>
      <c r="BU361" s="493"/>
      <c r="BV361" s="70"/>
      <c r="BW361" s="70"/>
      <c r="BX361" s="70"/>
      <c r="BY361" s="70"/>
      <c r="BZ361" s="70"/>
      <c r="CA361" s="70"/>
      <c r="CB361" s="70"/>
      <c r="CC361" s="70"/>
      <c r="CD361" s="491"/>
      <c r="CE361" s="491"/>
      <c r="CF361" s="491"/>
      <c r="CG361" s="491"/>
      <c r="CH361" s="491"/>
      <c r="CI361" s="491"/>
      <c r="CJ361" s="491"/>
      <c r="CK361" s="490"/>
      <c r="CL361" s="186"/>
    </row>
    <row r="362" spans="67:90" x14ac:dyDescent="0.2">
      <c r="BO362" s="490"/>
      <c r="BP362" s="73"/>
      <c r="BQ362" s="73"/>
      <c r="BR362" s="73"/>
      <c r="BS362" s="493"/>
      <c r="BT362" s="493"/>
      <c r="BU362" s="493"/>
      <c r="BV362" s="70"/>
      <c r="BW362" s="70"/>
      <c r="BX362" s="70"/>
      <c r="BY362" s="70"/>
      <c r="BZ362" s="70"/>
      <c r="CA362" s="70"/>
      <c r="CB362" s="70"/>
      <c r="CC362" s="70"/>
      <c r="CD362" s="491"/>
      <c r="CE362" s="491"/>
      <c r="CF362" s="491"/>
      <c r="CG362" s="491"/>
      <c r="CH362" s="491"/>
      <c r="CI362" s="491"/>
      <c r="CJ362" s="491"/>
      <c r="CK362" s="490"/>
      <c r="CL362" s="186"/>
    </row>
    <row r="363" spans="67:90" x14ac:dyDescent="0.2">
      <c r="BO363" s="490"/>
      <c r="BP363" s="73"/>
      <c r="BQ363" s="73"/>
      <c r="BR363" s="73"/>
      <c r="BS363" s="493"/>
      <c r="BT363" s="493"/>
      <c r="BU363" s="493"/>
      <c r="BV363" s="70"/>
      <c r="BW363" s="70"/>
      <c r="BX363" s="70"/>
      <c r="BY363" s="70"/>
      <c r="BZ363" s="70"/>
      <c r="CA363" s="70"/>
      <c r="CB363" s="70"/>
      <c r="CC363" s="70"/>
      <c r="CD363" s="491"/>
      <c r="CE363" s="491"/>
      <c r="CF363" s="491"/>
      <c r="CG363" s="491"/>
      <c r="CH363" s="491"/>
      <c r="CI363" s="491"/>
      <c r="CJ363" s="491"/>
      <c r="CK363" s="490"/>
      <c r="CL363" s="186"/>
    </row>
    <row r="364" spans="67:90" x14ac:dyDescent="0.2">
      <c r="BO364" s="490"/>
      <c r="BP364" s="73"/>
      <c r="BQ364" s="73"/>
      <c r="BR364" s="73"/>
      <c r="BS364" s="493"/>
      <c r="BT364" s="493"/>
      <c r="BU364" s="493"/>
      <c r="BV364" s="70"/>
      <c r="BW364" s="70"/>
      <c r="BX364" s="70"/>
      <c r="BY364" s="70"/>
      <c r="BZ364" s="70"/>
      <c r="CA364" s="70"/>
      <c r="CB364" s="70"/>
      <c r="CC364" s="70"/>
      <c r="CD364" s="491"/>
      <c r="CE364" s="491"/>
      <c r="CF364" s="491"/>
      <c r="CG364" s="491"/>
      <c r="CH364" s="491"/>
      <c r="CI364" s="491"/>
      <c r="CJ364" s="491"/>
      <c r="CK364" s="490"/>
      <c r="CL364" s="186"/>
    </row>
    <row r="365" spans="67:90" x14ac:dyDescent="0.2">
      <c r="BO365" s="490"/>
      <c r="BP365" s="73"/>
      <c r="BQ365" s="73"/>
      <c r="BR365" s="73"/>
      <c r="BS365" s="493"/>
      <c r="BT365" s="493"/>
      <c r="BU365" s="493"/>
      <c r="BV365" s="70"/>
      <c r="BW365" s="70"/>
      <c r="BX365" s="70"/>
      <c r="BY365" s="70"/>
      <c r="BZ365" s="70"/>
      <c r="CA365" s="70"/>
      <c r="CB365" s="70"/>
      <c r="CC365" s="70"/>
      <c r="CD365" s="491"/>
      <c r="CE365" s="491"/>
      <c r="CF365" s="491"/>
      <c r="CG365" s="491"/>
      <c r="CH365" s="491"/>
      <c r="CI365" s="491"/>
      <c r="CJ365" s="491"/>
      <c r="CK365" s="490"/>
      <c r="CL365" s="186"/>
    </row>
    <row r="366" spans="67:90" x14ac:dyDescent="0.2">
      <c r="BO366" s="490"/>
      <c r="BP366" s="73"/>
      <c r="BQ366" s="73"/>
      <c r="BR366" s="73"/>
      <c r="BS366" s="493"/>
      <c r="BT366" s="493"/>
      <c r="BU366" s="493"/>
      <c r="BV366" s="70"/>
      <c r="BW366" s="70"/>
      <c r="BX366" s="70"/>
      <c r="BY366" s="70"/>
      <c r="BZ366" s="70"/>
      <c r="CA366" s="70"/>
      <c r="CB366" s="70"/>
      <c r="CC366" s="70"/>
      <c r="CD366" s="491"/>
      <c r="CE366" s="491"/>
      <c r="CF366" s="491"/>
      <c r="CG366" s="491"/>
      <c r="CH366" s="491"/>
      <c r="CI366" s="491"/>
      <c r="CJ366" s="491"/>
      <c r="CK366" s="490"/>
      <c r="CL366" s="186"/>
    </row>
    <row r="367" spans="67:90" x14ac:dyDescent="0.2">
      <c r="BO367" s="490"/>
      <c r="BP367" s="73"/>
      <c r="BQ367" s="73"/>
      <c r="BR367" s="73"/>
      <c r="BS367" s="493"/>
      <c r="BT367" s="493"/>
      <c r="BU367" s="493"/>
      <c r="BV367" s="70"/>
      <c r="BW367" s="70"/>
      <c r="BX367" s="70"/>
      <c r="BY367" s="70"/>
      <c r="BZ367" s="70"/>
      <c r="CA367" s="70"/>
      <c r="CB367" s="70"/>
      <c r="CC367" s="70"/>
      <c r="CD367" s="491"/>
      <c r="CE367" s="491"/>
      <c r="CF367" s="491"/>
      <c r="CG367" s="491"/>
      <c r="CH367" s="491"/>
      <c r="CI367" s="491"/>
      <c r="CJ367" s="491"/>
      <c r="CK367" s="490"/>
      <c r="CL367" s="186"/>
    </row>
    <row r="368" spans="67:90" x14ac:dyDescent="0.2">
      <c r="BO368" s="490"/>
      <c r="BP368" s="73"/>
      <c r="BQ368" s="73"/>
      <c r="BR368" s="73"/>
      <c r="BS368" s="493"/>
      <c r="BT368" s="493"/>
      <c r="BU368" s="493"/>
      <c r="BV368" s="70"/>
      <c r="BW368" s="70"/>
      <c r="BX368" s="70"/>
      <c r="BY368" s="70"/>
      <c r="BZ368" s="70"/>
      <c r="CA368" s="70"/>
      <c r="CB368" s="70"/>
      <c r="CC368" s="70"/>
      <c r="CD368" s="491"/>
      <c r="CE368" s="491"/>
      <c r="CF368" s="491"/>
      <c r="CG368" s="491"/>
      <c r="CH368" s="491"/>
      <c r="CI368" s="491"/>
      <c r="CJ368" s="491"/>
      <c r="CK368" s="490"/>
      <c r="CL368" s="186"/>
    </row>
    <row r="369" spans="67:90" x14ac:dyDescent="0.2">
      <c r="BO369" s="490"/>
      <c r="BP369" s="73"/>
      <c r="BQ369" s="73"/>
      <c r="BR369" s="73"/>
      <c r="BS369" s="493"/>
      <c r="BT369" s="493"/>
      <c r="BU369" s="493"/>
      <c r="BV369" s="70"/>
      <c r="BW369" s="70"/>
      <c r="BX369" s="70"/>
      <c r="BY369" s="70"/>
      <c r="BZ369" s="70"/>
      <c r="CA369" s="70"/>
      <c r="CB369" s="70"/>
      <c r="CC369" s="70"/>
      <c r="CD369" s="491"/>
      <c r="CE369" s="491"/>
      <c r="CF369" s="491"/>
      <c r="CG369" s="491"/>
      <c r="CH369" s="491"/>
      <c r="CI369" s="491"/>
      <c r="CJ369" s="491"/>
      <c r="CK369" s="490"/>
      <c r="CL369" s="186"/>
    </row>
    <row r="370" spans="67:90" x14ac:dyDescent="0.2">
      <c r="BO370" s="490"/>
      <c r="BP370" s="73"/>
      <c r="BQ370" s="73"/>
      <c r="BR370" s="73"/>
      <c r="BS370" s="493"/>
      <c r="BT370" s="493"/>
      <c r="BU370" s="493"/>
      <c r="BV370" s="70"/>
      <c r="BW370" s="70"/>
      <c r="BX370" s="70"/>
      <c r="BY370" s="70"/>
      <c r="BZ370" s="70"/>
      <c r="CA370" s="70"/>
      <c r="CB370" s="70"/>
      <c r="CC370" s="70"/>
      <c r="CD370" s="491"/>
      <c r="CE370" s="491"/>
      <c r="CF370" s="491"/>
      <c r="CG370" s="491"/>
      <c r="CH370" s="491"/>
      <c r="CI370" s="491"/>
      <c r="CJ370" s="491"/>
      <c r="CK370" s="490"/>
      <c r="CL370" s="186"/>
    </row>
    <row r="371" spans="67:90" x14ac:dyDescent="0.2">
      <c r="BO371" s="490"/>
      <c r="BP371" s="73"/>
      <c r="BQ371" s="73"/>
      <c r="BR371" s="73"/>
      <c r="BS371" s="493"/>
      <c r="BT371" s="493"/>
      <c r="BU371" s="493"/>
      <c r="BV371" s="70"/>
      <c r="BW371" s="70"/>
      <c r="BX371" s="70"/>
      <c r="BY371" s="70"/>
      <c r="BZ371" s="70"/>
      <c r="CA371" s="70"/>
      <c r="CB371" s="70"/>
      <c r="CC371" s="70"/>
      <c r="CD371" s="491"/>
      <c r="CE371" s="491"/>
      <c r="CF371" s="491"/>
      <c r="CG371" s="491"/>
      <c r="CH371" s="491"/>
      <c r="CI371" s="491"/>
      <c r="CJ371" s="491"/>
      <c r="CK371" s="490"/>
      <c r="CL371" s="186"/>
    </row>
    <row r="372" spans="67:90" x14ac:dyDescent="0.2">
      <c r="BO372" s="490"/>
      <c r="BP372" s="73"/>
      <c r="BQ372" s="73"/>
      <c r="BR372" s="73"/>
      <c r="BS372" s="493"/>
      <c r="BT372" s="493"/>
      <c r="BU372" s="493"/>
      <c r="BV372" s="70"/>
      <c r="BW372" s="70"/>
      <c r="BX372" s="70"/>
      <c r="BY372" s="70"/>
      <c r="BZ372" s="70"/>
      <c r="CA372" s="70"/>
      <c r="CB372" s="70"/>
      <c r="CC372" s="70"/>
      <c r="CD372" s="491"/>
      <c r="CE372" s="491"/>
      <c r="CF372" s="491"/>
      <c r="CG372" s="491"/>
      <c r="CH372" s="491"/>
      <c r="CI372" s="491"/>
      <c r="CJ372" s="491"/>
      <c r="CK372" s="490"/>
      <c r="CL372" s="186"/>
    </row>
    <row r="373" spans="67:90" x14ac:dyDescent="0.2">
      <c r="BO373" s="490"/>
      <c r="BP373" s="73"/>
      <c r="BQ373" s="73"/>
      <c r="BR373" s="73"/>
      <c r="BS373" s="493"/>
      <c r="BT373" s="493"/>
      <c r="BU373" s="493"/>
      <c r="BV373" s="70"/>
      <c r="BW373" s="70"/>
      <c r="BX373" s="70"/>
      <c r="BY373" s="70"/>
      <c r="BZ373" s="70"/>
      <c r="CA373" s="70"/>
      <c r="CB373" s="70"/>
      <c r="CC373" s="70"/>
      <c r="CD373" s="491"/>
      <c r="CE373" s="491"/>
      <c r="CF373" s="491"/>
      <c r="CG373" s="491"/>
      <c r="CH373" s="491"/>
      <c r="CI373" s="491"/>
      <c r="CJ373" s="491"/>
      <c r="CK373" s="490"/>
      <c r="CL373" s="186"/>
    </row>
    <row r="374" spans="67:90" x14ac:dyDescent="0.2">
      <c r="BO374" s="490"/>
      <c r="BP374" s="73"/>
      <c r="BQ374" s="73"/>
      <c r="BR374" s="73"/>
      <c r="BS374" s="493"/>
      <c r="BT374" s="493"/>
      <c r="BU374" s="493"/>
      <c r="BV374" s="70"/>
      <c r="BW374" s="70"/>
      <c r="BX374" s="70"/>
      <c r="BY374" s="70"/>
      <c r="BZ374" s="70"/>
      <c r="CA374" s="70"/>
      <c r="CB374" s="70"/>
      <c r="CC374" s="70"/>
      <c r="CD374" s="491"/>
      <c r="CE374" s="491"/>
      <c r="CF374" s="491"/>
      <c r="CG374" s="491"/>
      <c r="CH374" s="491"/>
      <c r="CI374" s="491"/>
      <c r="CJ374" s="491"/>
      <c r="CK374" s="490"/>
      <c r="CL374" s="186"/>
    </row>
    <row r="375" spans="67:90" x14ac:dyDescent="0.2">
      <c r="BO375" s="490"/>
      <c r="BP375" s="73"/>
      <c r="BQ375" s="73"/>
      <c r="BR375" s="73"/>
      <c r="BS375" s="493"/>
      <c r="BT375" s="493"/>
      <c r="BU375" s="493"/>
      <c r="BV375" s="70"/>
      <c r="BW375" s="70"/>
      <c r="BX375" s="70"/>
      <c r="BY375" s="70"/>
      <c r="BZ375" s="70"/>
      <c r="CA375" s="70"/>
      <c r="CB375" s="70"/>
      <c r="CC375" s="70"/>
      <c r="CD375" s="491"/>
      <c r="CE375" s="491"/>
      <c r="CF375" s="491"/>
      <c r="CG375" s="491"/>
      <c r="CH375" s="491"/>
      <c r="CI375" s="491"/>
      <c r="CJ375" s="491"/>
      <c r="CK375" s="490"/>
      <c r="CL375" s="186"/>
    </row>
    <row r="376" spans="67:90" x14ac:dyDescent="0.2">
      <c r="BO376" s="490"/>
      <c r="BP376" s="73"/>
      <c r="BQ376" s="73"/>
      <c r="BR376" s="73"/>
      <c r="BS376" s="493"/>
      <c r="BT376" s="493"/>
      <c r="BU376" s="493"/>
      <c r="BV376" s="70"/>
      <c r="BW376" s="70"/>
      <c r="BX376" s="70"/>
      <c r="BY376" s="70"/>
      <c r="BZ376" s="70"/>
      <c r="CA376" s="70"/>
      <c r="CB376" s="70"/>
      <c r="CC376" s="70"/>
      <c r="CD376" s="491"/>
      <c r="CE376" s="491"/>
      <c r="CF376" s="491"/>
      <c r="CG376" s="491"/>
      <c r="CH376" s="491"/>
      <c r="CI376" s="491"/>
      <c r="CJ376" s="491"/>
      <c r="CK376" s="490"/>
      <c r="CL376" s="186"/>
    </row>
    <row r="377" spans="67:90" x14ac:dyDescent="0.2">
      <c r="BO377" s="490"/>
      <c r="BP377" s="73"/>
      <c r="BQ377" s="73"/>
      <c r="BR377" s="73"/>
      <c r="BS377" s="493"/>
      <c r="BT377" s="493"/>
      <c r="BU377" s="493"/>
      <c r="BV377" s="70"/>
      <c r="BW377" s="70"/>
      <c r="BX377" s="70"/>
      <c r="BY377" s="70"/>
      <c r="BZ377" s="70"/>
      <c r="CA377" s="70"/>
      <c r="CB377" s="70"/>
      <c r="CC377" s="70"/>
      <c r="CD377" s="491"/>
      <c r="CE377" s="491"/>
      <c r="CF377" s="491"/>
      <c r="CG377" s="491"/>
      <c r="CH377" s="491"/>
      <c r="CI377" s="491"/>
      <c r="CJ377" s="491"/>
      <c r="CK377" s="490"/>
      <c r="CL377" s="186"/>
    </row>
    <row r="378" spans="67:90" x14ac:dyDescent="0.2">
      <c r="BO378" s="490"/>
      <c r="BP378" s="73"/>
      <c r="BQ378" s="73"/>
      <c r="BR378" s="73"/>
      <c r="BS378" s="493"/>
      <c r="BT378" s="493"/>
      <c r="BU378" s="493"/>
      <c r="BV378" s="70"/>
      <c r="BW378" s="70"/>
      <c r="BX378" s="70"/>
      <c r="BY378" s="70"/>
      <c r="BZ378" s="70"/>
      <c r="CA378" s="70"/>
      <c r="CB378" s="70"/>
      <c r="CC378" s="70"/>
      <c r="CD378" s="491"/>
      <c r="CE378" s="491"/>
      <c r="CF378" s="491"/>
      <c r="CG378" s="491"/>
      <c r="CH378" s="491"/>
      <c r="CI378" s="491"/>
      <c r="CJ378" s="491"/>
      <c r="CK378" s="490"/>
      <c r="CL378" s="186"/>
    </row>
    <row r="379" spans="67:90" x14ac:dyDescent="0.2">
      <c r="BO379" s="490"/>
      <c r="BP379" s="73"/>
      <c r="BQ379" s="73"/>
      <c r="BR379" s="73"/>
      <c r="BS379" s="493"/>
      <c r="BT379" s="493"/>
      <c r="BU379" s="493"/>
      <c r="BV379" s="70"/>
      <c r="BW379" s="70"/>
      <c r="BX379" s="70"/>
      <c r="BY379" s="70"/>
      <c r="BZ379" s="70"/>
      <c r="CA379" s="70"/>
      <c r="CB379" s="70"/>
      <c r="CC379" s="70"/>
      <c r="CD379" s="491"/>
      <c r="CE379" s="491"/>
      <c r="CF379" s="491"/>
      <c r="CG379" s="491"/>
      <c r="CH379" s="491"/>
      <c r="CI379" s="491"/>
      <c r="CJ379" s="491"/>
      <c r="CK379" s="490"/>
      <c r="CL379" s="186"/>
    </row>
    <row r="380" spans="67:90" x14ac:dyDescent="0.2">
      <c r="BO380" s="490"/>
      <c r="BP380" s="73"/>
      <c r="BQ380" s="73"/>
      <c r="BR380" s="73"/>
      <c r="BS380" s="493"/>
      <c r="BT380" s="493"/>
      <c r="BU380" s="493"/>
      <c r="BV380" s="70"/>
      <c r="BW380" s="70"/>
      <c r="BX380" s="70"/>
      <c r="BY380" s="70"/>
      <c r="BZ380" s="70"/>
      <c r="CA380" s="70"/>
      <c r="CB380" s="70"/>
      <c r="CC380" s="70"/>
      <c r="CD380" s="491"/>
      <c r="CE380" s="491"/>
      <c r="CF380" s="491"/>
      <c r="CG380" s="491"/>
      <c r="CH380" s="491"/>
      <c r="CI380" s="491"/>
      <c r="CJ380" s="491"/>
      <c r="CK380" s="490"/>
      <c r="CL380" s="186"/>
    </row>
    <row r="381" spans="67:90" x14ac:dyDescent="0.2">
      <c r="BO381" s="490"/>
      <c r="BP381" s="73"/>
      <c r="BQ381" s="73"/>
      <c r="BR381" s="73"/>
      <c r="BS381" s="493"/>
      <c r="BT381" s="493"/>
      <c r="BU381" s="493"/>
      <c r="BV381" s="70"/>
      <c r="BW381" s="70"/>
      <c r="BX381" s="70"/>
      <c r="BY381" s="70"/>
      <c r="BZ381" s="70"/>
      <c r="CA381" s="70"/>
      <c r="CB381" s="70"/>
      <c r="CC381" s="70"/>
      <c r="CD381" s="491"/>
      <c r="CE381" s="491"/>
      <c r="CF381" s="491"/>
      <c r="CG381" s="491"/>
      <c r="CH381" s="491"/>
      <c r="CI381" s="491"/>
      <c r="CJ381" s="491"/>
      <c r="CK381" s="490"/>
      <c r="CL381" s="186"/>
    </row>
    <row r="382" spans="67:90" x14ac:dyDescent="0.2">
      <c r="BO382" s="490"/>
      <c r="BP382" s="73"/>
      <c r="BQ382" s="73"/>
      <c r="BR382" s="73"/>
      <c r="BS382" s="493"/>
      <c r="BT382" s="493"/>
      <c r="BU382" s="493"/>
      <c r="BV382" s="70"/>
      <c r="BW382" s="70"/>
      <c r="BX382" s="70"/>
      <c r="BY382" s="70"/>
      <c r="BZ382" s="70"/>
      <c r="CA382" s="70"/>
      <c r="CB382" s="70"/>
      <c r="CC382" s="70"/>
      <c r="CD382" s="491"/>
      <c r="CE382" s="491"/>
      <c r="CF382" s="491"/>
      <c r="CG382" s="491"/>
      <c r="CH382" s="491"/>
      <c r="CI382" s="491"/>
      <c r="CJ382" s="491"/>
      <c r="CK382" s="490"/>
      <c r="CL382" s="186"/>
    </row>
    <row r="383" spans="67:90" x14ac:dyDescent="0.2">
      <c r="BO383" s="490"/>
      <c r="BP383" s="73"/>
      <c r="BQ383" s="73"/>
      <c r="BR383" s="73"/>
      <c r="BS383" s="493"/>
      <c r="BT383" s="493"/>
      <c r="BU383" s="493"/>
      <c r="BV383" s="70"/>
      <c r="BW383" s="70"/>
      <c r="BX383" s="70"/>
      <c r="BY383" s="70"/>
      <c r="BZ383" s="70"/>
      <c r="CA383" s="70"/>
      <c r="CB383" s="70"/>
      <c r="CC383" s="70"/>
      <c r="CD383" s="491"/>
      <c r="CE383" s="491"/>
      <c r="CF383" s="491"/>
      <c r="CG383" s="491"/>
      <c r="CH383" s="491"/>
      <c r="CI383" s="491"/>
      <c r="CJ383" s="491"/>
      <c r="CK383" s="490"/>
      <c r="CL383" s="186"/>
    </row>
    <row r="384" spans="67:90" x14ac:dyDescent="0.2">
      <c r="BO384" s="490"/>
      <c r="BP384" s="73"/>
      <c r="BQ384" s="73"/>
      <c r="BR384" s="73"/>
      <c r="BS384" s="493"/>
      <c r="BT384" s="493"/>
      <c r="BU384" s="493"/>
      <c r="BV384" s="70"/>
      <c r="BW384" s="70"/>
      <c r="BX384" s="70"/>
      <c r="BY384" s="70"/>
      <c r="BZ384" s="70"/>
      <c r="CA384" s="70"/>
      <c r="CB384" s="70"/>
      <c r="CC384" s="70"/>
      <c r="CD384" s="491"/>
      <c r="CE384" s="491"/>
      <c r="CF384" s="491"/>
      <c r="CG384" s="491"/>
      <c r="CH384" s="491"/>
      <c r="CI384" s="491"/>
      <c r="CJ384" s="491"/>
      <c r="CK384" s="490"/>
      <c r="CL384" s="186"/>
    </row>
    <row r="385" spans="67:90" x14ac:dyDescent="0.2">
      <c r="BO385" s="490"/>
      <c r="BP385" s="73"/>
      <c r="BQ385" s="73"/>
      <c r="BR385" s="73"/>
      <c r="BS385" s="493"/>
      <c r="BT385" s="493"/>
      <c r="BU385" s="493"/>
      <c r="BV385" s="70"/>
      <c r="BW385" s="70"/>
      <c r="BX385" s="70"/>
      <c r="BY385" s="70"/>
      <c r="BZ385" s="70"/>
      <c r="CA385" s="70"/>
      <c r="CB385" s="70"/>
      <c r="CC385" s="70"/>
      <c r="CD385" s="491"/>
      <c r="CE385" s="491"/>
      <c r="CF385" s="491"/>
      <c r="CG385" s="491"/>
      <c r="CH385" s="491"/>
      <c r="CI385" s="491"/>
      <c r="CJ385" s="491"/>
      <c r="CK385" s="490"/>
      <c r="CL385" s="186"/>
    </row>
    <row r="386" spans="67:90" x14ac:dyDescent="0.2">
      <c r="BO386" s="490"/>
      <c r="BP386" s="73"/>
      <c r="BQ386" s="73"/>
      <c r="BR386" s="73"/>
      <c r="BS386" s="493"/>
      <c r="BT386" s="493"/>
      <c r="BU386" s="493"/>
      <c r="BV386" s="70"/>
      <c r="BW386" s="70"/>
      <c r="BX386" s="70"/>
      <c r="BY386" s="70"/>
      <c r="BZ386" s="70"/>
      <c r="CA386" s="70"/>
      <c r="CB386" s="70"/>
      <c r="CC386" s="70"/>
      <c r="CD386" s="491"/>
      <c r="CE386" s="491"/>
      <c r="CF386" s="491"/>
      <c r="CG386" s="491"/>
      <c r="CH386" s="491"/>
      <c r="CI386" s="491"/>
      <c r="CJ386" s="491"/>
      <c r="CK386" s="490"/>
      <c r="CL386" s="186"/>
    </row>
    <row r="387" spans="67:90" x14ac:dyDescent="0.2">
      <c r="BO387" s="490"/>
      <c r="BP387" s="73"/>
      <c r="BQ387" s="73"/>
      <c r="BR387" s="73"/>
      <c r="BS387" s="493"/>
      <c r="BT387" s="493"/>
      <c r="BU387" s="493"/>
      <c r="BV387" s="70"/>
      <c r="BW387" s="70"/>
      <c r="BX387" s="70"/>
      <c r="BY387" s="70"/>
      <c r="BZ387" s="70"/>
      <c r="CA387" s="70"/>
      <c r="CB387" s="70"/>
      <c r="CC387" s="70"/>
      <c r="CD387" s="491"/>
      <c r="CE387" s="491"/>
      <c r="CF387" s="491"/>
      <c r="CG387" s="491"/>
      <c r="CH387" s="491"/>
      <c r="CI387" s="491"/>
      <c r="CJ387" s="491"/>
      <c r="CK387" s="490"/>
      <c r="CL387" s="186"/>
    </row>
    <row r="388" spans="67:90" x14ac:dyDescent="0.2">
      <c r="BO388" s="490"/>
      <c r="BP388" s="73"/>
      <c r="BQ388" s="73"/>
      <c r="BR388" s="73"/>
      <c r="BS388" s="493"/>
      <c r="BT388" s="493"/>
      <c r="BU388" s="493"/>
      <c r="BV388" s="70"/>
      <c r="BW388" s="70"/>
      <c r="BX388" s="70"/>
      <c r="BY388" s="70"/>
      <c r="BZ388" s="70"/>
      <c r="CA388" s="70"/>
      <c r="CB388" s="70"/>
      <c r="CC388" s="70"/>
      <c r="CD388" s="491"/>
      <c r="CE388" s="491"/>
      <c r="CF388" s="491"/>
      <c r="CG388" s="491"/>
      <c r="CH388" s="491"/>
      <c r="CI388" s="491"/>
      <c r="CJ388" s="491"/>
      <c r="CK388" s="490"/>
      <c r="CL388" s="186"/>
    </row>
    <row r="389" spans="67:90" x14ac:dyDescent="0.2">
      <c r="BO389" s="490"/>
      <c r="BP389" s="73"/>
      <c r="BQ389" s="73"/>
      <c r="BR389" s="73"/>
      <c r="BS389" s="493"/>
      <c r="BT389" s="493"/>
      <c r="BU389" s="493"/>
      <c r="BV389" s="70"/>
      <c r="BW389" s="70"/>
      <c r="BX389" s="70"/>
      <c r="BY389" s="70"/>
      <c r="BZ389" s="70"/>
      <c r="CA389" s="70"/>
      <c r="CB389" s="70"/>
      <c r="CC389" s="70"/>
      <c r="CD389" s="491"/>
      <c r="CE389" s="491"/>
      <c r="CF389" s="491"/>
      <c r="CG389" s="491"/>
      <c r="CH389" s="491"/>
      <c r="CI389" s="491"/>
      <c r="CJ389" s="491"/>
      <c r="CK389" s="490"/>
      <c r="CL389" s="186"/>
    </row>
    <row r="390" spans="67:90" x14ac:dyDescent="0.2">
      <c r="BO390" s="490"/>
      <c r="BP390" s="73"/>
      <c r="BQ390" s="73"/>
      <c r="BR390" s="73"/>
      <c r="BS390" s="493"/>
      <c r="BT390" s="493"/>
      <c r="BU390" s="493"/>
      <c r="BV390" s="70"/>
      <c r="BW390" s="70"/>
      <c r="BX390" s="70"/>
      <c r="BY390" s="70"/>
      <c r="BZ390" s="70"/>
      <c r="CA390" s="70"/>
      <c r="CB390" s="70"/>
      <c r="CC390" s="70"/>
      <c r="CD390" s="491"/>
      <c r="CE390" s="491"/>
      <c r="CF390" s="491"/>
      <c r="CG390" s="491"/>
      <c r="CH390" s="491"/>
      <c r="CI390" s="491"/>
      <c r="CJ390" s="491"/>
      <c r="CK390" s="490"/>
      <c r="CL390" s="186"/>
    </row>
    <row r="391" spans="67:90" x14ac:dyDescent="0.2">
      <c r="BO391" s="490"/>
      <c r="BP391" s="73"/>
      <c r="BQ391" s="73"/>
      <c r="BR391" s="73"/>
      <c r="BS391" s="493"/>
      <c r="BT391" s="493"/>
      <c r="BU391" s="493"/>
      <c r="BV391" s="70"/>
      <c r="BW391" s="70"/>
      <c r="BX391" s="70"/>
      <c r="BY391" s="70"/>
      <c r="BZ391" s="70"/>
      <c r="CA391" s="70"/>
      <c r="CB391" s="70"/>
      <c r="CC391" s="70"/>
      <c r="CD391" s="491"/>
      <c r="CE391" s="491"/>
      <c r="CF391" s="491"/>
      <c r="CG391" s="491"/>
      <c r="CH391" s="491"/>
      <c r="CI391" s="491"/>
      <c r="CJ391" s="491"/>
      <c r="CK391" s="490"/>
      <c r="CL391" s="186"/>
    </row>
    <row r="392" spans="67:90" x14ac:dyDescent="0.2">
      <c r="BO392" s="490"/>
      <c r="BP392" s="73"/>
      <c r="BQ392" s="73"/>
      <c r="BR392" s="73"/>
      <c r="BS392" s="493"/>
      <c r="BT392" s="493"/>
      <c r="BU392" s="493"/>
      <c r="BV392" s="70"/>
      <c r="BW392" s="70"/>
      <c r="BX392" s="70"/>
      <c r="BY392" s="70"/>
      <c r="BZ392" s="70"/>
      <c r="CA392" s="70"/>
      <c r="CB392" s="70"/>
      <c r="CC392" s="70"/>
      <c r="CD392" s="491"/>
      <c r="CE392" s="491"/>
      <c r="CF392" s="491"/>
      <c r="CG392" s="491"/>
      <c r="CH392" s="491"/>
      <c r="CI392" s="491"/>
      <c r="CJ392" s="491"/>
      <c r="CK392" s="490"/>
      <c r="CL392" s="186"/>
    </row>
    <row r="393" spans="67:90" x14ac:dyDescent="0.2">
      <c r="BO393" s="490"/>
      <c r="BP393" s="73"/>
      <c r="BQ393" s="73"/>
      <c r="BR393" s="73"/>
      <c r="BS393" s="493"/>
      <c r="BT393" s="493"/>
      <c r="BU393" s="493"/>
      <c r="BV393" s="70"/>
      <c r="BW393" s="70"/>
      <c r="BX393" s="70"/>
      <c r="BY393" s="70"/>
      <c r="BZ393" s="70"/>
      <c r="CA393" s="70"/>
      <c r="CB393" s="70"/>
      <c r="CC393" s="70"/>
      <c r="CD393" s="491"/>
      <c r="CE393" s="491"/>
      <c r="CF393" s="491"/>
      <c r="CG393" s="491"/>
      <c r="CH393" s="491"/>
      <c r="CI393" s="491"/>
      <c r="CJ393" s="491"/>
      <c r="CK393" s="490"/>
      <c r="CL393" s="186"/>
    </row>
    <row r="394" spans="67:90" x14ac:dyDescent="0.2">
      <c r="BO394" s="490"/>
      <c r="BP394" s="73"/>
      <c r="BQ394" s="73"/>
      <c r="BR394" s="73"/>
      <c r="BS394" s="493"/>
      <c r="BT394" s="493"/>
      <c r="BU394" s="493"/>
      <c r="BV394" s="70"/>
      <c r="BW394" s="70"/>
      <c r="BX394" s="70"/>
      <c r="BY394" s="70"/>
      <c r="BZ394" s="70"/>
      <c r="CA394" s="70"/>
      <c r="CB394" s="70"/>
      <c r="CC394" s="70"/>
      <c r="CD394" s="491"/>
      <c r="CE394" s="491"/>
      <c r="CF394" s="491"/>
      <c r="CG394" s="491"/>
      <c r="CH394" s="491"/>
      <c r="CI394" s="491"/>
      <c r="CJ394" s="491"/>
      <c r="CK394" s="490"/>
      <c r="CL394" s="186"/>
    </row>
    <row r="395" spans="67:90" x14ac:dyDescent="0.2">
      <c r="BO395" s="490"/>
      <c r="BP395" s="73"/>
      <c r="BQ395" s="73"/>
      <c r="BR395" s="73"/>
      <c r="BS395" s="493"/>
      <c r="BT395" s="493"/>
      <c r="BU395" s="493"/>
      <c r="BV395" s="70"/>
      <c r="BW395" s="70"/>
      <c r="BX395" s="70"/>
      <c r="BY395" s="70"/>
      <c r="BZ395" s="70"/>
      <c r="CA395" s="70"/>
      <c r="CB395" s="70"/>
      <c r="CC395" s="70"/>
      <c r="CD395" s="491"/>
      <c r="CE395" s="491"/>
      <c r="CF395" s="491"/>
      <c r="CG395" s="491"/>
      <c r="CH395" s="491"/>
      <c r="CI395" s="491"/>
      <c r="CJ395" s="491"/>
      <c r="CK395" s="490"/>
      <c r="CL395" s="186"/>
    </row>
    <row r="396" spans="67:90" x14ac:dyDescent="0.2">
      <c r="BO396" s="490"/>
      <c r="BP396" s="73"/>
      <c r="BQ396" s="73"/>
      <c r="BR396" s="73"/>
      <c r="BS396" s="493"/>
      <c r="BT396" s="493"/>
      <c r="BU396" s="493"/>
      <c r="BV396" s="70"/>
      <c r="BW396" s="70"/>
      <c r="BX396" s="70"/>
      <c r="BY396" s="70"/>
      <c r="BZ396" s="70"/>
      <c r="CA396" s="70"/>
      <c r="CB396" s="70"/>
      <c r="CC396" s="70"/>
      <c r="CD396" s="491"/>
      <c r="CE396" s="491"/>
      <c r="CF396" s="491"/>
      <c r="CG396" s="491"/>
      <c r="CH396" s="491"/>
      <c r="CI396" s="491"/>
      <c r="CJ396" s="491"/>
      <c r="CK396" s="490"/>
      <c r="CL396" s="186"/>
    </row>
    <row r="397" spans="67:90" x14ac:dyDescent="0.2">
      <c r="BO397" s="490"/>
      <c r="BP397" s="73"/>
      <c r="BQ397" s="73"/>
      <c r="BR397" s="73"/>
      <c r="BS397" s="493"/>
      <c r="BT397" s="493"/>
      <c r="BU397" s="493"/>
      <c r="BV397" s="70"/>
      <c r="BW397" s="70"/>
      <c r="BX397" s="70"/>
      <c r="BY397" s="70"/>
      <c r="BZ397" s="70"/>
      <c r="CA397" s="70"/>
      <c r="CB397" s="70"/>
      <c r="CC397" s="70"/>
      <c r="CD397" s="491"/>
      <c r="CE397" s="491"/>
      <c r="CF397" s="491"/>
      <c r="CG397" s="491"/>
      <c r="CH397" s="491"/>
      <c r="CI397" s="491"/>
      <c r="CJ397" s="491"/>
      <c r="CK397" s="490"/>
      <c r="CL397" s="186"/>
    </row>
    <row r="398" spans="67:90" x14ac:dyDescent="0.2">
      <c r="BO398" s="490"/>
      <c r="BP398" s="73"/>
      <c r="BQ398" s="73"/>
      <c r="BR398" s="73"/>
      <c r="BS398" s="493"/>
      <c r="BT398" s="493"/>
      <c r="BU398" s="493"/>
      <c r="BV398" s="70"/>
      <c r="BW398" s="70"/>
      <c r="BX398" s="70"/>
      <c r="BY398" s="70"/>
      <c r="BZ398" s="70"/>
      <c r="CA398" s="70"/>
      <c r="CB398" s="70"/>
      <c r="CC398" s="70"/>
      <c r="CD398" s="491"/>
      <c r="CE398" s="491"/>
      <c r="CF398" s="491"/>
      <c r="CG398" s="491"/>
      <c r="CH398" s="491"/>
      <c r="CI398" s="491"/>
      <c r="CJ398" s="491"/>
      <c r="CK398" s="490"/>
      <c r="CL398" s="186"/>
    </row>
    <row r="399" spans="67:90" x14ac:dyDescent="0.2">
      <c r="BO399" s="490"/>
      <c r="BP399" s="73"/>
      <c r="BQ399" s="73"/>
      <c r="BR399" s="73"/>
      <c r="BS399" s="493"/>
      <c r="BT399" s="493"/>
      <c r="BU399" s="493"/>
      <c r="BV399" s="70"/>
      <c r="BW399" s="70"/>
      <c r="BX399" s="70"/>
      <c r="BY399" s="70"/>
      <c r="BZ399" s="70"/>
      <c r="CA399" s="70"/>
      <c r="CB399" s="70"/>
      <c r="CC399" s="70"/>
      <c r="CD399" s="491"/>
      <c r="CE399" s="491"/>
      <c r="CF399" s="491"/>
      <c r="CG399" s="491"/>
      <c r="CH399" s="491"/>
      <c r="CI399" s="491"/>
      <c r="CJ399" s="491"/>
      <c r="CK399" s="490"/>
      <c r="CL399" s="186"/>
    </row>
    <row r="400" spans="67:90" x14ac:dyDescent="0.2">
      <c r="BO400" s="490"/>
      <c r="BP400" s="73"/>
      <c r="BQ400" s="73"/>
      <c r="BR400" s="73"/>
      <c r="BS400" s="493"/>
      <c r="BT400" s="493"/>
      <c r="BU400" s="493"/>
      <c r="BV400" s="70"/>
      <c r="BW400" s="70"/>
      <c r="BX400" s="70"/>
      <c r="BY400" s="70"/>
      <c r="BZ400" s="70"/>
      <c r="CA400" s="70"/>
      <c r="CB400" s="70"/>
      <c r="CC400" s="70"/>
      <c r="CD400" s="491"/>
      <c r="CE400" s="491"/>
      <c r="CF400" s="491"/>
      <c r="CG400" s="491"/>
      <c r="CH400" s="491"/>
      <c r="CI400" s="491"/>
      <c r="CJ400" s="491"/>
      <c r="CK400" s="490"/>
      <c r="CL400" s="186"/>
    </row>
    <row r="401" spans="67:90" x14ac:dyDescent="0.2">
      <c r="BO401" s="490"/>
      <c r="BP401" s="73"/>
      <c r="BQ401" s="73"/>
      <c r="BR401" s="73"/>
      <c r="BS401" s="493"/>
      <c r="BT401" s="493"/>
      <c r="BU401" s="493"/>
      <c r="BV401" s="70"/>
      <c r="BW401" s="70"/>
      <c r="BX401" s="70"/>
      <c r="BY401" s="70"/>
      <c r="BZ401" s="70"/>
      <c r="CA401" s="70"/>
      <c r="CB401" s="70"/>
      <c r="CC401" s="70"/>
      <c r="CD401" s="491"/>
      <c r="CE401" s="491"/>
      <c r="CF401" s="491"/>
      <c r="CG401" s="491"/>
      <c r="CH401" s="491"/>
      <c r="CI401" s="491"/>
      <c r="CJ401" s="491"/>
      <c r="CK401" s="490"/>
      <c r="CL401" s="186"/>
    </row>
    <row r="402" spans="67:90" x14ac:dyDescent="0.2">
      <c r="BO402" s="490"/>
      <c r="BP402" s="73"/>
      <c r="BQ402" s="73"/>
      <c r="BR402" s="73"/>
      <c r="BS402" s="493"/>
      <c r="BT402" s="493"/>
      <c r="BU402" s="493"/>
      <c r="BV402" s="70"/>
      <c r="BW402" s="70"/>
      <c r="BX402" s="70"/>
      <c r="BY402" s="70"/>
      <c r="BZ402" s="70"/>
      <c r="CA402" s="70"/>
      <c r="CB402" s="70"/>
      <c r="CC402" s="70"/>
      <c r="CD402" s="491"/>
      <c r="CE402" s="491"/>
      <c r="CF402" s="491"/>
      <c r="CG402" s="491"/>
      <c r="CH402" s="491"/>
      <c r="CI402" s="491"/>
      <c r="CJ402" s="491"/>
      <c r="CK402" s="490"/>
      <c r="CL402" s="186"/>
    </row>
    <row r="403" spans="67:90" x14ac:dyDescent="0.2">
      <c r="BO403" s="490"/>
      <c r="BP403" s="73"/>
      <c r="BQ403" s="73"/>
      <c r="BR403" s="73"/>
      <c r="BS403" s="493"/>
      <c r="BT403" s="493"/>
      <c r="BU403" s="493"/>
      <c r="BV403" s="70"/>
      <c r="BW403" s="70"/>
      <c r="BX403" s="70"/>
      <c r="BY403" s="70"/>
      <c r="BZ403" s="70"/>
      <c r="CA403" s="70"/>
      <c r="CB403" s="70"/>
      <c r="CC403" s="70"/>
      <c r="CD403" s="491"/>
      <c r="CE403" s="491"/>
      <c r="CF403" s="491"/>
      <c r="CG403" s="491"/>
      <c r="CH403" s="491"/>
      <c r="CI403" s="491"/>
      <c r="CJ403" s="491"/>
      <c r="CK403" s="490"/>
      <c r="CL403" s="186"/>
    </row>
    <row r="404" spans="67:90" x14ac:dyDescent="0.2">
      <c r="BO404" s="490"/>
      <c r="BP404" s="73"/>
      <c r="BQ404" s="73"/>
      <c r="BR404" s="73"/>
      <c r="BS404" s="493"/>
      <c r="BT404" s="493"/>
      <c r="BU404" s="493"/>
      <c r="BV404" s="70"/>
      <c r="BW404" s="70"/>
      <c r="BX404" s="70"/>
      <c r="BY404" s="70"/>
      <c r="BZ404" s="70"/>
      <c r="CA404" s="70"/>
      <c r="CB404" s="70"/>
      <c r="CC404" s="70"/>
      <c r="CD404" s="491"/>
      <c r="CE404" s="491"/>
      <c r="CF404" s="491"/>
      <c r="CG404" s="491"/>
      <c r="CH404" s="491"/>
      <c r="CI404" s="491"/>
      <c r="CJ404" s="491"/>
      <c r="CK404" s="490"/>
      <c r="CL404" s="186"/>
    </row>
    <row r="405" spans="67:90" x14ac:dyDescent="0.2">
      <c r="BO405" s="490"/>
      <c r="BP405" s="73"/>
      <c r="BQ405" s="73"/>
      <c r="BR405" s="73"/>
      <c r="BS405" s="493"/>
      <c r="BT405" s="493"/>
      <c r="BU405" s="493"/>
      <c r="BV405" s="70"/>
      <c r="BW405" s="70"/>
      <c r="BX405" s="70"/>
      <c r="BY405" s="70"/>
      <c r="BZ405" s="70"/>
      <c r="CA405" s="70"/>
      <c r="CB405" s="70"/>
      <c r="CC405" s="70"/>
      <c r="CD405" s="491"/>
      <c r="CE405" s="491"/>
      <c r="CF405" s="491"/>
      <c r="CG405" s="491"/>
      <c r="CH405" s="491"/>
      <c r="CI405" s="491"/>
      <c r="CJ405" s="491"/>
      <c r="CK405" s="490"/>
      <c r="CL405" s="186"/>
    </row>
    <row r="406" spans="67:90" x14ac:dyDescent="0.2">
      <c r="BO406" s="490"/>
      <c r="BP406" s="73"/>
      <c r="BQ406" s="73"/>
      <c r="BR406" s="73"/>
      <c r="BS406" s="493"/>
      <c r="BT406" s="493"/>
      <c r="BU406" s="493"/>
      <c r="BV406" s="70"/>
      <c r="BW406" s="70"/>
      <c r="BX406" s="70"/>
      <c r="BY406" s="70"/>
      <c r="BZ406" s="70"/>
      <c r="CA406" s="70"/>
      <c r="CB406" s="70"/>
      <c r="CC406" s="70"/>
      <c r="CD406" s="491"/>
      <c r="CE406" s="491"/>
      <c r="CF406" s="491"/>
      <c r="CG406" s="491"/>
      <c r="CH406" s="491"/>
      <c r="CI406" s="491"/>
      <c r="CJ406" s="491"/>
      <c r="CK406" s="490"/>
      <c r="CL406" s="186"/>
    </row>
    <row r="407" spans="67:90" x14ac:dyDescent="0.2">
      <c r="BO407" s="490"/>
      <c r="BP407" s="73"/>
      <c r="BQ407" s="73"/>
      <c r="BR407" s="73"/>
      <c r="BS407" s="493"/>
      <c r="BT407" s="493"/>
      <c r="BU407" s="493"/>
      <c r="BV407" s="70"/>
      <c r="BW407" s="70"/>
      <c r="BX407" s="70"/>
      <c r="BY407" s="70"/>
      <c r="BZ407" s="70"/>
      <c r="CA407" s="70"/>
      <c r="CB407" s="70"/>
      <c r="CC407" s="70"/>
      <c r="CD407" s="491"/>
      <c r="CE407" s="491"/>
      <c r="CF407" s="491"/>
      <c r="CG407" s="491"/>
      <c r="CH407" s="491"/>
      <c r="CI407" s="491"/>
      <c r="CJ407" s="491"/>
      <c r="CK407" s="490"/>
      <c r="CL407" s="186"/>
    </row>
    <row r="408" spans="67:90" x14ac:dyDescent="0.2">
      <c r="BO408" s="490"/>
      <c r="BP408" s="73"/>
      <c r="BQ408" s="73"/>
      <c r="BR408" s="73"/>
      <c r="BS408" s="493"/>
      <c r="BT408" s="493"/>
      <c r="BU408" s="493"/>
      <c r="BV408" s="70"/>
      <c r="BW408" s="70"/>
      <c r="BX408" s="70"/>
      <c r="BY408" s="70"/>
      <c r="BZ408" s="70"/>
      <c r="CA408" s="70"/>
      <c r="CB408" s="70"/>
      <c r="CC408" s="70"/>
      <c r="CD408" s="491"/>
      <c r="CE408" s="491"/>
      <c r="CF408" s="491"/>
      <c r="CG408" s="491"/>
      <c r="CH408" s="491"/>
      <c r="CI408" s="491"/>
      <c r="CJ408" s="491"/>
      <c r="CK408" s="490"/>
      <c r="CL408" s="186"/>
    </row>
    <row r="409" spans="67:90" x14ac:dyDescent="0.2">
      <c r="BO409" s="490"/>
      <c r="BP409" s="73"/>
      <c r="BQ409" s="73"/>
      <c r="BR409" s="73"/>
      <c r="BS409" s="493"/>
      <c r="BT409" s="493"/>
      <c r="BU409" s="493"/>
      <c r="BV409" s="70"/>
      <c r="BW409" s="70"/>
      <c r="BX409" s="70"/>
      <c r="BY409" s="70"/>
      <c r="BZ409" s="70"/>
      <c r="CA409" s="70"/>
      <c r="CB409" s="70"/>
      <c r="CC409" s="70"/>
      <c r="CD409" s="491"/>
      <c r="CE409" s="491"/>
      <c r="CF409" s="491"/>
      <c r="CG409" s="491"/>
      <c r="CH409" s="491"/>
      <c r="CI409" s="491"/>
      <c r="CJ409" s="491"/>
      <c r="CK409" s="490"/>
      <c r="CL409" s="186"/>
    </row>
    <row r="410" spans="67:90" x14ac:dyDescent="0.2">
      <c r="BO410" s="490"/>
      <c r="BP410" s="73"/>
      <c r="BQ410" s="73"/>
      <c r="BR410" s="73"/>
      <c r="BS410" s="493"/>
      <c r="BT410" s="493"/>
      <c r="BU410" s="493"/>
      <c r="BV410" s="70"/>
      <c r="BW410" s="70"/>
      <c r="BX410" s="70"/>
      <c r="BY410" s="70"/>
      <c r="BZ410" s="70"/>
      <c r="CA410" s="70"/>
      <c r="CB410" s="70"/>
      <c r="CC410" s="70"/>
      <c r="CD410" s="491"/>
      <c r="CE410" s="491"/>
      <c r="CF410" s="491"/>
      <c r="CG410" s="491"/>
      <c r="CH410" s="491"/>
      <c r="CI410" s="491"/>
      <c r="CJ410" s="491"/>
      <c r="CK410" s="490"/>
      <c r="CL410" s="186"/>
    </row>
    <row r="411" spans="67:90" x14ac:dyDescent="0.2">
      <c r="BO411" s="490"/>
      <c r="BP411" s="73"/>
      <c r="BQ411" s="73"/>
      <c r="BR411" s="73"/>
      <c r="BS411" s="493"/>
      <c r="BT411" s="493"/>
      <c r="BU411" s="493"/>
      <c r="BV411" s="70"/>
      <c r="BW411" s="70"/>
      <c r="BX411" s="70"/>
      <c r="BY411" s="70"/>
      <c r="BZ411" s="70"/>
      <c r="CA411" s="70"/>
      <c r="CB411" s="70"/>
      <c r="CC411" s="70"/>
      <c r="CD411" s="491"/>
      <c r="CE411" s="491"/>
      <c r="CF411" s="491"/>
      <c r="CG411" s="491"/>
      <c r="CH411" s="491"/>
      <c r="CI411" s="491"/>
      <c r="CJ411" s="491"/>
      <c r="CK411" s="490"/>
      <c r="CL411" s="186"/>
    </row>
    <row r="412" spans="67:90" x14ac:dyDescent="0.2">
      <c r="BO412" s="490"/>
      <c r="BP412" s="73"/>
      <c r="BQ412" s="73"/>
      <c r="BR412" s="73"/>
      <c r="BS412" s="493"/>
      <c r="BT412" s="493"/>
      <c r="BU412" s="493"/>
      <c r="BV412" s="70"/>
      <c r="BW412" s="70"/>
      <c r="BX412" s="70"/>
      <c r="BY412" s="70"/>
      <c r="BZ412" s="70"/>
      <c r="CA412" s="70"/>
      <c r="CB412" s="70"/>
      <c r="CC412" s="70"/>
      <c r="CD412" s="491"/>
      <c r="CE412" s="491"/>
      <c r="CF412" s="491"/>
      <c r="CG412" s="491"/>
      <c r="CH412" s="491"/>
      <c r="CI412" s="491"/>
      <c r="CJ412" s="491"/>
      <c r="CK412" s="490"/>
      <c r="CL412" s="186"/>
    </row>
    <row r="413" spans="67:90" x14ac:dyDescent="0.2">
      <c r="BO413" s="490"/>
      <c r="BP413" s="73"/>
      <c r="BQ413" s="73"/>
      <c r="BR413" s="73"/>
      <c r="BS413" s="493"/>
      <c r="BT413" s="493"/>
      <c r="BU413" s="493"/>
      <c r="BV413" s="70"/>
      <c r="BW413" s="70"/>
      <c r="BX413" s="70"/>
      <c r="BY413" s="70"/>
      <c r="BZ413" s="70"/>
      <c r="CA413" s="70"/>
      <c r="CB413" s="70"/>
      <c r="CC413" s="70"/>
      <c r="CD413" s="491"/>
      <c r="CE413" s="491"/>
      <c r="CF413" s="491"/>
      <c r="CG413" s="491"/>
      <c r="CH413" s="491"/>
      <c r="CI413" s="491"/>
      <c r="CJ413" s="491"/>
      <c r="CK413" s="490"/>
      <c r="CL413" s="186"/>
    </row>
    <row r="414" spans="67:90" x14ac:dyDescent="0.2">
      <c r="BO414" s="490"/>
      <c r="BP414" s="73"/>
      <c r="BQ414" s="73"/>
      <c r="BR414" s="73"/>
      <c r="BS414" s="493"/>
      <c r="BT414" s="493"/>
      <c r="BU414" s="493"/>
      <c r="BV414" s="70"/>
      <c r="BW414" s="70"/>
      <c r="BX414" s="70"/>
      <c r="BY414" s="70"/>
      <c r="BZ414" s="70"/>
      <c r="CA414" s="70"/>
      <c r="CB414" s="70"/>
      <c r="CC414" s="70"/>
      <c r="CD414" s="491"/>
      <c r="CE414" s="491"/>
      <c r="CF414" s="491"/>
      <c r="CG414" s="491"/>
      <c r="CH414" s="491"/>
      <c r="CI414" s="491"/>
      <c r="CJ414" s="491"/>
      <c r="CK414" s="490"/>
      <c r="CL414" s="186"/>
    </row>
    <row r="415" spans="67:90" x14ac:dyDescent="0.2">
      <c r="BO415" s="490"/>
      <c r="BP415" s="73"/>
      <c r="BQ415" s="73"/>
      <c r="BR415" s="73"/>
      <c r="BS415" s="493"/>
      <c r="BT415" s="493"/>
      <c r="BU415" s="493"/>
      <c r="BV415" s="70"/>
      <c r="BW415" s="70"/>
      <c r="BX415" s="70"/>
      <c r="BY415" s="70"/>
      <c r="BZ415" s="70"/>
      <c r="CA415" s="70"/>
      <c r="CB415" s="70"/>
      <c r="CC415" s="70"/>
      <c r="CD415" s="491"/>
      <c r="CE415" s="491"/>
      <c r="CF415" s="491"/>
      <c r="CG415" s="491"/>
      <c r="CH415" s="491"/>
      <c r="CI415" s="491"/>
      <c r="CJ415" s="491"/>
      <c r="CK415" s="490"/>
      <c r="CL415" s="186"/>
    </row>
    <row r="416" spans="67:90" x14ac:dyDescent="0.2">
      <c r="BO416" s="490"/>
      <c r="BP416" s="73"/>
      <c r="BQ416" s="73"/>
      <c r="BR416" s="73"/>
      <c r="BS416" s="493"/>
      <c r="BT416" s="493"/>
      <c r="BU416" s="493"/>
      <c r="BV416" s="70"/>
      <c r="BW416" s="70"/>
      <c r="BX416" s="70"/>
      <c r="BY416" s="70"/>
      <c r="BZ416" s="70"/>
      <c r="CA416" s="70"/>
      <c r="CB416" s="70"/>
      <c r="CC416" s="70"/>
      <c r="CD416" s="491"/>
      <c r="CE416" s="491"/>
      <c r="CF416" s="491"/>
      <c r="CG416" s="491"/>
      <c r="CH416" s="491"/>
      <c r="CI416" s="491"/>
      <c r="CJ416" s="491"/>
      <c r="CK416" s="490"/>
      <c r="CL416" s="186"/>
    </row>
    <row r="417" spans="67:90" x14ac:dyDescent="0.2">
      <c r="BO417" s="490"/>
      <c r="BP417" s="73"/>
      <c r="BQ417" s="73"/>
      <c r="BR417" s="73"/>
      <c r="BS417" s="493"/>
      <c r="BT417" s="493"/>
      <c r="BU417" s="493"/>
      <c r="BV417" s="70"/>
      <c r="BW417" s="70"/>
      <c r="BX417" s="70"/>
      <c r="BY417" s="70"/>
      <c r="BZ417" s="70"/>
      <c r="CA417" s="70"/>
      <c r="CB417" s="70"/>
      <c r="CC417" s="70"/>
      <c r="CD417" s="491"/>
      <c r="CE417" s="491"/>
      <c r="CF417" s="491"/>
      <c r="CG417" s="491"/>
      <c r="CH417" s="491"/>
      <c r="CI417" s="491"/>
      <c r="CJ417" s="491"/>
      <c r="CK417" s="490"/>
      <c r="CL417" s="186"/>
    </row>
    <row r="418" spans="67:90" x14ac:dyDescent="0.2">
      <c r="BO418" s="490"/>
      <c r="BP418" s="73"/>
      <c r="BQ418" s="73"/>
      <c r="BR418" s="73"/>
      <c r="BS418" s="493"/>
      <c r="BT418" s="493"/>
      <c r="BU418" s="493"/>
      <c r="BV418" s="70"/>
      <c r="BW418" s="70"/>
      <c r="BX418" s="70"/>
      <c r="BY418" s="70"/>
      <c r="BZ418" s="70"/>
      <c r="CA418" s="70"/>
      <c r="CB418" s="70"/>
      <c r="CC418" s="70"/>
      <c r="CD418" s="491"/>
      <c r="CE418" s="491"/>
      <c r="CF418" s="491"/>
      <c r="CG418" s="491"/>
      <c r="CH418" s="491"/>
      <c r="CI418" s="491"/>
      <c r="CJ418" s="491"/>
      <c r="CK418" s="490"/>
      <c r="CL418" s="186"/>
    </row>
    <row r="419" spans="67:90" x14ac:dyDescent="0.2">
      <c r="BO419" s="490"/>
      <c r="BP419" s="73"/>
      <c r="BQ419" s="73"/>
      <c r="BR419" s="73"/>
      <c r="BS419" s="493"/>
      <c r="BT419" s="493"/>
      <c r="BU419" s="493"/>
      <c r="BV419" s="70"/>
      <c r="BW419" s="70"/>
      <c r="BX419" s="70"/>
      <c r="BY419" s="70"/>
      <c r="BZ419" s="70"/>
      <c r="CA419" s="70"/>
      <c r="CB419" s="70"/>
      <c r="CC419" s="70"/>
      <c r="CD419" s="491"/>
      <c r="CE419" s="491"/>
      <c r="CF419" s="491"/>
      <c r="CG419" s="491"/>
      <c r="CH419" s="491"/>
      <c r="CI419" s="491"/>
      <c r="CJ419" s="491"/>
      <c r="CK419" s="490"/>
      <c r="CL419" s="186"/>
    </row>
    <row r="420" spans="67:90" x14ac:dyDescent="0.2">
      <c r="BO420" s="490"/>
      <c r="BP420" s="73"/>
      <c r="BQ420" s="73"/>
      <c r="BR420" s="73"/>
      <c r="BS420" s="493"/>
      <c r="BT420" s="493"/>
      <c r="BU420" s="493"/>
      <c r="BV420" s="70"/>
      <c r="BW420" s="70"/>
      <c r="BX420" s="70"/>
      <c r="BY420" s="70"/>
      <c r="BZ420" s="70"/>
      <c r="CA420" s="70"/>
      <c r="CB420" s="70"/>
      <c r="CC420" s="70"/>
      <c r="CD420" s="491"/>
      <c r="CE420" s="491"/>
      <c r="CF420" s="491"/>
      <c r="CG420" s="491"/>
      <c r="CH420" s="491"/>
      <c r="CI420" s="491"/>
      <c r="CJ420" s="491"/>
      <c r="CK420" s="490"/>
      <c r="CL420" s="186"/>
    </row>
    <row r="421" spans="67:90" x14ac:dyDescent="0.2">
      <c r="BO421" s="490"/>
      <c r="BP421" s="73"/>
      <c r="BQ421" s="73"/>
      <c r="BR421" s="73"/>
      <c r="BS421" s="493"/>
      <c r="BT421" s="493"/>
      <c r="BU421" s="493"/>
      <c r="BV421" s="70"/>
      <c r="BW421" s="70"/>
      <c r="BX421" s="70"/>
      <c r="BY421" s="70"/>
      <c r="BZ421" s="70"/>
      <c r="CA421" s="70"/>
      <c r="CB421" s="70"/>
      <c r="CC421" s="70"/>
      <c r="CD421" s="491"/>
      <c r="CE421" s="491"/>
      <c r="CF421" s="491"/>
      <c r="CG421" s="491"/>
      <c r="CH421" s="491"/>
      <c r="CI421" s="491"/>
      <c r="CJ421" s="491"/>
      <c r="CK421" s="490"/>
      <c r="CL421" s="186"/>
    </row>
    <row r="422" spans="67:90" x14ac:dyDescent="0.2">
      <c r="BO422" s="490"/>
      <c r="BP422" s="73"/>
      <c r="BQ422" s="73"/>
      <c r="BR422" s="73"/>
      <c r="BS422" s="493"/>
      <c r="BT422" s="493"/>
      <c r="BU422" s="493"/>
      <c r="BV422" s="70"/>
      <c r="BW422" s="70"/>
      <c r="BX422" s="70"/>
      <c r="BY422" s="70"/>
      <c r="BZ422" s="70"/>
      <c r="CA422" s="70"/>
      <c r="CB422" s="70"/>
      <c r="CC422" s="70"/>
      <c r="CD422" s="491"/>
      <c r="CE422" s="491"/>
      <c r="CF422" s="491"/>
      <c r="CG422" s="491"/>
      <c r="CH422" s="491"/>
      <c r="CI422" s="491"/>
      <c r="CJ422" s="491"/>
      <c r="CK422" s="490"/>
      <c r="CL422" s="186"/>
    </row>
    <row r="423" spans="67:90" x14ac:dyDescent="0.2">
      <c r="BO423" s="490"/>
      <c r="BP423" s="73"/>
      <c r="BQ423" s="73"/>
      <c r="BR423" s="73"/>
      <c r="BS423" s="493"/>
      <c r="BT423" s="493"/>
      <c r="BU423" s="493"/>
      <c r="BV423" s="70"/>
      <c r="BW423" s="70"/>
      <c r="BX423" s="70"/>
      <c r="BY423" s="70"/>
      <c r="BZ423" s="70"/>
      <c r="CA423" s="70"/>
      <c r="CB423" s="70"/>
      <c r="CC423" s="70"/>
      <c r="CD423" s="491"/>
      <c r="CE423" s="491"/>
      <c r="CF423" s="491"/>
      <c r="CG423" s="491"/>
      <c r="CH423" s="491"/>
      <c r="CI423" s="491"/>
      <c r="CJ423" s="491"/>
      <c r="CK423" s="490"/>
      <c r="CL423" s="186"/>
    </row>
    <row r="424" spans="67:90" x14ac:dyDescent="0.2">
      <c r="BO424" s="490"/>
      <c r="BP424" s="73"/>
      <c r="BQ424" s="73"/>
      <c r="BR424" s="73"/>
      <c r="BS424" s="493"/>
      <c r="BT424" s="493"/>
      <c r="BU424" s="493"/>
      <c r="BV424" s="70"/>
      <c r="BW424" s="70"/>
      <c r="BX424" s="70"/>
      <c r="BY424" s="70"/>
      <c r="BZ424" s="70"/>
      <c r="CA424" s="70"/>
      <c r="CB424" s="70"/>
      <c r="CC424" s="70"/>
      <c r="CD424" s="491"/>
      <c r="CE424" s="491"/>
      <c r="CF424" s="491"/>
      <c r="CG424" s="491"/>
      <c r="CH424" s="491"/>
      <c r="CI424" s="491"/>
      <c r="CJ424" s="491"/>
      <c r="CK424" s="490"/>
      <c r="CL424" s="186"/>
    </row>
    <row r="425" spans="67:90" x14ac:dyDescent="0.2">
      <c r="BO425" s="490"/>
      <c r="BP425" s="73"/>
      <c r="BQ425" s="73"/>
      <c r="BR425" s="73"/>
      <c r="BS425" s="493"/>
      <c r="BT425" s="493"/>
      <c r="BU425" s="493"/>
      <c r="BV425" s="70"/>
      <c r="BW425" s="70"/>
      <c r="BX425" s="70"/>
      <c r="BY425" s="70"/>
      <c r="BZ425" s="70"/>
      <c r="CA425" s="70"/>
      <c r="CB425" s="70"/>
      <c r="CC425" s="70"/>
      <c r="CD425" s="491"/>
      <c r="CE425" s="491"/>
      <c r="CF425" s="491"/>
      <c r="CG425" s="491"/>
      <c r="CH425" s="491"/>
      <c r="CI425" s="491"/>
      <c r="CJ425" s="491"/>
      <c r="CK425" s="490"/>
      <c r="CL425" s="186"/>
    </row>
    <row r="426" spans="67:90" x14ac:dyDescent="0.2">
      <c r="BO426" s="490"/>
      <c r="BP426" s="73"/>
      <c r="BQ426" s="73"/>
      <c r="BR426" s="73"/>
      <c r="BS426" s="493"/>
      <c r="BT426" s="493"/>
      <c r="BU426" s="493"/>
      <c r="BV426" s="70"/>
      <c r="BW426" s="70"/>
      <c r="BX426" s="70"/>
      <c r="BY426" s="70"/>
      <c r="BZ426" s="70"/>
      <c r="CA426" s="70"/>
      <c r="CB426" s="70"/>
      <c r="CC426" s="70"/>
      <c r="CD426" s="491"/>
      <c r="CE426" s="491"/>
      <c r="CF426" s="491"/>
      <c r="CG426" s="491"/>
      <c r="CH426" s="491"/>
      <c r="CI426" s="491"/>
      <c r="CJ426" s="491"/>
      <c r="CK426" s="490"/>
      <c r="CL426" s="186"/>
    </row>
    <row r="427" spans="67:90" x14ac:dyDescent="0.2">
      <c r="BO427" s="490"/>
      <c r="BP427" s="73"/>
      <c r="BQ427" s="73"/>
      <c r="BR427" s="73"/>
      <c r="BS427" s="493"/>
      <c r="BT427" s="493"/>
      <c r="BU427" s="493"/>
      <c r="BV427" s="70"/>
      <c r="BW427" s="70"/>
      <c r="BX427" s="70"/>
      <c r="BY427" s="70"/>
      <c r="BZ427" s="70"/>
      <c r="CA427" s="70"/>
      <c r="CB427" s="70"/>
      <c r="CC427" s="70"/>
      <c r="CD427" s="491"/>
      <c r="CE427" s="491"/>
      <c r="CF427" s="491"/>
      <c r="CG427" s="491"/>
      <c r="CH427" s="491"/>
      <c r="CI427" s="491"/>
      <c r="CJ427" s="491"/>
      <c r="CK427" s="490"/>
      <c r="CL427" s="186"/>
    </row>
    <row r="428" spans="67:90" x14ac:dyDescent="0.2">
      <c r="BO428" s="490"/>
      <c r="BP428" s="73"/>
      <c r="BQ428" s="73"/>
      <c r="BR428" s="73"/>
      <c r="BS428" s="493"/>
      <c r="BT428" s="493"/>
      <c r="BU428" s="493"/>
      <c r="BV428" s="70"/>
      <c r="BW428" s="70"/>
      <c r="BX428" s="70"/>
      <c r="BY428" s="70"/>
      <c r="BZ428" s="70"/>
      <c r="CA428" s="70"/>
      <c r="CB428" s="70"/>
      <c r="CC428" s="70"/>
      <c r="CD428" s="491"/>
      <c r="CE428" s="491"/>
      <c r="CF428" s="491"/>
      <c r="CG428" s="491"/>
      <c r="CH428" s="491"/>
      <c r="CI428" s="491"/>
      <c r="CJ428" s="491"/>
      <c r="CK428" s="490"/>
      <c r="CL428" s="186"/>
    </row>
    <row r="429" spans="67:90" x14ac:dyDescent="0.2">
      <c r="BO429" s="490"/>
      <c r="BP429" s="73"/>
      <c r="BQ429" s="73"/>
      <c r="BR429" s="73"/>
      <c r="BS429" s="493"/>
      <c r="BT429" s="493"/>
      <c r="BU429" s="493"/>
      <c r="BV429" s="70"/>
      <c r="BW429" s="70"/>
      <c r="BX429" s="70"/>
      <c r="BY429" s="70"/>
      <c r="BZ429" s="70"/>
      <c r="CA429" s="70"/>
      <c r="CB429" s="70"/>
      <c r="CC429" s="70"/>
      <c r="CD429" s="491"/>
      <c r="CE429" s="491"/>
      <c r="CF429" s="491"/>
      <c r="CG429" s="491"/>
      <c r="CH429" s="491"/>
      <c r="CI429" s="491"/>
      <c r="CJ429" s="491"/>
      <c r="CK429" s="490"/>
      <c r="CL429" s="186"/>
    </row>
    <row r="430" spans="67:90" x14ac:dyDescent="0.2">
      <c r="BO430" s="490"/>
      <c r="BP430" s="73"/>
      <c r="BQ430" s="73"/>
      <c r="BR430" s="73"/>
      <c r="BS430" s="493"/>
      <c r="BT430" s="493"/>
      <c r="BU430" s="493"/>
      <c r="BV430" s="70"/>
      <c r="BW430" s="70"/>
      <c r="BX430" s="70"/>
      <c r="BY430" s="70"/>
      <c r="BZ430" s="70"/>
      <c r="CA430" s="70"/>
      <c r="CB430" s="70"/>
      <c r="CC430" s="70"/>
      <c r="CD430" s="491"/>
      <c r="CE430" s="491"/>
      <c r="CF430" s="491"/>
      <c r="CG430" s="491"/>
      <c r="CH430" s="491"/>
      <c r="CI430" s="491"/>
      <c r="CJ430" s="491"/>
      <c r="CK430" s="490"/>
      <c r="CL430" s="186"/>
    </row>
    <row r="431" spans="67:90" x14ac:dyDescent="0.2">
      <c r="BO431" s="490"/>
      <c r="BP431" s="73"/>
      <c r="BQ431" s="73"/>
      <c r="BR431" s="73"/>
      <c r="BS431" s="493"/>
      <c r="BT431" s="493"/>
      <c r="BU431" s="493"/>
      <c r="BV431" s="70"/>
      <c r="BW431" s="70"/>
      <c r="BX431" s="70"/>
      <c r="BY431" s="70"/>
      <c r="BZ431" s="70"/>
      <c r="CA431" s="70"/>
      <c r="CB431" s="70"/>
      <c r="CC431" s="70"/>
      <c r="CD431" s="491"/>
      <c r="CE431" s="491"/>
      <c r="CF431" s="491"/>
      <c r="CG431" s="491"/>
      <c r="CH431" s="491"/>
      <c r="CI431" s="491"/>
      <c r="CJ431" s="491"/>
      <c r="CK431" s="490"/>
      <c r="CL431" s="186"/>
    </row>
    <row r="432" spans="67:90" x14ac:dyDescent="0.2">
      <c r="BO432" s="490"/>
      <c r="BP432" s="73"/>
      <c r="BQ432" s="73"/>
      <c r="BR432" s="73"/>
      <c r="BS432" s="493"/>
      <c r="BT432" s="493"/>
      <c r="BU432" s="493"/>
      <c r="BV432" s="70"/>
      <c r="BW432" s="70"/>
      <c r="BX432" s="70"/>
      <c r="BY432" s="70"/>
      <c r="BZ432" s="70"/>
      <c r="CA432" s="70"/>
      <c r="CB432" s="70"/>
      <c r="CC432" s="70"/>
      <c r="CD432" s="491"/>
      <c r="CE432" s="491"/>
      <c r="CF432" s="491"/>
      <c r="CG432" s="491"/>
      <c r="CH432" s="491"/>
      <c r="CI432" s="491"/>
      <c r="CJ432" s="491"/>
      <c r="CK432" s="490"/>
      <c r="CL432" s="186"/>
    </row>
    <row r="433" spans="67:90" x14ac:dyDescent="0.2">
      <c r="BO433" s="490"/>
      <c r="BP433" s="73"/>
      <c r="BQ433" s="73"/>
      <c r="BR433" s="73"/>
      <c r="BS433" s="493"/>
      <c r="BT433" s="493"/>
      <c r="BU433" s="493"/>
      <c r="BV433" s="70"/>
      <c r="BW433" s="70"/>
      <c r="BX433" s="70"/>
      <c r="BY433" s="70"/>
      <c r="BZ433" s="70"/>
      <c r="CA433" s="70"/>
      <c r="CB433" s="70"/>
      <c r="CC433" s="70"/>
      <c r="CD433" s="491"/>
      <c r="CE433" s="491"/>
      <c r="CF433" s="491"/>
      <c r="CG433" s="491"/>
      <c r="CH433" s="491"/>
      <c r="CI433" s="491"/>
      <c r="CJ433" s="491"/>
      <c r="CK433" s="490"/>
      <c r="CL433" s="186"/>
    </row>
    <row r="434" spans="67:90" x14ac:dyDescent="0.2">
      <c r="BO434" s="490"/>
      <c r="BP434" s="73"/>
      <c r="BQ434" s="73"/>
      <c r="BR434" s="73"/>
      <c r="BS434" s="493"/>
      <c r="BT434" s="493"/>
      <c r="BU434" s="493"/>
      <c r="BV434" s="70"/>
      <c r="BW434" s="70"/>
      <c r="BX434" s="70"/>
      <c r="BY434" s="70"/>
      <c r="BZ434" s="70"/>
      <c r="CA434" s="70"/>
      <c r="CB434" s="70"/>
      <c r="CC434" s="70"/>
      <c r="CD434" s="491"/>
      <c r="CE434" s="491"/>
      <c r="CF434" s="491"/>
      <c r="CG434" s="491"/>
      <c r="CH434" s="491"/>
      <c r="CI434" s="491"/>
      <c r="CJ434" s="491"/>
      <c r="CK434" s="490"/>
      <c r="CL434" s="186"/>
    </row>
    <row r="435" spans="67:90" x14ac:dyDescent="0.2">
      <c r="BO435" s="490"/>
      <c r="BP435" s="73"/>
      <c r="BQ435" s="73"/>
      <c r="BR435" s="73"/>
      <c r="BS435" s="493"/>
      <c r="BT435" s="493"/>
      <c r="BU435" s="493"/>
      <c r="BV435" s="70"/>
      <c r="BW435" s="70"/>
      <c r="BX435" s="70"/>
      <c r="BY435" s="70"/>
      <c r="BZ435" s="70"/>
      <c r="CA435" s="70"/>
      <c r="CB435" s="70"/>
      <c r="CC435" s="70"/>
      <c r="CD435" s="491"/>
      <c r="CE435" s="491"/>
      <c r="CF435" s="491"/>
      <c r="CG435" s="491"/>
      <c r="CH435" s="491"/>
      <c r="CI435" s="491"/>
      <c r="CJ435" s="491"/>
      <c r="CK435" s="490"/>
      <c r="CL435" s="186"/>
    </row>
    <row r="436" spans="67:90" x14ac:dyDescent="0.2">
      <c r="BO436" s="490"/>
      <c r="BP436" s="73"/>
      <c r="BQ436" s="73"/>
      <c r="BR436" s="73"/>
      <c r="BS436" s="493"/>
      <c r="BT436" s="493"/>
      <c r="BU436" s="493"/>
      <c r="BV436" s="70"/>
      <c r="BW436" s="70"/>
      <c r="BX436" s="70"/>
      <c r="BY436" s="70"/>
      <c r="BZ436" s="70"/>
      <c r="CA436" s="70"/>
      <c r="CB436" s="70"/>
      <c r="CC436" s="70"/>
      <c r="CD436" s="491"/>
      <c r="CE436" s="491"/>
      <c r="CF436" s="491"/>
      <c r="CG436" s="491"/>
      <c r="CH436" s="491"/>
      <c r="CI436" s="491"/>
      <c r="CJ436" s="491"/>
      <c r="CK436" s="490"/>
      <c r="CL436" s="186"/>
    </row>
    <row r="437" spans="67:90" x14ac:dyDescent="0.2">
      <c r="BO437" s="490"/>
      <c r="BP437" s="73"/>
      <c r="BQ437" s="73"/>
      <c r="BR437" s="73"/>
      <c r="BS437" s="493"/>
      <c r="BT437" s="493"/>
      <c r="BU437" s="493"/>
      <c r="BV437" s="70"/>
      <c r="BW437" s="70"/>
      <c r="BX437" s="70"/>
      <c r="BY437" s="70"/>
      <c r="BZ437" s="70"/>
      <c r="CA437" s="70"/>
      <c r="CB437" s="70"/>
      <c r="CC437" s="70"/>
      <c r="CD437" s="491"/>
      <c r="CE437" s="491"/>
      <c r="CF437" s="491"/>
      <c r="CG437" s="491"/>
      <c r="CH437" s="491"/>
      <c r="CI437" s="491"/>
      <c r="CJ437" s="491"/>
      <c r="CK437" s="490"/>
      <c r="CL437" s="186"/>
    </row>
    <row r="438" spans="67:90" x14ac:dyDescent="0.2">
      <c r="BO438" s="490"/>
      <c r="BP438" s="73"/>
      <c r="BQ438" s="73"/>
      <c r="BR438" s="73"/>
      <c r="BS438" s="493"/>
      <c r="BT438" s="493"/>
      <c r="BU438" s="493"/>
      <c r="BV438" s="70"/>
      <c r="BW438" s="70"/>
      <c r="BX438" s="70"/>
      <c r="BY438" s="70"/>
      <c r="BZ438" s="70"/>
      <c r="CA438" s="70"/>
      <c r="CB438" s="70"/>
      <c r="CC438" s="70"/>
      <c r="CD438" s="491"/>
      <c r="CE438" s="491"/>
      <c r="CF438" s="491"/>
      <c r="CG438" s="491"/>
      <c r="CH438" s="491"/>
      <c r="CI438" s="491"/>
      <c r="CJ438" s="491"/>
      <c r="CK438" s="490"/>
      <c r="CL438" s="186"/>
    </row>
    <row r="439" spans="67:90" x14ac:dyDescent="0.2">
      <c r="BO439" s="490"/>
      <c r="BP439" s="73"/>
      <c r="BQ439" s="73"/>
      <c r="BR439" s="73"/>
      <c r="BS439" s="493"/>
      <c r="BT439" s="493"/>
      <c r="BU439" s="493"/>
      <c r="BV439" s="70"/>
      <c r="BW439" s="70"/>
      <c r="BX439" s="70"/>
      <c r="BY439" s="70"/>
      <c r="BZ439" s="70"/>
      <c r="CA439" s="70"/>
      <c r="CB439" s="70"/>
      <c r="CC439" s="70"/>
      <c r="CD439" s="491"/>
      <c r="CE439" s="491"/>
      <c r="CF439" s="491"/>
      <c r="CG439" s="491"/>
      <c r="CH439" s="491"/>
      <c r="CI439" s="491"/>
      <c r="CJ439" s="491"/>
      <c r="CK439" s="490"/>
      <c r="CL439" s="186"/>
    </row>
    <row r="440" spans="67:90" x14ac:dyDescent="0.2">
      <c r="BO440" s="490"/>
      <c r="BP440" s="73"/>
      <c r="BQ440" s="73"/>
      <c r="BR440" s="73"/>
      <c r="BS440" s="493"/>
      <c r="BT440" s="493"/>
      <c r="BU440" s="493"/>
      <c r="BV440" s="70"/>
      <c r="BW440" s="70"/>
      <c r="BX440" s="70"/>
      <c r="BY440" s="70"/>
      <c r="BZ440" s="70"/>
      <c r="CA440" s="70"/>
      <c r="CB440" s="70"/>
      <c r="CC440" s="70"/>
      <c r="CD440" s="491"/>
      <c r="CE440" s="491"/>
      <c r="CF440" s="491"/>
      <c r="CG440" s="491"/>
      <c r="CH440" s="491"/>
      <c r="CI440" s="491"/>
      <c r="CJ440" s="491"/>
      <c r="CK440" s="490"/>
      <c r="CL440" s="186"/>
    </row>
    <row r="441" spans="67:90" x14ac:dyDescent="0.2">
      <c r="BO441" s="490"/>
      <c r="BP441" s="73"/>
      <c r="BQ441" s="73"/>
      <c r="BR441" s="73"/>
      <c r="BS441" s="493"/>
      <c r="BT441" s="493"/>
      <c r="BU441" s="493"/>
      <c r="BV441" s="70"/>
      <c r="BW441" s="70"/>
      <c r="BX441" s="70"/>
      <c r="BY441" s="70"/>
      <c r="BZ441" s="70"/>
      <c r="CA441" s="70"/>
      <c r="CB441" s="70"/>
      <c r="CC441" s="70"/>
      <c r="CD441" s="491"/>
      <c r="CE441" s="491"/>
      <c r="CF441" s="491"/>
      <c r="CG441" s="491"/>
      <c r="CH441" s="491"/>
      <c r="CI441" s="491"/>
      <c r="CJ441" s="491"/>
      <c r="CK441" s="490"/>
      <c r="CL441" s="186"/>
    </row>
    <row r="442" spans="67:90" x14ac:dyDescent="0.2">
      <c r="BO442" s="490"/>
      <c r="BP442" s="73"/>
      <c r="BQ442" s="73"/>
      <c r="BR442" s="73"/>
      <c r="BS442" s="493"/>
      <c r="BT442" s="493"/>
      <c r="BU442" s="493"/>
      <c r="BV442" s="70"/>
      <c r="BW442" s="70"/>
      <c r="BX442" s="70"/>
      <c r="BY442" s="70"/>
      <c r="BZ442" s="70"/>
      <c r="CA442" s="70"/>
      <c r="CB442" s="70"/>
      <c r="CC442" s="70"/>
      <c r="CD442" s="491"/>
      <c r="CE442" s="491"/>
      <c r="CF442" s="491"/>
      <c r="CG442" s="491"/>
      <c r="CH442" s="491"/>
      <c r="CI442" s="491"/>
      <c r="CJ442" s="491"/>
      <c r="CK442" s="490"/>
      <c r="CL442" s="186"/>
    </row>
    <row r="443" spans="67:90" x14ac:dyDescent="0.2">
      <c r="BO443" s="490"/>
      <c r="BP443" s="73"/>
      <c r="BQ443" s="73"/>
      <c r="BR443" s="73"/>
      <c r="BS443" s="493"/>
      <c r="BT443" s="493"/>
      <c r="BU443" s="493"/>
      <c r="BV443" s="70"/>
      <c r="BW443" s="70"/>
      <c r="BX443" s="70"/>
      <c r="BY443" s="70"/>
      <c r="BZ443" s="70"/>
      <c r="CA443" s="70"/>
      <c r="CB443" s="70"/>
      <c r="CC443" s="70"/>
      <c r="CD443" s="491"/>
      <c r="CE443" s="491"/>
      <c r="CF443" s="491"/>
      <c r="CG443" s="491"/>
      <c r="CH443" s="491"/>
      <c r="CI443" s="491"/>
      <c r="CJ443" s="491"/>
      <c r="CK443" s="490"/>
      <c r="CL443" s="186"/>
    </row>
    <row r="444" spans="67:90" x14ac:dyDescent="0.2">
      <c r="BO444" s="490"/>
      <c r="BP444" s="73"/>
      <c r="BQ444" s="73"/>
      <c r="BR444" s="73"/>
      <c r="BS444" s="493"/>
      <c r="BT444" s="493"/>
      <c r="BU444" s="493"/>
      <c r="BV444" s="70"/>
      <c r="BW444" s="70"/>
      <c r="BX444" s="70"/>
      <c r="BY444" s="70"/>
      <c r="BZ444" s="70"/>
      <c r="CA444" s="70"/>
      <c r="CB444" s="70"/>
      <c r="CC444" s="70"/>
      <c r="CD444" s="491"/>
      <c r="CE444" s="491"/>
      <c r="CF444" s="491"/>
      <c r="CG444" s="491"/>
      <c r="CH444" s="491"/>
      <c r="CI444" s="491"/>
      <c r="CJ444" s="491"/>
      <c r="CK444" s="490"/>
      <c r="CL444" s="186"/>
    </row>
    <row r="445" spans="67:90" x14ac:dyDescent="0.2">
      <c r="BO445" s="490"/>
      <c r="BP445" s="73"/>
      <c r="BQ445" s="73"/>
      <c r="BR445" s="73"/>
      <c r="BS445" s="493"/>
      <c r="BT445" s="493"/>
      <c r="BU445" s="493"/>
      <c r="BV445" s="70"/>
      <c r="BW445" s="70"/>
      <c r="BX445" s="70"/>
      <c r="BY445" s="70"/>
      <c r="BZ445" s="70"/>
      <c r="CA445" s="70"/>
      <c r="CB445" s="70"/>
      <c r="CC445" s="70"/>
      <c r="CD445" s="491"/>
      <c r="CE445" s="491"/>
      <c r="CF445" s="491"/>
      <c r="CG445" s="491"/>
      <c r="CH445" s="491"/>
      <c r="CI445" s="491"/>
      <c r="CJ445" s="491"/>
      <c r="CK445" s="490"/>
      <c r="CL445" s="186"/>
    </row>
    <row r="446" spans="67:90" x14ac:dyDescent="0.2">
      <c r="BO446" s="490"/>
      <c r="BP446" s="73"/>
      <c r="BQ446" s="73"/>
      <c r="BR446" s="73"/>
      <c r="BS446" s="493"/>
      <c r="BT446" s="493"/>
      <c r="BU446" s="493"/>
      <c r="BV446" s="70"/>
      <c r="BW446" s="70"/>
      <c r="BX446" s="70"/>
      <c r="BY446" s="70"/>
      <c r="BZ446" s="70"/>
      <c r="CA446" s="70"/>
      <c r="CB446" s="70"/>
      <c r="CC446" s="70"/>
      <c r="CD446" s="491"/>
      <c r="CE446" s="491"/>
      <c r="CF446" s="491"/>
      <c r="CG446" s="491"/>
      <c r="CH446" s="491"/>
      <c r="CI446" s="491"/>
      <c r="CJ446" s="491"/>
      <c r="CK446" s="490"/>
      <c r="CL446" s="186"/>
    </row>
    <row r="447" spans="67:90" x14ac:dyDescent="0.2">
      <c r="BO447" s="490"/>
      <c r="BP447" s="73"/>
      <c r="BQ447" s="73"/>
      <c r="BR447" s="73"/>
      <c r="BS447" s="493"/>
      <c r="BT447" s="493"/>
      <c r="BU447" s="493"/>
      <c r="BV447" s="70"/>
      <c r="BW447" s="70"/>
      <c r="BX447" s="70"/>
      <c r="BY447" s="70"/>
      <c r="BZ447" s="70"/>
      <c r="CA447" s="70"/>
      <c r="CB447" s="70"/>
      <c r="CC447" s="70"/>
      <c r="CD447" s="491"/>
      <c r="CE447" s="491"/>
      <c r="CF447" s="491"/>
      <c r="CG447" s="491"/>
      <c r="CH447" s="491"/>
      <c r="CI447" s="491"/>
      <c r="CJ447" s="491"/>
      <c r="CK447" s="490"/>
      <c r="CL447" s="186"/>
    </row>
    <row r="448" spans="67:90" x14ac:dyDescent="0.2">
      <c r="BO448" s="490"/>
      <c r="BP448" s="73"/>
      <c r="BQ448" s="73"/>
      <c r="BR448" s="73"/>
      <c r="BS448" s="493"/>
      <c r="BT448" s="493"/>
      <c r="BU448" s="493"/>
      <c r="BV448" s="70"/>
      <c r="BW448" s="70"/>
      <c r="BX448" s="70"/>
      <c r="BY448" s="70"/>
      <c r="BZ448" s="70"/>
      <c r="CA448" s="70"/>
      <c r="CB448" s="70"/>
      <c r="CC448" s="70"/>
      <c r="CD448" s="491"/>
      <c r="CE448" s="491"/>
      <c r="CF448" s="491"/>
      <c r="CG448" s="491"/>
      <c r="CH448" s="491"/>
      <c r="CI448" s="491"/>
      <c r="CJ448" s="491"/>
      <c r="CK448" s="490"/>
      <c r="CL448" s="186"/>
    </row>
    <row r="449" spans="67:90" x14ac:dyDescent="0.2">
      <c r="BO449" s="490"/>
      <c r="BP449" s="73"/>
      <c r="BQ449" s="73"/>
      <c r="BR449" s="73"/>
      <c r="BS449" s="493"/>
      <c r="BT449" s="493"/>
      <c r="BU449" s="493"/>
      <c r="BV449" s="70"/>
      <c r="BW449" s="70"/>
      <c r="BX449" s="70"/>
      <c r="BY449" s="70"/>
      <c r="BZ449" s="70"/>
      <c r="CA449" s="70"/>
      <c r="CB449" s="70"/>
      <c r="CC449" s="70"/>
      <c r="CD449" s="491"/>
      <c r="CE449" s="491"/>
      <c r="CF449" s="491"/>
      <c r="CG449" s="491"/>
      <c r="CH449" s="491"/>
      <c r="CI449" s="491"/>
      <c r="CJ449" s="491"/>
      <c r="CK449" s="490"/>
      <c r="CL449" s="186"/>
    </row>
    <row r="450" spans="67:90" x14ac:dyDescent="0.2">
      <c r="BO450" s="490"/>
      <c r="BP450" s="73"/>
      <c r="BQ450" s="73"/>
      <c r="BR450" s="73"/>
      <c r="BS450" s="493"/>
      <c r="BT450" s="493"/>
      <c r="BU450" s="493"/>
      <c r="BV450" s="70"/>
      <c r="BW450" s="70"/>
      <c r="BX450" s="70"/>
      <c r="BY450" s="70"/>
      <c r="BZ450" s="70"/>
      <c r="CA450" s="70"/>
      <c r="CB450" s="70"/>
      <c r="CC450" s="70"/>
      <c r="CD450" s="491"/>
      <c r="CE450" s="491"/>
      <c r="CF450" s="491"/>
      <c r="CG450" s="491"/>
      <c r="CH450" s="491"/>
      <c r="CI450" s="491"/>
      <c r="CJ450" s="491"/>
      <c r="CK450" s="490"/>
      <c r="CL450" s="186"/>
    </row>
    <row r="451" spans="67:90" x14ac:dyDescent="0.2">
      <c r="BO451" s="490"/>
      <c r="BP451" s="73"/>
      <c r="BQ451" s="73"/>
      <c r="BR451" s="73"/>
      <c r="BS451" s="493"/>
      <c r="BT451" s="493"/>
      <c r="BU451" s="493"/>
      <c r="BV451" s="70"/>
      <c r="BW451" s="70"/>
      <c r="BX451" s="70"/>
      <c r="BY451" s="70"/>
      <c r="BZ451" s="70"/>
      <c r="CA451" s="70"/>
      <c r="CB451" s="70"/>
      <c r="CC451" s="70"/>
      <c r="CD451" s="491"/>
      <c r="CE451" s="491"/>
      <c r="CF451" s="491"/>
      <c r="CG451" s="491"/>
      <c r="CH451" s="491"/>
      <c r="CI451" s="491"/>
      <c r="CJ451" s="491"/>
      <c r="CK451" s="490"/>
      <c r="CL451" s="186"/>
    </row>
    <row r="452" spans="67:90" x14ac:dyDescent="0.2">
      <c r="BO452" s="490"/>
      <c r="BP452" s="73"/>
      <c r="BQ452" s="73"/>
      <c r="BR452" s="73"/>
      <c r="BS452" s="493"/>
      <c r="BT452" s="493"/>
      <c r="BU452" s="493"/>
      <c r="BV452" s="70"/>
      <c r="BW452" s="70"/>
      <c r="BX452" s="70"/>
      <c r="BY452" s="70"/>
      <c r="BZ452" s="70"/>
      <c r="CA452" s="70"/>
      <c r="CB452" s="70"/>
      <c r="CC452" s="70"/>
      <c r="CD452" s="491"/>
      <c r="CE452" s="491"/>
      <c r="CF452" s="491"/>
      <c r="CG452" s="491"/>
      <c r="CH452" s="491"/>
      <c r="CI452" s="491"/>
      <c r="CJ452" s="491"/>
      <c r="CK452" s="490"/>
      <c r="CL452" s="186"/>
    </row>
    <row r="453" spans="67:90" x14ac:dyDescent="0.2">
      <c r="BO453" s="490"/>
      <c r="BP453" s="73"/>
      <c r="BQ453" s="73"/>
      <c r="BR453" s="73"/>
      <c r="BS453" s="493"/>
      <c r="BT453" s="493"/>
      <c r="BU453" s="493"/>
      <c r="BV453" s="70"/>
      <c r="BW453" s="70"/>
      <c r="BX453" s="70"/>
      <c r="BY453" s="70"/>
      <c r="BZ453" s="70"/>
      <c r="CA453" s="70"/>
      <c r="CB453" s="70"/>
      <c r="CC453" s="70"/>
      <c r="CD453" s="491"/>
      <c r="CE453" s="491"/>
      <c r="CF453" s="491"/>
      <c r="CG453" s="491"/>
      <c r="CH453" s="491"/>
      <c r="CI453" s="491"/>
      <c r="CJ453" s="491"/>
      <c r="CK453" s="490"/>
      <c r="CL453" s="186"/>
    </row>
    <row r="454" spans="67:90" x14ac:dyDescent="0.2">
      <c r="BO454" s="490"/>
      <c r="BP454" s="73"/>
      <c r="BQ454" s="73"/>
      <c r="BR454" s="73"/>
      <c r="BS454" s="493"/>
      <c r="BT454" s="493"/>
      <c r="BU454" s="493"/>
      <c r="BV454" s="70"/>
      <c r="BW454" s="70"/>
      <c r="BX454" s="70"/>
      <c r="BY454" s="70"/>
      <c r="BZ454" s="70"/>
      <c r="CA454" s="70"/>
      <c r="CB454" s="70"/>
      <c r="CC454" s="70"/>
      <c r="CD454" s="491"/>
      <c r="CE454" s="491"/>
      <c r="CF454" s="491"/>
      <c r="CG454" s="491"/>
      <c r="CH454" s="491"/>
      <c r="CI454" s="491"/>
      <c r="CJ454" s="491"/>
      <c r="CK454" s="490"/>
      <c r="CL454" s="186"/>
    </row>
    <row r="455" spans="67:90" x14ac:dyDescent="0.2">
      <c r="BO455" s="490"/>
      <c r="BP455" s="73"/>
      <c r="BQ455" s="73"/>
      <c r="BR455" s="73"/>
      <c r="BS455" s="493"/>
      <c r="BT455" s="493"/>
      <c r="BU455" s="493"/>
      <c r="BV455" s="70"/>
      <c r="BW455" s="70"/>
      <c r="BX455" s="70"/>
      <c r="BY455" s="70"/>
      <c r="BZ455" s="70"/>
      <c r="CA455" s="70"/>
      <c r="CB455" s="70"/>
      <c r="CC455" s="70"/>
      <c r="CD455" s="491"/>
      <c r="CE455" s="491"/>
      <c r="CF455" s="491"/>
      <c r="CG455" s="491"/>
      <c r="CH455" s="491"/>
      <c r="CI455" s="491"/>
      <c r="CJ455" s="491"/>
      <c r="CK455" s="490"/>
      <c r="CL455" s="186"/>
    </row>
    <row r="456" spans="67:90" x14ac:dyDescent="0.2">
      <c r="BO456" s="490"/>
      <c r="BP456" s="73"/>
      <c r="BQ456" s="73"/>
      <c r="BR456" s="73"/>
      <c r="BS456" s="493"/>
      <c r="BT456" s="493"/>
      <c r="BU456" s="493"/>
      <c r="BV456" s="70"/>
      <c r="BW456" s="70"/>
      <c r="BX456" s="70"/>
      <c r="BY456" s="70"/>
      <c r="BZ456" s="70"/>
      <c r="CA456" s="70"/>
      <c r="CB456" s="70"/>
      <c r="CC456" s="70"/>
      <c r="CD456" s="491"/>
      <c r="CE456" s="491"/>
      <c r="CF456" s="491"/>
      <c r="CG456" s="491"/>
      <c r="CH456" s="491"/>
      <c r="CI456" s="491"/>
      <c r="CJ456" s="491"/>
      <c r="CK456" s="490"/>
      <c r="CL456" s="186"/>
    </row>
    <row r="457" spans="67:90" x14ac:dyDescent="0.2">
      <c r="BO457" s="490"/>
      <c r="BP457" s="73"/>
      <c r="BQ457" s="73"/>
      <c r="BR457" s="73"/>
      <c r="BS457" s="493"/>
      <c r="BT457" s="493"/>
      <c r="BU457" s="493"/>
      <c r="BV457" s="70"/>
      <c r="BW457" s="70"/>
      <c r="BX457" s="70"/>
      <c r="BY457" s="70"/>
      <c r="BZ457" s="70"/>
      <c r="CA457" s="70"/>
      <c r="CB457" s="70"/>
      <c r="CC457" s="70"/>
      <c r="CD457" s="491"/>
      <c r="CE457" s="491"/>
      <c r="CF457" s="491"/>
      <c r="CG457" s="491"/>
      <c r="CH457" s="491"/>
      <c r="CI457" s="491"/>
      <c r="CJ457" s="491"/>
      <c r="CK457" s="490"/>
      <c r="CL457" s="186"/>
    </row>
    <row r="458" spans="67:90" x14ac:dyDescent="0.2">
      <c r="BO458" s="490"/>
      <c r="BP458" s="73"/>
      <c r="BQ458" s="73"/>
      <c r="BR458" s="73"/>
      <c r="BS458" s="493"/>
      <c r="BT458" s="493"/>
      <c r="BU458" s="493"/>
      <c r="BV458" s="70"/>
      <c r="BW458" s="70"/>
      <c r="BX458" s="70"/>
      <c r="BY458" s="70"/>
      <c r="BZ458" s="70"/>
      <c r="CA458" s="70"/>
      <c r="CB458" s="70"/>
      <c r="CC458" s="70"/>
      <c r="CD458" s="491"/>
      <c r="CE458" s="491"/>
      <c r="CF458" s="491"/>
      <c r="CG458" s="491"/>
      <c r="CH458" s="491"/>
      <c r="CI458" s="491"/>
      <c r="CJ458" s="491"/>
      <c r="CK458" s="490"/>
      <c r="CL458" s="186"/>
    </row>
    <row r="459" spans="67:90" x14ac:dyDescent="0.2">
      <c r="BO459" s="490"/>
      <c r="BP459" s="73"/>
      <c r="BQ459" s="73"/>
      <c r="BR459" s="73"/>
      <c r="BS459" s="493"/>
      <c r="BT459" s="493"/>
      <c r="BU459" s="493"/>
      <c r="BV459" s="70"/>
      <c r="BW459" s="70"/>
      <c r="BX459" s="70"/>
      <c r="BY459" s="70"/>
      <c r="BZ459" s="70"/>
      <c r="CA459" s="70"/>
      <c r="CB459" s="70"/>
      <c r="CC459" s="70"/>
      <c r="CD459" s="491"/>
      <c r="CE459" s="491"/>
      <c r="CF459" s="491"/>
      <c r="CG459" s="491"/>
      <c r="CH459" s="491"/>
      <c r="CI459" s="491"/>
      <c r="CJ459" s="491"/>
      <c r="CK459" s="490"/>
      <c r="CL459" s="186"/>
    </row>
    <row r="460" spans="67:90" x14ac:dyDescent="0.2">
      <c r="BO460" s="490"/>
      <c r="BP460" s="73"/>
      <c r="BQ460" s="73"/>
      <c r="BR460" s="73"/>
      <c r="BS460" s="493"/>
      <c r="BT460" s="493"/>
      <c r="BU460" s="493"/>
      <c r="BV460" s="70"/>
      <c r="BW460" s="70"/>
      <c r="BX460" s="70"/>
      <c r="BY460" s="70"/>
      <c r="BZ460" s="70"/>
      <c r="CA460" s="70"/>
      <c r="CB460" s="70"/>
      <c r="CC460" s="70"/>
      <c r="CD460" s="491"/>
      <c r="CE460" s="491"/>
      <c r="CF460" s="491"/>
      <c r="CG460" s="491"/>
      <c r="CH460" s="491"/>
      <c r="CI460" s="491"/>
      <c r="CJ460" s="491"/>
      <c r="CK460" s="490"/>
      <c r="CL460" s="186"/>
    </row>
    <row r="461" spans="67:90" x14ac:dyDescent="0.2">
      <c r="BO461" s="490"/>
      <c r="BP461" s="73"/>
      <c r="BQ461" s="73"/>
      <c r="BR461" s="73"/>
      <c r="BS461" s="493"/>
      <c r="BT461" s="493"/>
      <c r="BU461" s="493"/>
      <c r="BV461" s="70"/>
      <c r="BW461" s="70"/>
      <c r="BX461" s="70"/>
      <c r="BY461" s="70"/>
      <c r="BZ461" s="70"/>
      <c r="CA461" s="70"/>
      <c r="CB461" s="70"/>
      <c r="CC461" s="70"/>
      <c r="CD461" s="491"/>
      <c r="CE461" s="491"/>
      <c r="CF461" s="491"/>
      <c r="CG461" s="491"/>
      <c r="CH461" s="491"/>
      <c r="CI461" s="491"/>
      <c r="CJ461" s="491"/>
      <c r="CK461" s="490"/>
      <c r="CL461" s="186"/>
    </row>
    <row r="462" spans="67:90" x14ac:dyDescent="0.2">
      <c r="BO462" s="490"/>
      <c r="BP462" s="73"/>
      <c r="BQ462" s="73"/>
      <c r="BR462" s="73"/>
      <c r="BS462" s="493"/>
      <c r="BT462" s="493"/>
      <c r="BU462" s="493"/>
      <c r="BV462" s="70"/>
      <c r="BW462" s="70"/>
      <c r="BX462" s="70"/>
      <c r="BY462" s="70"/>
      <c r="BZ462" s="70"/>
      <c r="CA462" s="70"/>
      <c r="CB462" s="70"/>
      <c r="CC462" s="70"/>
      <c r="CD462" s="491"/>
      <c r="CE462" s="491"/>
      <c r="CF462" s="491"/>
      <c r="CG462" s="491"/>
      <c r="CH462" s="491"/>
      <c r="CI462" s="491"/>
      <c r="CJ462" s="491"/>
      <c r="CK462" s="490"/>
      <c r="CL462" s="186"/>
    </row>
    <row r="463" spans="67:90" x14ac:dyDescent="0.2">
      <c r="BO463" s="490"/>
      <c r="BP463" s="73"/>
      <c r="BQ463" s="73"/>
      <c r="BR463" s="73"/>
      <c r="BS463" s="493"/>
      <c r="BT463" s="493"/>
      <c r="BU463" s="493"/>
      <c r="BV463" s="70"/>
      <c r="BW463" s="70"/>
      <c r="BX463" s="70"/>
      <c r="BY463" s="70"/>
      <c r="BZ463" s="70"/>
      <c r="CA463" s="70"/>
      <c r="CB463" s="70"/>
      <c r="CC463" s="70"/>
      <c r="CD463" s="491"/>
      <c r="CE463" s="491"/>
      <c r="CF463" s="491"/>
      <c r="CG463" s="491"/>
      <c r="CH463" s="491"/>
      <c r="CI463" s="491"/>
      <c r="CJ463" s="491"/>
      <c r="CK463" s="490"/>
      <c r="CL463" s="186"/>
    </row>
    <row r="464" spans="67:90" x14ac:dyDescent="0.2">
      <c r="BO464" s="490"/>
      <c r="BP464" s="73"/>
      <c r="BQ464" s="73"/>
      <c r="BR464" s="73"/>
      <c r="BS464" s="493"/>
      <c r="BT464" s="493"/>
      <c r="BU464" s="493"/>
      <c r="BV464" s="70"/>
      <c r="BW464" s="70"/>
      <c r="BX464" s="70"/>
      <c r="BY464" s="70"/>
      <c r="BZ464" s="70"/>
      <c r="CA464" s="70"/>
      <c r="CB464" s="70"/>
      <c r="CC464" s="70"/>
      <c r="CD464" s="491"/>
      <c r="CE464" s="491"/>
      <c r="CF464" s="491"/>
      <c r="CG464" s="491"/>
      <c r="CH464" s="491"/>
      <c r="CI464" s="491"/>
      <c r="CJ464" s="491"/>
      <c r="CK464" s="490"/>
      <c r="CL464" s="186"/>
    </row>
    <row r="465" spans="67:90" x14ac:dyDescent="0.2">
      <c r="BO465" s="490"/>
      <c r="BP465" s="73"/>
      <c r="BQ465" s="73"/>
      <c r="BR465" s="73"/>
      <c r="BS465" s="493"/>
      <c r="BT465" s="493"/>
      <c r="BU465" s="493"/>
      <c r="BV465" s="70"/>
      <c r="BW465" s="70"/>
      <c r="BX465" s="70"/>
      <c r="BY465" s="70"/>
      <c r="BZ465" s="70"/>
      <c r="CA465" s="70"/>
      <c r="CB465" s="70"/>
      <c r="CC465" s="70"/>
      <c r="CD465" s="491"/>
      <c r="CE465" s="491"/>
      <c r="CF465" s="491"/>
      <c r="CG465" s="491"/>
      <c r="CH465" s="491"/>
      <c r="CI465" s="491"/>
      <c r="CJ465" s="491"/>
      <c r="CK465" s="490"/>
      <c r="CL465" s="186"/>
    </row>
    <row r="466" spans="67:90" x14ac:dyDescent="0.2">
      <c r="BO466" s="490"/>
      <c r="BP466" s="73"/>
      <c r="BQ466" s="73"/>
      <c r="BR466" s="73"/>
      <c r="BS466" s="493"/>
      <c r="BT466" s="493"/>
      <c r="BU466" s="493"/>
      <c r="BV466" s="70"/>
      <c r="BW466" s="70"/>
      <c r="BX466" s="70"/>
      <c r="BY466" s="70"/>
      <c r="BZ466" s="70"/>
      <c r="CA466" s="70"/>
      <c r="CB466" s="70"/>
      <c r="CC466" s="70"/>
      <c r="CD466" s="491"/>
      <c r="CE466" s="491"/>
      <c r="CF466" s="491"/>
      <c r="CG466" s="491"/>
      <c r="CH466" s="491"/>
      <c r="CI466" s="491"/>
      <c r="CJ466" s="491"/>
      <c r="CK466" s="490"/>
      <c r="CL466" s="186"/>
    </row>
    <row r="467" spans="67:90" x14ac:dyDescent="0.2">
      <c r="BO467" s="490"/>
      <c r="BP467" s="73"/>
      <c r="BQ467" s="73"/>
      <c r="BR467" s="73"/>
      <c r="BS467" s="493"/>
      <c r="BT467" s="493"/>
      <c r="BU467" s="493"/>
      <c r="BV467" s="70"/>
      <c r="BW467" s="70"/>
      <c r="BX467" s="70"/>
      <c r="BY467" s="70"/>
      <c r="BZ467" s="70"/>
      <c r="CA467" s="70"/>
      <c r="CB467" s="70"/>
      <c r="CC467" s="70"/>
      <c r="CD467" s="491"/>
      <c r="CE467" s="491"/>
      <c r="CF467" s="491"/>
      <c r="CG467" s="491"/>
      <c r="CH467" s="491"/>
      <c r="CI467" s="491"/>
      <c r="CJ467" s="491"/>
      <c r="CK467" s="490"/>
      <c r="CL467" s="186"/>
    </row>
    <row r="468" spans="67:90" x14ac:dyDescent="0.2">
      <c r="BO468" s="490"/>
      <c r="BP468" s="73"/>
      <c r="BQ468" s="73"/>
      <c r="BR468" s="73"/>
      <c r="BS468" s="493"/>
      <c r="BT468" s="493"/>
      <c r="BU468" s="493"/>
      <c r="BV468" s="70"/>
      <c r="BW468" s="70"/>
      <c r="BX468" s="70"/>
      <c r="BY468" s="70"/>
      <c r="BZ468" s="70"/>
      <c r="CA468" s="70"/>
      <c r="CB468" s="70"/>
      <c r="CC468" s="70"/>
      <c r="CD468" s="491"/>
      <c r="CE468" s="491"/>
      <c r="CF468" s="491"/>
      <c r="CG468" s="491"/>
      <c r="CH468" s="491"/>
      <c r="CI468" s="491"/>
      <c r="CJ468" s="491"/>
      <c r="CK468" s="490"/>
      <c r="CL468" s="186"/>
    </row>
    <row r="469" spans="67:90" x14ac:dyDescent="0.2">
      <c r="BO469" s="490"/>
      <c r="BP469" s="73"/>
      <c r="BQ469" s="73"/>
      <c r="BR469" s="73"/>
      <c r="BS469" s="493"/>
      <c r="BT469" s="493"/>
      <c r="BU469" s="493"/>
      <c r="BV469" s="70"/>
      <c r="BW469" s="70"/>
      <c r="BX469" s="70"/>
      <c r="BY469" s="70"/>
      <c r="BZ469" s="70"/>
      <c r="CA469" s="70"/>
      <c r="CB469" s="70"/>
      <c r="CC469" s="70"/>
      <c r="CD469" s="491"/>
      <c r="CE469" s="491"/>
      <c r="CF469" s="491"/>
      <c r="CG469" s="491"/>
      <c r="CH469" s="491"/>
      <c r="CI469" s="491"/>
      <c r="CJ469" s="491"/>
      <c r="CK469" s="490"/>
      <c r="CL469" s="186"/>
    </row>
    <row r="470" spans="67:90" x14ac:dyDescent="0.2">
      <c r="BO470" s="490"/>
      <c r="BP470" s="73"/>
      <c r="BQ470" s="73"/>
      <c r="BR470" s="73"/>
      <c r="BS470" s="493"/>
      <c r="BT470" s="493"/>
      <c r="BU470" s="493"/>
      <c r="BV470" s="70"/>
      <c r="BW470" s="70"/>
      <c r="BX470" s="70"/>
      <c r="BY470" s="70"/>
      <c r="BZ470" s="70"/>
      <c r="CA470" s="70"/>
      <c r="CB470" s="70"/>
      <c r="CC470" s="70"/>
      <c r="CD470" s="491"/>
      <c r="CE470" s="491"/>
      <c r="CF470" s="491"/>
      <c r="CG470" s="491"/>
      <c r="CH470" s="491"/>
      <c r="CI470" s="491"/>
      <c r="CJ470" s="491"/>
      <c r="CK470" s="490"/>
      <c r="CL470" s="186"/>
    </row>
    <row r="471" spans="67:90" x14ac:dyDescent="0.2">
      <c r="BO471" s="490"/>
      <c r="BP471" s="73"/>
      <c r="BQ471" s="73"/>
      <c r="BR471" s="73"/>
      <c r="BS471" s="493"/>
      <c r="BT471" s="493"/>
      <c r="BU471" s="493"/>
      <c r="BV471" s="70"/>
      <c r="BW471" s="70"/>
      <c r="BX471" s="70"/>
      <c r="BY471" s="70"/>
      <c r="BZ471" s="70"/>
      <c r="CA471" s="70"/>
      <c r="CB471" s="70"/>
      <c r="CC471" s="70"/>
      <c r="CD471" s="491"/>
      <c r="CE471" s="491"/>
      <c r="CF471" s="491"/>
      <c r="CG471" s="491"/>
      <c r="CH471" s="491"/>
      <c r="CI471" s="491"/>
      <c r="CJ471" s="491"/>
      <c r="CK471" s="490"/>
      <c r="CL471" s="186"/>
    </row>
    <row r="472" spans="67:90" x14ac:dyDescent="0.2">
      <c r="BO472" s="490"/>
      <c r="BP472" s="73"/>
      <c r="BQ472" s="73"/>
      <c r="BR472" s="73"/>
      <c r="BS472" s="493"/>
      <c r="BT472" s="493"/>
      <c r="BU472" s="493"/>
      <c r="BV472" s="70"/>
      <c r="BW472" s="70"/>
      <c r="BX472" s="70"/>
      <c r="BY472" s="70"/>
      <c r="BZ472" s="70"/>
      <c r="CA472" s="70"/>
      <c r="CB472" s="70"/>
      <c r="CC472" s="70"/>
      <c r="CD472" s="491"/>
      <c r="CE472" s="491"/>
      <c r="CF472" s="491"/>
      <c r="CG472" s="491"/>
      <c r="CH472" s="491"/>
      <c r="CI472" s="491"/>
      <c r="CJ472" s="491"/>
      <c r="CK472" s="490"/>
      <c r="CL472" s="186"/>
    </row>
    <row r="473" spans="67:90" x14ac:dyDescent="0.2">
      <c r="BO473" s="490"/>
      <c r="BP473" s="73"/>
      <c r="BQ473" s="73"/>
      <c r="BR473" s="73"/>
      <c r="BS473" s="493"/>
      <c r="BT473" s="493"/>
      <c r="BU473" s="493"/>
      <c r="BV473" s="70"/>
      <c r="BW473" s="70"/>
      <c r="BX473" s="70"/>
      <c r="BY473" s="70"/>
      <c r="BZ473" s="70"/>
      <c r="CA473" s="70"/>
      <c r="CB473" s="70"/>
      <c r="CC473" s="70"/>
      <c r="CD473" s="491"/>
      <c r="CE473" s="491"/>
      <c r="CF473" s="491"/>
      <c r="CG473" s="491"/>
      <c r="CH473" s="491"/>
      <c r="CI473" s="491"/>
      <c r="CJ473" s="491"/>
      <c r="CK473" s="490"/>
      <c r="CL473" s="186"/>
    </row>
    <row r="474" spans="67:90" x14ac:dyDescent="0.2">
      <c r="BO474" s="490"/>
      <c r="BP474" s="73"/>
      <c r="BQ474" s="73"/>
      <c r="BR474" s="73"/>
      <c r="BS474" s="493"/>
      <c r="BT474" s="493"/>
      <c r="BU474" s="493"/>
      <c r="BV474" s="70"/>
      <c r="BW474" s="70"/>
      <c r="BX474" s="70"/>
      <c r="BY474" s="70"/>
      <c r="BZ474" s="70"/>
      <c r="CA474" s="70"/>
      <c r="CB474" s="70"/>
      <c r="CC474" s="70"/>
      <c r="CD474" s="491"/>
      <c r="CE474" s="491"/>
      <c r="CF474" s="491"/>
      <c r="CG474" s="491"/>
      <c r="CH474" s="491"/>
      <c r="CI474" s="491"/>
      <c r="CJ474" s="491"/>
      <c r="CK474" s="490"/>
      <c r="CL474" s="186"/>
    </row>
    <row r="475" spans="67:90" x14ac:dyDescent="0.2">
      <c r="BO475" s="490"/>
      <c r="BP475" s="73"/>
      <c r="BQ475" s="73"/>
      <c r="BR475" s="73"/>
      <c r="BS475" s="493"/>
      <c r="BT475" s="493"/>
      <c r="BU475" s="493"/>
      <c r="BV475" s="70"/>
      <c r="BW475" s="70"/>
      <c r="BX475" s="70"/>
      <c r="BY475" s="70"/>
      <c r="BZ475" s="70"/>
      <c r="CA475" s="70"/>
      <c r="CB475" s="70"/>
      <c r="CC475" s="70"/>
      <c r="CD475" s="491"/>
      <c r="CE475" s="491"/>
      <c r="CF475" s="491"/>
      <c r="CG475" s="491"/>
      <c r="CH475" s="491"/>
      <c r="CI475" s="491"/>
      <c r="CJ475" s="491"/>
      <c r="CK475" s="490"/>
      <c r="CL475" s="186"/>
    </row>
    <row r="476" spans="67:90" x14ac:dyDescent="0.2">
      <c r="BO476" s="490"/>
      <c r="BP476" s="73"/>
      <c r="BQ476" s="73"/>
      <c r="BR476" s="73"/>
      <c r="BS476" s="493"/>
      <c r="BT476" s="493"/>
      <c r="BU476" s="493"/>
      <c r="BV476" s="70"/>
      <c r="BW476" s="70"/>
      <c r="BX476" s="70"/>
      <c r="BY476" s="70"/>
      <c r="BZ476" s="70"/>
      <c r="CA476" s="70"/>
      <c r="CB476" s="70"/>
      <c r="CC476" s="70"/>
      <c r="CD476" s="491"/>
      <c r="CE476" s="491"/>
      <c r="CF476" s="491"/>
      <c r="CG476" s="491"/>
      <c r="CH476" s="491"/>
      <c r="CI476" s="491"/>
      <c r="CJ476" s="491"/>
      <c r="CK476" s="490"/>
      <c r="CL476" s="186"/>
    </row>
    <row r="477" spans="67:90" x14ac:dyDescent="0.2">
      <c r="BO477" s="490"/>
      <c r="BP477" s="73"/>
      <c r="BQ477" s="73"/>
      <c r="BR477" s="73"/>
      <c r="BS477" s="493"/>
      <c r="BT477" s="493"/>
      <c r="BU477" s="493"/>
      <c r="BV477" s="70"/>
      <c r="BW477" s="70"/>
      <c r="BX477" s="70"/>
      <c r="BY477" s="70"/>
      <c r="BZ477" s="70"/>
      <c r="CA477" s="70"/>
      <c r="CB477" s="70"/>
      <c r="CC477" s="70"/>
      <c r="CD477" s="491"/>
      <c r="CE477" s="491"/>
      <c r="CF477" s="491"/>
      <c r="CG477" s="491"/>
      <c r="CH477" s="491"/>
      <c r="CI477" s="491"/>
      <c r="CJ477" s="491"/>
      <c r="CK477" s="490"/>
      <c r="CL477" s="186"/>
    </row>
    <row r="478" spans="67:90" x14ac:dyDescent="0.2">
      <c r="BO478" s="490"/>
      <c r="BP478" s="73"/>
      <c r="BQ478" s="73"/>
      <c r="BR478" s="73"/>
      <c r="BS478" s="493"/>
      <c r="BT478" s="493"/>
      <c r="BU478" s="493"/>
      <c r="BV478" s="70"/>
      <c r="BW478" s="70"/>
      <c r="BX478" s="70"/>
      <c r="BY478" s="70"/>
      <c r="BZ478" s="70"/>
      <c r="CA478" s="70"/>
      <c r="CB478" s="70"/>
      <c r="CC478" s="70"/>
      <c r="CD478" s="491"/>
      <c r="CE478" s="491"/>
      <c r="CF478" s="491"/>
      <c r="CG478" s="491"/>
      <c r="CH478" s="491"/>
      <c r="CI478" s="491"/>
      <c r="CJ478" s="491"/>
      <c r="CK478" s="490"/>
      <c r="CL478" s="186"/>
    </row>
    <row r="479" spans="67:90" x14ac:dyDescent="0.2">
      <c r="BO479" s="490"/>
      <c r="BP479" s="73"/>
      <c r="BQ479" s="73"/>
      <c r="BR479" s="73"/>
      <c r="BS479" s="493"/>
      <c r="BT479" s="493"/>
      <c r="BU479" s="493"/>
      <c r="BV479" s="70"/>
      <c r="BW479" s="70"/>
      <c r="BX479" s="70"/>
      <c r="BY479" s="70"/>
      <c r="BZ479" s="70"/>
      <c r="CA479" s="70"/>
      <c r="CB479" s="70"/>
      <c r="CC479" s="70"/>
      <c r="CD479" s="491"/>
      <c r="CE479" s="491"/>
      <c r="CF479" s="491"/>
      <c r="CG479" s="491"/>
      <c r="CH479" s="491"/>
      <c r="CI479" s="491"/>
      <c r="CJ479" s="491"/>
      <c r="CK479" s="490"/>
      <c r="CL479" s="186"/>
    </row>
    <row r="480" spans="67:90" x14ac:dyDescent="0.2">
      <c r="BO480" s="490"/>
      <c r="BP480" s="73"/>
      <c r="BQ480" s="73"/>
      <c r="BR480" s="73"/>
      <c r="BS480" s="493"/>
      <c r="BT480" s="493"/>
      <c r="BU480" s="493"/>
      <c r="BV480" s="70"/>
      <c r="BW480" s="70"/>
      <c r="BX480" s="70"/>
      <c r="BY480" s="70"/>
      <c r="BZ480" s="70"/>
      <c r="CA480" s="70"/>
      <c r="CB480" s="70"/>
      <c r="CC480" s="70"/>
      <c r="CD480" s="491"/>
      <c r="CE480" s="491"/>
      <c r="CF480" s="491"/>
      <c r="CG480" s="491"/>
      <c r="CH480" s="491"/>
      <c r="CI480" s="491"/>
      <c r="CJ480" s="491"/>
      <c r="CK480" s="490"/>
      <c r="CL480" s="186"/>
    </row>
    <row r="481" spans="67:90" x14ac:dyDescent="0.2">
      <c r="BO481" s="490"/>
      <c r="BP481" s="73"/>
      <c r="BQ481" s="73"/>
      <c r="BR481" s="73"/>
      <c r="BS481" s="493"/>
      <c r="BT481" s="493"/>
      <c r="BU481" s="493"/>
      <c r="BV481" s="70"/>
      <c r="BW481" s="70"/>
      <c r="BX481" s="70"/>
      <c r="BY481" s="70"/>
      <c r="BZ481" s="70"/>
      <c r="CA481" s="70"/>
      <c r="CB481" s="70"/>
      <c r="CC481" s="70"/>
      <c r="CD481" s="491"/>
      <c r="CE481" s="491"/>
      <c r="CF481" s="491"/>
      <c r="CG481" s="491"/>
      <c r="CH481" s="491"/>
      <c r="CI481" s="491"/>
      <c r="CJ481" s="491"/>
      <c r="CK481" s="490"/>
      <c r="CL481" s="186"/>
    </row>
    <row r="482" spans="67:90" x14ac:dyDescent="0.2">
      <c r="BO482" s="490"/>
      <c r="BP482" s="73"/>
      <c r="BQ482" s="73"/>
      <c r="BR482" s="73"/>
      <c r="BS482" s="493"/>
      <c r="BT482" s="493"/>
      <c r="BU482" s="493"/>
      <c r="BV482" s="70"/>
      <c r="BW482" s="70"/>
      <c r="BX482" s="70"/>
      <c r="BY482" s="70"/>
      <c r="BZ482" s="70"/>
      <c r="CA482" s="70"/>
      <c r="CB482" s="70"/>
      <c r="CC482" s="70"/>
      <c r="CD482" s="491"/>
      <c r="CE482" s="491"/>
      <c r="CF482" s="491"/>
      <c r="CG482" s="491"/>
      <c r="CH482" s="491"/>
      <c r="CI482" s="491"/>
      <c r="CJ482" s="491"/>
      <c r="CK482" s="490"/>
      <c r="CL482" s="186"/>
    </row>
    <row r="483" spans="67:90" x14ac:dyDescent="0.2">
      <c r="BO483" s="490"/>
      <c r="BP483" s="73"/>
      <c r="BQ483" s="73"/>
      <c r="BR483" s="73"/>
      <c r="BS483" s="493"/>
      <c r="BT483" s="493"/>
      <c r="BU483" s="493"/>
      <c r="BV483" s="70"/>
      <c r="BW483" s="70"/>
      <c r="BX483" s="70"/>
      <c r="BY483" s="70"/>
      <c r="BZ483" s="70"/>
      <c r="CA483" s="70"/>
      <c r="CB483" s="70"/>
      <c r="CC483" s="70"/>
      <c r="CD483" s="491"/>
      <c r="CE483" s="491"/>
      <c r="CF483" s="491"/>
      <c r="CG483" s="491"/>
      <c r="CH483" s="491"/>
      <c r="CI483" s="491"/>
      <c r="CJ483" s="491"/>
      <c r="CK483" s="490"/>
      <c r="CL483" s="186"/>
    </row>
    <row r="484" spans="67:90" x14ac:dyDescent="0.2">
      <c r="BO484" s="490"/>
      <c r="BP484" s="73"/>
      <c r="BQ484" s="73"/>
      <c r="BR484" s="73"/>
      <c r="BS484" s="493"/>
      <c r="BT484" s="493"/>
      <c r="BU484" s="493"/>
      <c r="BV484" s="70"/>
      <c r="BW484" s="70"/>
      <c r="BX484" s="70"/>
      <c r="BY484" s="70"/>
      <c r="BZ484" s="70"/>
      <c r="CA484" s="70"/>
      <c r="CB484" s="70"/>
      <c r="CC484" s="70"/>
      <c r="CD484" s="491"/>
      <c r="CE484" s="491"/>
      <c r="CF484" s="491"/>
      <c r="CG484" s="491"/>
      <c r="CH484" s="491"/>
      <c r="CI484" s="491"/>
      <c r="CJ484" s="491"/>
      <c r="CK484" s="490"/>
      <c r="CL484" s="186"/>
    </row>
    <row r="485" spans="67:90" x14ac:dyDescent="0.2">
      <c r="BO485" s="490"/>
      <c r="BP485" s="73"/>
      <c r="BQ485" s="73"/>
      <c r="BR485" s="73"/>
      <c r="BS485" s="493"/>
      <c r="BT485" s="493"/>
      <c r="BU485" s="493"/>
      <c r="BV485" s="70"/>
      <c r="BW485" s="70"/>
      <c r="BX485" s="70"/>
      <c r="BY485" s="70"/>
      <c r="BZ485" s="70"/>
      <c r="CA485" s="70"/>
      <c r="CB485" s="70"/>
      <c r="CC485" s="70"/>
      <c r="CD485" s="491"/>
      <c r="CE485" s="491"/>
      <c r="CF485" s="491"/>
      <c r="CG485" s="491"/>
      <c r="CH485" s="491"/>
      <c r="CI485" s="491"/>
      <c r="CJ485" s="491"/>
      <c r="CK485" s="490"/>
      <c r="CL485" s="186"/>
    </row>
    <row r="486" spans="67:90" x14ac:dyDescent="0.2">
      <c r="BO486" s="490"/>
      <c r="BP486" s="73"/>
      <c r="BQ486" s="73"/>
      <c r="BR486" s="73"/>
      <c r="BS486" s="493"/>
      <c r="BT486" s="493"/>
      <c r="BU486" s="493"/>
      <c r="BV486" s="70"/>
      <c r="BW486" s="70"/>
      <c r="BX486" s="70"/>
      <c r="BY486" s="70"/>
      <c r="BZ486" s="70"/>
      <c r="CA486" s="70"/>
      <c r="CB486" s="70"/>
      <c r="CC486" s="70"/>
      <c r="CD486" s="491"/>
      <c r="CE486" s="491"/>
      <c r="CF486" s="491"/>
      <c r="CG486" s="491"/>
      <c r="CH486" s="491"/>
      <c r="CI486" s="491"/>
      <c r="CJ486" s="491"/>
      <c r="CK486" s="490"/>
      <c r="CL486" s="186"/>
    </row>
    <row r="487" spans="67:90" x14ac:dyDescent="0.2">
      <c r="BO487" s="490"/>
      <c r="BP487" s="73"/>
      <c r="BQ487" s="73"/>
      <c r="BR487" s="73"/>
      <c r="BS487" s="493"/>
      <c r="BT487" s="493"/>
      <c r="BU487" s="493"/>
      <c r="BV487" s="70"/>
      <c r="BW487" s="70"/>
      <c r="BX487" s="70"/>
      <c r="BY487" s="70"/>
      <c r="BZ487" s="70"/>
      <c r="CA487" s="70"/>
      <c r="CB487" s="70"/>
      <c r="CC487" s="70"/>
      <c r="CD487" s="491"/>
      <c r="CE487" s="491"/>
      <c r="CF487" s="491"/>
      <c r="CG487" s="491"/>
      <c r="CH487" s="491"/>
      <c r="CI487" s="491"/>
      <c r="CJ487" s="491"/>
      <c r="CK487" s="490"/>
      <c r="CL487" s="186"/>
    </row>
    <row r="488" spans="67:90" x14ac:dyDescent="0.2">
      <c r="BO488" s="490"/>
      <c r="BP488" s="73"/>
      <c r="BQ488" s="73"/>
      <c r="BR488" s="73"/>
      <c r="BS488" s="493"/>
      <c r="BT488" s="493"/>
      <c r="BU488" s="493"/>
      <c r="BV488" s="70"/>
      <c r="BW488" s="70"/>
      <c r="BX488" s="70"/>
      <c r="BY488" s="70"/>
      <c r="BZ488" s="70"/>
      <c r="CA488" s="70"/>
      <c r="CB488" s="70"/>
      <c r="CC488" s="70"/>
      <c r="CD488" s="491"/>
      <c r="CE488" s="491"/>
      <c r="CF488" s="491"/>
      <c r="CG488" s="491"/>
      <c r="CH488" s="491"/>
      <c r="CI488" s="491"/>
      <c r="CJ488" s="491"/>
      <c r="CK488" s="490"/>
      <c r="CL488" s="186"/>
    </row>
    <row r="489" spans="67:90" x14ac:dyDescent="0.2">
      <c r="BO489" s="490"/>
      <c r="BP489" s="73"/>
      <c r="BQ489" s="73"/>
      <c r="BR489" s="73"/>
      <c r="BS489" s="493"/>
      <c r="BT489" s="493"/>
      <c r="BU489" s="493"/>
      <c r="BV489" s="70"/>
      <c r="BW489" s="70"/>
      <c r="BX489" s="70"/>
      <c r="BY489" s="70"/>
      <c r="BZ489" s="70"/>
      <c r="CA489" s="70"/>
      <c r="CB489" s="70"/>
      <c r="CC489" s="70"/>
      <c r="CD489" s="491"/>
      <c r="CE489" s="491"/>
      <c r="CF489" s="491"/>
      <c r="CG489" s="491"/>
      <c r="CH489" s="491"/>
      <c r="CI489" s="491"/>
      <c r="CJ489" s="491"/>
      <c r="CK489" s="490"/>
      <c r="CL489" s="186"/>
    </row>
    <row r="490" spans="67:90" x14ac:dyDescent="0.2">
      <c r="BO490" s="490"/>
      <c r="BP490" s="73"/>
      <c r="BQ490" s="73"/>
      <c r="BR490" s="73"/>
      <c r="BS490" s="493"/>
      <c r="BT490" s="493"/>
      <c r="BU490" s="493"/>
      <c r="BV490" s="70"/>
      <c r="BW490" s="70"/>
      <c r="BX490" s="70"/>
      <c r="BY490" s="70"/>
      <c r="BZ490" s="70"/>
      <c r="CA490" s="70"/>
      <c r="CB490" s="70"/>
      <c r="CC490" s="70"/>
      <c r="CD490" s="491"/>
      <c r="CE490" s="491"/>
      <c r="CF490" s="491"/>
      <c r="CG490" s="491"/>
      <c r="CH490" s="491"/>
      <c r="CI490" s="491"/>
      <c r="CJ490" s="491"/>
      <c r="CK490" s="490"/>
      <c r="CL490" s="186"/>
    </row>
    <row r="491" spans="67:90" x14ac:dyDescent="0.2">
      <c r="BO491" s="490"/>
      <c r="BP491" s="73"/>
      <c r="BQ491" s="73"/>
      <c r="BR491" s="73"/>
      <c r="BS491" s="493"/>
      <c r="BT491" s="493"/>
      <c r="BU491" s="493"/>
      <c r="BV491" s="70"/>
      <c r="BW491" s="70"/>
      <c r="BX491" s="70"/>
      <c r="BY491" s="70"/>
      <c r="BZ491" s="70"/>
      <c r="CA491" s="70"/>
      <c r="CB491" s="70"/>
      <c r="CC491" s="70"/>
      <c r="CD491" s="491"/>
      <c r="CE491" s="491"/>
      <c r="CF491" s="491"/>
      <c r="CG491" s="491"/>
      <c r="CH491" s="491"/>
      <c r="CI491" s="491"/>
      <c r="CJ491" s="491"/>
      <c r="CK491" s="490"/>
      <c r="CL491" s="186"/>
    </row>
    <row r="492" spans="67:90" x14ac:dyDescent="0.2">
      <c r="BO492" s="490"/>
      <c r="BP492" s="73"/>
      <c r="BQ492" s="73"/>
      <c r="BR492" s="73"/>
      <c r="BS492" s="493"/>
      <c r="BT492" s="493"/>
      <c r="BU492" s="493"/>
      <c r="BV492" s="70"/>
      <c r="BW492" s="70"/>
      <c r="BX492" s="70"/>
      <c r="BY492" s="70"/>
      <c r="BZ492" s="70"/>
      <c r="CA492" s="70"/>
      <c r="CB492" s="70"/>
      <c r="CC492" s="70"/>
      <c r="CD492" s="491"/>
      <c r="CE492" s="491"/>
      <c r="CF492" s="491"/>
      <c r="CG492" s="491"/>
      <c r="CH492" s="491"/>
      <c r="CI492" s="491"/>
      <c r="CJ492" s="491"/>
      <c r="CK492" s="490"/>
      <c r="CL492" s="186"/>
    </row>
    <row r="493" spans="67:90" x14ac:dyDescent="0.2">
      <c r="BO493" s="490"/>
      <c r="BP493" s="73"/>
      <c r="BQ493" s="73"/>
      <c r="BR493" s="73"/>
      <c r="BS493" s="493"/>
      <c r="BT493" s="493"/>
      <c r="BU493" s="493"/>
      <c r="BV493" s="70"/>
      <c r="BW493" s="70"/>
      <c r="BX493" s="70"/>
      <c r="BY493" s="70"/>
      <c r="BZ493" s="70"/>
      <c r="CA493" s="70"/>
      <c r="CB493" s="70"/>
      <c r="CC493" s="70"/>
      <c r="CD493" s="491"/>
      <c r="CE493" s="491"/>
      <c r="CF493" s="491"/>
      <c r="CG493" s="491"/>
      <c r="CH493" s="491"/>
      <c r="CI493" s="491"/>
      <c r="CJ493" s="491"/>
      <c r="CK493" s="490"/>
      <c r="CL493" s="186"/>
    </row>
    <row r="494" spans="67:90" x14ac:dyDescent="0.2">
      <c r="BO494" s="490"/>
      <c r="BP494" s="73"/>
      <c r="BQ494" s="73"/>
      <c r="BR494" s="73"/>
      <c r="BS494" s="493"/>
      <c r="BT494" s="493"/>
      <c r="BU494" s="493"/>
      <c r="BV494" s="70"/>
      <c r="BW494" s="70"/>
      <c r="BX494" s="70"/>
      <c r="BY494" s="70"/>
      <c r="BZ494" s="70"/>
      <c r="CA494" s="70"/>
      <c r="CB494" s="70"/>
      <c r="CC494" s="70"/>
      <c r="CD494" s="491"/>
      <c r="CE494" s="491"/>
      <c r="CF494" s="491"/>
      <c r="CG494" s="491"/>
      <c r="CH494" s="491"/>
      <c r="CI494" s="491"/>
      <c r="CJ494" s="491"/>
      <c r="CK494" s="490"/>
      <c r="CL494" s="186"/>
    </row>
    <row r="495" spans="67:90" x14ac:dyDescent="0.2">
      <c r="BO495" s="490"/>
      <c r="BP495" s="73"/>
      <c r="BQ495" s="73"/>
      <c r="BR495" s="73"/>
      <c r="BS495" s="493"/>
      <c r="BT495" s="493"/>
      <c r="BU495" s="493"/>
      <c r="BV495" s="70"/>
      <c r="BW495" s="70"/>
      <c r="BX495" s="70"/>
      <c r="BY495" s="70"/>
      <c r="BZ495" s="70"/>
      <c r="CA495" s="70"/>
      <c r="CB495" s="70"/>
      <c r="CC495" s="70"/>
      <c r="CD495" s="491"/>
      <c r="CE495" s="491"/>
      <c r="CF495" s="491"/>
      <c r="CG495" s="491"/>
      <c r="CH495" s="491"/>
      <c r="CI495" s="491"/>
      <c r="CJ495" s="491"/>
      <c r="CK495" s="490"/>
      <c r="CL495" s="186"/>
    </row>
    <row r="496" spans="67:90" x14ac:dyDescent="0.2">
      <c r="BO496" s="490"/>
      <c r="BP496" s="73"/>
      <c r="BQ496" s="73"/>
      <c r="BR496" s="73"/>
      <c r="BS496" s="493"/>
      <c r="BT496" s="493"/>
      <c r="BU496" s="493"/>
      <c r="BV496" s="70"/>
      <c r="BW496" s="70"/>
      <c r="BX496" s="70"/>
      <c r="BY496" s="70"/>
      <c r="BZ496" s="70"/>
      <c r="CA496" s="70"/>
      <c r="CB496" s="70"/>
      <c r="CC496" s="70"/>
      <c r="CD496" s="491"/>
      <c r="CE496" s="491"/>
      <c r="CF496" s="491"/>
      <c r="CG496" s="491"/>
      <c r="CH496" s="491"/>
      <c r="CI496" s="491"/>
      <c r="CJ496" s="491"/>
      <c r="CK496" s="490"/>
      <c r="CL496" s="186"/>
    </row>
    <row r="497" spans="67:90" x14ac:dyDescent="0.2">
      <c r="BO497" s="490"/>
      <c r="BP497" s="73"/>
      <c r="BQ497" s="73"/>
      <c r="BR497" s="73"/>
      <c r="BS497" s="493"/>
      <c r="BT497" s="493"/>
      <c r="BU497" s="493"/>
      <c r="BV497" s="70"/>
      <c r="BW497" s="70"/>
      <c r="BX497" s="70"/>
      <c r="BY497" s="70"/>
      <c r="BZ497" s="70"/>
      <c r="CA497" s="70"/>
      <c r="CB497" s="70"/>
      <c r="CC497" s="70"/>
      <c r="CD497" s="491"/>
      <c r="CE497" s="491"/>
      <c r="CF497" s="491"/>
      <c r="CG497" s="491"/>
      <c r="CH497" s="491"/>
      <c r="CI497" s="491"/>
      <c r="CJ497" s="491"/>
      <c r="CK497" s="490"/>
      <c r="CL497" s="186"/>
    </row>
    <row r="498" spans="67:90" x14ac:dyDescent="0.2">
      <c r="BO498" s="490"/>
      <c r="BP498" s="73"/>
      <c r="BQ498" s="73"/>
      <c r="BR498" s="73"/>
      <c r="BS498" s="493"/>
      <c r="BT498" s="493"/>
      <c r="BU498" s="493"/>
      <c r="BV498" s="70"/>
      <c r="BW498" s="70"/>
      <c r="BX498" s="70"/>
      <c r="BY498" s="70"/>
      <c r="BZ498" s="70"/>
      <c r="CA498" s="70"/>
      <c r="CB498" s="70"/>
      <c r="CC498" s="70"/>
      <c r="CD498" s="491"/>
      <c r="CE498" s="491"/>
      <c r="CF498" s="491"/>
      <c r="CG498" s="491"/>
      <c r="CH498" s="491"/>
      <c r="CI498" s="491"/>
      <c r="CJ498" s="491"/>
      <c r="CK498" s="490"/>
      <c r="CL498" s="186"/>
    </row>
    <row r="499" spans="67:90" x14ac:dyDescent="0.2">
      <c r="BO499" s="490"/>
      <c r="BP499" s="73"/>
      <c r="BQ499" s="73"/>
      <c r="BR499" s="73"/>
      <c r="BS499" s="493"/>
      <c r="BT499" s="493"/>
      <c r="BU499" s="493"/>
      <c r="BV499" s="70"/>
      <c r="BW499" s="70"/>
      <c r="BX499" s="70"/>
      <c r="BY499" s="70"/>
      <c r="BZ499" s="70"/>
      <c r="CA499" s="70"/>
      <c r="CB499" s="70"/>
      <c r="CC499" s="70"/>
      <c r="CD499" s="491"/>
      <c r="CE499" s="491"/>
      <c r="CF499" s="491"/>
      <c r="CG499" s="491"/>
      <c r="CH499" s="491"/>
      <c r="CI499" s="491"/>
      <c r="CJ499" s="491"/>
      <c r="CK499" s="490"/>
      <c r="CL499" s="186"/>
    </row>
    <row r="500" spans="67:90" x14ac:dyDescent="0.2">
      <c r="BO500" s="490"/>
      <c r="BP500" s="73"/>
      <c r="BQ500" s="73"/>
      <c r="BR500" s="73"/>
      <c r="BS500" s="493"/>
      <c r="BT500" s="493"/>
      <c r="BU500" s="493"/>
      <c r="BV500" s="70"/>
      <c r="BW500" s="70"/>
      <c r="BX500" s="70"/>
      <c r="BY500" s="70"/>
      <c r="BZ500" s="70"/>
      <c r="CA500" s="70"/>
      <c r="CB500" s="70"/>
      <c r="CC500" s="70"/>
      <c r="CD500" s="491"/>
      <c r="CE500" s="491"/>
      <c r="CF500" s="491"/>
      <c r="CG500" s="491"/>
      <c r="CH500" s="491"/>
      <c r="CI500" s="491"/>
      <c r="CJ500" s="491"/>
      <c r="CK500" s="490"/>
      <c r="CL500" s="186"/>
    </row>
    <row r="501" spans="67:90" x14ac:dyDescent="0.2">
      <c r="BO501" s="490"/>
      <c r="BP501" s="73"/>
      <c r="BQ501" s="73"/>
      <c r="BR501" s="73"/>
      <c r="BS501" s="493"/>
      <c r="BT501" s="493"/>
      <c r="BU501" s="493"/>
      <c r="BV501" s="70"/>
      <c r="BW501" s="70"/>
      <c r="BX501" s="70"/>
      <c r="BY501" s="70"/>
      <c r="BZ501" s="70"/>
      <c r="CA501" s="70"/>
      <c r="CB501" s="70"/>
      <c r="CC501" s="70"/>
      <c r="CD501" s="491"/>
      <c r="CE501" s="491"/>
      <c r="CF501" s="491"/>
      <c r="CG501" s="491"/>
      <c r="CH501" s="491"/>
      <c r="CI501" s="491"/>
      <c r="CJ501" s="491"/>
      <c r="CK501" s="490"/>
      <c r="CL501" s="186"/>
    </row>
    <row r="502" spans="67:90" x14ac:dyDescent="0.2">
      <c r="BO502" s="490"/>
      <c r="BP502" s="73"/>
      <c r="BQ502" s="73"/>
      <c r="BR502" s="73"/>
      <c r="BS502" s="493"/>
      <c r="BT502" s="493"/>
      <c r="BU502" s="493"/>
      <c r="BV502" s="70"/>
      <c r="BW502" s="70"/>
      <c r="BX502" s="70"/>
      <c r="BY502" s="70"/>
      <c r="BZ502" s="70"/>
      <c r="CA502" s="70"/>
      <c r="CB502" s="70"/>
      <c r="CC502" s="70"/>
      <c r="CD502" s="491"/>
      <c r="CE502" s="491"/>
      <c r="CF502" s="491"/>
      <c r="CG502" s="491"/>
      <c r="CH502" s="491"/>
      <c r="CI502" s="491"/>
      <c r="CJ502" s="491"/>
      <c r="CK502" s="490"/>
      <c r="CL502" s="186"/>
    </row>
    <row r="503" spans="67:90" x14ac:dyDescent="0.2">
      <c r="BO503" s="490"/>
      <c r="BP503" s="73"/>
      <c r="BQ503" s="73"/>
      <c r="BR503" s="73"/>
      <c r="BS503" s="493"/>
      <c r="BT503" s="493"/>
      <c r="BU503" s="493"/>
      <c r="BV503" s="70"/>
      <c r="BW503" s="70"/>
      <c r="BX503" s="70"/>
      <c r="BY503" s="70"/>
      <c r="BZ503" s="70"/>
      <c r="CA503" s="70"/>
      <c r="CB503" s="70"/>
      <c r="CC503" s="70"/>
      <c r="CD503" s="491"/>
      <c r="CE503" s="491"/>
      <c r="CF503" s="491"/>
      <c r="CG503" s="491"/>
      <c r="CH503" s="491"/>
      <c r="CI503" s="491"/>
      <c r="CJ503" s="491"/>
      <c r="CK503" s="490"/>
      <c r="CL503" s="186"/>
    </row>
    <row r="504" spans="67:90" x14ac:dyDescent="0.2">
      <c r="BO504" s="490"/>
      <c r="BP504" s="73"/>
      <c r="BQ504" s="73"/>
      <c r="BR504" s="73"/>
      <c r="BS504" s="493"/>
      <c r="BT504" s="493"/>
      <c r="BU504" s="493"/>
      <c r="BV504" s="70"/>
      <c r="BW504" s="70"/>
      <c r="BX504" s="70"/>
      <c r="BY504" s="70"/>
      <c r="BZ504" s="70"/>
      <c r="CA504" s="70"/>
      <c r="CB504" s="70"/>
      <c r="CC504" s="70"/>
      <c r="CD504" s="491"/>
      <c r="CE504" s="491"/>
      <c r="CF504" s="491"/>
      <c r="CG504" s="491"/>
      <c r="CH504" s="491"/>
      <c r="CI504" s="491"/>
      <c r="CJ504" s="491"/>
      <c r="CK504" s="490"/>
      <c r="CL504" s="186"/>
    </row>
    <row r="505" spans="67:90" x14ac:dyDescent="0.2">
      <c r="BO505" s="490"/>
      <c r="BP505" s="73"/>
      <c r="BQ505" s="73"/>
      <c r="BR505" s="73"/>
      <c r="BS505" s="493"/>
      <c r="BT505" s="493"/>
      <c r="BU505" s="493"/>
      <c r="BV505" s="70"/>
      <c r="BW505" s="70"/>
      <c r="BX505" s="70"/>
      <c r="BY505" s="70"/>
      <c r="BZ505" s="70"/>
      <c r="CA505" s="70"/>
      <c r="CB505" s="70"/>
      <c r="CC505" s="70"/>
      <c r="CD505" s="491"/>
      <c r="CE505" s="491"/>
      <c r="CF505" s="491"/>
      <c r="CG505" s="491"/>
      <c r="CH505" s="491"/>
      <c r="CI505" s="491"/>
      <c r="CJ505" s="491"/>
      <c r="CK505" s="490"/>
      <c r="CL505" s="186"/>
    </row>
    <row r="506" spans="67:90" x14ac:dyDescent="0.2">
      <c r="BO506" s="490"/>
      <c r="BP506" s="73"/>
      <c r="BQ506" s="73"/>
      <c r="BR506" s="73"/>
      <c r="BS506" s="493"/>
      <c r="BT506" s="493"/>
      <c r="BU506" s="493"/>
      <c r="BV506" s="70"/>
      <c r="BW506" s="70"/>
      <c r="BX506" s="70"/>
      <c r="BY506" s="70"/>
      <c r="BZ506" s="70"/>
      <c r="CA506" s="70"/>
      <c r="CB506" s="70"/>
      <c r="CC506" s="70"/>
      <c r="CD506" s="491"/>
      <c r="CE506" s="491"/>
      <c r="CF506" s="491"/>
      <c r="CG506" s="491"/>
      <c r="CH506" s="491"/>
      <c r="CI506" s="491"/>
      <c r="CJ506" s="491"/>
      <c r="CK506" s="490"/>
      <c r="CL506" s="186"/>
    </row>
    <row r="507" spans="67:90" x14ac:dyDescent="0.2">
      <c r="BO507" s="490"/>
      <c r="BP507" s="73"/>
      <c r="BQ507" s="73"/>
      <c r="BR507" s="73"/>
      <c r="BS507" s="493"/>
      <c r="BT507" s="493"/>
      <c r="BU507" s="493"/>
      <c r="BV507" s="70"/>
      <c r="BW507" s="70"/>
      <c r="BX507" s="70"/>
      <c r="BY507" s="70"/>
      <c r="BZ507" s="70"/>
      <c r="CA507" s="70"/>
      <c r="CB507" s="70"/>
      <c r="CC507" s="70"/>
      <c r="CD507" s="491"/>
      <c r="CE507" s="491"/>
      <c r="CF507" s="491"/>
      <c r="CG507" s="491"/>
      <c r="CH507" s="491"/>
      <c r="CI507" s="491"/>
      <c r="CJ507" s="491"/>
      <c r="CK507" s="490"/>
      <c r="CL507" s="186"/>
    </row>
    <row r="508" spans="67:90" x14ac:dyDescent="0.2">
      <c r="BO508" s="490"/>
      <c r="BP508" s="73"/>
      <c r="BQ508" s="73"/>
      <c r="BR508" s="73"/>
      <c r="BS508" s="493"/>
      <c r="BT508" s="493"/>
      <c r="BU508" s="493"/>
      <c r="BV508" s="70"/>
      <c r="BW508" s="70"/>
      <c r="BX508" s="70"/>
      <c r="BY508" s="70"/>
      <c r="BZ508" s="70"/>
      <c r="CA508" s="70"/>
      <c r="CB508" s="70"/>
      <c r="CC508" s="70"/>
      <c r="CD508" s="491"/>
      <c r="CE508" s="491"/>
      <c r="CF508" s="491"/>
      <c r="CG508" s="491"/>
      <c r="CH508" s="491"/>
      <c r="CI508" s="491"/>
      <c r="CJ508" s="491"/>
      <c r="CK508" s="490"/>
      <c r="CL508" s="186"/>
    </row>
    <row r="509" spans="67:90" x14ac:dyDescent="0.2">
      <c r="BO509" s="490"/>
      <c r="BP509" s="73"/>
      <c r="BQ509" s="73"/>
      <c r="BR509" s="73"/>
      <c r="BS509" s="493"/>
      <c r="BT509" s="493"/>
      <c r="BU509" s="493"/>
      <c r="BV509" s="70"/>
      <c r="BW509" s="70"/>
      <c r="BX509" s="70"/>
      <c r="BY509" s="70"/>
      <c r="BZ509" s="70"/>
      <c r="CA509" s="70"/>
      <c r="CB509" s="70"/>
      <c r="CC509" s="70"/>
      <c r="CD509" s="491"/>
      <c r="CE509" s="491"/>
      <c r="CF509" s="491"/>
      <c r="CG509" s="491"/>
      <c r="CH509" s="491"/>
      <c r="CI509" s="491"/>
      <c r="CJ509" s="491"/>
      <c r="CK509" s="490"/>
      <c r="CL509" s="186"/>
    </row>
    <row r="510" spans="67:90" x14ac:dyDescent="0.2">
      <c r="BO510" s="490"/>
      <c r="BP510" s="73"/>
      <c r="BQ510" s="73"/>
      <c r="BR510" s="73"/>
      <c r="BS510" s="493"/>
      <c r="BT510" s="493"/>
      <c r="BU510" s="493"/>
      <c r="BV510" s="70"/>
      <c r="BW510" s="70"/>
      <c r="BX510" s="70"/>
      <c r="BY510" s="70"/>
      <c r="BZ510" s="70"/>
      <c r="CA510" s="70"/>
      <c r="CB510" s="70"/>
      <c r="CC510" s="70"/>
      <c r="CD510" s="491"/>
      <c r="CE510" s="491"/>
      <c r="CF510" s="491"/>
      <c r="CG510" s="491"/>
      <c r="CH510" s="491"/>
      <c r="CI510" s="491"/>
      <c r="CJ510" s="491"/>
      <c r="CK510" s="490"/>
      <c r="CL510" s="186"/>
    </row>
    <row r="511" spans="67:90" x14ac:dyDescent="0.2">
      <c r="BO511" s="490"/>
      <c r="BP511" s="73"/>
      <c r="BQ511" s="73"/>
      <c r="BR511" s="73"/>
      <c r="BS511" s="493"/>
      <c r="BT511" s="493"/>
      <c r="BU511" s="493"/>
      <c r="BV511" s="70"/>
      <c r="BW511" s="70"/>
      <c r="BX511" s="70"/>
      <c r="BY511" s="70"/>
      <c r="BZ511" s="70"/>
      <c r="CA511" s="70"/>
      <c r="CB511" s="70"/>
      <c r="CC511" s="70"/>
      <c r="CD511" s="491"/>
      <c r="CE511" s="491"/>
      <c r="CF511" s="491"/>
      <c r="CG511" s="491"/>
      <c r="CH511" s="491"/>
      <c r="CI511" s="491"/>
      <c r="CJ511" s="491"/>
      <c r="CK511" s="490"/>
      <c r="CL511" s="186"/>
    </row>
    <row r="512" spans="67:90" x14ac:dyDescent="0.2">
      <c r="BO512" s="490"/>
      <c r="BP512" s="73"/>
      <c r="BQ512" s="73"/>
      <c r="BR512" s="73"/>
      <c r="BS512" s="493"/>
      <c r="BT512" s="493"/>
      <c r="BU512" s="493"/>
      <c r="BV512" s="70"/>
      <c r="BW512" s="70"/>
      <c r="BX512" s="70"/>
      <c r="BY512" s="70"/>
      <c r="BZ512" s="70"/>
      <c r="CA512" s="70"/>
      <c r="CB512" s="70"/>
      <c r="CC512" s="70"/>
      <c r="CD512" s="491"/>
      <c r="CE512" s="491"/>
      <c r="CF512" s="491"/>
      <c r="CG512" s="491"/>
      <c r="CH512" s="491"/>
      <c r="CI512" s="491"/>
      <c r="CJ512" s="491"/>
      <c r="CK512" s="490"/>
      <c r="CL512" s="186"/>
    </row>
    <row r="513" spans="67:90" x14ac:dyDescent="0.2">
      <c r="BO513" s="490"/>
      <c r="BP513" s="73"/>
      <c r="BQ513" s="73"/>
      <c r="BR513" s="73"/>
      <c r="BS513" s="493"/>
      <c r="BT513" s="493"/>
      <c r="BU513" s="493"/>
      <c r="BV513" s="70"/>
      <c r="BW513" s="70"/>
      <c r="BX513" s="70"/>
      <c r="BY513" s="70"/>
      <c r="BZ513" s="70"/>
      <c r="CA513" s="70"/>
      <c r="CB513" s="70"/>
      <c r="CC513" s="70"/>
      <c r="CD513" s="491"/>
      <c r="CE513" s="491"/>
      <c r="CF513" s="491"/>
      <c r="CG513" s="491"/>
      <c r="CH513" s="491"/>
      <c r="CI513" s="491"/>
      <c r="CJ513" s="491"/>
      <c r="CK513" s="490"/>
      <c r="CL513" s="186"/>
    </row>
    <row r="514" spans="67:90" x14ac:dyDescent="0.2">
      <c r="BO514" s="490"/>
      <c r="BP514" s="73"/>
      <c r="BQ514" s="73"/>
      <c r="BR514" s="73"/>
      <c r="BS514" s="493"/>
      <c r="BT514" s="493"/>
      <c r="BU514" s="493"/>
      <c r="BV514" s="70"/>
      <c r="BW514" s="70"/>
      <c r="BX514" s="70"/>
      <c r="BY514" s="70"/>
      <c r="BZ514" s="70"/>
      <c r="CA514" s="70"/>
      <c r="CB514" s="70"/>
      <c r="CC514" s="70"/>
      <c r="CD514" s="491"/>
      <c r="CE514" s="491"/>
      <c r="CF514" s="491"/>
      <c r="CG514" s="491"/>
      <c r="CH514" s="491"/>
      <c r="CI514" s="491"/>
      <c r="CJ514" s="491"/>
      <c r="CK514" s="490"/>
      <c r="CL514" s="186"/>
    </row>
    <row r="515" spans="67:90" x14ac:dyDescent="0.2">
      <c r="BO515" s="490"/>
      <c r="BP515" s="73"/>
      <c r="BQ515" s="73"/>
      <c r="BR515" s="73"/>
      <c r="BS515" s="493"/>
      <c r="BT515" s="493"/>
      <c r="BU515" s="493"/>
      <c r="BV515" s="70"/>
      <c r="BW515" s="70"/>
      <c r="BX515" s="70"/>
      <c r="BY515" s="70"/>
      <c r="BZ515" s="70"/>
      <c r="CA515" s="70"/>
      <c r="CB515" s="70"/>
      <c r="CC515" s="70"/>
      <c r="CD515" s="491"/>
      <c r="CE515" s="491"/>
      <c r="CF515" s="491"/>
      <c r="CG515" s="491"/>
      <c r="CH515" s="491"/>
      <c r="CI515" s="491"/>
      <c r="CJ515" s="491"/>
      <c r="CK515" s="490"/>
      <c r="CL515" s="186"/>
    </row>
    <row r="516" spans="67:90" x14ac:dyDescent="0.2">
      <c r="BO516" s="490"/>
      <c r="BP516" s="73"/>
      <c r="BQ516" s="73"/>
      <c r="BR516" s="73"/>
      <c r="BS516" s="493"/>
      <c r="BT516" s="493"/>
      <c r="BU516" s="493"/>
      <c r="BV516" s="70"/>
      <c r="BW516" s="70"/>
      <c r="BX516" s="70"/>
      <c r="BY516" s="70"/>
      <c r="BZ516" s="70"/>
      <c r="CA516" s="70"/>
      <c r="CB516" s="70"/>
      <c r="CC516" s="70"/>
      <c r="CD516" s="491"/>
      <c r="CE516" s="491"/>
      <c r="CF516" s="491"/>
      <c r="CG516" s="491"/>
      <c r="CH516" s="491"/>
      <c r="CI516" s="491"/>
      <c r="CJ516" s="491"/>
      <c r="CK516" s="490"/>
      <c r="CL516" s="186"/>
    </row>
    <row r="517" spans="67:90" x14ac:dyDescent="0.2">
      <c r="BO517" s="490"/>
      <c r="BP517" s="73"/>
      <c r="BQ517" s="73"/>
      <c r="BR517" s="73"/>
      <c r="BS517" s="493"/>
      <c r="BT517" s="493"/>
      <c r="BU517" s="493"/>
      <c r="BV517" s="70"/>
      <c r="BW517" s="70"/>
      <c r="BX517" s="70"/>
      <c r="BY517" s="70"/>
      <c r="BZ517" s="70"/>
      <c r="CA517" s="70"/>
      <c r="CB517" s="70"/>
      <c r="CC517" s="70"/>
      <c r="CD517" s="491"/>
      <c r="CE517" s="491"/>
      <c r="CF517" s="491"/>
      <c r="CG517" s="491"/>
      <c r="CH517" s="491"/>
      <c r="CI517" s="491"/>
      <c r="CJ517" s="491"/>
      <c r="CK517" s="490"/>
      <c r="CL517" s="186"/>
    </row>
    <row r="518" spans="67:90" x14ac:dyDescent="0.2">
      <c r="BO518" s="490"/>
      <c r="BP518" s="73"/>
      <c r="BQ518" s="73"/>
      <c r="BR518" s="73"/>
      <c r="BS518" s="493"/>
      <c r="BT518" s="493"/>
      <c r="BU518" s="493"/>
      <c r="BV518" s="70"/>
      <c r="BW518" s="70"/>
      <c r="BX518" s="70"/>
      <c r="BY518" s="70"/>
      <c r="BZ518" s="70"/>
      <c r="CA518" s="70"/>
      <c r="CB518" s="70"/>
      <c r="CC518" s="70"/>
      <c r="CD518" s="491"/>
      <c r="CE518" s="491"/>
      <c r="CF518" s="491"/>
      <c r="CG518" s="491"/>
      <c r="CH518" s="491"/>
      <c r="CI518" s="491"/>
      <c r="CJ518" s="491"/>
      <c r="CK518" s="490"/>
      <c r="CL518" s="186"/>
    </row>
    <row r="519" spans="67:90" x14ac:dyDescent="0.2">
      <c r="BO519" s="490"/>
      <c r="BP519" s="73"/>
      <c r="BQ519" s="73"/>
      <c r="BR519" s="73"/>
      <c r="BS519" s="493"/>
      <c r="BT519" s="493"/>
      <c r="BU519" s="493"/>
      <c r="BV519" s="70"/>
      <c r="BW519" s="70"/>
      <c r="BX519" s="70"/>
      <c r="BY519" s="70"/>
      <c r="BZ519" s="70"/>
      <c r="CA519" s="70"/>
      <c r="CB519" s="70"/>
      <c r="CC519" s="70"/>
      <c r="CD519" s="491"/>
      <c r="CE519" s="491"/>
      <c r="CF519" s="491"/>
      <c r="CG519" s="491"/>
      <c r="CH519" s="491"/>
      <c r="CI519" s="491"/>
      <c r="CJ519" s="491"/>
      <c r="CK519" s="490"/>
      <c r="CL519" s="186"/>
    </row>
    <row r="520" spans="67:90" x14ac:dyDescent="0.2">
      <c r="BO520" s="490"/>
      <c r="BP520" s="73"/>
      <c r="BQ520" s="73"/>
      <c r="BR520" s="73"/>
      <c r="BS520" s="493"/>
      <c r="BT520" s="493"/>
      <c r="BU520" s="493"/>
      <c r="BV520" s="70"/>
      <c r="BW520" s="70"/>
      <c r="BX520" s="70"/>
      <c r="BY520" s="70"/>
      <c r="BZ520" s="70"/>
      <c r="CA520" s="70"/>
      <c r="CB520" s="70"/>
      <c r="CC520" s="70"/>
      <c r="CD520" s="491"/>
      <c r="CE520" s="491"/>
      <c r="CF520" s="491"/>
      <c r="CG520" s="491"/>
      <c r="CH520" s="491"/>
      <c r="CI520" s="491"/>
      <c r="CJ520" s="491"/>
      <c r="CK520" s="490"/>
      <c r="CL520" s="186"/>
    </row>
    <row r="521" spans="67:90" x14ac:dyDescent="0.2">
      <c r="BO521" s="490"/>
      <c r="BP521" s="73"/>
      <c r="BQ521" s="73"/>
      <c r="BR521" s="73"/>
      <c r="BS521" s="493"/>
      <c r="BT521" s="493"/>
      <c r="BU521" s="493"/>
      <c r="BV521" s="70"/>
      <c r="BW521" s="70"/>
      <c r="BX521" s="70"/>
      <c r="BY521" s="70"/>
      <c r="BZ521" s="70"/>
      <c r="CA521" s="70"/>
      <c r="CB521" s="70"/>
      <c r="CC521" s="70"/>
      <c r="CD521" s="491"/>
      <c r="CE521" s="491"/>
      <c r="CF521" s="491"/>
      <c r="CG521" s="491"/>
      <c r="CH521" s="491"/>
      <c r="CI521" s="491"/>
      <c r="CJ521" s="491"/>
      <c r="CK521" s="490"/>
      <c r="CL521" s="186"/>
    </row>
    <row r="522" spans="67:90" x14ac:dyDescent="0.2">
      <c r="BO522" s="490"/>
      <c r="BP522" s="73"/>
      <c r="BQ522" s="73"/>
      <c r="BR522" s="73"/>
      <c r="BS522" s="493"/>
      <c r="BT522" s="493"/>
      <c r="BU522" s="493"/>
      <c r="BV522" s="70"/>
      <c r="BW522" s="70"/>
      <c r="BX522" s="70"/>
      <c r="BY522" s="70"/>
      <c r="BZ522" s="70"/>
      <c r="CA522" s="70"/>
      <c r="CB522" s="70"/>
      <c r="CC522" s="70"/>
      <c r="CD522" s="491"/>
      <c r="CE522" s="491"/>
      <c r="CF522" s="491"/>
      <c r="CG522" s="491"/>
      <c r="CH522" s="491"/>
      <c r="CI522" s="491"/>
      <c r="CJ522" s="491"/>
      <c r="CK522" s="490"/>
      <c r="CL522" s="186"/>
    </row>
    <row r="523" spans="67:90" x14ac:dyDescent="0.2">
      <c r="BO523" s="490"/>
      <c r="BP523" s="73"/>
      <c r="BQ523" s="73"/>
      <c r="BR523" s="73"/>
      <c r="BS523" s="493"/>
      <c r="BT523" s="493"/>
      <c r="BU523" s="493"/>
      <c r="BV523" s="70"/>
      <c r="BW523" s="70"/>
      <c r="BX523" s="70"/>
      <c r="BY523" s="70"/>
      <c r="BZ523" s="70"/>
      <c r="CA523" s="70"/>
      <c r="CB523" s="70"/>
      <c r="CC523" s="70"/>
      <c r="CD523" s="491"/>
      <c r="CE523" s="491"/>
      <c r="CF523" s="491"/>
      <c r="CG523" s="491"/>
      <c r="CH523" s="491"/>
      <c r="CI523" s="491"/>
      <c r="CJ523" s="491"/>
      <c r="CK523" s="490"/>
      <c r="CL523" s="186"/>
    </row>
    <row r="524" spans="67:90" x14ac:dyDescent="0.2">
      <c r="BO524" s="490"/>
      <c r="BP524" s="73"/>
      <c r="BQ524" s="73"/>
      <c r="BR524" s="73"/>
      <c r="BS524" s="493"/>
      <c r="BT524" s="493"/>
      <c r="BU524" s="493"/>
      <c r="BV524" s="70"/>
      <c r="BW524" s="70"/>
      <c r="BX524" s="70"/>
      <c r="BY524" s="70"/>
      <c r="BZ524" s="70"/>
      <c r="CA524" s="70"/>
      <c r="CB524" s="70"/>
      <c r="CC524" s="70"/>
      <c r="CD524" s="491"/>
      <c r="CE524" s="491"/>
      <c r="CF524" s="491"/>
      <c r="CG524" s="491"/>
      <c r="CH524" s="491"/>
      <c r="CI524" s="491"/>
      <c r="CJ524" s="491"/>
      <c r="CK524" s="490"/>
      <c r="CL524" s="186"/>
    </row>
    <row r="525" spans="67:90" x14ac:dyDescent="0.2">
      <c r="BO525" s="490"/>
      <c r="BP525" s="73"/>
      <c r="BQ525" s="73"/>
      <c r="BR525" s="73"/>
      <c r="BS525" s="493"/>
      <c r="BT525" s="493"/>
      <c r="BU525" s="493"/>
      <c r="BV525" s="70"/>
      <c r="BW525" s="70"/>
      <c r="BX525" s="70"/>
      <c r="BY525" s="70"/>
      <c r="BZ525" s="70"/>
      <c r="CA525" s="70"/>
      <c r="CB525" s="70"/>
      <c r="CC525" s="70"/>
      <c r="CD525" s="491"/>
      <c r="CE525" s="491"/>
      <c r="CF525" s="491"/>
      <c r="CG525" s="491"/>
      <c r="CH525" s="491"/>
      <c r="CI525" s="491"/>
      <c r="CJ525" s="491"/>
      <c r="CK525" s="490"/>
      <c r="CL525" s="186"/>
    </row>
    <row r="526" spans="67:90" x14ac:dyDescent="0.2">
      <c r="BO526" s="490"/>
      <c r="BP526" s="73"/>
      <c r="BQ526" s="73"/>
      <c r="BR526" s="73"/>
      <c r="BS526" s="493"/>
      <c r="BT526" s="493"/>
      <c r="BU526" s="493"/>
      <c r="BV526" s="70"/>
      <c r="BW526" s="70"/>
      <c r="BX526" s="70"/>
      <c r="BY526" s="70"/>
      <c r="BZ526" s="70"/>
      <c r="CA526" s="70"/>
      <c r="CB526" s="70"/>
      <c r="CC526" s="70"/>
      <c r="CD526" s="491"/>
      <c r="CE526" s="491"/>
      <c r="CF526" s="491"/>
      <c r="CG526" s="491"/>
      <c r="CH526" s="491"/>
      <c r="CI526" s="491"/>
      <c r="CJ526" s="491"/>
      <c r="CK526" s="490"/>
      <c r="CL526" s="186"/>
    </row>
    <row r="527" spans="67:90" x14ac:dyDescent="0.2">
      <c r="BO527" s="490"/>
      <c r="BP527" s="73"/>
      <c r="BQ527" s="73"/>
      <c r="BR527" s="73"/>
      <c r="BS527" s="493"/>
      <c r="BT527" s="493"/>
      <c r="BU527" s="493"/>
      <c r="BV527" s="70"/>
      <c r="BW527" s="70"/>
      <c r="BX527" s="70"/>
      <c r="BY527" s="70"/>
      <c r="BZ527" s="70"/>
      <c r="CA527" s="70"/>
      <c r="CB527" s="70"/>
      <c r="CC527" s="70"/>
      <c r="CD527" s="491"/>
      <c r="CE527" s="491"/>
      <c r="CF527" s="491"/>
      <c r="CG527" s="491"/>
      <c r="CH527" s="491"/>
      <c r="CI527" s="491"/>
      <c r="CJ527" s="491"/>
      <c r="CK527" s="490"/>
      <c r="CL527" s="186"/>
    </row>
    <row r="528" spans="67:90" x14ac:dyDescent="0.2">
      <c r="BO528" s="490"/>
      <c r="BP528" s="73"/>
      <c r="BQ528" s="73"/>
      <c r="BR528" s="73"/>
      <c r="BS528" s="493"/>
      <c r="BT528" s="493"/>
      <c r="BU528" s="493"/>
      <c r="BV528" s="70"/>
      <c r="BW528" s="70"/>
      <c r="BX528" s="70"/>
      <c r="BY528" s="70"/>
      <c r="BZ528" s="70"/>
      <c r="CA528" s="70"/>
      <c r="CB528" s="70"/>
      <c r="CC528" s="70"/>
      <c r="CD528" s="491"/>
      <c r="CE528" s="491"/>
      <c r="CF528" s="491"/>
      <c r="CG528" s="491"/>
      <c r="CH528" s="491"/>
      <c r="CI528" s="491"/>
      <c r="CJ528" s="491"/>
      <c r="CK528" s="490"/>
      <c r="CL528" s="186"/>
    </row>
    <row r="529" spans="67:90" x14ac:dyDescent="0.2">
      <c r="BO529" s="490"/>
      <c r="BP529" s="73"/>
      <c r="BQ529" s="73"/>
      <c r="BR529" s="73"/>
      <c r="BS529" s="493"/>
      <c r="BT529" s="493"/>
      <c r="BU529" s="493"/>
      <c r="BV529" s="70"/>
      <c r="BW529" s="70"/>
      <c r="BX529" s="70"/>
      <c r="BY529" s="70"/>
      <c r="BZ529" s="70"/>
      <c r="CA529" s="70"/>
      <c r="CB529" s="70"/>
      <c r="CC529" s="70"/>
      <c r="CD529" s="491"/>
      <c r="CE529" s="491"/>
      <c r="CF529" s="491"/>
      <c r="CG529" s="491"/>
      <c r="CH529" s="491"/>
      <c r="CI529" s="491"/>
      <c r="CJ529" s="491"/>
      <c r="CK529" s="490"/>
      <c r="CL529" s="186"/>
    </row>
    <row r="530" spans="67:90" x14ac:dyDescent="0.2">
      <c r="BO530" s="490"/>
      <c r="BP530" s="73"/>
      <c r="BQ530" s="73"/>
      <c r="BR530" s="73"/>
      <c r="BS530" s="493"/>
      <c r="BT530" s="493"/>
      <c r="BU530" s="493"/>
      <c r="BV530" s="70"/>
      <c r="BW530" s="70"/>
      <c r="BX530" s="70"/>
      <c r="BY530" s="70"/>
      <c r="BZ530" s="70"/>
      <c r="CA530" s="70"/>
      <c r="CB530" s="70"/>
      <c r="CC530" s="70"/>
      <c r="CD530" s="491"/>
      <c r="CE530" s="491"/>
      <c r="CF530" s="491"/>
      <c r="CG530" s="491"/>
      <c r="CH530" s="491"/>
      <c r="CI530" s="491"/>
      <c r="CJ530" s="491"/>
      <c r="CK530" s="490"/>
      <c r="CL530" s="186"/>
    </row>
    <row r="531" spans="67:90" x14ac:dyDescent="0.2">
      <c r="BO531" s="490"/>
      <c r="BP531" s="73"/>
      <c r="BQ531" s="73"/>
      <c r="BR531" s="73"/>
      <c r="BS531" s="493"/>
      <c r="BT531" s="493"/>
      <c r="BU531" s="493"/>
      <c r="BV531" s="70"/>
      <c r="BW531" s="70"/>
      <c r="BX531" s="70"/>
      <c r="BY531" s="70"/>
      <c r="BZ531" s="70"/>
      <c r="CA531" s="70"/>
      <c r="CB531" s="70"/>
      <c r="CC531" s="70"/>
      <c r="CD531" s="491"/>
      <c r="CE531" s="491"/>
      <c r="CF531" s="491"/>
      <c r="CG531" s="491"/>
      <c r="CH531" s="491"/>
      <c r="CI531" s="491"/>
      <c r="CJ531" s="491"/>
      <c r="CK531" s="490"/>
      <c r="CL531" s="186"/>
    </row>
    <row r="532" spans="67:90" x14ac:dyDescent="0.2">
      <c r="BO532" s="490"/>
      <c r="BP532" s="73"/>
      <c r="BQ532" s="73"/>
      <c r="BR532" s="73"/>
      <c r="BS532" s="493"/>
      <c r="BT532" s="493"/>
      <c r="BU532" s="493"/>
      <c r="BV532" s="70"/>
      <c r="BW532" s="70"/>
      <c r="BX532" s="70"/>
      <c r="BY532" s="70"/>
      <c r="BZ532" s="70"/>
      <c r="CA532" s="70"/>
      <c r="CB532" s="70"/>
      <c r="CC532" s="70"/>
      <c r="CD532" s="491"/>
      <c r="CE532" s="491"/>
      <c r="CF532" s="491"/>
      <c r="CG532" s="491"/>
      <c r="CH532" s="491"/>
      <c r="CI532" s="491"/>
      <c r="CJ532" s="491"/>
      <c r="CK532" s="490"/>
      <c r="CL532" s="186"/>
    </row>
    <row r="533" spans="67:90" x14ac:dyDescent="0.2">
      <c r="BO533" s="490"/>
      <c r="BP533" s="73"/>
      <c r="BQ533" s="73"/>
      <c r="BR533" s="73"/>
      <c r="BS533" s="493"/>
      <c r="BT533" s="493"/>
      <c r="BU533" s="493"/>
      <c r="BV533" s="70"/>
      <c r="BW533" s="70"/>
      <c r="BX533" s="70"/>
      <c r="BY533" s="70"/>
      <c r="BZ533" s="70"/>
      <c r="CA533" s="70"/>
      <c r="CB533" s="70"/>
      <c r="CC533" s="70"/>
      <c r="CD533" s="491"/>
      <c r="CE533" s="491"/>
      <c r="CF533" s="491"/>
      <c r="CG533" s="491"/>
      <c r="CH533" s="491"/>
      <c r="CI533" s="491"/>
      <c r="CJ533" s="491"/>
      <c r="CK533" s="490"/>
      <c r="CL533" s="186"/>
    </row>
    <row r="534" spans="67:90" x14ac:dyDescent="0.2">
      <c r="BO534" s="490"/>
      <c r="BP534" s="73"/>
      <c r="BQ534" s="73"/>
      <c r="BR534" s="73"/>
      <c r="BS534" s="493"/>
      <c r="BT534" s="493"/>
      <c r="BU534" s="493"/>
      <c r="BV534" s="70"/>
      <c r="BW534" s="70"/>
      <c r="BX534" s="70"/>
      <c r="BY534" s="70"/>
      <c r="BZ534" s="70"/>
      <c r="CA534" s="70"/>
      <c r="CB534" s="70"/>
      <c r="CC534" s="70"/>
      <c r="CD534" s="491"/>
      <c r="CE534" s="491"/>
      <c r="CF534" s="491"/>
      <c r="CG534" s="491"/>
      <c r="CH534" s="491"/>
      <c r="CI534" s="491"/>
      <c r="CJ534" s="491"/>
      <c r="CK534" s="490"/>
      <c r="CL534" s="186"/>
    </row>
    <row r="535" spans="67:90" x14ac:dyDescent="0.2">
      <c r="BO535" s="490"/>
      <c r="BP535" s="73"/>
      <c r="BQ535" s="73"/>
      <c r="BR535" s="73"/>
      <c r="BS535" s="493"/>
      <c r="BT535" s="493"/>
      <c r="BU535" s="493"/>
      <c r="BV535" s="70"/>
      <c r="BW535" s="70"/>
      <c r="BX535" s="70"/>
      <c r="BY535" s="70"/>
      <c r="BZ535" s="70"/>
      <c r="CA535" s="70"/>
      <c r="CB535" s="70"/>
      <c r="CC535" s="70"/>
      <c r="CD535" s="491"/>
      <c r="CE535" s="491"/>
      <c r="CF535" s="491"/>
      <c r="CG535" s="491"/>
      <c r="CH535" s="491"/>
      <c r="CI535" s="491"/>
      <c r="CJ535" s="491"/>
      <c r="CK535" s="490"/>
      <c r="CL535" s="186"/>
    </row>
    <row r="536" spans="67:90" x14ac:dyDescent="0.2">
      <c r="BO536" s="490"/>
      <c r="BP536" s="73"/>
      <c r="BQ536" s="73"/>
      <c r="BR536" s="73"/>
      <c r="BS536" s="493"/>
      <c r="BT536" s="493"/>
      <c r="BU536" s="493"/>
      <c r="BV536" s="70"/>
      <c r="BW536" s="70"/>
      <c r="BX536" s="70"/>
      <c r="BY536" s="70"/>
      <c r="BZ536" s="70"/>
      <c r="CA536" s="70"/>
      <c r="CB536" s="70"/>
      <c r="CC536" s="70"/>
      <c r="CD536" s="491"/>
      <c r="CE536" s="491"/>
      <c r="CF536" s="491"/>
      <c r="CG536" s="491"/>
      <c r="CH536" s="491"/>
      <c r="CI536" s="491"/>
      <c r="CJ536" s="491"/>
      <c r="CK536" s="490"/>
      <c r="CL536" s="186"/>
    </row>
    <row r="537" spans="67:90" x14ac:dyDescent="0.2">
      <c r="BO537" s="490"/>
      <c r="BP537" s="73"/>
      <c r="BQ537" s="73"/>
      <c r="BR537" s="73"/>
      <c r="BS537" s="493"/>
      <c r="BT537" s="493"/>
      <c r="BU537" s="493"/>
      <c r="BV537" s="70"/>
      <c r="BW537" s="70"/>
      <c r="BX537" s="70"/>
      <c r="BY537" s="70"/>
      <c r="BZ537" s="70"/>
      <c r="CA537" s="70"/>
      <c r="CB537" s="70"/>
      <c r="CC537" s="70"/>
      <c r="CD537" s="491"/>
      <c r="CE537" s="491"/>
      <c r="CF537" s="491"/>
      <c r="CG537" s="491"/>
      <c r="CH537" s="491"/>
      <c r="CI537" s="491"/>
      <c r="CJ537" s="491"/>
      <c r="CK537" s="490"/>
      <c r="CL537" s="186"/>
    </row>
    <row r="538" spans="67:90" x14ac:dyDescent="0.2">
      <c r="BO538" s="490"/>
      <c r="BP538" s="73"/>
      <c r="BQ538" s="73"/>
      <c r="BR538" s="73"/>
      <c r="BS538" s="493"/>
      <c r="BT538" s="493"/>
      <c r="BU538" s="493"/>
      <c r="BV538" s="70"/>
      <c r="BW538" s="70"/>
      <c r="BX538" s="70"/>
      <c r="BY538" s="70"/>
      <c r="BZ538" s="70"/>
      <c r="CA538" s="70"/>
      <c r="CB538" s="70"/>
      <c r="CC538" s="70"/>
      <c r="CD538" s="491"/>
      <c r="CE538" s="491"/>
      <c r="CF538" s="491"/>
      <c r="CG538" s="491"/>
      <c r="CH538" s="491"/>
      <c r="CI538" s="491"/>
      <c r="CJ538" s="491"/>
      <c r="CK538" s="490"/>
      <c r="CL538" s="186"/>
    </row>
    <row r="539" spans="67:90" x14ac:dyDescent="0.2">
      <c r="BO539" s="490"/>
      <c r="BP539" s="73"/>
      <c r="BQ539" s="73"/>
      <c r="BR539" s="73"/>
      <c r="BS539" s="493"/>
      <c r="BT539" s="493"/>
      <c r="BU539" s="493"/>
      <c r="BV539" s="70"/>
      <c r="BW539" s="70"/>
      <c r="BX539" s="70"/>
      <c r="BY539" s="70"/>
      <c r="BZ539" s="70"/>
      <c r="CA539" s="70"/>
      <c r="CB539" s="70"/>
      <c r="CC539" s="70"/>
      <c r="CD539" s="491"/>
      <c r="CE539" s="491"/>
      <c r="CF539" s="491"/>
      <c r="CG539" s="491"/>
      <c r="CH539" s="491"/>
      <c r="CI539" s="491"/>
      <c r="CJ539" s="491"/>
      <c r="CK539" s="490"/>
      <c r="CL539" s="186"/>
    </row>
    <row r="540" spans="67:90" x14ac:dyDescent="0.2">
      <c r="BO540" s="490"/>
      <c r="BP540" s="73"/>
      <c r="BQ540" s="73"/>
      <c r="BR540" s="73"/>
      <c r="BS540" s="493"/>
      <c r="BT540" s="493"/>
      <c r="BU540" s="493"/>
      <c r="BV540" s="70"/>
      <c r="BW540" s="70"/>
      <c r="BX540" s="70"/>
      <c r="BY540" s="70"/>
      <c r="BZ540" s="70"/>
      <c r="CA540" s="70"/>
      <c r="CB540" s="70"/>
      <c r="CC540" s="70"/>
      <c r="CD540" s="491"/>
      <c r="CE540" s="491"/>
      <c r="CF540" s="491"/>
      <c r="CG540" s="491"/>
      <c r="CH540" s="491"/>
      <c r="CI540" s="491"/>
      <c r="CJ540" s="491"/>
      <c r="CK540" s="490"/>
      <c r="CL540" s="186"/>
    </row>
    <row r="541" spans="67:90" x14ac:dyDescent="0.2">
      <c r="BO541" s="490"/>
      <c r="BP541" s="73"/>
      <c r="BQ541" s="73"/>
      <c r="BR541" s="73"/>
      <c r="BS541" s="493"/>
      <c r="BT541" s="493"/>
      <c r="BU541" s="493"/>
      <c r="BV541" s="70"/>
      <c r="BW541" s="70"/>
      <c r="BX541" s="70"/>
      <c r="BY541" s="70"/>
      <c r="BZ541" s="70"/>
      <c r="CA541" s="70"/>
      <c r="CB541" s="70"/>
      <c r="CC541" s="70"/>
      <c r="CD541" s="491"/>
      <c r="CE541" s="491"/>
      <c r="CF541" s="491"/>
      <c r="CG541" s="491"/>
      <c r="CH541" s="491"/>
      <c r="CI541" s="491"/>
      <c r="CJ541" s="491"/>
      <c r="CK541" s="490"/>
      <c r="CL541" s="186"/>
    </row>
    <row r="542" spans="67:90" x14ac:dyDescent="0.2">
      <c r="BO542" s="490"/>
      <c r="BP542" s="73"/>
      <c r="BQ542" s="73"/>
      <c r="BR542" s="73"/>
      <c r="BS542" s="493"/>
      <c r="BT542" s="493"/>
      <c r="BU542" s="493"/>
      <c r="BV542" s="70"/>
      <c r="BW542" s="70"/>
      <c r="BX542" s="70"/>
      <c r="BY542" s="70"/>
      <c r="BZ542" s="70"/>
      <c r="CA542" s="70"/>
      <c r="CB542" s="70"/>
      <c r="CC542" s="70"/>
      <c r="CD542" s="491"/>
      <c r="CE542" s="491"/>
      <c r="CF542" s="491"/>
      <c r="CG542" s="491"/>
      <c r="CH542" s="491"/>
      <c r="CI542" s="491"/>
      <c r="CJ542" s="491"/>
      <c r="CK542" s="490"/>
      <c r="CL542" s="186"/>
    </row>
    <row r="543" spans="67:90" x14ac:dyDescent="0.2">
      <c r="BO543" s="490"/>
      <c r="BP543" s="73"/>
      <c r="BQ543" s="73"/>
      <c r="BR543" s="73"/>
      <c r="BS543" s="493"/>
      <c r="BT543" s="493"/>
      <c r="BU543" s="493"/>
      <c r="BV543" s="70"/>
      <c r="BW543" s="70"/>
      <c r="BX543" s="70"/>
      <c r="BY543" s="70"/>
      <c r="BZ543" s="70"/>
      <c r="CA543" s="70"/>
      <c r="CB543" s="70"/>
      <c r="CC543" s="70"/>
      <c r="CD543" s="491"/>
      <c r="CE543" s="491"/>
      <c r="CF543" s="491"/>
      <c r="CG543" s="491"/>
      <c r="CH543" s="491"/>
      <c r="CI543" s="491"/>
      <c r="CJ543" s="491"/>
      <c r="CK543" s="490"/>
      <c r="CL543" s="186"/>
    </row>
    <row r="544" spans="67:90" x14ac:dyDescent="0.2">
      <c r="BO544" s="490"/>
      <c r="BP544" s="73"/>
      <c r="BQ544" s="73"/>
      <c r="BR544" s="73"/>
      <c r="BS544" s="493"/>
      <c r="BT544" s="493"/>
      <c r="BU544" s="493"/>
      <c r="BV544" s="70"/>
      <c r="BW544" s="70"/>
      <c r="BX544" s="70"/>
      <c r="BY544" s="70"/>
      <c r="BZ544" s="70"/>
      <c r="CA544" s="70"/>
      <c r="CB544" s="70"/>
      <c r="CC544" s="70"/>
      <c r="CD544" s="491"/>
      <c r="CE544" s="491"/>
      <c r="CF544" s="491"/>
      <c r="CG544" s="491"/>
      <c r="CH544" s="491"/>
      <c r="CI544" s="491"/>
      <c r="CJ544" s="491"/>
      <c r="CK544" s="490"/>
      <c r="CL544" s="186"/>
    </row>
    <row r="545" spans="67:90" x14ac:dyDescent="0.2">
      <c r="BO545" s="490"/>
      <c r="BP545" s="73"/>
      <c r="BQ545" s="73"/>
      <c r="BR545" s="73"/>
      <c r="BS545" s="493"/>
      <c r="BT545" s="493"/>
      <c r="BU545" s="493"/>
      <c r="BV545" s="70"/>
      <c r="BW545" s="70"/>
      <c r="BX545" s="70"/>
      <c r="BY545" s="70"/>
      <c r="BZ545" s="70"/>
      <c r="CA545" s="70"/>
      <c r="CB545" s="70"/>
      <c r="CC545" s="70"/>
      <c r="CD545" s="491"/>
      <c r="CE545" s="491"/>
      <c r="CF545" s="491"/>
      <c r="CG545" s="491"/>
      <c r="CH545" s="491"/>
      <c r="CI545" s="491"/>
      <c r="CJ545" s="491"/>
      <c r="CK545" s="490"/>
      <c r="CL545" s="186"/>
    </row>
    <row r="546" spans="67:90" x14ac:dyDescent="0.2">
      <c r="BO546" s="490"/>
      <c r="BP546" s="73"/>
      <c r="BQ546" s="73"/>
      <c r="BR546" s="73"/>
      <c r="BS546" s="493"/>
      <c r="BT546" s="493"/>
      <c r="BU546" s="493"/>
      <c r="BV546" s="70"/>
      <c r="BW546" s="70"/>
      <c r="BX546" s="70"/>
      <c r="BY546" s="70"/>
      <c r="BZ546" s="70"/>
      <c r="CA546" s="70"/>
      <c r="CB546" s="70"/>
      <c r="CC546" s="70"/>
      <c r="CD546" s="491"/>
      <c r="CE546" s="491"/>
      <c r="CF546" s="491"/>
      <c r="CG546" s="491"/>
      <c r="CH546" s="491"/>
      <c r="CI546" s="491"/>
      <c r="CJ546" s="491"/>
      <c r="CK546" s="490"/>
      <c r="CL546" s="186"/>
    </row>
    <row r="547" spans="67:90" x14ac:dyDescent="0.2">
      <c r="BO547" s="490"/>
      <c r="BP547" s="73"/>
      <c r="BQ547" s="73"/>
      <c r="BR547" s="73"/>
      <c r="BS547" s="493"/>
      <c r="BT547" s="493"/>
      <c r="BU547" s="493"/>
      <c r="BV547" s="70"/>
      <c r="BW547" s="70"/>
      <c r="BX547" s="70"/>
      <c r="BY547" s="70"/>
      <c r="BZ547" s="70"/>
      <c r="CA547" s="70"/>
      <c r="CB547" s="70"/>
      <c r="CC547" s="70"/>
      <c r="CD547" s="491"/>
      <c r="CE547" s="491"/>
      <c r="CF547" s="491"/>
      <c r="CG547" s="491"/>
      <c r="CH547" s="491"/>
      <c r="CI547" s="491"/>
      <c r="CJ547" s="491"/>
      <c r="CK547" s="490"/>
      <c r="CL547" s="186"/>
    </row>
    <row r="548" spans="67:90" x14ac:dyDescent="0.2">
      <c r="BO548" s="490"/>
      <c r="BP548" s="73"/>
      <c r="BQ548" s="73"/>
      <c r="BR548" s="73"/>
      <c r="BS548" s="493"/>
      <c r="BT548" s="493"/>
      <c r="BU548" s="493"/>
      <c r="BV548" s="70"/>
      <c r="BW548" s="70"/>
      <c r="BX548" s="70"/>
      <c r="BY548" s="70"/>
      <c r="BZ548" s="70"/>
      <c r="CA548" s="70"/>
      <c r="CB548" s="70"/>
      <c r="CC548" s="70"/>
      <c r="CD548" s="491"/>
      <c r="CE548" s="491"/>
      <c r="CF548" s="491"/>
      <c r="CG548" s="491"/>
      <c r="CH548" s="491"/>
      <c r="CI548" s="491"/>
      <c r="CJ548" s="491"/>
      <c r="CK548" s="490"/>
      <c r="CL548" s="186"/>
    </row>
    <row r="549" spans="67:90" x14ac:dyDescent="0.2">
      <c r="BO549" s="490"/>
      <c r="BP549" s="73"/>
      <c r="BQ549" s="73"/>
      <c r="BR549" s="73"/>
      <c r="BS549" s="493"/>
      <c r="BT549" s="493"/>
      <c r="BU549" s="493"/>
      <c r="BV549" s="70"/>
      <c r="BW549" s="70"/>
      <c r="BX549" s="70"/>
      <c r="BY549" s="70"/>
      <c r="BZ549" s="70"/>
      <c r="CA549" s="70"/>
      <c r="CB549" s="70"/>
      <c r="CC549" s="70"/>
      <c r="CD549" s="491"/>
      <c r="CE549" s="491"/>
      <c r="CF549" s="491"/>
      <c r="CG549" s="491"/>
      <c r="CH549" s="491"/>
      <c r="CI549" s="491"/>
      <c r="CJ549" s="491"/>
      <c r="CK549" s="490"/>
      <c r="CL549" s="186"/>
    </row>
    <row r="550" spans="67:90" x14ac:dyDescent="0.2">
      <c r="BO550" s="490"/>
      <c r="BP550" s="73"/>
      <c r="BQ550" s="73"/>
      <c r="BR550" s="73"/>
      <c r="BS550" s="493"/>
      <c r="BT550" s="493"/>
      <c r="BU550" s="493"/>
      <c r="BV550" s="70"/>
      <c r="BW550" s="70"/>
      <c r="BX550" s="70"/>
      <c r="BY550" s="70"/>
      <c r="BZ550" s="70"/>
      <c r="CA550" s="70"/>
      <c r="CB550" s="70"/>
      <c r="CC550" s="70"/>
      <c r="CD550" s="491"/>
      <c r="CE550" s="491"/>
      <c r="CF550" s="491"/>
      <c r="CG550" s="491"/>
      <c r="CH550" s="491"/>
      <c r="CI550" s="491"/>
      <c r="CJ550" s="491"/>
      <c r="CK550" s="490"/>
      <c r="CL550" s="186"/>
    </row>
    <row r="551" spans="67:90" x14ac:dyDescent="0.2">
      <c r="BO551" s="490"/>
      <c r="BP551" s="73"/>
      <c r="BQ551" s="73"/>
      <c r="BR551" s="73"/>
      <c r="BS551" s="493"/>
      <c r="BT551" s="493"/>
      <c r="BU551" s="493"/>
      <c r="BV551" s="70"/>
      <c r="BW551" s="70"/>
      <c r="BX551" s="70"/>
      <c r="BY551" s="70"/>
      <c r="BZ551" s="70"/>
      <c r="CA551" s="70"/>
      <c r="CB551" s="70"/>
      <c r="CC551" s="70"/>
      <c r="CD551" s="491"/>
      <c r="CE551" s="491"/>
      <c r="CF551" s="491"/>
      <c r="CG551" s="491"/>
      <c r="CH551" s="491"/>
      <c r="CI551" s="491"/>
      <c r="CJ551" s="491"/>
      <c r="CK551" s="490"/>
      <c r="CL551" s="186"/>
    </row>
    <row r="552" spans="67:90" x14ac:dyDescent="0.2">
      <c r="BO552" s="490"/>
      <c r="BP552" s="73"/>
      <c r="BQ552" s="73"/>
      <c r="BR552" s="73"/>
      <c r="BS552" s="493"/>
      <c r="BT552" s="493"/>
      <c r="BU552" s="493"/>
      <c r="BV552" s="70"/>
      <c r="BW552" s="70"/>
      <c r="BX552" s="70"/>
      <c r="BY552" s="70"/>
      <c r="BZ552" s="70"/>
      <c r="CA552" s="70"/>
      <c r="CB552" s="70"/>
      <c r="CC552" s="70"/>
      <c r="CD552" s="491"/>
      <c r="CE552" s="491"/>
      <c r="CF552" s="491"/>
      <c r="CG552" s="491"/>
      <c r="CH552" s="491"/>
      <c r="CI552" s="491"/>
      <c r="CJ552" s="491"/>
      <c r="CK552" s="490"/>
      <c r="CL552" s="186"/>
    </row>
    <row r="553" spans="67:90" x14ac:dyDescent="0.2">
      <c r="BO553" s="490"/>
      <c r="BP553" s="73"/>
      <c r="BQ553" s="73"/>
      <c r="BR553" s="73"/>
      <c r="BS553" s="493"/>
      <c r="BT553" s="493"/>
      <c r="BU553" s="493"/>
      <c r="BV553" s="70"/>
      <c r="BW553" s="70"/>
      <c r="BX553" s="70"/>
      <c r="BY553" s="70"/>
      <c r="BZ553" s="70"/>
      <c r="CA553" s="70"/>
      <c r="CB553" s="70"/>
      <c r="CC553" s="70"/>
      <c r="CD553" s="491"/>
      <c r="CE553" s="491"/>
      <c r="CF553" s="491"/>
      <c r="CG553" s="491"/>
      <c r="CH553" s="491"/>
      <c r="CI553" s="491"/>
      <c r="CJ553" s="491"/>
      <c r="CK553" s="490"/>
      <c r="CL553" s="186"/>
    </row>
    <row r="554" spans="67:90" x14ac:dyDescent="0.2">
      <c r="BO554" s="490"/>
      <c r="BP554" s="73"/>
      <c r="BQ554" s="73"/>
      <c r="BR554" s="73"/>
      <c r="BS554" s="493"/>
      <c r="BT554" s="493"/>
      <c r="BU554" s="493"/>
      <c r="BV554" s="70"/>
      <c r="BW554" s="70"/>
      <c r="BX554" s="70"/>
      <c r="BY554" s="70"/>
      <c r="BZ554" s="70"/>
      <c r="CA554" s="70"/>
      <c r="CB554" s="70"/>
      <c r="CC554" s="70"/>
      <c r="CD554" s="491"/>
      <c r="CE554" s="491"/>
      <c r="CF554" s="491"/>
      <c r="CG554" s="491"/>
      <c r="CH554" s="491"/>
      <c r="CI554" s="491"/>
      <c r="CJ554" s="491"/>
      <c r="CK554" s="490"/>
      <c r="CL554" s="186"/>
    </row>
    <row r="555" spans="67:90" x14ac:dyDescent="0.2">
      <c r="BO555" s="490"/>
      <c r="BP555" s="73"/>
      <c r="BQ555" s="73"/>
      <c r="BR555" s="73"/>
      <c r="BS555" s="493"/>
      <c r="BT555" s="493"/>
      <c r="BU555" s="493"/>
      <c r="BV555" s="70"/>
      <c r="BW555" s="70"/>
      <c r="BX555" s="70"/>
      <c r="BY555" s="70"/>
      <c r="BZ555" s="70"/>
      <c r="CA555" s="70"/>
      <c r="CB555" s="70"/>
      <c r="CC555" s="70"/>
      <c r="CD555" s="491"/>
      <c r="CE555" s="491"/>
      <c r="CF555" s="491"/>
      <c r="CG555" s="491"/>
      <c r="CH555" s="491"/>
      <c r="CI555" s="491"/>
      <c r="CJ555" s="491"/>
      <c r="CK555" s="490"/>
      <c r="CL555" s="186"/>
    </row>
    <row r="556" spans="67:90" x14ac:dyDescent="0.2">
      <c r="BO556" s="490"/>
      <c r="BP556" s="73"/>
      <c r="BQ556" s="73"/>
      <c r="BR556" s="73"/>
      <c r="BS556" s="493"/>
      <c r="BT556" s="493"/>
      <c r="BU556" s="493"/>
      <c r="BV556" s="70"/>
      <c r="BW556" s="70"/>
      <c r="BX556" s="70"/>
      <c r="BY556" s="70"/>
      <c r="BZ556" s="70"/>
      <c r="CA556" s="70"/>
      <c r="CB556" s="70"/>
      <c r="CC556" s="70"/>
      <c r="CD556" s="491"/>
      <c r="CE556" s="491"/>
      <c r="CF556" s="491"/>
      <c r="CG556" s="491"/>
      <c r="CH556" s="491"/>
      <c r="CI556" s="491"/>
      <c r="CJ556" s="491"/>
      <c r="CK556" s="490"/>
      <c r="CL556" s="186"/>
    </row>
    <row r="557" spans="67:90" x14ac:dyDescent="0.2">
      <c r="BO557" s="490"/>
      <c r="BP557" s="73"/>
      <c r="BQ557" s="73"/>
      <c r="BR557" s="73"/>
      <c r="BS557" s="493"/>
      <c r="BT557" s="493"/>
      <c r="BU557" s="493"/>
      <c r="BV557" s="70"/>
      <c r="BW557" s="70"/>
      <c r="BX557" s="70"/>
      <c r="BY557" s="70"/>
      <c r="BZ557" s="70"/>
      <c r="CA557" s="70"/>
      <c r="CB557" s="70"/>
      <c r="CC557" s="70"/>
      <c r="CD557" s="491"/>
      <c r="CE557" s="491"/>
      <c r="CF557" s="491"/>
      <c r="CG557" s="491"/>
      <c r="CH557" s="491"/>
      <c r="CI557" s="491"/>
      <c r="CJ557" s="491"/>
      <c r="CK557" s="490"/>
      <c r="CL557" s="186"/>
    </row>
    <row r="558" spans="67:90" x14ac:dyDescent="0.2">
      <c r="BO558" s="490"/>
      <c r="BP558" s="73"/>
      <c r="BQ558" s="73"/>
      <c r="BR558" s="73"/>
      <c r="BS558" s="493"/>
      <c r="BT558" s="493"/>
      <c r="BU558" s="493"/>
      <c r="BV558" s="70"/>
      <c r="BW558" s="70"/>
      <c r="BX558" s="70"/>
      <c r="BY558" s="70"/>
      <c r="BZ558" s="70"/>
      <c r="CA558" s="70"/>
      <c r="CB558" s="70"/>
      <c r="CC558" s="70"/>
      <c r="CD558" s="491"/>
      <c r="CE558" s="491"/>
      <c r="CF558" s="491"/>
      <c r="CG558" s="491"/>
      <c r="CH558" s="491"/>
      <c r="CI558" s="491"/>
      <c r="CJ558" s="491"/>
      <c r="CK558" s="490"/>
      <c r="CL558" s="186"/>
    </row>
    <row r="559" spans="67:90" x14ac:dyDescent="0.2">
      <c r="BO559" s="490"/>
      <c r="BP559" s="73"/>
      <c r="BQ559" s="73"/>
      <c r="BR559" s="73"/>
      <c r="BS559" s="493"/>
      <c r="BT559" s="493"/>
      <c r="BU559" s="493"/>
      <c r="BV559" s="70"/>
      <c r="BW559" s="70"/>
      <c r="BX559" s="70"/>
      <c r="BY559" s="70"/>
      <c r="BZ559" s="70"/>
      <c r="CA559" s="70"/>
      <c r="CB559" s="70"/>
      <c r="CC559" s="70"/>
      <c r="CD559" s="491"/>
      <c r="CE559" s="491"/>
      <c r="CF559" s="491"/>
      <c r="CG559" s="491"/>
      <c r="CH559" s="491"/>
      <c r="CI559" s="491"/>
      <c r="CJ559" s="491"/>
      <c r="CK559" s="490"/>
      <c r="CL559" s="186"/>
    </row>
    <row r="560" spans="67:90" x14ac:dyDescent="0.2">
      <c r="BO560" s="490"/>
      <c r="BP560" s="73"/>
      <c r="BQ560" s="73"/>
      <c r="BR560" s="73"/>
      <c r="BS560" s="493"/>
      <c r="BT560" s="493"/>
      <c r="BU560" s="493"/>
      <c r="BV560" s="70"/>
      <c r="BW560" s="70"/>
      <c r="BX560" s="70"/>
      <c r="BY560" s="70"/>
      <c r="BZ560" s="70"/>
      <c r="CA560" s="70"/>
      <c r="CB560" s="70"/>
      <c r="CC560" s="70"/>
      <c r="CD560" s="491"/>
      <c r="CE560" s="491"/>
      <c r="CF560" s="491"/>
      <c r="CG560" s="491"/>
      <c r="CH560" s="491"/>
      <c r="CI560" s="491"/>
      <c r="CJ560" s="491"/>
      <c r="CK560" s="490"/>
      <c r="CL560" s="186"/>
    </row>
    <row r="561" spans="67:90" x14ac:dyDescent="0.2">
      <c r="BO561" s="490"/>
      <c r="BP561" s="73"/>
      <c r="BQ561" s="73"/>
      <c r="BR561" s="73"/>
      <c r="BS561" s="493"/>
      <c r="BT561" s="493"/>
      <c r="BU561" s="493"/>
      <c r="BV561" s="70"/>
      <c r="BW561" s="70"/>
      <c r="BX561" s="70"/>
      <c r="BY561" s="70"/>
      <c r="BZ561" s="70"/>
      <c r="CA561" s="70"/>
      <c r="CB561" s="70"/>
      <c r="CC561" s="70"/>
      <c r="CD561" s="491"/>
      <c r="CE561" s="491"/>
      <c r="CF561" s="491"/>
      <c r="CG561" s="491"/>
      <c r="CH561" s="491"/>
      <c r="CI561" s="491"/>
      <c r="CJ561" s="491"/>
      <c r="CK561" s="490"/>
      <c r="CL561" s="186"/>
    </row>
    <row r="562" spans="67:90" x14ac:dyDescent="0.2">
      <c r="BO562" s="490"/>
      <c r="BP562" s="73"/>
      <c r="BQ562" s="73"/>
      <c r="BR562" s="73"/>
      <c r="BS562" s="493"/>
      <c r="BT562" s="493"/>
      <c r="BU562" s="493"/>
      <c r="BV562" s="70"/>
      <c r="BW562" s="70"/>
      <c r="BX562" s="70"/>
      <c r="BY562" s="70"/>
      <c r="BZ562" s="70"/>
      <c r="CA562" s="70"/>
      <c r="CB562" s="70"/>
      <c r="CC562" s="70"/>
      <c r="CD562" s="491"/>
      <c r="CE562" s="491"/>
      <c r="CF562" s="491"/>
      <c r="CG562" s="491"/>
      <c r="CH562" s="491"/>
      <c r="CI562" s="491"/>
      <c r="CJ562" s="491"/>
      <c r="CK562" s="490"/>
      <c r="CL562" s="186"/>
    </row>
    <row r="563" spans="67:90" x14ac:dyDescent="0.2">
      <c r="BO563" s="490"/>
      <c r="BP563" s="73"/>
      <c r="BQ563" s="73"/>
      <c r="BR563" s="73"/>
      <c r="BS563" s="493"/>
      <c r="BT563" s="493"/>
      <c r="BU563" s="493"/>
      <c r="BV563" s="70"/>
      <c r="BW563" s="70"/>
      <c r="BX563" s="70"/>
      <c r="BY563" s="70"/>
      <c r="BZ563" s="70"/>
      <c r="CA563" s="70"/>
      <c r="CB563" s="70"/>
      <c r="CC563" s="70"/>
      <c r="CD563" s="491"/>
      <c r="CE563" s="491"/>
      <c r="CF563" s="491"/>
      <c r="CG563" s="491"/>
      <c r="CH563" s="491"/>
      <c r="CI563" s="491"/>
      <c r="CJ563" s="491"/>
      <c r="CK563" s="490"/>
      <c r="CL563" s="186"/>
    </row>
    <row r="564" spans="67:90" x14ac:dyDescent="0.2">
      <c r="BO564" s="490"/>
      <c r="BP564" s="73"/>
      <c r="BQ564" s="73"/>
      <c r="BR564" s="73"/>
      <c r="BS564" s="493"/>
      <c r="BT564" s="493"/>
      <c r="BU564" s="493"/>
      <c r="BV564" s="70"/>
      <c r="BW564" s="70"/>
      <c r="BX564" s="70"/>
      <c r="BY564" s="70"/>
      <c r="BZ564" s="70"/>
      <c r="CA564" s="70"/>
      <c r="CB564" s="70"/>
      <c r="CC564" s="70"/>
      <c r="CD564" s="491"/>
      <c r="CE564" s="491"/>
      <c r="CF564" s="491"/>
      <c r="CG564" s="491"/>
      <c r="CH564" s="491"/>
      <c r="CI564" s="491"/>
      <c r="CJ564" s="491"/>
      <c r="CK564" s="490"/>
      <c r="CL564" s="186"/>
    </row>
    <row r="565" spans="67:90" x14ac:dyDescent="0.2">
      <c r="BO565" s="490"/>
      <c r="BP565" s="73"/>
      <c r="BQ565" s="73"/>
      <c r="BR565" s="73"/>
      <c r="BS565" s="493"/>
      <c r="BT565" s="493"/>
      <c r="BU565" s="493"/>
      <c r="BV565" s="70"/>
      <c r="BW565" s="70"/>
      <c r="BX565" s="70"/>
      <c r="BY565" s="70"/>
      <c r="BZ565" s="70"/>
      <c r="CA565" s="70"/>
      <c r="CB565" s="70"/>
      <c r="CC565" s="70"/>
      <c r="CD565" s="491"/>
      <c r="CE565" s="491"/>
      <c r="CF565" s="491"/>
      <c r="CG565" s="491"/>
      <c r="CH565" s="491"/>
      <c r="CI565" s="491"/>
      <c r="CJ565" s="491"/>
      <c r="CK565" s="490"/>
      <c r="CL565" s="186"/>
    </row>
    <row r="566" spans="67:90" x14ac:dyDescent="0.2">
      <c r="BO566" s="490"/>
      <c r="BP566" s="73"/>
      <c r="BQ566" s="73"/>
      <c r="BR566" s="73"/>
      <c r="BS566" s="493"/>
      <c r="BT566" s="493"/>
      <c r="BU566" s="493"/>
      <c r="BV566" s="70"/>
      <c r="BW566" s="70"/>
      <c r="BX566" s="70"/>
      <c r="BY566" s="70"/>
      <c r="BZ566" s="70"/>
      <c r="CA566" s="70"/>
      <c r="CB566" s="70"/>
      <c r="CC566" s="70"/>
      <c r="CD566" s="491"/>
      <c r="CE566" s="491"/>
      <c r="CF566" s="491"/>
      <c r="CG566" s="491"/>
      <c r="CH566" s="491"/>
      <c r="CI566" s="491"/>
      <c r="CJ566" s="491"/>
      <c r="CK566" s="490"/>
      <c r="CL566" s="186"/>
    </row>
    <row r="567" spans="67:90" x14ac:dyDescent="0.2">
      <c r="BO567" s="490"/>
      <c r="BP567" s="73"/>
      <c r="BQ567" s="73"/>
      <c r="BR567" s="73"/>
      <c r="BS567" s="493"/>
      <c r="BT567" s="493"/>
      <c r="BU567" s="493"/>
      <c r="BV567" s="70"/>
      <c r="BW567" s="70"/>
      <c r="BX567" s="70"/>
      <c r="BY567" s="70"/>
      <c r="BZ567" s="70"/>
      <c r="CA567" s="70"/>
      <c r="CB567" s="70"/>
      <c r="CC567" s="70"/>
      <c r="CD567" s="491"/>
      <c r="CE567" s="491"/>
      <c r="CF567" s="491"/>
      <c r="CG567" s="491"/>
      <c r="CH567" s="491"/>
      <c r="CI567" s="491"/>
      <c r="CJ567" s="491"/>
      <c r="CK567" s="490"/>
      <c r="CL567" s="186"/>
    </row>
    <row r="568" spans="67:90" x14ac:dyDescent="0.2">
      <c r="BO568" s="490"/>
      <c r="BP568" s="73"/>
      <c r="BQ568" s="73"/>
      <c r="BR568" s="73"/>
      <c r="BS568" s="493"/>
      <c r="BT568" s="493"/>
      <c r="BU568" s="493"/>
      <c r="BV568" s="70"/>
      <c r="BW568" s="70"/>
      <c r="BX568" s="70"/>
      <c r="BY568" s="70"/>
      <c r="BZ568" s="70"/>
      <c r="CA568" s="70"/>
      <c r="CB568" s="70"/>
      <c r="CC568" s="70"/>
      <c r="CD568" s="491"/>
      <c r="CE568" s="491"/>
      <c r="CF568" s="491"/>
      <c r="CG568" s="491"/>
      <c r="CH568" s="491"/>
      <c r="CI568" s="491"/>
      <c r="CJ568" s="491"/>
      <c r="CK568" s="490"/>
      <c r="CL568" s="186"/>
    </row>
    <row r="569" spans="67:90" x14ac:dyDescent="0.2">
      <c r="BO569" s="490"/>
      <c r="BP569" s="73"/>
      <c r="BQ569" s="73"/>
      <c r="BR569" s="73"/>
      <c r="BS569" s="493"/>
      <c r="BT569" s="493"/>
      <c r="BU569" s="493"/>
      <c r="BV569" s="70"/>
      <c r="BW569" s="70"/>
      <c r="BX569" s="70"/>
      <c r="BY569" s="70"/>
      <c r="BZ569" s="70"/>
      <c r="CA569" s="70"/>
      <c r="CB569" s="70"/>
      <c r="CC569" s="70"/>
      <c r="CD569" s="491"/>
      <c r="CE569" s="491"/>
      <c r="CF569" s="491"/>
      <c r="CG569" s="491"/>
      <c r="CH569" s="491"/>
      <c r="CI569" s="491"/>
      <c r="CJ569" s="491"/>
      <c r="CK569" s="490"/>
      <c r="CL569" s="186"/>
    </row>
    <row r="570" spans="67:90" x14ac:dyDescent="0.2">
      <c r="BO570" s="490"/>
      <c r="BP570" s="73"/>
      <c r="BQ570" s="73"/>
      <c r="BR570" s="73"/>
      <c r="BS570" s="493"/>
      <c r="BT570" s="493"/>
      <c r="BU570" s="493"/>
      <c r="BV570" s="70"/>
      <c r="BW570" s="70"/>
      <c r="BX570" s="70"/>
      <c r="BY570" s="70"/>
      <c r="BZ570" s="70"/>
      <c r="CA570" s="70"/>
      <c r="CB570" s="70"/>
      <c r="CC570" s="70"/>
      <c r="CD570" s="491"/>
      <c r="CE570" s="491"/>
      <c r="CF570" s="491"/>
      <c r="CG570" s="491"/>
      <c r="CH570" s="491"/>
      <c r="CI570" s="491"/>
      <c r="CJ570" s="491"/>
      <c r="CK570" s="490"/>
      <c r="CL570" s="186"/>
    </row>
    <row r="571" spans="67:90" x14ac:dyDescent="0.2">
      <c r="BO571" s="490"/>
      <c r="BP571" s="73"/>
      <c r="BQ571" s="73"/>
      <c r="BR571" s="73"/>
      <c r="BS571" s="493"/>
      <c r="BT571" s="493"/>
      <c r="BU571" s="493"/>
      <c r="BV571" s="70"/>
      <c r="BW571" s="70"/>
      <c r="BX571" s="70"/>
      <c r="BY571" s="70"/>
      <c r="BZ571" s="70"/>
      <c r="CA571" s="70"/>
      <c r="CB571" s="70"/>
      <c r="CC571" s="70"/>
      <c r="CD571" s="491"/>
      <c r="CE571" s="491"/>
      <c r="CF571" s="491"/>
      <c r="CG571" s="491"/>
      <c r="CH571" s="491"/>
      <c r="CI571" s="491"/>
      <c r="CJ571" s="491"/>
      <c r="CK571" s="490"/>
      <c r="CL571" s="186"/>
    </row>
    <row r="572" spans="67:90" x14ac:dyDescent="0.2">
      <c r="BO572" s="490"/>
      <c r="BP572" s="73"/>
      <c r="BQ572" s="73"/>
      <c r="BR572" s="73"/>
      <c r="BS572" s="493"/>
      <c r="BT572" s="493"/>
      <c r="BU572" s="493"/>
      <c r="BV572" s="70"/>
      <c r="BW572" s="70"/>
      <c r="BX572" s="70"/>
      <c r="BY572" s="70"/>
      <c r="BZ572" s="70"/>
      <c r="CA572" s="70"/>
      <c r="CB572" s="70"/>
      <c r="CC572" s="70"/>
      <c r="CD572" s="491"/>
      <c r="CE572" s="491"/>
      <c r="CF572" s="491"/>
      <c r="CG572" s="491"/>
      <c r="CH572" s="491"/>
      <c r="CI572" s="491"/>
      <c r="CJ572" s="491"/>
      <c r="CK572" s="490"/>
      <c r="CL572" s="186"/>
    </row>
    <row r="573" spans="67:90" x14ac:dyDescent="0.2">
      <c r="BO573" s="490"/>
      <c r="BP573" s="73"/>
      <c r="BQ573" s="73"/>
      <c r="BR573" s="73"/>
      <c r="BS573" s="493"/>
      <c r="BT573" s="493"/>
      <c r="BU573" s="493"/>
      <c r="BV573" s="70"/>
      <c r="BW573" s="70"/>
      <c r="BX573" s="70"/>
      <c r="BY573" s="70"/>
      <c r="BZ573" s="70"/>
      <c r="CA573" s="70"/>
      <c r="CB573" s="70"/>
      <c r="CC573" s="70"/>
      <c r="CD573" s="491"/>
      <c r="CE573" s="491"/>
      <c r="CF573" s="491"/>
      <c r="CG573" s="491"/>
      <c r="CH573" s="491"/>
      <c r="CI573" s="491"/>
      <c r="CJ573" s="491"/>
      <c r="CK573" s="490"/>
      <c r="CL573" s="186"/>
    </row>
    <row r="574" spans="67:90" x14ac:dyDescent="0.2">
      <c r="BO574" s="490"/>
      <c r="BP574" s="73"/>
      <c r="BQ574" s="73"/>
      <c r="BR574" s="73"/>
      <c r="BS574" s="493"/>
      <c r="BT574" s="493"/>
      <c r="BU574" s="493"/>
      <c r="BV574" s="70"/>
      <c r="BW574" s="70"/>
      <c r="BX574" s="70"/>
      <c r="BY574" s="70"/>
      <c r="BZ574" s="70"/>
      <c r="CA574" s="70"/>
      <c r="CB574" s="70"/>
      <c r="CC574" s="70"/>
      <c r="CD574" s="491"/>
      <c r="CE574" s="491"/>
      <c r="CF574" s="491"/>
      <c r="CG574" s="491"/>
      <c r="CH574" s="491"/>
      <c r="CI574" s="491"/>
      <c r="CJ574" s="491"/>
      <c r="CK574" s="490"/>
      <c r="CL574" s="186"/>
    </row>
    <row r="575" spans="67:90" x14ac:dyDescent="0.2">
      <c r="BO575" s="490"/>
      <c r="BP575" s="73"/>
      <c r="BQ575" s="73"/>
      <c r="BR575" s="73"/>
      <c r="BS575" s="493"/>
      <c r="BT575" s="493"/>
      <c r="BU575" s="493"/>
      <c r="BV575" s="70"/>
      <c r="BW575" s="70"/>
      <c r="BX575" s="70"/>
      <c r="BY575" s="70"/>
      <c r="BZ575" s="70"/>
      <c r="CA575" s="70"/>
      <c r="CB575" s="70"/>
      <c r="CC575" s="70"/>
      <c r="CD575" s="491"/>
      <c r="CE575" s="491"/>
      <c r="CF575" s="491"/>
      <c r="CG575" s="491"/>
      <c r="CH575" s="491"/>
      <c r="CI575" s="491"/>
      <c r="CJ575" s="491"/>
      <c r="CK575" s="490"/>
      <c r="CL575" s="186"/>
    </row>
    <row r="576" spans="67:90" x14ac:dyDescent="0.2">
      <c r="BO576" s="490"/>
      <c r="BP576" s="73"/>
      <c r="BQ576" s="73"/>
      <c r="BR576" s="73"/>
      <c r="BS576" s="493"/>
      <c r="BT576" s="493"/>
      <c r="BU576" s="493"/>
      <c r="BV576" s="70"/>
      <c r="BW576" s="70"/>
      <c r="BX576" s="70"/>
      <c r="BY576" s="70"/>
      <c r="BZ576" s="70"/>
      <c r="CA576" s="70"/>
      <c r="CB576" s="70"/>
      <c r="CC576" s="70"/>
      <c r="CD576" s="491"/>
      <c r="CE576" s="491"/>
      <c r="CF576" s="491"/>
      <c r="CG576" s="491"/>
      <c r="CH576" s="491"/>
      <c r="CI576" s="491"/>
      <c r="CJ576" s="491"/>
      <c r="CK576" s="490"/>
      <c r="CL576" s="186"/>
    </row>
    <row r="577" spans="67:90" x14ac:dyDescent="0.2">
      <c r="BO577" s="490"/>
      <c r="BP577" s="73"/>
      <c r="BQ577" s="73"/>
      <c r="BR577" s="73"/>
      <c r="BS577" s="493"/>
      <c r="BT577" s="493"/>
      <c r="BU577" s="493"/>
      <c r="BV577" s="70"/>
      <c r="BW577" s="70"/>
      <c r="BX577" s="70"/>
      <c r="BY577" s="70"/>
      <c r="BZ577" s="70"/>
      <c r="CA577" s="70"/>
      <c r="CB577" s="70"/>
      <c r="CC577" s="70"/>
      <c r="CD577" s="491"/>
      <c r="CE577" s="491"/>
      <c r="CF577" s="491"/>
      <c r="CG577" s="491"/>
      <c r="CH577" s="491"/>
      <c r="CI577" s="491"/>
      <c r="CJ577" s="491"/>
      <c r="CK577" s="490"/>
      <c r="CL577" s="186"/>
    </row>
    <row r="578" spans="67:90" x14ac:dyDescent="0.2">
      <c r="BO578" s="490"/>
      <c r="BP578" s="73"/>
      <c r="BQ578" s="73"/>
      <c r="BR578" s="73"/>
      <c r="BS578" s="493"/>
      <c r="BT578" s="493"/>
      <c r="BU578" s="493"/>
      <c r="BV578" s="70"/>
      <c r="BW578" s="70"/>
      <c r="BX578" s="70"/>
      <c r="BY578" s="70"/>
      <c r="BZ578" s="70"/>
      <c r="CA578" s="70"/>
      <c r="CB578" s="70"/>
      <c r="CC578" s="70"/>
      <c r="CD578" s="491"/>
      <c r="CE578" s="491"/>
      <c r="CF578" s="491"/>
      <c r="CG578" s="491"/>
      <c r="CH578" s="491"/>
      <c r="CI578" s="491"/>
      <c r="CJ578" s="491"/>
      <c r="CK578" s="490"/>
      <c r="CL578" s="186"/>
    </row>
    <row r="579" spans="67:90" x14ac:dyDescent="0.2">
      <c r="BO579" s="490"/>
      <c r="BP579" s="73"/>
      <c r="BQ579" s="73"/>
      <c r="BR579" s="73"/>
      <c r="BS579" s="493"/>
      <c r="BT579" s="493"/>
      <c r="BU579" s="493"/>
      <c r="BV579" s="70"/>
      <c r="BW579" s="70"/>
      <c r="BX579" s="70"/>
      <c r="BY579" s="70"/>
      <c r="BZ579" s="70"/>
      <c r="CA579" s="70"/>
      <c r="CB579" s="70"/>
      <c r="CC579" s="70"/>
      <c r="CD579" s="491"/>
      <c r="CE579" s="491"/>
      <c r="CF579" s="491"/>
      <c r="CG579" s="491"/>
      <c r="CH579" s="491"/>
      <c r="CI579" s="491"/>
      <c r="CJ579" s="491"/>
      <c r="CK579" s="490"/>
      <c r="CL579" s="186"/>
    </row>
    <row r="580" spans="67:90" x14ac:dyDescent="0.2">
      <c r="BO580" s="490"/>
      <c r="BP580" s="73"/>
      <c r="BQ580" s="73"/>
      <c r="BR580" s="73"/>
      <c r="BS580" s="493"/>
      <c r="BT580" s="493"/>
      <c r="BU580" s="493"/>
      <c r="BV580" s="70"/>
      <c r="BW580" s="70"/>
      <c r="BX580" s="70"/>
      <c r="BY580" s="70"/>
      <c r="BZ580" s="70"/>
      <c r="CA580" s="70"/>
      <c r="CB580" s="70"/>
      <c r="CC580" s="70"/>
      <c r="CD580" s="491"/>
      <c r="CE580" s="491"/>
      <c r="CF580" s="491"/>
      <c r="CG580" s="491"/>
      <c r="CH580" s="491"/>
      <c r="CI580" s="491"/>
      <c r="CJ580" s="491"/>
      <c r="CK580" s="490"/>
      <c r="CL580" s="186"/>
    </row>
    <row r="581" spans="67:90" x14ac:dyDescent="0.2">
      <c r="BO581" s="490"/>
      <c r="BP581" s="73"/>
      <c r="BQ581" s="73"/>
      <c r="BR581" s="73"/>
      <c r="BS581" s="493"/>
      <c r="BT581" s="493"/>
      <c r="BU581" s="493"/>
      <c r="BV581" s="70"/>
      <c r="BW581" s="70"/>
      <c r="BX581" s="70"/>
      <c r="BY581" s="70"/>
      <c r="BZ581" s="70"/>
      <c r="CA581" s="70"/>
      <c r="CB581" s="70"/>
      <c r="CC581" s="70"/>
      <c r="CD581" s="491"/>
      <c r="CE581" s="491"/>
      <c r="CF581" s="491"/>
      <c r="CG581" s="491"/>
      <c r="CH581" s="491"/>
      <c r="CI581" s="491"/>
      <c r="CJ581" s="491"/>
      <c r="CK581" s="490"/>
      <c r="CL581" s="186"/>
    </row>
    <row r="582" spans="67:90" x14ac:dyDescent="0.2">
      <c r="BO582" s="490"/>
      <c r="BP582" s="73"/>
      <c r="BQ582" s="73"/>
      <c r="BR582" s="73"/>
      <c r="BS582" s="493"/>
      <c r="BT582" s="493"/>
      <c r="BU582" s="493"/>
      <c r="BV582" s="70"/>
      <c r="BW582" s="70"/>
      <c r="BX582" s="70"/>
      <c r="BY582" s="70"/>
      <c r="BZ582" s="70"/>
      <c r="CA582" s="70"/>
      <c r="CB582" s="70"/>
      <c r="CC582" s="70"/>
      <c r="CD582" s="491"/>
      <c r="CE582" s="491"/>
      <c r="CF582" s="491"/>
      <c r="CG582" s="491"/>
      <c r="CH582" s="491"/>
      <c r="CI582" s="491"/>
      <c r="CJ582" s="491"/>
      <c r="CK582" s="490"/>
      <c r="CL582" s="186"/>
    </row>
    <row r="583" spans="67:90" x14ac:dyDescent="0.2">
      <c r="BO583" s="490"/>
      <c r="BP583" s="73"/>
      <c r="BQ583" s="73"/>
      <c r="BR583" s="73"/>
      <c r="BS583" s="493"/>
      <c r="BT583" s="493"/>
      <c r="BU583" s="493"/>
      <c r="BV583" s="70"/>
      <c r="BW583" s="70"/>
      <c r="BX583" s="70"/>
      <c r="BY583" s="70"/>
      <c r="BZ583" s="70"/>
      <c r="CA583" s="70"/>
      <c r="CB583" s="70"/>
      <c r="CC583" s="70"/>
      <c r="CD583" s="491"/>
      <c r="CE583" s="491"/>
      <c r="CF583" s="491"/>
      <c r="CG583" s="491"/>
      <c r="CH583" s="491"/>
      <c r="CI583" s="491"/>
      <c r="CJ583" s="491"/>
      <c r="CK583" s="490"/>
      <c r="CL583" s="186"/>
    </row>
    <row r="584" spans="67:90" x14ac:dyDescent="0.2">
      <c r="BO584" s="490"/>
      <c r="BP584" s="73"/>
      <c r="BQ584" s="73"/>
      <c r="BR584" s="73"/>
      <c r="BS584" s="493"/>
      <c r="BT584" s="493"/>
      <c r="BU584" s="493"/>
      <c r="BV584" s="70"/>
      <c r="BW584" s="70"/>
      <c r="BX584" s="70"/>
      <c r="BY584" s="70"/>
      <c r="BZ584" s="70"/>
      <c r="CA584" s="70"/>
      <c r="CB584" s="70"/>
      <c r="CC584" s="70"/>
      <c r="CD584" s="491"/>
      <c r="CE584" s="491"/>
      <c r="CF584" s="491"/>
      <c r="CG584" s="491"/>
      <c r="CH584" s="491"/>
      <c r="CI584" s="491"/>
      <c r="CJ584" s="491"/>
      <c r="CK584" s="490"/>
      <c r="CL584" s="186"/>
    </row>
    <row r="585" spans="67:90" x14ac:dyDescent="0.2">
      <c r="BO585" s="490"/>
      <c r="BP585" s="73"/>
      <c r="BQ585" s="73"/>
      <c r="BR585" s="73"/>
      <c r="BS585" s="493"/>
      <c r="BT585" s="493"/>
      <c r="BU585" s="493"/>
      <c r="BV585" s="70"/>
      <c r="BW585" s="70"/>
      <c r="BX585" s="70"/>
      <c r="BY585" s="70"/>
      <c r="BZ585" s="70"/>
      <c r="CA585" s="70"/>
      <c r="CB585" s="70"/>
      <c r="CC585" s="70"/>
      <c r="CD585" s="491"/>
      <c r="CE585" s="491"/>
      <c r="CF585" s="491"/>
      <c r="CG585" s="491"/>
      <c r="CH585" s="491"/>
      <c r="CI585" s="491"/>
      <c r="CJ585" s="491"/>
      <c r="CK585" s="490"/>
      <c r="CL585" s="186"/>
    </row>
    <row r="586" spans="67:90" x14ac:dyDescent="0.2">
      <c r="BO586" s="490"/>
      <c r="BP586" s="73"/>
      <c r="BQ586" s="73"/>
      <c r="BR586" s="73"/>
      <c r="BS586" s="493"/>
      <c r="BT586" s="493"/>
      <c r="BU586" s="493"/>
      <c r="BV586" s="70"/>
      <c r="BW586" s="70"/>
      <c r="BX586" s="70"/>
      <c r="BY586" s="70"/>
      <c r="BZ586" s="70"/>
      <c r="CA586" s="70"/>
      <c r="CB586" s="70"/>
      <c r="CC586" s="70"/>
      <c r="CD586" s="491"/>
      <c r="CE586" s="491"/>
      <c r="CF586" s="491"/>
      <c r="CG586" s="491"/>
      <c r="CH586" s="491"/>
      <c r="CI586" s="491"/>
      <c r="CJ586" s="491"/>
      <c r="CK586" s="490"/>
      <c r="CL586" s="186"/>
    </row>
    <row r="587" spans="67:90" x14ac:dyDescent="0.2">
      <c r="BO587" s="490"/>
      <c r="BP587" s="73"/>
      <c r="BQ587" s="73"/>
      <c r="BR587" s="73"/>
      <c r="BS587" s="493"/>
      <c r="BT587" s="493"/>
      <c r="BU587" s="493"/>
      <c r="BV587" s="70"/>
      <c r="BW587" s="70"/>
      <c r="BX587" s="70"/>
      <c r="BY587" s="70"/>
      <c r="BZ587" s="70"/>
      <c r="CA587" s="70"/>
      <c r="CB587" s="70"/>
      <c r="CC587" s="70"/>
      <c r="CD587" s="491"/>
      <c r="CE587" s="491"/>
      <c r="CF587" s="491"/>
      <c r="CG587" s="491"/>
      <c r="CH587" s="491"/>
      <c r="CI587" s="491"/>
      <c r="CJ587" s="491"/>
      <c r="CK587" s="490"/>
      <c r="CL587" s="186"/>
    </row>
    <row r="588" spans="67:90" x14ac:dyDescent="0.2">
      <c r="BO588" s="490"/>
      <c r="BP588" s="73"/>
      <c r="BQ588" s="73"/>
      <c r="BR588" s="73"/>
      <c r="BS588" s="493"/>
      <c r="BT588" s="493"/>
      <c r="BU588" s="493"/>
      <c r="BV588" s="70"/>
      <c r="BW588" s="70"/>
      <c r="BX588" s="70"/>
      <c r="BY588" s="70"/>
      <c r="BZ588" s="70"/>
      <c r="CA588" s="70"/>
      <c r="CB588" s="70"/>
      <c r="CC588" s="70"/>
      <c r="CD588" s="491"/>
      <c r="CE588" s="491"/>
      <c r="CF588" s="491"/>
      <c r="CG588" s="491"/>
      <c r="CH588" s="491"/>
      <c r="CI588" s="491"/>
      <c r="CJ588" s="491"/>
      <c r="CK588" s="490"/>
      <c r="CL588" s="186"/>
    </row>
    <row r="589" spans="67:90" x14ac:dyDescent="0.2">
      <c r="BO589" s="490"/>
      <c r="BP589" s="73"/>
      <c r="BQ589" s="73"/>
      <c r="BR589" s="73"/>
      <c r="BS589" s="493"/>
      <c r="BT589" s="493"/>
      <c r="BU589" s="493"/>
      <c r="BV589" s="70"/>
      <c r="BW589" s="70"/>
      <c r="BX589" s="70"/>
      <c r="BY589" s="70"/>
      <c r="BZ589" s="70"/>
      <c r="CA589" s="70"/>
      <c r="CB589" s="70"/>
      <c r="CC589" s="70"/>
      <c r="CD589" s="491"/>
      <c r="CE589" s="491"/>
      <c r="CF589" s="491"/>
      <c r="CG589" s="491"/>
      <c r="CH589" s="491"/>
      <c r="CI589" s="491"/>
      <c r="CJ589" s="491"/>
      <c r="CK589" s="490"/>
      <c r="CL589" s="186"/>
    </row>
    <row r="590" spans="67:90" x14ac:dyDescent="0.2">
      <c r="BO590" s="490"/>
      <c r="BP590" s="73"/>
      <c r="BQ590" s="73"/>
      <c r="BR590" s="73"/>
      <c r="BS590" s="493"/>
      <c r="BT590" s="493"/>
      <c r="BU590" s="493"/>
      <c r="BV590" s="70"/>
      <c r="BW590" s="70"/>
      <c r="BX590" s="70"/>
      <c r="BY590" s="70"/>
      <c r="BZ590" s="70"/>
      <c r="CA590" s="70"/>
      <c r="CB590" s="70"/>
      <c r="CC590" s="70"/>
      <c r="CD590" s="491"/>
      <c r="CE590" s="491"/>
      <c r="CF590" s="491"/>
      <c r="CG590" s="491"/>
      <c r="CH590" s="491"/>
      <c r="CI590" s="491"/>
      <c r="CJ590" s="491"/>
      <c r="CK590" s="490"/>
      <c r="CL590" s="186"/>
    </row>
    <row r="591" spans="67:90" x14ac:dyDescent="0.2">
      <c r="BO591" s="490"/>
      <c r="BP591" s="73"/>
      <c r="BQ591" s="73"/>
      <c r="BR591" s="73"/>
      <c r="BS591" s="493"/>
      <c r="BT591" s="493"/>
      <c r="BU591" s="493"/>
      <c r="BV591" s="70"/>
      <c r="BW591" s="70"/>
      <c r="BX591" s="70"/>
      <c r="BY591" s="70"/>
      <c r="BZ591" s="70"/>
      <c r="CA591" s="70"/>
      <c r="CB591" s="70"/>
      <c r="CC591" s="70"/>
      <c r="CD591" s="491"/>
      <c r="CE591" s="491"/>
      <c r="CF591" s="491"/>
      <c r="CG591" s="491"/>
      <c r="CH591" s="491"/>
      <c r="CI591" s="491"/>
      <c r="CJ591" s="491"/>
      <c r="CK591" s="490"/>
      <c r="CL591" s="186"/>
    </row>
    <row r="592" spans="67:90" x14ac:dyDescent="0.2">
      <c r="BO592" s="490"/>
      <c r="BP592" s="73"/>
      <c r="BQ592" s="73"/>
      <c r="BR592" s="73"/>
      <c r="BS592" s="493"/>
      <c r="BT592" s="493"/>
      <c r="BU592" s="493"/>
      <c r="BV592" s="70"/>
      <c r="BW592" s="70"/>
      <c r="BX592" s="70"/>
      <c r="BY592" s="70"/>
      <c r="BZ592" s="70"/>
      <c r="CA592" s="70"/>
      <c r="CB592" s="70"/>
      <c r="CC592" s="70"/>
      <c r="CD592" s="491"/>
      <c r="CE592" s="491"/>
      <c r="CF592" s="491"/>
      <c r="CG592" s="491"/>
      <c r="CH592" s="491"/>
      <c r="CI592" s="491"/>
      <c r="CJ592" s="491"/>
      <c r="CK592" s="490"/>
      <c r="CL592" s="186"/>
    </row>
    <row r="593" spans="67:90" x14ac:dyDescent="0.2">
      <c r="BO593" s="490"/>
      <c r="BP593" s="73"/>
      <c r="BQ593" s="73"/>
      <c r="BR593" s="73"/>
      <c r="BS593" s="493"/>
      <c r="BT593" s="493"/>
      <c r="BU593" s="493"/>
      <c r="BV593" s="70"/>
      <c r="BW593" s="70"/>
      <c r="BX593" s="70"/>
      <c r="BY593" s="70"/>
      <c r="BZ593" s="70"/>
      <c r="CA593" s="70"/>
      <c r="CB593" s="70"/>
      <c r="CC593" s="70"/>
      <c r="CD593" s="491"/>
      <c r="CE593" s="491"/>
      <c r="CF593" s="491"/>
      <c r="CG593" s="491"/>
      <c r="CH593" s="491"/>
      <c r="CI593" s="491"/>
      <c r="CJ593" s="491"/>
      <c r="CK593" s="490"/>
      <c r="CL593" s="186"/>
    </row>
    <row r="594" spans="67:90" x14ac:dyDescent="0.2">
      <c r="BO594" s="490"/>
      <c r="BP594" s="73"/>
      <c r="BQ594" s="73"/>
      <c r="BR594" s="73"/>
      <c r="BS594" s="493"/>
      <c r="BT594" s="493"/>
      <c r="BU594" s="493"/>
      <c r="BV594" s="70"/>
      <c r="BW594" s="70"/>
      <c r="BX594" s="70"/>
      <c r="BY594" s="70"/>
      <c r="BZ594" s="70"/>
      <c r="CA594" s="70"/>
      <c r="CB594" s="70"/>
      <c r="CC594" s="70"/>
      <c r="CD594" s="491"/>
      <c r="CE594" s="491"/>
      <c r="CF594" s="491"/>
      <c r="CG594" s="491"/>
      <c r="CH594" s="491"/>
      <c r="CI594" s="491"/>
      <c r="CJ594" s="491"/>
      <c r="CK594" s="490"/>
      <c r="CL594" s="186"/>
    </row>
    <row r="595" spans="67:90" x14ac:dyDescent="0.2">
      <c r="BO595" s="490"/>
      <c r="BP595" s="73"/>
      <c r="BQ595" s="73"/>
      <c r="BR595" s="73"/>
      <c r="BS595" s="493"/>
      <c r="BT595" s="493"/>
      <c r="BU595" s="493"/>
      <c r="BV595" s="70"/>
      <c r="BW595" s="70"/>
      <c r="BX595" s="70"/>
      <c r="BY595" s="70"/>
      <c r="BZ595" s="70"/>
      <c r="CA595" s="70"/>
      <c r="CB595" s="70"/>
      <c r="CC595" s="70"/>
      <c r="CD595" s="491"/>
      <c r="CE595" s="491"/>
      <c r="CF595" s="491"/>
      <c r="CG595" s="491"/>
      <c r="CH595" s="491"/>
      <c r="CI595" s="491"/>
      <c r="CJ595" s="491"/>
      <c r="CK595" s="490"/>
      <c r="CL595" s="186"/>
    </row>
    <row r="596" spans="67:90" x14ac:dyDescent="0.2">
      <c r="BO596" s="490"/>
      <c r="BP596" s="73"/>
      <c r="BQ596" s="73"/>
      <c r="BR596" s="73"/>
      <c r="BS596" s="493"/>
      <c r="BT596" s="493"/>
      <c r="BU596" s="493"/>
      <c r="BV596" s="70"/>
      <c r="BW596" s="70"/>
      <c r="BX596" s="70"/>
      <c r="BY596" s="70"/>
      <c r="BZ596" s="70"/>
      <c r="CA596" s="70"/>
      <c r="CB596" s="70"/>
      <c r="CC596" s="70"/>
      <c r="CD596" s="491"/>
      <c r="CE596" s="491"/>
      <c r="CF596" s="491"/>
      <c r="CG596" s="491"/>
      <c r="CH596" s="491"/>
      <c r="CI596" s="491"/>
      <c r="CJ596" s="491"/>
      <c r="CK596" s="490"/>
      <c r="CL596" s="186"/>
    </row>
    <row r="597" spans="67:90" x14ac:dyDescent="0.2">
      <c r="BO597" s="490"/>
      <c r="BP597" s="73"/>
      <c r="BQ597" s="73"/>
      <c r="BR597" s="73"/>
      <c r="BS597" s="493"/>
      <c r="BT597" s="493"/>
      <c r="BU597" s="493"/>
      <c r="BV597" s="70"/>
      <c r="BW597" s="70"/>
      <c r="BX597" s="70"/>
      <c r="BY597" s="70"/>
      <c r="BZ597" s="70"/>
      <c r="CA597" s="70"/>
      <c r="CB597" s="70"/>
      <c r="CC597" s="70"/>
      <c r="CD597" s="491"/>
      <c r="CE597" s="491"/>
      <c r="CF597" s="491"/>
      <c r="CG597" s="491"/>
      <c r="CH597" s="491"/>
      <c r="CI597" s="491"/>
      <c r="CJ597" s="491"/>
      <c r="CK597" s="490"/>
      <c r="CL597" s="186"/>
    </row>
    <row r="598" spans="67:90" x14ac:dyDescent="0.2">
      <c r="BO598" s="490"/>
      <c r="BP598" s="73"/>
      <c r="BQ598" s="73"/>
      <c r="BR598" s="73"/>
      <c r="BS598" s="493"/>
      <c r="BT598" s="493"/>
      <c r="BU598" s="493"/>
      <c r="BV598" s="70"/>
      <c r="BW598" s="70"/>
      <c r="BX598" s="70"/>
      <c r="BY598" s="70"/>
      <c r="BZ598" s="70"/>
      <c r="CA598" s="70"/>
      <c r="CB598" s="70"/>
      <c r="CC598" s="70"/>
      <c r="CD598" s="491"/>
      <c r="CE598" s="491"/>
      <c r="CF598" s="491"/>
      <c r="CG598" s="491"/>
      <c r="CH598" s="491"/>
      <c r="CI598" s="491"/>
      <c r="CJ598" s="491"/>
      <c r="CK598" s="490"/>
      <c r="CL598" s="186"/>
    </row>
    <row r="599" spans="67:90" x14ac:dyDescent="0.2">
      <c r="BO599" s="490"/>
      <c r="BP599" s="73"/>
      <c r="BQ599" s="73"/>
      <c r="BR599" s="73"/>
      <c r="BS599" s="493"/>
      <c r="BT599" s="493"/>
      <c r="BU599" s="493"/>
      <c r="BV599" s="70"/>
      <c r="BW599" s="70"/>
      <c r="BX599" s="70"/>
      <c r="BY599" s="70"/>
      <c r="BZ599" s="70"/>
      <c r="CA599" s="70"/>
      <c r="CB599" s="70"/>
      <c r="CC599" s="70"/>
      <c r="CD599" s="491"/>
      <c r="CE599" s="491"/>
      <c r="CF599" s="491"/>
      <c r="CG599" s="491"/>
      <c r="CH599" s="491"/>
      <c r="CI599" s="491"/>
      <c r="CJ599" s="491"/>
      <c r="CK599" s="490"/>
      <c r="CL599" s="186"/>
    </row>
    <row r="600" spans="67:90" x14ac:dyDescent="0.2">
      <c r="BO600" s="490"/>
      <c r="BP600" s="73"/>
      <c r="BQ600" s="73"/>
      <c r="BR600" s="73"/>
      <c r="BS600" s="493"/>
      <c r="BT600" s="493"/>
      <c r="BU600" s="493"/>
      <c r="BV600" s="70"/>
      <c r="BW600" s="70"/>
      <c r="BX600" s="70"/>
      <c r="BY600" s="70"/>
      <c r="BZ600" s="70"/>
      <c r="CA600" s="70"/>
      <c r="CB600" s="70"/>
      <c r="CC600" s="70"/>
      <c r="CD600" s="491"/>
      <c r="CE600" s="491"/>
      <c r="CF600" s="491"/>
      <c r="CG600" s="491"/>
      <c r="CH600" s="491"/>
      <c r="CI600" s="491"/>
      <c r="CJ600" s="491"/>
      <c r="CK600" s="490"/>
      <c r="CL600" s="186"/>
    </row>
    <row r="601" spans="67:90" x14ac:dyDescent="0.2">
      <c r="BO601" s="490"/>
      <c r="BP601" s="73"/>
      <c r="BQ601" s="73"/>
      <c r="BR601" s="73"/>
      <c r="BS601" s="493"/>
      <c r="BT601" s="493"/>
      <c r="BU601" s="493"/>
      <c r="BV601" s="70"/>
      <c r="BW601" s="70"/>
      <c r="BX601" s="70"/>
      <c r="BY601" s="70"/>
      <c r="BZ601" s="70"/>
      <c r="CA601" s="70"/>
      <c r="CB601" s="70"/>
      <c r="CC601" s="70"/>
      <c r="CD601" s="491"/>
      <c r="CE601" s="491"/>
      <c r="CF601" s="491"/>
      <c r="CG601" s="491"/>
      <c r="CH601" s="491"/>
      <c r="CI601" s="491"/>
      <c r="CJ601" s="491"/>
      <c r="CK601" s="490"/>
      <c r="CL601" s="186"/>
    </row>
    <row r="602" spans="67:90" x14ac:dyDescent="0.2">
      <c r="BO602" s="490"/>
      <c r="BP602" s="73"/>
      <c r="BQ602" s="73"/>
      <c r="BR602" s="73"/>
      <c r="BS602" s="493"/>
      <c r="BT602" s="493"/>
      <c r="BU602" s="493"/>
      <c r="BV602" s="70"/>
      <c r="BW602" s="70"/>
      <c r="BX602" s="70"/>
      <c r="BY602" s="70"/>
      <c r="BZ602" s="70"/>
      <c r="CA602" s="70"/>
      <c r="CB602" s="70"/>
      <c r="CC602" s="70"/>
      <c r="CD602" s="491"/>
      <c r="CE602" s="491"/>
      <c r="CF602" s="491"/>
      <c r="CG602" s="491"/>
      <c r="CH602" s="491"/>
      <c r="CI602" s="491"/>
      <c r="CJ602" s="491"/>
      <c r="CK602" s="490"/>
      <c r="CL602" s="186"/>
    </row>
    <row r="603" spans="67:90" x14ac:dyDescent="0.2">
      <c r="BO603" s="490"/>
      <c r="BP603" s="73"/>
      <c r="BQ603" s="73"/>
      <c r="BR603" s="73"/>
      <c r="BS603" s="493"/>
      <c r="BT603" s="493"/>
      <c r="BU603" s="493"/>
      <c r="BV603" s="70"/>
      <c r="BW603" s="70"/>
      <c r="BX603" s="70"/>
      <c r="BY603" s="70"/>
      <c r="BZ603" s="70"/>
      <c r="CA603" s="70"/>
      <c r="CB603" s="70"/>
      <c r="CC603" s="70"/>
      <c r="CD603" s="491"/>
      <c r="CE603" s="491"/>
      <c r="CF603" s="491"/>
      <c r="CG603" s="491"/>
      <c r="CH603" s="491"/>
      <c r="CI603" s="491"/>
      <c r="CJ603" s="491"/>
      <c r="CK603" s="490"/>
      <c r="CL603" s="186"/>
    </row>
    <row r="604" spans="67:90" x14ac:dyDescent="0.2">
      <c r="BO604" s="490"/>
      <c r="BP604" s="73"/>
      <c r="BQ604" s="73"/>
      <c r="BR604" s="73"/>
      <c r="BS604" s="493"/>
      <c r="BT604" s="493"/>
      <c r="BU604" s="493"/>
      <c r="BV604" s="70"/>
      <c r="BW604" s="70"/>
      <c r="BX604" s="70"/>
      <c r="BY604" s="70"/>
      <c r="BZ604" s="70"/>
      <c r="CA604" s="70"/>
      <c r="CB604" s="70"/>
      <c r="CC604" s="70"/>
      <c r="CD604" s="491"/>
      <c r="CE604" s="491"/>
      <c r="CF604" s="491"/>
      <c r="CG604" s="491"/>
      <c r="CH604" s="491"/>
      <c r="CI604" s="491"/>
      <c r="CJ604" s="491"/>
      <c r="CK604" s="490"/>
      <c r="CL604" s="186"/>
    </row>
    <row r="605" spans="67:90" x14ac:dyDescent="0.2">
      <c r="BO605" s="490"/>
      <c r="BP605" s="73"/>
      <c r="BQ605" s="73"/>
      <c r="BR605" s="73"/>
      <c r="BS605" s="493"/>
      <c r="BT605" s="493"/>
      <c r="BU605" s="493"/>
      <c r="BV605" s="70"/>
      <c r="BW605" s="70"/>
      <c r="BX605" s="70"/>
      <c r="BY605" s="70"/>
      <c r="BZ605" s="70"/>
      <c r="CA605" s="70"/>
      <c r="CB605" s="70"/>
      <c r="CC605" s="70"/>
      <c r="CD605" s="491"/>
      <c r="CE605" s="491"/>
      <c r="CF605" s="491"/>
      <c r="CG605" s="491"/>
      <c r="CH605" s="491"/>
      <c r="CI605" s="491"/>
      <c r="CJ605" s="491"/>
      <c r="CK605" s="490"/>
      <c r="CL605" s="186"/>
    </row>
    <row r="606" spans="67:90" x14ac:dyDescent="0.2">
      <c r="BO606" s="490"/>
      <c r="BP606" s="73"/>
      <c r="BQ606" s="73"/>
      <c r="BR606" s="73"/>
      <c r="BS606" s="493"/>
      <c r="BT606" s="493"/>
      <c r="BU606" s="493"/>
      <c r="BV606" s="70"/>
      <c r="BW606" s="70"/>
      <c r="BX606" s="70"/>
      <c r="BY606" s="70"/>
      <c r="BZ606" s="70"/>
      <c r="CA606" s="70"/>
      <c r="CB606" s="70"/>
      <c r="CC606" s="70"/>
      <c r="CD606" s="491"/>
      <c r="CE606" s="491"/>
      <c r="CF606" s="491"/>
      <c r="CG606" s="491"/>
      <c r="CH606" s="491"/>
      <c r="CI606" s="491"/>
      <c r="CJ606" s="491"/>
      <c r="CK606" s="490"/>
      <c r="CL606" s="186"/>
    </row>
    <row r="607" spans="67:90" x14ac:dyDescent="0.2">
      <c r="BO607" s="490"/>
      <c r="BP607" s="73"/>
      <c r="BQ607" s="73"/>
      <c r="BR607" s="73"/>
      <c r="BS607" s="493"/>
      <c r="BT607" s="493"/>
      <c r="BU607" s="493"/>
      <c r="BV607" s="70"/>
      <c r="BW607" s="70"/>
      <c r="BX607" s="70"/>
      <c r="BY607" s="70"/>
      <c r="BZ607" s="70"/>
      <c r="CA607" s="70"/>
      <c r="CB607" s="70"/>
      <c r="CC607" s="70"/>
      <c r="CD607" s="491"/>
      <c r="CE607" s="491"/>
      <c r="CF607" s="491"/>
      <c r="CG607" s="491"/>
      <c r="CH607" s="491"/>
      <c r="CI607" s="491"/>
      <c r="CJ607" s="491"/>
      <c r="CK607" s="490"/>
      <c r="CL607" s="186"/>
    </row>
    <row r="608" spans="67:90" x14ac:dyDescent="0.2">
      <c r="BO608" s="490"/>
      <c r="BP608" s="73"/>
      <c r="BQ608" s="73"/>
      <c r="BR608" s="73"/>
      <c r="BS608" s="493"/>
      <c r="BT608" s="493"/>
      <c r="BU608" s="493"/>
      <c r="BV608" s="70"/>
      <c r="BW608" s="70"/>
      <c r="BX608" s="70"/>
      <c r="BY608" s="70"/>
      <c r="BZ608" s="70"/>
      <c r="CA608" s="70"/>
      <c r="CB608" s="70"/>
      <c r="CC608" s="70"/>
      <c r="CD608" s="491"/>
      <c r="CE608" s="491"/>
      <c r="CF608" s="491"/>
      <c r="CG608" s="491"/>
      <c r="CH608" s="491"/>
      <c r="CI608" s="491"/>
      <c r="CJ608" s="491"/>
      <c r="CK608" s="490"/>
      <c r="CL608" s="186"/>
    </row>
    <row r="609" spans="67:90" x14ac:dyDescent="0.2">
      <c r="BO609" s="490"/>
      <c r="BP609" s="73"/>
      <c r="BQ609" s="73"/>
      <c r="BR609" s="73"/>
      <c r="BS609" s="493"/>
      <c r="BT609" s="493"/>
      <c r="BU609" s="493"/>
      <c r="BV609" s="70"/>
      <c r="BW609" s="70"/>
      <c r="BX609" s="70"/>
      <c r="BY609" s="70"/>
      <c r="BZ609" s="70"/>
      <c r="CA609" s="70"/>
      <c r="CB609" s="70"/>
      <c r="CC609" s="70"/>
      <c r="CD609" s="491"/>
      <c r="CE609" s="491"/>
      <c r="CF609" s="491"/>
      <c r="CG609" s="491"/>
      <c r="CH609" s="491"/>
      <c r="CI609" s="491"/>
      <c r="CJ609" s="491"/>
      <c r="CK609" s="490"/>
      <c r="CL609" s="186"/>
    </row>
    <row r="610" spans="67:90" x14ac:dyDescent="0.2">
      <c r="BO610" s="490"/>
      <c r="BP610" s="73"/>
      <c r="BQ610" s="73"/>
      <c r="BR610" s="73"/>
      <c r="BS610" s="493"/>
      <c r="BT610" s="493"/>
      <c r="BU610" s="493"/>
      <c r="BV610" s="70"/>
      <c r="BW610" s="70"/>
      <c r="BX610" s="70"/>
      <c r="BY610" s="70"/>
      <c r="BZ610" s="70"/>
      <c r="CA610" s="70"/>
      <c r="CB610" s="70"/>
      <c r="CC610" s="70"/>
      <c r="CD610" s="491"/>
      <c r="CE610" s="491"/>
      <c r="CF610" s="491"/>
      <c r="CG610" s="491"/>
      <c r="CH610" s="491"/>
      <c r="CI610" s="491"/>
      <c r="CJ610" s="491"/>
      <c r="CK610" s="490"/>
      <c r="CL610" s="186"/>
    </row>
    <row r="611" spans="67:90" x14ac:dyDescent="0.2">
      <c r="BO611" s="490"/>
      <c r="BP611" s="73"/>
      <c r="BQ611" s="73"/>
      <c r="BR611" s="73"/>
      <c r="BS611" s="493"/>
      <c r="BT611" s="493"/>
      <c r="BU611" s="493"/>
      <c r="BV611" s="70"/>
      <c r="BW611" s="70"/>
      <c r="BX611" s="70"/>
      <c r="BY611" s="70"/>
      <c r="BZ611" s="70"/>
      <c r="CA611" s="70"/>
      <c r="CB611" s="70"/>
      <c r="CC611" s="70"/>
      <c r="CD611" s="491"/>
      <c r="CE611" s="491"/>
      <c r="CF611" s="491"/>
      <c r="CG611" s="491"/>
      <c r="CH611" s="491"/>
      <c r="CI611" s="491"/>
      <c r="CJ611" s="491"/>
      <c r="CK611" s="490"/>
      <c r="CL611" s="186"/>
    </row>
    <row r="612" spans="67:90" x14ac:dyDescent="0.2">
      <c r="BO612" s="490"/>
      <c r="BP612" s="73"/>
      <c r="BQ612" s="73"/>
      <c r="BR612" s="73"/>
      <c r="BS612" s="493"/>
      <c r="BT612" s="493"/>
      <c r="BU612" s="493"/>
      <c r="BV612" s="70"/>
      <c r="BW612" s="70"/>
      <c r="BX612" s="70"/>
      <c r="BY612" s="70"/>
      <c r="BZ612" s="70"/>
      <c r="CA612" s="70"/>
      <c r="CB612" s="70"/>
      <c r="CC612" s="70"/>
      <c r="CD612" s="491"/>
      <c r="CE612" s="491"/>
      <c r="CF612" s="491"/>
      <c r="CG612" s="491"/>
      <c r="CH612" s="491"/>
      <c r="CI612" s="491"/>
      <c r="CJ612" s="491"/>
      <c r="CK612" s="490"/>
      <c r="CL612" s="186"/>
    </row>
    <row r="613" spans="67:90" x14ac:dyDescent="0.2">
      <c r="BO613" s="490"/>
      <c r="BP613" s="73"/>
      <c r="BQ613" s="73"/>
      <c r="BR613" s="73"/>
      <c r="BS613" s="493"/>
      <c r="BT613" s="493"/>
      <c r="BU613" s="493"/>
      <c r="BV613" s="70"/>
      <c r="BW613" s="70"/>
      <c r="BX613" s="70"/>
      <c r="BY613" s="70"/>
      <c r="BZ613" s="70"/>
      <c r="CA613" s="70"/>
      <c r="CB613" s="70"/>
      <c r="CC613" s="70"/>
      <c r="CD613" s="491"/>
      <c r="CE613" s="491"/>
      <c r="CF613" s="491"/>
      <c r="CG613" s="491"/>
      <c r="CH613" s="491"/>
      <c r="CI613" s="491"/>
      <c r="CJ613" s="491"/>
      <c r="CK613" s="490"/>
      <c r="CL613" s="186"/>
    </row>
    <row r="614" spans="67:90" x14ac:dyDescent="0.2">
      <c r="BO614" s="490"/>
      <c r="BP614" s="73"/>
      <c r="BQ614" s="73"/>
      <c r="BR614" s="73"/>
      <c r="BS614" s="493"/>
      <c r="BT614" s="493"/>
      <c r="BU614" s="493"/>
      <c r="BV614" s="70"/>
      <c r="BW614" s="70"/>
      <c r="BX614" s="70"/>
      <c r="BY614" s="70"/>
      <c r="BZ614" s="70"/>
      <c r="CA614" s="70"/>
      <c r="CB614" s="70"/>
      <c r="CC614" s="70"/>
      <c r="CD614" s="491"/>
      <c r="CE614" s="491"/>
      <c r="CF614" s="491"/>
      <c r="CG614" s="491"/>
      <c r="CH614" s="491"/>
      <c r="CI614" s="491"/>
      <c r="CJ614" s="491"/>
      <c r="CK614" s="490"/>
      <c r="CL614" s="186"/>
    </row>
    <row r="615" spans="67:90" x14ac:dyDescent="0.2">
      <c r="BO615" s="490"/>
      <c r="BP615" s="73"/>
      <c r="BQ615" s="73"/>
      <c r="BR615" s="73"/>
      <c r="BS615" s="493"/>
      <c r="BT615" s="493"/>
      <c r="BU615" s="493"/>
      <c r="BV615" s="70"/>
      <c r="BW615" s="70"/>
      <c r="BX615" s="70"/>
      <c r="BY615" s="70"/>
      <c r="BZ615" s="70"/>
      <c r="CA615" s="70"/>
      <c r="CB615" s="70"/>
      <c r="CC615" s="70"/>
      <c r="CD615" s="491"/>
      <c r="CE615" s="491"/>
      <c r="CF615" s="491"/>
      <c r="CG615" s="491"/>
      <c r="CH615" s="491"/>
      <c r="CI615" s="491"/>
      <c r="CJ615" s="491"/>
      <c r="CK615" s="490"/>
      <c r="CL615" s="186"/>
    </row>
    <row r="616" spans="67:90" x14ac:dyDescent="0.2">
      <c r="BO616" s="490"/>
      <c r="BP616" s="73"/>
      <c r="BQ616" s="73"/>
      <c r="BR616" s="73"/>
      <c r="BS616" s="493"/>
      <c r="BT616" s="493"/>
      <c r="BU616" s="493"/>
      <c r="BV616" s="70"/>
      <c r="BW616" s="70"/>
      <c r="BX616" s="70"/>
      <c r="BY616" s="70"/>
      <c r="BZ616" s="70"/>
      <c r="CA616" s="70"/>
      <c r="CB616" s="70"/>
      <c r="CC616" s="70"/>
      <c r="CD616" s="491"/>
      <c r="CE616" s="491"/>
      <c r="CF616" s="491"/>
      <c r="CG616" s="491"/>
      <c r="CH616" s="491"/>
      <c r="CI616" s="491"/>
      <c r="CJ616" s="491"/>
      <c r="CK616" s="490"/>
      <c r="CL616" s="186"/>
    </row>
    <row r="617" spans="67:90" x14ac:dyDescent="0.2">
      <c r="BO617" s="490"/>
      <c r="BP617" s="73"/>
      <c r="BQ617" s="73"/>
      <c r="BR617" s="73"/>
      <c r="BS617" s="493"/>
      <c r="BT617" s="493"/>
      <c r="BU617" s="493"/>
      <c r="BV617" s="70"/>
      <c r="BW617" s="70"/>
      <c r="BX617" s="70"/>
      <c r="BY617" s="70"/>
      <c r="BZ617" s="70"/>
      <c r="CA617" s="70"/>
      <c r="CB617" s="70"/>
      <c r="CC617" s="70"/>
      <c r="CD617" s="491"/>
      <c r="CE617" s="491"/>
      <c r="CF617" s="491"/>
      <c r="CG617" s="491"/>
      <c r="CH617" s="491"/>
      <c r="CI617" s="491"/>
      <c r="CJ617" s="491"/>
      <c r="CK617" s="490"/>
      <c r="CL617" s="186"/>
    </row>
    <row r="618" spans="67:90" x14ac:dyDescent="0.2">
      <c r="BO618" s="490"/>
      <c r="BP618" s="73"/>
      <c r="BQ618" s="73"/>
      <c r="BR618" s="73"/>
      <c r="BS618" s="493"/>
      <c r="BT618" s="493"/>
      <c r="BU618" s="493"/>
      <c r="BV618" s="70"/>
      <c r="BW618" s="70"/>
      <c r="BX618" s="70"/>
      <c r="BY618" s="70"/>
      <c r="BZ618" s="70"/>
      <c r="CA618" s="70"/>
      <c r="CB618" s="70"/>
      <c r="CC618" s="70"/>
      <c r="CD618" s="491"/>
      <c r="CE618" s="491"/>
      <c r="CF618" s="491"/>
      <c r="CG618" s="491"/>
      <c r="CH618" s="491"/>
      <c r="CI618" s="491"/>
      <c r="CJ618" s="491"/>
      <c r="CK618" s="490"/>
      <c r="CL618" s="186"/>
    </row>
    <row r="619" spans="67:90" x14ac:dyDescent="0.2">
      <c r="BO619" s="490"/>
      <c r="BP619" s="73"/>
      <c r="BQ619" s="73"/>
      <c r="BR619" s="73"/>
      <c r="BS619" s="493"/>
      <c r="BT619" s="493"/>
      <c r="BU619" s="493"/>
      <c r="BV619" s="70"/>
      <c r="BW619" s="70"/>
      <c r="BX619" s="70"/>
      <c r="BY619" s="70"/>
      <c r="BZ619" s="70"/>
      <c r="CA619" s="70"/>
      <c r="CB619" s="70"/>
      <c r="CC619" s="70"/>
      <c r="CD619" s="491"/>
      <c r="CE619" s="491"/>
      <c r="CF619" s="491"/>
      <c r="CG619" s="491"/>
      <c r="CH619" s="491"/>
      <c r="CI619" s="491"/>
      <c r="CJ619" s="491"/>
      <c r="CK619" s="490"/>
      <c r="CL619" s="186"/>
    </row>
    <row r="620" spans="67:90" x14ac:dyDescent="0.2">
      <c r="BO620" s="490"/>
      <c r="BP620" s="73"/>
      <c r="BQ620" s="73"/>
      <c r="BR620" s="73"/>
      <c r="BS620" s="493"/>
      <c r="BT620" s="493"/>
      <c r="BU620" s="493"/>
      <c r="BV620" s="70"/>
      <c r="BW620" s="70"/>
      <c r="BX620" s="70"/>
      <c r="BY620" s="70"/>
      <c r="BZ620" s="70"/>
      <c r="CA620" s="70"/>
      <c r="CB620" s="70"/>
      <c r="CC620" s="70"/>
      <c r="CD620" s="491"/>
      <c r="CE620" s="491"/>
      <c r="CF620" s="491"/>
      <c r="CG620" s="491"/>
      <c r="CH620" s="491"/>
      <c r="CI620" s="491"/>
      <c r="CJ620" s="491"/>
      <c r="CK620" s="490"/>
      <c r="CL620" s="186"/>
    </row>
    <row r="621" spans="67:90" x14ac:dyDescent="0.2">
      <c r="BO621" s="490"/>
      <c r="BP621" s="73"/>
      <c r="BQ621" s="73"/>
      <c r="BR621" s="73"/>
      <c r="BS621" s="493"/>
      <c r="BT621" s="493"/>
      <c r="BU621" s="493"/>
      <c r="BV621" s="70"/>
      <c r="BW621" s="70"/>
      <c r="BX621" s="70"/>
      <c r="BY621" s="70"/>
      <c r="BZ621" s="70"/>
      <c r="CA621" s="70"/>
      <c r="CB621" s="70"/>
      <c r="CC621" s="70"/>
      <c r="CD621" s="491"/>
      <c r="CE621" s="491"/>
      <c r="CF621" s="491"/>
      <c r="CG621" s="491"/>
      <c r="CH621" s="491"/>
      <c r="CI621" s="491"/>
      <c r="CJ621" s="491"/>
      <c r="CK621" s="490"/>
      <c r="CL621" s="186"/>
    </row>
    <row r="622" spans="67:90" x14ac:dyDescent="0.2">
      <c r="BO622" s="490"/>
      <c r="BP622" s="73"/>
      <c r="BQ622" s="73"/>
      <c r="BR622" s="73"/>
      <c r="BS622" s="493"/>
      <c r="BT622" s="493"/>
      <c r="BU622" s="493"/>
      <c r="BV622" s="70"/>
      <c r="BW622" s="70"/>
      <c r="BX622" s="70"/>
      <c r="BY622" s="70"/>
      <c r="BZ622" s="70"/>
      <c r="CA622" s="70"/>
      <c r="CB622" s="70"/>
      <c r="CC622" s="70"/>
      <c r="CD622" s="491"/>
      <c r="CE622" s="491"/>
      <c r="CF622" s="491"/>
      <c r="CG622" s="491"/>
      <c r="CH622" s="491"/>
      <c r="CI622" s="491"/>
      <c r="CJ622" s="491"/>
      <c r="CK622" s="490"/>
      <c r="CL622" s="186"/>
    </row>
    <row r="623" spans="67:90" x14ac:dyDescent="0.2">
      <c r="BO623" s="490"/>
      <c r="BP623" s="73"/>
      <c r="BQ623" s="73"/>
      <c r="BR623" s="73"/>
      <c r="BS623" s="493"/>
      <c r="BT623" s="493"/>
      <c r="BU623" s="493"/>
      <c r="BV623" s="70"/>
      <c r="BW623" s="70"/>
      <c r="BX623" s="70"/>
      <c r="BY623" s="70"/>
      <c r="BZ623" s="70"/>
      <c r="CA623" s="70"/>
      <c r="CB623" s="70"/>
      <c r="CC623" s="70"/>
      <c r="CD623" s="491"/>
      <c r="CE623" s="491"/>
      <c r="CF623" s="491"/>
      <c r="CG623" s="491"/>
      <c r="CH623" s="491"/>
      <c r="CI623" s="491"/>
      <c r="CJ623" s="491"/>
      <c r="CK623" s="490"/>
      <c r="CL623" s="186"/>
    </row>
    <row r="624" spans="67:90" x14ac:dyDescent="0.2">
      <c r="BO624" s="490"/>
      <c r="BP624" s="73"/>
      <c r="BQ624" s="73"/>
      <c r="BR624" s="73"/>
      <c r="BS624" s="493"/>
      <c r="BT624" s="493"/>
      <c r="BU624" s="493"/>
      <c r="BV624" s="70"/>
      <c r="BW624" s="70"/>
      <c r="BX624" s="70"/>
      <c r="BY624" s="70"/>
      <c r="BZ624" s="70"/>
      <c r="CA624" s="70"/>
      <c r="CB624" s="70"/>
      <c r="CC624" s="70"/>
      <c r="CD624" s="491"/>
      <c r="CE624" s="491"/>
      <c r="CF624" s="491"/>
      <c r="CG624" s="491"/>
      <c r="CH624" s="491"/>
      <c r="CI624" s="491"/>
      <c r="CJ624" s="491"/>
      <c r="CK624" s="490"/>
      <c r="CL624" s="186"/>
    </row>
    <row r="625" spans="67:90" x14ac:dyDescent="0.2">
      <c r="BO625" s="490"/>
      <c r="BP625" s="73"/>
      <c r="BQ625" s="73"/>
      <c r="BR625" s="73"/>
      <c r="BS625" s="493"/>
      <c r="BT625" s="493"/>
      <c r="BU625" s="493"/>
      <c r="BV625" s="70"/>
      <c r="BW625" s="70"/>
      <c r="BX625" s="70"/>
      <c r="BY625" s="70"/>
      <c r="BZ625" s="70"/>
      <c r="CA625" s="70"/>
      <c r="CB625" s="70"/>
      <c r="CC625" s="70"/>
      <c r="CD625" s="491"/>
      <c r="CE625" s="491"/>
      <c r="CF625" s="491"/>
      <c r="CG625" s="491"/>
      <c r="CH625" s="491"/>
      <c r="CI625" s="491"/>
      <c r="CJ625" s="491"/>
      <c r="CK625" s="490"/>
      <c r="CL625" s="186"/>
    </row>
    <row r="626" spans="67:90" x14ac:dyDescent="0.2">
      <c r="BO626" s="490"/>
      <c r="BP626" s="73"/>
      <c r="BQ626" s="73"/>
      <c r="BR626" s="73"/>
      <c r="BS626" s="493"/>
      <c r="BT626" s="493"/>
      <c r="BU626" s="493"/>
      <c r="BV626" s="70"/>
      <c r="BW626" s="70"/>
      <c r="BX626" s="70"/>
      <c r="BY626" s="70"/>
      <c r="BZ626" s="70"/>
      <c r="CA626" s="70"/>
      <c r="CB626" s="70"/>
      <c r="CC626" s="70"/>
      <c r="CD626" s="491"/>
      <c r="CE626" s="491"/>
      <c r="CF626" s="491"/>
      <c r="CG626" s="491"/>
      <c r="CH626" s="491"/>
      <c r="CI626" s="491"/>
      <c r="CJ626" s="491"/>
      <c r="CK626" s="490"/>
      <c r="CL626" s="186"/>
    </row>
    <row r="627" spans="67:90" x14ac:dyDescent="0.2">
      <c r="BO627" s="490"/>
      <c r="BP627" s="73"/>
      <c r="BQ627" s="73"/>
      <c r="BR627" s="73"/>
      <c r="BS627" s="493"/>
      <c r="BT627" s="493"/>
      <c r="BU627" s="493"/>
      <c r="BV627" s="70"/>
      <c r="BW627" s="70"/>
      <c r="BX627" s="70"/>
      <c r="BY627" s="70"/>
      <c r="BZ627" s="70"/>
      <c r="CA627" s="70"/>
      <c r="CB627" s="70"/>
      <c r="CC627" s="70"/>
      <c r="CD627" s="491"/>
      <c r="CE627" s="491"/>
      <c r="CF627" s="491"/>
      <c r="CG627" s="491"/>
      <c r="CH627" s="491"/>
      <c r="CI627" s="491"/>
      <c r="CJ627" s="491"/>
      <c r="CK627" s="490"/>
      <c r="CL627" s="186"/>
    </row>
    <row r="628" spans="67:90" x14ac:dyDescent="0.2">
      <c r="BO628" s="490"/>
      <c r="BP628" s="73"/>
      <c r="BQ628" s="73"/>
      <c r="BR628" s="73"/>
      <c r="BS628" s="493"/>
      <c r="BT628" s="493"/>
      <c r="BU628" s="493"/>
      <c r="BV628" s="70"/>
      <c r="BW628" s="70"/>
      <c r="BX628" s="70"/>
      <c r="BY628" s="70"/>
      <c r="BZ628" s="70"/>
      <c r="CA628" s="70"/>
      <c r="CB628" s="70"/>
      <c r="CC628" s="70"/>
      <c r="CD628" s="491"/>
      <c r="CE628" s="491"/>
      <c r="CF628" s="491"/>
      <c r="CG628" s="491"/>
      <c r="CH628" s="491"/>
      <c r="CI628" s="491"/>
      <c r="CJ628" s="491"/>
      <c r="CK628" s="490"/>
      <c r="CL628" s="186"/>
    </row>
    <row r="629" spans="67:90" x14ac:dyDescent="0.2">
      <c r="BO629" s="490"/>
      <c r="BP629" s="73"/>
      <c r="BQ629" s="73"/>
      <c r="BR629" s="73"/>
      <c r="BS629" s="493"/>
      <c r="BT629" s="493"/>
      <c r="BU629" s="493"/>
      <c r="BV629" s="70"/>
      <c r="BW629" s="70"/>
      <c r="BX629" s="70"/>
      <c r="BY629" s="70"/>
      <c r="BZ629" s="70"/>
      <c r="CA629" s="70"/>
      <c r="CB629" s="70"/>
      <c r="CC629" s="70"/>
      <c r="CD629" s="491"/>
      <c r="CE629" s="491"/>
      <c r="CF629" s="491"/>
      <c r="CG629" s="491"/>
      <c r="CH629" s="491"/>
      <c r="CI629" s="491"/>
      <c r="CJ629" s="491"/>
      <c r="CK629" s="490"/>
      <c r="CL629" s="186"/>
    </row>
    <row r="630" spans="67:90" x14ac:dyDescent="0.2">
      <c r="BO630" s="490"/>
      <c r="BP630" s="73"/>
      <c r="BQ630" s="73"/>
      <c r="BR630" s="73"/>
      <c r="BS630" s="493"/>
      <c r="BT630" s="493"/>
      <c r="BU630" s="493"/>
      <c r="BV630" s="70"/>
      <c r="BW630" s="70"/>
      <c r="BX630" s="70"/>
      <c r="BY630" s="70"/>
      <c r="BZ630" s="70"/>
      <c r="CA630" s="70"/>
      <c r="CB630" s="70"/>
      <c r="CC630" s="70"/>
      <c r="CD630" s="491"/>
      <c r="CE630" s="491"/>
      <c r="CF630" s="491"/>
      <c r="CG630" s="491"/>
      <c r="CH630" s="491"/>
      <c r="CI630" s="491"/>
      <c r="CJ630" s="491"/>
      <c r="CK630" s="490"/>
      <c r="CL630" s="186"/>
    </row>
    <row r="631" spans="67:90" x14ac:dyDescent="0.2">
      <c r="BO631" s="490"/>
      <c r="BP631" s="73"/>
      <c r="BQ631" s="73"/>
      <c r="BR631" s="73"/>
      <c r="BS631" s="493"/>
      <c r="BT631" s="493"/>
      <c r="BU631" s="493"/>
      <c r="BV631" s="70"/>
      <c r="BW631" s="70"/>
      <c r="BX631" s="70"/>
      <c r="BY631" s="70"/>
      <c r="BZ631" s="70"/>
      <c r="CA631" s="70"/>
      <c r="CB631" s="70"/>
      <c r="CC631" s="70"/>
      <c r="CD631" s="491"/>
      <c r="CE631" s="491"/>
      <c r="CF631" s="491"/>
      <c r="CG631" s="491"/>
      <c r="CH631" s="491"/>
      <c r="CI631" s="491"/>
      <c r="CJ631" s="491"/>
      <c r="CK631" s="490"/>
      <c r="CL631" s="186"/>
    </row>
    <row r="632" spans="67:90" x14ac:dyDescent="0.2">
      <c r="BO632" s="490"/>
      <c r="BP632" s="73"/>
      <c r="BQ632" s="73"/>
      <c r="BR632" s="73"/>
      <c r="BS632" s="493"/>
      <c r="BT632" s="493"/>
      <c r="BU632" s="493"/>
      <c r="BV632" s="70"/>
      <c r="BW632" s="70"/>
      <c r="BX632" s="70"/>
      <c r="BY632" s="70"/>
      <c r="BZ632" s="70"/>
      <c r="CA632" s="70"/>
      <c r="CB632" s="70"/>
      <c r="CC632" s="70"/>
      <c r="CD632" s="491"/>
      <c r="CE632" s="491"/>
      <c r="CF632" s="491"/>
      <c r="CG632" s="491"/>
      <c r="CH632" s="491"/>
      <c r="CI632" s="491"/>
      <c r="CJ632" s="491"/>
      <c r="CK632" s="490"/>
      <c r="CL632" s="186"/>
    </row>
    <row r="633" spans="67:90" x14ac:dyDescent="0.2">
      <c r="BO633" s="490"/>
      <c r="BP633" s="73"/>
      <c r="BQ633" s="73"/>
      <c r="BR633" s="73"/>
      <c r="BS633" s="493"/>
      <c r="BT633" s="493"/>
      <c r="BU633" s="493"/>
      <c r="BV633" s="70"/>
      <c r="BW633" s="70"/>
      <c r="BX633" s="70"/>
      <c r="BY633" s="70"/>
      <c r="BZ633" s="70"/>
      <c r="CA633" s="70"/>
      <c r="CB633" s="70"/>
      <c r="CC633" s="70"/>
      <c r="CD633" s="491"/>
      <c r="CE633" s="491"/>
      <c r="CF633" s="491"/>
      <c r="CG633" s="491"/>
      <c r="CH633" s="491"/>
      <c r="CI633" s="491"/>
      <c r="CJ633" s="491"/>
      <c r="CK633" s="490"/>
      <c r="CL633" s="186"/>
    </row>
    <row r="634" spans="67:90" x14ac:dyDescent="0.2">
      <c r="BO634" s="490"/>
      <c r="BP634" s="73"/>
      <c r="BQ634" s="73"/>
      <c r="BR634" s="73"/>
      <c r="BS634" s="493"/>
      <c r="BT634" s="493"/>
      <c r="BU634" s="493"/>
      <c r="BV634" s="70"/>
      <c r="BW634" s="70"/>
      <c r="BX634" s="70"/>
      <c r="BY634" s="70"/>
      <c r="BZ634" s="70"/>
      <c r="CA634" s="70"/>
      <c r="CB634" s="70"/>
      <c r="CC634" s="70"/>
      <c r="CD634" s="491"/>
      <c r="CE634" s="491"/>
      <c r="CF634" s="491"/>
      <c r="CG634" s="491"/>
      <c r="CH634" s="491"/>
      <c r="CI634" s="491"/>
      <c r="CJ634" s="491"/>
      <c r="CK634" s="490"/>
      <c r="CL634" s="186"/>
    </row>
    <row r="635" spans="67:90" x14ac:dyDescent="0.2">
      <c r="BO635" s="490"/>
      <c r="BP635" s="73"/>
      <c r="BQ635" s="73"/>
      <c r="BR635" s="73"/>
      <c r="BS635" s="493"/>
      <c r="BT635" s="493"/>
      <c r="BU635" s="493"/>
      <c r="BV635" s="70"/>
      <c r="BW635" s="70"/>
      <c r="BX635" s="70"/>
      <c r="BY635" s="70"/>
      <c r="BZ635" s="70"/>
      <c r="CA635" s="70"/>
      <c r="CB635" s="70"/>
      <c r="CC635" s="70"/>
      <c r="CD635" s="491"/>
      <c r="CE635" s="491"/>
      <c r="CF635" s="491"/>
      <c r="CG635" s="491"/>
      <c r="CH635" s="491"/>
      <c r="CI635" s="491"/>
      <c r="CJ635" s="491"/>
      <c r="CK635" s="490"/>
      <c r="CL635" s="186"/>
    </row>
    <row r="636" spans="67:90" x14ac:dyDescent="0.2">
      <c r="BO636" s="490"/>
      <c r="BP636" s="73"/>
      <c r="BQ636" s="73"/>
      <c r="BR636" s="73"/>
      <c r="BS636" s="493"/>
      <c r="BT636" s="493"/>
      <c r="BU636" s="493"/>
      <c r="BV636" s="70"/>
      <c r="BW636" s="70"/>
      <c r="BX636" s="70"/>
      <c r="BY636" s="70"/>
      <c r="BZ636" s="70"/>
      <c r="CA636" s="70"/>
      <c r="CB636" s="70"/>
      <c r="CC636" s="70"/>
      <c r="CD636" s="491"/>
      <c r="CE636" s="491"/>
      <c r="CF636" s="491"/>
      <c r="CG636" s="491"/>
      <c r="CH636" s="491"/>
      <c r="CI636" s="491"/>
      <c r="CJ636" s="491"/>
      <c r="CK636" s="490"/>
      <c r="CL636" s="186"/>
    </row>
    <row r="637" spans="67:90" x14ac:dyDescent="0.2">
      <c r="BO637" s="490"/>
      <c r="BP637" s="73"/>
      <c r="BQ637" s="73"/>
      <c r="BR637" s="73"/>
      <c r="BS637" s="493"/>
      <c r="BT637" s="493"/>
      <c r="BU637" s="493"/>
      <c r="BV637" s="70"/>
      <c r="BW637" s="70"/>
      <c r="BX637" s="70"/>
      <c r="BY637" s="70"/>
      <c r="BZ637" s="70"/>
      <c r="CA637" s="70"/>
      <c r="CB637" s="70"/>
      <c r="CC637" s="70"/>
      <c r="CD637" s="491"/>
      <c r="CE637" s="491"/>
      <c r="CF637" s="491"/>
      <c r="CG637" s="491"/>
      <c r="CH637" s="491"/>
      <c r="CI637" s="491"/>
      <c r="CJ637" s="491"/>
      <c r="CK637" s="490"/>
      <c r="CL637" s="186"/>
    </row>
    <row r="638" spans="67:90" x14ac:dyDescent="0.2">
      <c r="BO638" s="490"/>
      <c r="BP638" s="73"/>
      <c r="BQ638" s="73"/>
      <c r="BR638" s="73"/>
      <c r="BS638" s="493"/>
      <c r="BT638" s="493"/>
      <c r="BU638" s="493"/>
      <c r="BV638" s="70"/>
      <c r="BW638" s="70"/>
      <c r="BX638" s="70"/>
      <c r="BY638" s="70"/>
      <c r="BZ638" s="70"/>
      <c r="CA638" s="70"/>
      <c r="CB638" s="70"/>
      <c r="CC638" s="70"/>
      <c r="CD638" s="491"/>
      <c r="CE638" s="491"/>
      <c r="CF638" s="491"/>
      <c r="CG638" s="491"/>
      <c r="CH638" s="491"/>
      <c r="CI638" s="491"/>
      <c r="CJ638" s="491"/>
      <c r="CK638" s="490"/>
      <c r="CL638" s="186"/>
    </row>
    <row r="639" spans="67:90" x14ac:dyDescent="0.2">
      <c r="BO639" s="490"/>
      <c r="BP639" s="73"/>
      <c r="BQ639" s="73"/>
      <c r="BR639" s="73"/>
      <c r="BS639" s="493"/>
      <c r="BT639" s="493"/>
      <c r="BU639" s="493"/>
      <c r="BV639" s="70"/>
      <c r="BW639" s="70"/>
      <c r="BX639" s="70"/>
      <c r="BY639" s="70"/>
      <c r="BZ639" s="70"/>
      <c r="CA639" s="70"/>
      <c r="CB639" s="70"/>
      <c r="CC639" s="70"/>
      <c r="CD639" s="491"/>
      <c r="CE639" s="491"/>
      <c r="CF639" s="491"/>
      <c r="CG639" s="491"/>
      <c r="CH639" s="491"/>
      <c r="CI639" s="491"/>
      <c r="CJ639" s="491"/>
      <c r="CK639" s="490"/>
      <c r="CL639" s="186"/>
    </row>
    <row r="640" spans="67:90" x14ac:dyDescent="0.2">
      <c r="BO640" s="490"/>
      <c r="BP640" s="73"/>
      <c r="BQ640" s="73"/>
      <c r="BR640" s="73"/>
      <c r="BS640" s="493"/>
      <c r="BT640" s="493"/>
      <c r="BU640" s="493"/>
      <c r="BV640" s="70"/>
      <c r="BW640" s="70"/>
      <c r="BX640" s="70"/>
      <c r="BY640" s="70"/>
      <c r="BZ640" s="70"/>
      <c r="CA640" s="70"/>
      <c r="CB640" s="70"/>
      <c r="CC640" s="70"/>
      <c r="CD640" s="491"/>
      <c r="CE640" s="491"/>
      <c r="CF640" s="491"/>
      <c r="CG640" s="491"/>
      <c r="CH640" s="491"/>
      <c r="CI640" s="491"/>
      <c r="CJ640" s="491"/>
      <c r="CK640" s="490"/>
      <c r="CL640" s="186"/>
    </row>
    <row r="641" spans="67:90" x14ac:dyDescent="0.2">
      <c r="BO641" s="490"/>
      <c r="BP641" s="73"/>
      <c r="BQ641" s="73"/>
      <c r="BR641" s="73"/>
      <c r="BS641" s="493"/>
      <c r="BT641" s="493"/>
      <c r="BU641" s="493"/>
      <c r="BV641" s="70"/>
      <c r="BW641" s="70"/>
      <c r="BX641" s="70"/>
      <c r="BY641" s="70"/>
      <c r="BZ641" s="70"/>
      <c r="CA641" s="70"/>
      <c r="CB641" s="70"/>
      <c r="CC641" s="70"/>
      <c r="CD641" s="491"/>
      <c r="CE641" s="491"/>
      <c r="CF641" s="491"/>
      <c r="CG641" s="491"/>
      <c r="CH641" s="491"/>
      <c r="CI641" s="491"/>
      <c r="CJ641" s="491"/>
      <c r="CK641" s="490"/>
      <c r="CL641" s="186"/>
    </row>
    <row r="642" spans="67:90" x14ac:dyDescent="0.2">
      <c r="BO642" s="490"/>
      <c r="BP642" s="73"/>
      <c r="BQ642" s="73"/>
      <c r="BR642" s="73"/>
      <c r="BS642" s="493"/>
      <c r="BT642" s="493"/>
      <c r="BU642" s="493"/>
      <c r="BV642" s="70"/>
      <c r="BW642" s="70"/>
      <c r="BX642" s="70"/>
      <c r="BY642" s="70"/>
      <c r="BZ642" s="70"/>
      <c r="CA642" s="70"/>
      <c r="CB642" s="70"/>
      <c r="CC642" s="70"/>
      <c r="CD642" s="491"/>
      <c r="CE642" s="491"/>
      <c r="CF642" s="491"/>
      <c r="CG642" s="491"/>
      <c r="CH642" s="491"/>
      <c r="CI642" s="491"/>
      <c r="CJ642" s="491"/>
      <c r="CK642" s="490"/>
      <c r="CL642" s="186"/>
    </row>
    <row r="643" spans="67:90" x14ac:dyDescent="0.2">
      <c r="BO643" s="490"/>
      <c r="BP643" s="73"/>
      <c r="BQ643" s="73"/>
      <c r="BR643" s="73"/>
      <c r="BS643" s="493"/>
      <c r="BT643" s="493"/>
      <c r="BU643" s="493"/>
      <c r="BV643" s="70"/>
      <c r="BW643" s="70"/>
      <c r="BX643" s="70"/>
      <c r="BY643" s="70"/>
      <c r="BZ643" s="70"/>
      <c r="CA643" s="70"/>
      <c r="CB643" s="70"/>
      <c r="CC643" s="70"/>
      <c r="CD643" s="491"/>
      <c r="CE643" s="491"/>
      <c r="CF643" s="491"/>
      <c r="CG643" s="491"/>
      <c r="CH643" s="491"/>
      <c r="CI643" s="491"/>
      <c r="CJ643" s="491"/>
      <c r="CK643" s="490"/>
      <c r="CL643" s="186"/>
    </row>
    <row r="644" spans="67:90" x14ac:dyDescent="0.2">
      <c r="BO644" s="490"/>
      <c r="BP644" s="73"/>
      <c r="BQ644" s="73"/>
      <c r="BR644" s="73"/>
      <c r="BS644" s="493"/>
      <c r="BT644" s="493"/>
      <c r="BU644" s="493"/>
      <c r="BV644" s="70"/>
      <c r="BW644" s="70"/>
      <c r="BX644" s="70"/>
      <c r="BY644" s="70"/>
      <c r="BZ644" s="70"/>
      <c r="CA644" s="70"/>
      <c r="CB644" s="70"/>
      <c r="CC644" s="70"/>
      <c r="CD644" s="491"/>
      <c r="CE644" s="491"/>
      <c r="CF644" s="491"/>
      <c r="CG644" s="491"/>
      <c r="CH644" s="491"/>
      <c r="CI644" s="491"/>
      <c r="CJ644" s="491"/>
      <c r="CK644" s="490"/>
      <c r="CL644" s="186"/>
    </row>
    <row r="645" spans="67:90" x14ac:dyDescent="0.2">
      <c r="BO645" s="490"/>
      <c r="BP645" s="73"/>
      <c r="BQ645" s="73"/>
      <c r="BR645" s="73"/>
      <c r="BS645" s="493"/>
      <c r="BT645" s="493"/>
      <c r="BU645" s="493"/>
      <c r="BV645" s="70"/>
      <c r="BW645" s="70"/>
      <c r="BX645" s="70"/>
      <c r="BY645" s="70"/>
      <c r="BZ645" s="70"/>
      <c r="CA645" s="70"/>
      <c r="CB645" s="70"/>
      <c r="CC645" s="70"/>
      <c r="CD645" s="491"/>
      <c r="CE645" s="491"/>
      <c r="CF645" s="491"/>
      <c r="CG645" s="491"/>
      <c r="CH645" s="491"/>
      <c r="CI645" s="491"/>
      <c r="CJ645" s="491"/>
      <c r="CK645" s="490"/>
      <c r="CL645" s="186"/>
    </row>
    <row r="646" spans="67:90" x14ac:dyDescent="0.2">
      <c r="BO646" s="490"/>
      <c r="BP646" s="73"/>
      <c r="BQ646" s="73"/>
      <c r="BR646" s="73"/>
      <c r="BS646" s="493"/>
      <c r="BT646" s="493"/>
      <c r="BU646" s="493"/>
      <c r="BV646" s="70"/>
      <c r="BW646" s="70"/>
      <c r="BX646" s="70"/>
      <c r="BY646" s="70"/>
      <c r="BZ646" s="70"/>
      <c r="CA646" s="70"/>
      <c r="CB646" s="70"/>
      <c r="CC646" s="70"/>
      <c r="CD646" s="491"/>
      <c r="CE646" s="491"/>
      <c r="CF646" s="491"/>
      <c r="CG646" s="491"/>
      <c r="CH646" s="491"/>
      <c r="CI646" s="491"/>
      <c r="CJ646" s="491"/>
      <c r="CK646" s="490"/>
      <c r="CL646" s="186"/>
    </row>
    <row r="647" spans="67:90" x14ac:dyDescent="0.2">
      <c r="BO647" s="490"/>
      <c r="BP647" s="73"/>
      <c r="BQ647" s="73"/>
      <c r="BR647" s="73"/>
      <c r="BS647" s="493"/>
      <c r="BT647" s="493"/>
      <c r="BU647" s="493"/>
      <c r="BV647" s="70"/>
      <c r="BW647" s="70"/>
      <c r="BX647" s="70"/>
      <c r="BY647" s="70"/>
      <c r="BZ647" s="70"/>
      <c r="CA647" s="70"/>
      <c r="CB647" s="70"/>
      <c r="CC647" s="70"/>
      <c r="CD647" s="491"/>
      <c r="CE647" s="491"/>
      <c r="CF647" s="491"/>
      <c r="CG647" s="491"/>
      <c r="CH647" s="491"/>
      <c r="CI647" s="491"/>
      <c r="CJ647" s="491"/>
      <c r="CK647" s="490"/>
      <c r="CL647" s="186"/>
    </row>
    <row r="648" spans="67:90" x14ac:dyDescent="0.2">
      <c r="BO648" s="490"/>
      <c r="BP648" s="73"/>
      <c r="BQ648" s="73"/>
      <c r="BR648" s="73"/>
      <c r="BS648" s="493"/>
      <c r="BT648" s="493"/>
      <c r="BU648" s="493"/>
      <c r="BV648" s="70"/>
      <c r="BW648" s="70"/>
      <c r="BX648" s="70"/>
      <c r="BY648" s="70"/>
      <c r="BZ648" s="70"/>
      <c r="CA648" s="70"/>
      <c r="CB648" s="70"/>
      <c r="CC648" s="70"/>
      <c r="CD648" s="491"/>
      <c r="CE648" s="491"/>
      <c r="CF648" s="491"/>
      <c r="CG648" s="491"/>
      <c r="CH648" s="491"/>
      <c r="CI648" s="491"/>
      <c r="CJ648" s="491"/>
      <c r="CK648" s="490"/>
      <c r="CL648" s="186"/>
    </row>
    <row r="649" spans="67:90" x14ac:dyDescent="0.2">
      <c r="BO649" s="490"/>
      <c r="BP649" s="73"/>
      <c r="BQ649" s="73"/>
      <c r="BR649" s="73"/>
      <c r="BS649" s="493"/>
      <c r="BT649" s="493"/>
      <c r="BU649" s="493"/>
      <c r="BV649" s="70"/>
      <c r="BW649" s="70"/>
      <c r="BX649" s="70"/>
      <c r="BY649" s="70"/>
      <c r="BZ649" s="70"/>
      <c r="CA649" s="70"/>
      <c r="CB649" s="70"/>
      <c r="CC649" s="70"/>
      <c r="CD649" s="491"/>
      <c r="CE649" s="491"/>
      <c r="CF649" s="491"/>
      <c r="CG649" s="491"/>
      <c r="CH649" s="491"/>
      <c r="CI649" s="491"/>
      <c r="CJ649" s="491"/>
      <c r="CK649" s="490"/>
      <c r="CL649" s="186"/>
    </row>
    <row r="650" spans="67:90" x14ac:dyDescent="0.2">
      <c r="BO650" s="490"/>
      <c r="BP650" s="73"/>
      <c r="BQ650" s="73"/>
      <c r="BR650" s="73"/>
      <c r="BS650" s="493"/>
      <c r="BT650" s="493"/>
      <c r="BU650" s="493"/>
      <c r="BV650" s="70"/>
      <c r="BW650" s="70"/>
      <c r="BX650" s="70"/>
      <c r="BY650" s="70"/>
      <c r="BZ650" s="70"/>
      <c r="CA650" s="70"/>
      <c r="CB650" s="70"/>
      <c r="CC650" s="70"/>
      <c r="CD650" s="491"/>
      <c r="CE650" s="491"/>
      <c r="CF650" s="491"/>
      <c r="CG650" s="491"/>
      <c r="CH650" s="491"/>
      <c r="CI650" s="491"/>
      <c r="CJ650" s="491"/>
      <c r="CK650" s="490"/>
      <c r="CL650" s="186"/>
    </row>
    <row r="651" spans="67:90" x14ac:dyDescent="0.2">
      <c r="BO651" s="490"/>
      <c r="BP651" s="73"/>
      <c r="BQ651" s="73"/>
      <c r="BR651" s="73"/>
      <c r="BS651" s="493"/>
      <c r="BT651" s="493"/>
      <c r="BU651" s="493"/>
      <c r="BV651" s="70"/>
      <c r="BW651" s="70"/>
      <c r="BX651" s="70"/>
      <c r="BY651" s="70"/>
      <c r="BZ651" s="70"/>
      <c r="CA651" s="70"/>
      <c r="CB651" s="70"/>
      <c r="CC651" s="70"/>
      <c r="CD651" s="491"/>
      <c r="CE651" s="491"/>
      <c r="CF651" s="491"/>
      <c r="CG651" s="491"/>
      <c r="CH651" s="491"/>
      <c r="CI651" s="491"/>
      <c r="CJ651" s="491"/>
      <c r="CK651" s="490"/>
      <c r="CL651" s="186"/>
    </row>
    <row r="652" spans="67:90" x14ac:dyDescent="0.2">
      <c r="BO652" s="490"/>
      <c r="BP652" s="73"/>
      <c r="BQ652" s="73"/>
      <c r="BR652" s="73"/>
      <c r="BS652" s="493"/>
      <c r="BT652" s="493"/>
      <c r="BU652" s="493"/>
      <c r="BV652" s="70"/>
      <c r="BW652" s="70"/>
      <c r="BX652" s="70"/>
      <c r="BY652" s="70"/>
      <c r="BZ652" s="70"/>
      <c r="CA652" s="70"/>
      <c r="CB652" s="70"/>
      <c r="CC652" s="70"/>
      <c r="CD652" s="491"/>
      <c r="CE652" s="491"/>
      <c r="CF652" s="491"/>
      <c r="CG652" s="491"/>
      <c r="CH652" s="491"/>
      <c r="CI652" s="491"/>
      <c r="CJ652" s="491"/>
      <c r="CK652" s="490"/>
      <c r="CL652" s="186"/>
    </row>
    <row r="653" spans="67:90" x14ac:dyDescent="0.2">
      <c r="BO653" s="490"/>
      <c r="BP653" s="73"/>
      <c r="BQ653" s="73"/>
      <c r="BR653" s="73"/>
      <c r="BS653" s="493"/>
      <c r="BT653" s="493"/>
      <c r="BU653" s="493"/>
      <c r="BV653" s="70"/>
      <c r="BW653" s="70"/>
      <c r="BX653" s="70"/>
      <c r="BY653" s="70"/>
      <c r="BZ653" s="70"/>
      <c r="CA653" s="70"/>
      <c r="CB653" s="70"/>
      <c r="CC653" s="70"/>
      <c r="CD653" s="491"/>
      <c r="CE653" s="491"/>
      <c r="CF653" s="491"/>
      <c r="CG653" s="491"/>
      <c r="CH653" s="491"/>
      <c r="CI653" s="491"/>
      <c r="CJ653" s="491"/>
      <c r="CK653" s="490"/>
      <c r="CL653" s="186"/>
    </row>
    <row r="654" spans="67:90" x14ac:dyDescent="0.2">
      <c r="BO654" s="490"/>
      <c r="BP654" s="73"/>
      <c r="BQ654" s="73"/>
      <c r="BR654" s="73"/>
      <c r="BS654" s="493"/>
      <c r="BT654" s="493"/>
      <c r="BU654" s="493"/>
      <c r="BV654" s="70"/>
      <c r="BW654" s="70"/>
      <c r="BX654" s="70"/>
      <c r="BY654" s="70"/>
      <c r="BZ654" s="70"/>
      <c r="CA654" s="70"/>
      <c r="CB654" s="70"/>
      <c r="CC654" s="70"/>
      <c r="CD654" s="491"/>
      <c r="CE654" s="491"/>
      <c r="CF654" s="491"/>
      <c r="CG654" s="491"/>
      <c r="CH654" s="491"/>
      <c r="CI654" s="491"/>
      <c r="CJ654" s="491"/>
      <c r="CK654" s="490"/>
      <c r="CL654" s="186"/>
    </row>
    <row r="655" spans="67:90" x14ac:dyDescent="0.2">
      <c r="BO655" s="490"/>
      <c r="BP655" s="73"/>
      <c r="BQ655" s="73"/>
      <c r="BR655" s="73"/>
      <c r="BS655" s="493"/>
      <c r="BT655" s="493"/>
      <c r="BU655" s="493"/>
      <c r="BV655" s="70"/>
      <c r="BW655" s="70"/>
      <c r="BX655" s="70"/>
      <c r="BY655" s="70"/>
      <c r="BZ655" s="70"/>
      <c r="CA655" s="70"/>
      <c r="CB655" s="70"/>
      <c r="CC655" s="70"/>
      <c r="CD655" s="491"/>
      <c r="CE655" s="491"/>
      <c r="CF655" s="491"/>
      <c r="CG655" s="491"/>
      <c r="CH655" s="491"/>
      <c r="CI655" s="491"/>
      <c r="CJ655" s="491"/>
      <c r="CK655" s="490"/>
      <c r="CL655" s="186"/>
    </row>
    <row r="656" spans="67:90" x14ac:dyDescent="0.2">
      <c r="BO656" s="490"/>
      <c r="BP656" s="73"/>
      <c r="BQ656" s="73"/>
      <c r="BR656" s="73"/>
      <c r="BS656" s="493"/>
      <c r="BT656" s="493"/>
      <c r="BU656" s="493"/>
      <c r="BV656" s="70"/>
      <c r="BW656" s="70"/>
      <c r="BX656" s="70"/>
      <c r="BY656" s="70"/>
      <c r="BZ656" s="70"/>
      <c r="CA656" s="70"/>
      <c r="CB656" s="70"/>
      <c r="CC656" s="70"/>
      <c r="CD656" s="491"/>
      <c r="CE656" s="491"/>
      <c r="CF656" s="491"/>
      <c r="CG656" s="491"/>
      <c r="CH656" s="491"/>
      <c r="CI656" s="491"/>
      <c r="CJ656" s="491"/>
      <c r="CK656" s="490"/>
      <c r="CL656" s="186"/>
    </row>
    <row r="657" spans="67:90" x14ac:dyDescent="0.2">
      <c r="BO657" s="490"/>
      <c r="BP657" s="73"/>
      <c r="BQ657" s="73"/>
      <c r="BR657" s="73"/>
      <c r="BS657" s="493"/>
      <c r="BT657" s="493"/>
      <c r="BU657" s="493"/>
      <c r="BV657" s="70"/>
      <c r="BW657" s="70"/>
      <c r="BX657" s="70"/>
      <c r="BY657" s="70"/>
      <c r="BZ657" s="70"/>
      <c r="CA657" s="70"/>
      <c r="CB657" s="70"/>
      <c r="CC657" s="70"/>
      <c r="CD657" s="491"/>
      <c r="CE657" s="491"/>
      <c r="CF657" s="491"/>
      <c r="CG657" s="491"/>
      <c r="CH657" s="491"/>
      <c r="CI657" s="491"/>
      <c r="CJ657" s="491"/>
      <c r="CK657" s="490"/>
      <c r="CL657" s="186"/>
    </row>
    <row r="658" spans="67:90" x14ac:dyDescent="0.2">
      <c r="BO658" s="490"/>
      <c r="BP658" s="73"/>
      <c r="BQ658" s="73"/>
      <c r="BR658" s="73"/>
      <c r="BS658" s="493"/>
      <c r="BT658" s="493"/>
      <c r="BU658" s="493"/>
      <c r="BV658" s="70"/>
      <c r="BW658" s="70"/>
      <c r="BX658" s="70"/>
      <c r="BY658" s="70"/>
      <c r="BZ658" s="70"/>
      <c r="CA658" s="70"/>
      <c r="CB658" s="70"/>
      <c r="CC658" s="70"/>
      <c r="CD658" s="491"/>
      <c r="CE658" s="491"/>
      <c r="CF658" s="491"/>
      <c r="CG658" s="491"/>
      <c r="CH658" s="491"/>
      <c r="CI658" s="491"/>
      <c r="CJ658" s="491"/>
      <c r="CK658" s="490"/>
      <c r="CL658" s="186"/>
    </row>
    <row r="659" spans="67:90" x14ac:dyDescent="0.2">
      <c r="BO659" s="490"/>
      <c r="BP659" s="73"/>
      <c r="BQ659" s="73"/>
      <c r="BR659" s="73"/>
      <c r="BS659" s="493"/>
      <c r="BT659" s="493"/>
      <c r="BU659" s="493"/>
      <c r="BV659" s="70"/>
      <c r="BW659" s="70"/>
      <c r="BX659" s="70"/>
      <c r="BY659" s="70"/>
      <c r="BZ659" s="70"/>
      <c r="CA659" s="70"/>
      <c r="CB659" s="70"/>
      <c r="CC659" s="70"/>
      <c r="CD659" s="491"/>
      <c r="CE659" s="491"/>
      <c r="CF659" s="491"/>
      <c r="CG659" s="491"/>
      <c r="CH659" s="491"/>
      <c r="CI659" s="491"/>
      <c r="CJ659" s="491"/>
      <c r="CK659" s="490"/>
      <c r="CL659" s="186"/>
    </row>
    <row r="660" spans="67:90" x14ac:dyDescent="0.2">
      <c r="BO660" s="490"/>
      <c r="BP660" s="73"/>
      <c r="BQ660" s="73"/>
      <c r="BR660" s="73"/>
      <c r="BS660" s="493"/>
      <c r="BT660" s="493"/>
      <c r="BU660" s="493"/>
      <c r="BV660" s="70"/>
      <c r="BW660" s="70"/>
      <c r="BX660" s="70"/>
      <c r="BY660" s="70"/>
      <c r="BZ660" s="70"/>
      <c r="CA660" s="70"/>
      <c r="CB660" s="70"/>
      <c r="CC660" s="70"/>
      <c r="CD660" s="491"/>
      <c r="CE660" s="491"/>
      <c r="CF660" s="491"/>
      <c r="CG660" s="491"/>
      <c r="CH660" s="491"/>
      <c r="CI660" s="491"/>
      <c r="CJ660" s="491"/>
      <c r="CK660" s="490"/>
      <c r="CL660" s="186"/>
    </row>
    <row r="661" spans="67:90" x14ac:dyDescent="0.2">
      <c r="BO661" s="490"/>
      <c r="BP661" s="73"/>
      <c r="BQ661" s="73"/>
      <c r="BR661" s="73"/>
      <c r="BS661" s="493"/>
      <c r="BT661" s="493"/>
      <c r="BU661" s="493"/>
      <c r="BV661" s="70"/>
      <c r="BW661" s="70"/>
      <c r="BX661" s="70"/>
      <c r="BY661" s="70"/>
      <c r="BZ661" s="70"/>
      <c r="CA661" s="70"/>
      <c r="CB661" s="70"/>
      <c r="CC661" s="70"/>
      <c r="CD661" s="491"/>
      <c r="CE661" s="491"/>
      <c r="CF661" s="491"/>
      <c r="CG661" s="491"/>
      <c r="CH661" s="491"/>
      <c r="CI661" s="491"/>
      <c r="CJ661" s="491"/>
      <c r="CK661" s="490"/>
      <c r="CL661" s="186"/>
    </row>
    <row r="662" spans="67:90" x14ac:dyDescent="0.2">
      <c r="BO662" s="490"/>
      <c r="BP662" s="73"/>
      <c r="BQ662" s="73"/>
      <c r="BR662" s="73"/>
      <c r="BS662" s="493"/>
      <c r="BT662" s="493"/>
      <c r="BU662" s="493"/>
      <c r="BV662" s="70"/>
      <c r="BW662" s="70"/>
      <c r="BX662" s="70"/>
      <c r="BY662" s="70"/>
      <c r="BZ662" s="70"/>
      <c r="CA662" s="70"/>
      <c r="CB662" s="70"/>
      <c r="CC662" s="70"/>
      <c r="CD662" s="491"/>
      <c r="CE662" s="491"/>
      <c r="CF662" s="491"/>
      <c r="CG662" s="491"/>
      <c r="CH662" s="491"/>
      <c r="CI662" s="491"/>
      <c r="CJ662" s="491"/>
      <c r="CK662" s="490"/>
      <c r="CL662" s="186"/>
    </row>
    <row r="663" spans="67:90" x14ac:dyDescent="0.2">
      <c r="BO663" s="490"/>
      <c r="BP663" s="73"/>
      <c r="BQ663" s="73"/>
      <c r="BR663" s="73"/>
      <c r="BS663" s="493"/>
      <c r="BT663" s="493"/>
      <c r="BU663" s="493"/>
      <c r="BV663" s="70"/>
      <c r="BW663" s="70"/>
      <c r="BX663" s="70"/>
      <c r="BY663" s="70"/>
      <c r="BZ663" s="70"/>
      <c r="CA663" s="70"/>
      <c r="CB663" s="70"/>
      <c r="CC663" s="70"/>
      <c r="CD663" s="491"/>
      <c r="CE663" s="491"/>
      <c r="CF663" s="491"/>
      <c r="CG663" s="491"/>
      <c r="CH663" s="491"/>
      <c r="CI663" s="491"/>
      <c r="CJ663" s="491"/>
      <c r="CK663" s="490"/>
      <c r="CL663" s="186"/>
    </row>
    <row r="664" spans="67:90" x14ac:dyDescent="0.2">
      <c r="BO664" s="490"/>
      <c r="BP664" s="73"/>
      <c r="BQ664" s="73"/>
      <c r="BR664" s="73"/>
      <c r="BS664" s="493"/>
      <c r="BT664" s="493"/>
      <c r="BU664" s="493"/>
      <c r="BV664" s="70"/>
      <c r="BW664" s="70"/>
      <c r="BX664" s="70"/>
      <c r="BY664" s="70"/>
      <c r="BZ664" s="70"/>
      <c r="CA664" s="70"/>
      <c r="CB664" s="70"/>
      <c r="CC664" s="70"/>
      <c r="CD664" s="491"/>
      <c r="CE664" s="491"/>
      <c r="CF664" s="491"/>
      <c r="CG664" s="491"/>
      <c r="CH664" s="491"/>
      <c r="CI664" s="491"/>
      <c r="CJ664" s="491"/>
      <c r="CK664" s="490"/>
      <c r="CL664" s="186"/>
    </row>
    <row r="665" spans="67:90" x14ac:dyDescent="0.2">
      <c r="BO665" s="490"/>
      <c r="BP665" s="73"/>
      <c r="BQ665" s="73"/>
      <c r="BR665" s="73"/>
      <c r="BS665" s="493"/>
      <c r="BT665" s="493"/>
      <c r="BU665" s="493"/>
      <c r="BV665" s="70"/>
      <c r="BW665" s="70"/>
      <c r="BX665" s="70"/>
      <c r="BY665" s="70"/>
      <c r="BZ665" s="70"/>
      <c r="CA665" s="70"/>
      <c r="CB665" s="70"/>
      <c r="CC665" s="70"/>
      <c r="CD665" s="491"/>
      <c r="CE665" s="491"/>
      <c r="CF665" s="491"/>
      <c r="CG665" s="491"/>
      <c r="CH665" s="491"/>
      <c r="CI665" s="491"/>
      <c r="CJ665" s="491"/>
      <c r="CK665" s="490"/>
      <c r="CL665" s="186"/>
    </row>
    <row r="666" spans="67:90" x14ac:dyDescent="0.2">
      <c r="BO666" s="490"/>
      <c r="BP666" s="73"/>
      <c r="BQ666" s="73"/>
      <c r="BR666" s="73"/>
      <c r="BS666" s="493"/>
      <c r="BT666" s="493"/>
      <c r="BU666" s="493"/>
      <c r="BV666" s="70"/>
      <c r="BW666" s="70"/>
      <c r="BX666" s="70"/>
      <c r="BY666" s="70"/>
      <c r="BZ666" s="70"/>
      <c r="CA666" s="70"/>
      <c r="CB666" s="70"/>
      <c r="CC666" s="70"/>
      <c r="CD666" s="491"/>
      <c r="CE666" s="491"/>
      <c r="CF666" s="491"/>
      <c r="CG666" s="491"/>
      <c r="CH666" s="491"/>
      <c r="CI666" s="491"/>
      <c r="CJ666" s="491"/>
      <c r="CK666" s="490"/>
      <c r="CL666" s="186"/>
    </row>
    <row r="667" spans="67:90" x14ac:dyDescent="0.2">
      <c r="BO667" s="490"/>
      <c r="BP667" s="73"/>
      <c r="BQ667" s="73"/>
      <c r="BR667" s="73"/>
      <c r="BS667" s="493"/>
      <c r="BT667" s="493"/>
      <c r="BU667" s="493"/>
      <c r="BV667" s="70"/>
      <c r="BW667" s="70"/>
      <c r="BX667" s="70"/>
      <c r="BY667" s="70"/>
      <c r="BZ667" s="70"/>
      <c r="CA667" s="70"/>
      <c r="CB667" s="70"/>
      <c r="CC667" s="70"/>
      <c r="CD667" s="491"/>
      <c r="CE667" s="491"/>
      <c r="CF667" s="491"/>
      <c r="CG667" s="491"/>
      <c r="CH667" s="491"/>
      <c r="CI667" s="491"/>
      <c r="CJ667" s="491"/>
      <c r="CK667" s="490"/>
      <c r="CL667" s="186"/>
    </row>
    <row r="668" spans="67:90" x14ac:dyDescent="0.2">
      <c r="BO668" s="490"/>
      <c r="BP668" s="73"/>
      <c r="BQ668" s="73"/>
      <c r="BR668" s="73"/>
      <c r="BS668" s="493"/>
      <c r="BT668" s="493"/>
      <c r="BU668" s="493"/>
      <c r="BV668" s="70"/>
      <c r="BW668" s="70"/>
      <c r="BX668" s="70"/>
      <c r="BY668" s="70"/>
      <c r="BZ668" s="70"/>
      <c r="CA668" s="70"/>
      <c r="CB668" s="70"/>
      <c r="CC668" s="70"/>
      <c r="CD668" s="491"/>
      <c r="CE668" s="491"/>
      <c r="CF668" s="491"/>
      <c r="CG668" s="491"/>
      <c r="CH668" s="491"/>
      <c r="CI668" s="491"/>
      <c r="CJ668" s="491"/>
      <c r="CK668" s="490"/>
      <c r="CL668" s="186"/>
    </row>
    <row r="669" spans="67:90" x14ac:dyDescent="0.2">
      <c r="BO669" s="490"/>
      <c r="BP669" s="73"/>
      <c r="BQ669" s="73"/>
      <c r="BR669" s="73"/>
      <c r="BS669" s="493"/>
      <c r="BT669" s="493"/>
      <c r="BU669" s="493"/>
      <c r="BV669" s="70"/>
      <c r="BW669" s="70"/>
      <c r="BX669" s="70"/>
      <c r="BY669" s="70"/>
      <c r="BZ669" s="70"/>
      <c r="CA669" s="70"/>
      <c r="CB669" s="70"/>
      <c r="CC669" s="70"/>
      <c r="CD669" s="491"/>
      <c r="CE669" s="491"/>
      <c r="CF669" s="491"/>
      <c r="CG669" s="491"/>
      <c r="CH669" s="491"/>
      <c r="CI669" s="491"/>
      <c r="CJ669" s="491"/>
      <c r="CK669" s="490"/>
      <c r="CL669" s="186"/>
    </row>
    <row r="670" spans="67:90" x14ac:dyDescent="0.2">
      <c r="BO670" s="490"/>
      <c r="BP670" s="73"/>
      <c r="BQ670" s="73"/>
      <c r="BR670" s="73"/>
      <c r="BS670" s="493"/>
      <c r="BT670" s="493"/>
      <c r="BU670" s="493"/>
      <c r="BV670" s="70"/>
      <c r="BW670" s="70"/>
      <c r="BX670" s="70"/>
      <c r="BY670" s="70"/>
      <c r="BZ670" s="70"/>
      <c r="CA670" s="70"/>
      <c r="CB670" s="70"/>
      <c r="CC670" s="70"/>
      <c r="CD670" s="491"/>
      <c r="CE670" s="491"/>
      <c r="CF670" s="491"/>
      <c r="CG670" s="491"/>
      <c r="CH670" s="491"/>
      <c r="CI670" s="491"/>
      <c r="CJ670" s="491"/>
      <c r="CK670" s="490"/>
      <c r="CL670" s="186"/>
    </row>
    <row r="671" spans="67:90" x14ac:dyDescent="0.2">
      <c r="BO671" s="490"/>
      <c r="BP671" s="73"/>
      <c r="BQ671" s="73"/>
      <c r="BR671" s="73"/>
      <c r="BS671" s="493"/>
      <c r="BT671" s="493"/>
      <c r="BU671" s="493"/>
      <c r="BV671" s="70"/>
      <c r="BW671" s="70"/>
      <c r="BX671" s="70"/>
      <c r="BY671" s="70"/>
      <c r="BZ671" s="70"/>
      <c r="CA671" s="70"/>
      <c r="CB671" s="70"/>
      <c r="CC671" s="70"/>
      <c r="CD671" s="491"/>
      <c r="CE671" s="491"/>
      <c r="CF671" s="491"/>
      <c r="CG671" s="491"/>
      <c r="CH671" s="491"/>
      <c r="CI671" s="491"/>
      <c r="CJ671" s="491"/>
      <c r="CK671" s="490"/>
      <c r="CL671" s="186"/>
    </row>
    <row r="672" spans="67:90" x14ac:dyDescent="0.2">
      <c r="BO672" s="490"/>
      <c r="BP672" s="73"/>
      <c r="BQ672" s="73"/>
      <c r="BR672" s="73"/>
      <c r="BS672" s="493"/>
      <c r="BT672" s="493"/>
      <c r="BU672" s="493"/>
      <c r="BV672" s="70"/>
      <c r="BW672" s="70"/>
      <c r="BX672" s="70"/>
      <c r="BY672" s="70"/>
      <c r="BZ672" s="70"/>
      <c r="CA672" s="70"/>
      <c r="CB672" s="70"/>
      <c r="CC672" s="70"/>
      <c r="CD672" s="491"/>
      <c r="CE672" s="491"/>
      <c r="CF672" s="491"/>
      <c r="CG672" s="491"/>
      <c r="CH672" s="491"/>
      <c r="CI672" s="491"/>
      <c r="CJ672" s="491"/>
      <c r="CK672" s="490"/>
      <c r="CL672" s="186"/>
    </row>
    <row r="673" spans="67:90" x14ac:dyDescent="0.2">
      <c r="BO673" s="490"/>
      <c r="BP673" s="73"/>
      <c r="BQ673" s="73"/>
      <c r="BR673" s="73"/>
      <c r="BS673" s="493"/>
      <c r="BT673" s="493"/>
      <c r="BU673" s="493"/>
      <c r="BV673" s="70"/>
      <c r="BW673" s="70"/>
      <c r="BX673" s="70"/>
      <c r="BY673" s="70"/>
      <c r="BZ673" s="70"/>
      <c r="CA673" s="70"/>
      <c r="CB673" s="70"/>
      <c r="CC673" s="70"/>
      <c r="CD673" s="491"/>
      <c r="CE673" s="491"/>
      <c r="CF673" s="491"/>
      <c r="CG673" s="491"/>
      <c r="CH673" s="491"/>
      <c r="CI673" s="491"/>
      <c r="CJ673" s="491"/>
      <c r="CK673" s="490"/>
      <c r="CL673" s="186"/>
    </row>
    <row r="674" spans="67:90" x14ac:dyDescent="0.2">
      <c r="BO674" s="490"/>
      <c r="BP674" s="73"/>
      <c r="BQ674" s="73"/>
      <c r="BR674" s="73"/>
      <c r="BS674" s="493"/>
      <c r="BT674" s="493"/>
      <c r="BU674" s="493"/>
      <c r="BV674" s="70"/>
      <c r="BW674" s="70"/>
      <c r="BX674" s="70"/>
      <c r="BY674" s="70"/>
      <c r="BZ674" s="70"/>
      <c r="CA674" s="70"/>
      <c r="CB674" s="70"/>
      <c r="CC674" s="70"/>
      <c r="CD674" s="491"/>
      <c r="CE674" s="491"/>
      <c r="CF674" s="491"/>
      <c r="CG674" s="491"/>
      <c r="CH674" s="491"/>
      <c r="CI674" s="491"/>
      <c r="CJ674" s="491"/>
      <c r="CK674" s="490"/>
      <c r="CL674" s="186"/>
    </row>
    <row r="675" spans="67:90" x14ac:dyDescent="0.2">
      <c r="BO675" s="490"/>
      <c r="BP675" s="73"/>
      <c r="BQ675" s="73"/>
      <c r="BR675" s="73"/>
      <c r="BS675" s="493"/>
      <c r="BT675" s="493"/>
      <c r="BU675" s="493"/>
      <c r="BV675" s="70"/>
      <c r="BW675" s="70"/>
      <c r="BX675" s="70"/>
      <c r="BY675" s="70"/>
      <c r="BZ675" s="70"/>
      <c r="CA675" s="70"/>
      <c r="CB675" s="70"/>
      <c r="CC675" s="70"/>
      <c r="CD675" s="491"/>
      <c r="CE675" s="491"/>
      <c r="CF675" s="491"/>
      <c r="CG675" s="491"/>
      <c r="CH675" s="491"/>
      <c r="CI675" s="491"/>
      <c r="CJ675" s="491"/>
      <c r="CK675" s="490"/>
      <c r="CL675" s="186"/>
    </row>
    <row r="676" spans="67:90" x14ac:dyDescent="0.2">
      <c r="BO676" s="490"/>
      <c r="BP676" s="73"/>
      <c r="BQ676" s="73"/>
      <c r="BR676" s="73"/>
      <c r="BS676" s="493"/>
      <c r="BT676" s="493"/>
      <c r="BU676" s="493"/>
      <c r="BV676" s="70"/>
      <c r="BW676" s="70"/>
      <c r="BX676" s="70"/>
      <c r="BY676" s="70"/>
      <c r="BZ676" s="70"/>
      <c r="CA676" s="70"/>
      <c r="CB676" s="70"/>
      <c r="CC676" s="70"/>
      <c r="CD676" s="491"/>
      <c r="CE676" s="491"/>
      <c r="CF676" s="491"/>
      <c r="CG676" s="491"/>
      <c r="CH676" s="491"/>
      <c r="CI676" s="491"/>
      <c r="CJ676" s="491"/>
      <c r="CK676" s="490"/>
      <c r="CL676" s="186"/>
    </row>
    <row r="677" spans="67:90" x14ac:dyDescent="0.2">
      <c r="BO677" s="490"/>
      <c r="BP677" s="73"/>
      <c r="BQ677" s="73"/>
      <c r="BR677" s="73"/>
      <c r="BS677" s="493"/>
      <c r="BT677" s="493"/>
      <c r="BU677" s="493"/>
      <c r="BV677" s="70"/>
      <c r="BW677" s="70"/>
      <c r="BX677" s="70"/>
      <c r="BY677" s="70"/>
      <c r="BZ677" s="70"/>
      <c r="CA677" s="70"/>
      <c r="CB677" s="70"/>
      <c r="CC677" s="70"/>
      <c r="CD677" s="491"/>
      <c r="CE677" s="491"/>
      <c r="CF677" s="491"/>
      <c r="CG677" s="491"/>
      <c r="CH677" s="491"/>
      <c r="CI677" s="491"/>
      <c r="CJ677" s="491"/>
      <c r="CK677" s="490"/>
      <c r="CL677" s="186"/>
    </row>
    <row r="678" spans="67:90" x14ac:dyDescent="0.2">
      <c r="BO678" s="490"/>
      <c r="BP678" s="73"/>
      <c r="BQ678" s="73"/>
      <c r="BR678" s="73"/>
      <c r="BS678" s="493"/>
      <c r="BT678" s="493"/>
      <c r="BU678" s="493"/>
      <c r="BV678" s="70"/>
      <c r="BW678" s="70"/>
      <c r="BX678" s="70"/>
      <c r="BY678" s="70"/>
      <c r="BZ678" s="70"/>
      <c r="CA678" s="70"/>
      <c r="CB678" s="70"/>
      <c r="CC678" s="70"/>
      <c r="CD678" s="491"/>
      <c r="CE678" s="491"/>
      <c r="CF678" s="491"/>
      <c r="CG678" s="491"/>
      <c r="CH678" s="491"/>
      <c r="CI678" s="491"/>
      <c r="CJ678" s="491"/>
      <c r="CK678" s="490"/>
      <c r="CL678" s="186"/>
    </row>
    <row r="679" spans="67:90" x14ac:dyDescent="0.2">
      <c r="BO679" s="490"/>
      <c r="BP679" s="73"/>
      <c r="BQ679" s="73"/>
      <c r="BR679" s="73"/>
      <c r="BS679" s="493"/>
      <c r="BT679" s="493"/>
      <c r="BU679" s="493"/>
      <c r="BV679" s="70"/>
      <c r="BW679" s="70"/>
      <c r="BX679" s="70"/>
      <c r="BY679" s="70"/>
      <c r="BZ679" s="70"/>
      <c r="CA679" s="70"/>
      <c r="CB679" s="70"/>
      <c r="CC679" s="70"/>
      <c r="CD679" s="491"/>
      <c r="CE679" s="491"/>
      <c r="CF679" s="491"/>
      <c r="CG679" s="491"/>
      <c r="CH679" s="491"/>
      <c r="CI679" s="491"/>
      <c r="CJ679" s="491"/>
      <c r="CK679" s="490"/>
      <c r="CL679" s="186"/>
    </row>
    <row r="680" spans="67:90" x14ac:dyDescent="0.2">
      <c r="BO680" s="490"/>
      <c r="BP680" s="73"/>
      <c r="BQ680" s="73"/>
      <c r="BR680" s="73"/>
      <c r="BS680" s="493"/>
      <c r="BT680" s="493"/>
      <c r="BU680" s="493"/>
      <c r="BV680" s="70"/>
      <c r="BW680" s="70"/>
      <c r="BX680" s="70"/>
      <c r="BY680" s="70"/>
      <c r="BZ680" s="70"/>
      <c r="CA680" s="70"/>
      <c r="CB680" s="70"/>
      <c r="CC680" s="70"/>
      <c r="CD680" s="491"/>
      <c r="CE680" s="491"/>
      <c r="CF680" s="491"/>
      <c r="CG680" s="491"/>
      <c r="CH680" s="491"/>
      <c r="CI680" s="491"/>
      <c r="CJ680" s="491"/>
      <c r="CK680" s="490"/>
      <c r="CL680" s="186"/>
    </row>
    <row r="681" spans="67:90" x14ac:dyDescent="0.2">
      <c r="BO681" s="490"/>
      <c r="BP681" s="73"/>
      <c r="BQ681" s="73"/>
      <c r="BR681" s="73"/>
      <c r="BS681" s="493"/>
      <c r="BT681" s="493"/>
      <c r="BU681" s="493"/>
      <c r="BV681" s="70"/>
      <c r="BW681" s="70"/>
      <c r="BX681" s="70"/>
      <c r="BY681" s="70"/>
      <c r="BZ681" s="70"/>
      <c r="CA681" s="70"/>
      <c r="CB681" s="70"/>
      <c r="CC681" s="70"/>
      <c r="CD681" s="491"/>
      <c r="CE681" s="491"/>
      <c r="CF681" s="491"/>
      <c r="CG681" s="491"/>
      <c r="CH681" s="491"/>
      <c r="CI681" s="491"/>
      <c r="CJ681" s="491"/>
      <c r="CK681" s="490"/>
      <c r="CL681" s="186"/>
    </row>
    <row r="682" spans="67:90" x14ac:dyDescent="0.2">
      <c r="BO682" s="490"/>
      <c r="BP682" s="73"/>
      <c r="BQ682" s="73"/>
      <c r="BR682" s="73"/>
      <c r="BS682" s="493"/>
      <c r="BT682" s="493"/>
      <c r="BU682" s="493"/>
      <c r="BV682" s="70"/>
      <c r="BW682" s="70"/>
      <c r="BX682" s="70"/>
      <c r="BY682" s="70"/>
      <c r="BZ682" s="70"/>
      <c r="CA682" s="70"/>
      <c r="CB682" s="70"/>
      <c r="CC682" s="70"/>
      <c r="CD682" s="491"/>
      <c r="CE682" s="491"/>
      <c r="CF682" s="491"/>
      <c r="CG682" s="491"/>
      <c r="CH682" s="491"/>
      <c r="CI682" s="491"/>
      <c r="CJ682" s="491"/>
      <c r="CK682" s="490"/>
      <c r="CL682" s="186"/>
    </row>
    <row r="683" spans="67:90" x14ac:dyDescent="0.2">
      <c r="BO683" s="490"/>
      <c r="BP683" s="73"/>
      <c r="BQ683" s="73"/>
      <c r="BR683" s="73"/>
      <c r="BS683" s="493"/>
      <c r="BT683" s="493"/>
      <c r="BU683" s="493"/>
      <c r="BV683" s="70"/>
      <c r="BW683" s="70"/>
      <c r="BX683" s="70"/>
      <c r="BY683" s="70"/>
      <c r="BZ683" s="70"/>
      <c r="CA683" s="70"/>
      <c r="CB683" s="70"/>
      <c r="CC683" s="70"/>
      <c r="CD683" s="491"/>
      <c r="CE683" s="491"/>
      <c r="CF683" s="491"/>
      <c r="CG683" s="491"/>
      <c r="CH683" s="491"/>
      <c r="CI683" s="491"/>
      <c r="CJ683" s="491"/>
      <c r="CK683" s="490"/>
      <c r="CL683" s="186"/>
    </row>
    <row r="684" spans="67:90" x14ac:dyDescent="0.2">
      <c r="BO684" s="490"/>
      <c r="BP684" s="73"/>
      <c r="BQ684" s="73"/>
      <c r="BR684" s="73"/>
      <c r="BS684" s="493"/>
      <c r="BT684" s="493"/>
      <c r="BU684" s="493"/>
      <c r="BV684" s="70"/>
      <c r="BW684" s="70"/>
      <c r="BX684" s="70"/>
      <c r="BY684" s="70"/>
      <c r="BZ684" s="70"/>
      <c r="CA684" s="70"/>
      <c r="CB684" s="70"/>
      <c r="CC684" s="70"/>
      <c r="CD684" s="491"/>
      <c r="CE684" s="491"/>
      <c r="CF684" s="491"/>
      <c r="CG684" s="491"/>
      <c r="CH684" s="491"/>
      <c r="CI684" s="491"/>
      <c r="CJ684" s="491"/>
      <c r="CK684" s="490"/>
      <c r="CL684" s="186"/>
    </row>
    <row r="685" spans="67:90" x14ac:dyDescent="0.2">
      <c r="BO685" s="490"/>
      <c r="BP685" s="73"/>
      <c r="BQ685" s="73"/>
      <c r="BR685" s="73"/>
      <c r="BS685" s="493"/>
      <c r="BT685" s="493"/>
      <c r="BU685" s="493"/>
      <c r="BV685" s="70"/>
      <c r="BW685" s="70"/>
      <c r="BX685" s="70"/>
      <c r="BY685" s="70"/>
      <c r="BZ685" s="70"/>
      <c r="CA685" s="70"/>
      <c r="CB685" s="70"/>
      <c r="CC685" s="70"/>
      <c r="CD685" s="491"/>
      <c r="CE685" s="491"/>
      <c r="CF685" s="491"/>
      <c r="CG685" s="491"/>
      <c r="CH685" s="491"/>
      <c r="CI685" s="491"/>
      <c r="CJ685" s="491"/>
      <c r="CK685" s="490"/>
      <c r="CL685" s="186"/>
    </row>
    <row r="686" spans="67:90" x14ac:dyDescent="0.2">
      <c r="BO686" s="490"/>
      <c r="BP686" s="73"/>
      <c r="BQ686" s="73"/>
      <c r="BR686" s="73"/>
      <c r="BS686" s="493"/>
      <c r="BT686" s="493"/>
      <c r="BU686" s="493"/>
      <c r="BV686" s="70"/>
      <c r="BW686" s="70"/>
      <c r="BX686" s="70"/>
      <c r="BY686" s="70"/>
      <c r="BZ686" s="70"/>
      <c r="CA686" s="70"/>
      <c r="CB686" s="70"/>
      <c r="CC686" s="70"/>
      <c r="CD686" s="491"/>
      <c r="CE686" s="491"/>
      <c r="CF686" s="491"/>
      <c r="CG686" s="491"/>
      <c r="CH686" s="491"/>
      <c r="CI686" s="491"/>
      <c r="CJ686" s="491"/>
      <c r="CK686" s="490"/>
      <c r="CL686" s="186"/>
    </row>
    <row r="687" spans="67:90" x14ac:dyDescent="0.2">
      <c r="BO687" s="490"/>
      <c r="BP687" s="73"/>
      <c r="BQ687" s="73"/>
      <c r="BR687" s="73"/>
      <c r="BS687" s="493"/>
      <c r="BT687" s="493"/>
      <c r="BU687" s="493"/>
      <c r="BV687" s="70"/>
      <c r="BW687" s="70"/>
      <c r="BX687" s="70"/>
      <c r="BY687" s="70"/>
      <c r="BZ687" s="70"/>
      <c r="CA687" s="70"/>
      <c r="CB687" s="70"/>
      <c r="CC687" s="70"/>
      <c r="CD687" s="491"/>
      <c r="CE687" s="491"/>
      <c r="CF687" s="491"/>
      <c r="CG687" s="491"/>
      <c r="CH687" s="491"/>
      <c r="CI687" s="491"/>
      <c r="CJ687" s="491"/>
      <c r="CK687" s="490"/>
      <c r="CL687" s="186"/>
    </row>
    <row r="688" spans="67:90" x14ac:dyDescent="0.2">
      <c r="BO688" s="490"/>
      <c r="BP688" s="73"/>
      <c r="BQ688" s="73"/>
      <c r="BR688" s="73"/>
      <c r="BS688" s="493"/>
      <c r="BT688" s="493"/>
      <c r="BU688" s="493"/>
      <c r="BV688" s="70"/>
      <c r="BW688" s="70"/>
      <c r="BX688" s="70"/>
      <c r="BY688" s="70"/>
      <c r="BZ688" s="70"/>
      <c r="CA688" s="70"/>
      <c r="CB688" s="70"/>
      <c r="CC688" s="70"/>
      <c r="CD688" s="491"/>
      <c r="CE688" s="491"/>
      <c r="CF688" s="491"/>
      <c r="CG688" s="491"/>
      <c r="CH688" s="491"/>
      <c r="CI688" s="491"/>
      <c r="CJ688" s="491"/>
      <c r="CK688" s="490"/>
      <c r="CL688" s="186"/>
    </row>
    <row r="689" spans="67:90" x14ac:dyDescent="0.2">
      <c r="BO689" s="490"/>
      <c r="BP689" s="73"/>
      <c r="BQ689" s="73"/>
      <c r="BR689" s="73"/>
      <c r="BS689" s="493"/>
      <c r="BT689" s="493"/>
      <c r="BU689" s="493"/>
      <c r="BV689" s="70"/>
      <c r="BW689" s="70"/>
      <c r="BX689" s="70"/>
      <c r="BY689" s="70"/>
      <c r="BZ689" s="70"/>
      <c r="CA689" s="70"/>
      <c r="CB689" s="70"/>
      <c r="CC689" s="70"/>
      <c r="CD689" s="491"/>
      <c r="CE689" s="491"/>
      <c r="CF689" s="491"/>
      <c r="CG689" s="491"/>
      <c r="CH689" s="491"/>
      <c r="CI689" s="491"/>
      <c r="CJ689" s="491"/>
      <c r="CK689" s="490"/>
      <c r="CL689" s="186"/>
    </row>
    <row r="690" spans="67:90" x14ac:dyDescent="0.2">
      <c r="BO690" s="490"/>
      <c r="BP690" s="73"/>
      <c r="BQ690" s="73"/>
      <c r="BR690" s="73"/>
      <c r="BS690" s="493"/>
      <c r="BT690" s="493"/>
      <c r="BU690" s="493"/>
      <c r="BV690" s="70"/>
      <c r="BW690" s="70"/>
      <c r="BX690" s="70"/>
      <c r="BY690" s="70"/>
      <c r="BZ690" s="70"/>
      <c r="CA690" s="70"/>
      <c r="CB690" s="70"/>
      <c r="CC690" s="70"/>
      <c r="CD690" s="491"/>
      <c r="CE690" s="491"/>
      <c r="CF690" s="491"/>
      <c r="CG690" s="491"/>
      <c r="CH690" s="491"/>
      <c r="CI690" s="491"/>
      <c r="CJ690" s="491"/>
      <c r="CK690" s="490"/>
      <c r="CL690" s="186"/>
    </row>
    <row r="691" spans="67:90" x14ac:dyDescent="0.2">
      <c r="BO691" s="490"/>
      <c r="BP691" s="73"/>
      <c r="BQ691" s="73"/>
      <c r="BR691" s="73"/>
      <c r="BS691" s="493"/>
      <c r="BT691" s="493"/>
      <c r="BU691" s="493"/>
      <c r="BV691" s="70"/>
      <c r="BW691" s="70"/>
      <c r="BX691" s="70"/>
      <c r="BY691" s="70"/>
      <c r="BZ691" s="70"/>
      <c r="CA691" s="70"/>
      <c r="CB691" s="70"/>
      <c r="CC691" s="70"/>
      <c r="CD691" s="491"/>
      <c r="CE691" s="491"/>
      <c r="CF691" s="491"/>
      <c r="CG691" s="491"/>
      <c r="CH691" s="491"/>
      <c r="CI691" s="491"/>
      <c r="CJ691" s="491"/>
      <c r="CK691" s="490"/>
      <c r="CL691" s="186"/>
    </row>
    <row r="692" spans="67:90" x14ac:dyDescent="0.2">
      <c r="BO692" s="490"/>
      <c r="BP692" s="73"/>
      <c r="BQ692" s="73"/>
      <c r="BR692" s="73"/>
      <c r="BS692" s="493"/>
      <c r="BT692" s="493"/>
      <c r="BU692" s="493"/>
      <c r="BV692" s="70"/>
      <c r="BW692" s="70"/>
      <c r="BX692" s="70"/>
      <c r="BY692" s="70"/>
      <c r="BZ692" s="70"/>
      <c r="CA692" s="70"/>
      <c r="CB692" s="70"/>
      <c r="CC692" s="70"/>
      <c r="CD692" s="491"/>
      <c r="CE692" s="491"/>
      <c r="CF692" s="491"/>
      <c r="CG692" s="491"/>
      <c r="CH692" s="491"/>
      <c r="CI692" s="491"/>
      <c r="CJ692" s="491"/>
      <c r="CK692" s="490"/>
      <c r="CL692" s="186"/>
    </row>
    <row r="693" spans="67:90" x14ac:dyDescent="0.2">
      <c r="BO693" s="490"/>
      <c r="BP693" s="73"/>
      <c r="BQ693" s="73"/>
      <c r="BR693" s="73"/>
      <c r="BS693" s="493"/>
      <c r="BT693" s="493"/>
      <c r="BU693" s="493"/>
      <c r="BV693" s="70"/>
      <c r="BW693" s="70"/>
      <c r="BX693" s="70"/>
      <c r="BY693" s="70"/>
      <c r="BZ693" s="70"/>
      <c r="CA693" s="70"/>
      <c r="CB693" s="70"/>
      <c r="CC693" s="70"/>
      <c r="CD693" s="491"/>
      <c r="CE693" s="491"/>
      <c r="CF693" s="491"/>
      <c r="CG693" s="491"/>
      <c r="CH693" s="491"/>
      <c r="CI693" s="491"/>
      <c r="CJ693" s="491"/>
      <c r="CK693" s="490"/>
      <c r="CL693" s="186"/>
    </row>
    <row r="694" spans="67:90" x14ac:dyDescent="0.2">
      <c r="BO694" s="490"/>
      <c r="BP694" s="73"/>
      <c r="BQ694" s="73"/>
      <c r="BR694" s="73"/>
      <c r="BS694" s="493"/>
      <c r="BT694" s="493"/>
      <c r="BU694" s="493"/>
      <c r="BV694" s="70"/>
      <c r="BW694" s="70"/>
      <c r="BX694" s="70"/>
      <c r="BY694" s="70"/>
      <c r="BZ694" s="70"/>
      <c r="CA694" s="70"/>
      <c r="CB694" s="70"/>
      <c r="CC694" s="70"/>
      <c r="CD694" s="491"/>
      <c r="CE694" s="491"/>
      <c r="CF694" s="491"/>
      <c r="CG694" s="491"/>
      <c r="CH694" s="491"/>
      <c r="CI694" s="491"/>
      <c r="CJ694" s="491"/>
      <c r="CK694" s="490"/>
      <c r="CL694" s="186"/>
    </row>
    <row r="695" spans="67:90" x14ac:dyDescent="0.2">
      <c r="BO695" s="490"/>
      <c r="BP695" s="73"/>
      <c r="BQ695" s="73"/>
      <c r="BR695" s="73"/>
      <c r="BS695" s="493"/>
      <c r="BT695" s="493"/>
      <c r="BU695" s="493"/>
      <c r="BV695" s="70"/>
      <c r="BW695" s="70"/>
      <c r="BX695" s="70"/>
      <c r="BY695" s="70"/>
      <c r="BZ695" s="70"/>
      <c r="CA695" s="70"/>
      <c r="CB695" s="70"/>
      <c r="CC695" s="70"/>
      <c r="CD695" s="491"/>
      <c r="CE695" s="491"/>
      <c r="CF695" s="491"/>
      <c r="CG695" s="491"/>
      <c r="CH695" s="491"/>
      <c r="CI695" s="491"/>
      <c r="CJ695" s="491"/>
      <c r="CK695" s="490"/>
      <c r="CL695" s="186"/>
    </row>
    <row r="696" spans="67:90" x14ac:dyDescent="0.2">
      <c r="BO696" s="490"/>
      <c r="BP696" s="73"/>
      <c r="BQ696" s="73"/>
      <c r="BR696" s="73"/>
      <c r="BS696" s="493"/>
      <c r="BT696" s="493"/>
      <c r="BU696" s="493"/>
      <c r="BV696" s="70"/>
      <c r="BW696" s="70"/>
      <c r="BX696" s="70"/>
      <c r="BY696" s="70"/>
      <c r="BZ696" s="70"/>
      <c r="CA696" s="70"/>
      <c r="CB696" s="70"/>
      <c r="CC696" s="70"/>
      <c r="CD696" s="491"/>
      <c r="CE696" s="491"/>
      <c r="CF696" s="491"/>
      <c r="CG696" s="491"/>
      <c r="CH696" s="491"/>
      <c r="CI696" s="491"/>
      <c r="CJ696" s="491"/>
      <c r="CK696" s="490"/>
      <c r="CL696" s="186"/>
    </row>
    <row r="697" spans="67:90" x14ac:dyDescent="0.2">
      <c r="BO697" s="490"/>
      <c r="BP697" s="73"/>
      <c r="BQ697" s="73"/>
      <c r="BR697" s="73"/>
      <c r="BS697" s="493"/>
      <c r="BT697" s="493"/>
      <c r="BU697" s="493"/>
      <c r="BV697" s="70"/>
      <c r="BW697" s="70"/>
      <c r="BX697" s="70"/>
      <c r="BY697" s="70"/>
      <c r="BZ697" s="70"/>
      <c r="CA697" s="70"/>
      <c r="CB697" s="70"/>
      <c r="CC697" s="70"/>
      <c r="CD697" s="491"/>
      <c r="CE697" s="491"/>
      <c r="CF697" s="491"/>
      <c r="CG697" s="491"/>
      <c r="CH697" s="491"/>
      <c r="CI697" s="491"/>
      <c r="CJ697" s="491"/>
      <c r="CK697" s="490"/>
      <c r="CL697" s="186"/>
    </row>
    <row r="698" spans="67:90" x14ac:dyDescent="0.2">
      <c r="BO698" s="490"/>
      <c r="BP698" s="73"/>
      <c r="BQ698" s="73"/>
      <c r="BR698" s="73"/>
      <c r="BS698" s="493"/>
      <c r="BT698" s="493"/>
      <c r="BU698" s="493"/>
      <c r="BV698" s="70"/>
      <c r="BW698" s="70"/>
      <c r="BX698" s="70"/>
      <c r="BY698" s="70"/>
      <c r="BZ698" s="70"/>
      <c r="CA698" s="70"/>
      <c r="CB698" s="70"/>
      <c r="CC698" s="70"/>
      <c r="CD698" s="491"/>
      <c r="CE698" s="491"/>
      <c r="CF698" s="491"/>
      <c r="CG698" s="491"/>
      <c r="CH698" s="491"/>
      <c r="CI698" s="491"/>
      <c r="CJ698" s="491"/>
      <c r="CK698" s="490"/>
      <c r="CL698" s="186"/>
    </row>
    <row r="699" spans="67:90" x14ac:dyDescent="0.2">
      <c r="BO699" s="490"/>
      <c r="BP699" s="73"/>
      <c r="BQ699" s="73"/>
      <c r="BR699" s="73"/>
      <c r="BS699" s="493"/>
      <c r="BT699" s="493"/>
      <c r="BU699" s="493"/>
      <c r="BV699" s="70"/>
      <c r="BW699" s="70"/>
      <c r="BX699" s="70"/>
      <c r="BY699" s="70"/>
      <c r="BZ699" s="70"/>
      <c r="CA699" s="70"/>
      <c r="CB699" s="70"/>
      <c r="CC699" s="70"/>
      <c r="CD699" s="491"/>
      <c r="CE699" s="491"/>
      <c r="CF699" s="491"/>
      <c r="CG699" s="491"/>
      <c r="CH699" s="491"/>
      <c r="CI699" s="491"/>
      <c r="CJ699" s="491"/>
      <c r="CK699" s="490"/>
      <c r="CL699" s="186"/>
    </row>
    <row r="700" spans="67:90" x14ac:dyDescent="0.2">
      <c r="BO700" s="490"/>
      <c r="BP700" s="73"/>
      <c r="BQ700" s="73"/>
      <c r="BR700" s="73"/>
      <c r="BS700" s="493"/>
      <c r="BT700" s="493"/>
      <c r="BU700" s="493"/>
      <c r="BV700" s="70"/>
      <c r="BW700" s="70"/>
      <c r="BX700" s="70"/>
      <c r="BY700" s="70"/>
      <c r="BZ700" s="70"/>
      <c r="CA700" s="70"/>
      <c r="CB700" s="70"/>
      <c r="CC700" s="70"/>
      <c r="CD700" s="491"/>
      <c r="CE700" s="491"/>
      <c r="CF700" s="491"/>
      <c r="CG700" s="491"/>
      <c r="CH700" s="491"/>
      <c r="CI700" s="491"/>
      <c r="CJ700" s="491"/>
      <c r="CK700" s="490"/>
      <c r="CL700" s="186"/>
    </row>
    <row r="701" spans="67:90" x14ac:dyDescent="0.2">
      <c r="BO701" s="490"/>
      <c r="BP701" s="73"/>
      <c r="BQ701" s="73"/>
      <c r="BR701" s="73"/>
      <c r="BS701" s="493"/>
      <c r="BT701" s="493"/>
      <c r="BU701" s="493"/>
      <c r="BV701" s="70"/>
      <c r="BW701" s="70"/>
      <c r="BX701" s="70"/>
      <c r="BY701" s="70"/>
      <c r="BZ701" s="70"/>
      <c r="CA701" s="70"/>
      <c r="CB701" s="70"/>
      <c r="CC701" s="70"/>
      <c r="CD701" s="491"/>
      <c r="CE701" s="491"/>
      <c r="CF701" s="491"/>
      <c r="CG701" s="491"/>
      <c r="CH701" s="491"/>
      <c r="CI701" s="491"/>
      <c r="CJ701" s="491"/>
      <c r="CK701" s="490"/>
      <c r="CL701" s="186"/>
    </row>
    <row r="702" spans="67:90" x14ac:dyDescent="0.2">
      <c r="BO702" s="490"/>
      <c r="BP702" s="73"/>
      <c r="BQ702" s="73"/>
      <c r="BR702" s="73"/>
      <c r="BS702" s="493"/>
      <c r="BT702" s="493"/>
      <c r="BU702" s="493"/>
      <c r="BV702" s="70"/>
      <c r="BW702" s="70"/>
      <c r="BX702" s="70"/>
      <c r="BY702" s="70"/>
      <c r="BZ702" s="70"/>
      <c r="CA702" s="70"/>
      <c r="CB702" s="70"/>
      <c r="CC702" s="70"/>
      <c r="CD702" s="491"/>
      <c r="CE702" s="491"/>
      <c r="CF702" s="491"/>
      <c r="CG702" s="491"/>
      <c r="CH702" s="491"/>
      <c r="CI702" s="491"/>
      <c r="CJ702" s="491"/>
      <c r="CK702" s="490"/>
      <c r="CL702" s="186"/>
    </row>
    <row r="703" spans="67:90" x14ac:dyDescent="0.2">
      <c r="BO703" s="490"/>
      <c r="BP703" s="73"/>
      <c r="BQ703" s="73"/>
      <c r="BR703" s="73"/>
      <c r="BS703" s="493"/>
      <c r="BT703" s="493"/>
      <c r="BU703" s="493"/>
      <c r="BV703" s="70"/>
      <c r="BW703" s="70"/>
      <c r="BX703" s="70"/>
      <c r="BY703" s="70"/>
      <c r="BZ703" s="70"/>
      <c r="CA703" s="70"/>
      <c r="CB703" s="70"/>
      <c r="CC703" s="70"/>
      <c r="CD703" s="491"/>
      <c r="CE703" s="491"/>
      <c r="CF703" s="491"/>
      <c r="CG703" s="491"/>
      <c r="CH703" s="491"/>
      <c r="CI703" s="491"/>
      <c r="CJ703" s="491"/>
      <c r="CK703" s="490"/>
      <c r="CL703" s="186"/>
    </row>
    <row r="704" spans="67:90" x14ac:dyDescent="0.2">
      <c r="BO704" s="490"/>
      <c r="BP704" s="73"/>
      <c r="BQ704" s="73"/>
      <c r="BR704" s="73"/>
      <c r="BS704" s="493"/>
      <c r="BT704" s="493"/>
      <c r="BU704" s="493"/>
      <c r="BV704" s="70"/>
      <c r="BW704" s="70"/>
      <c r="BX704" s="70"/>
      <c r="BY704" s="70"/>
      <c r="BZ704" s="70"/>
      <c r="CA704" s="70"/>
      <c r="CB704" s="70"/>
      <c r="CC704" s="70"/>
      <c r="CD704" s="491"/>
      <c r="CE704" s="491"/>
      <c r="CF704" s="491"/>
      <c r="CG704" s="491"/>
      <c r="CH704" s="491"/>
      <c r="CI704" s="491"/>
      <c r="CJ704" s="491"/>
      <c r="CK704" s="490"/>
      <c r="CL704" s="186"/>
    </row>
    <row r="705" spans="67:90" x14ac:dyDescent="0.2">
      <c r="BO705" s="490"/>
      <c r="BP705" s="73"/>
      <c r="BQ705" s="73"/>
      <c r="BR705" s="73"/>
      <c r="BS705" s="493"/>
      <c r="BT705" s="493"/>
      <c r="BU705" s="493"/>
      <c r="BV705" s="70"/>
      <c r="BW705" s="70"/>
      <c r="BX705" s="70"/>
      <c r="BY705" s="70"/>
      <c r="BZ705" s="70"/>
      <c r="CA705" s="70"/>
      <c r="CB705" s="70"/>
      <c r="CC705" s="70"/>
      <c r="CD705" s="491"/>
      <c r="CE705" s="491"/>
      <c r="CF705" s="491"/>
      <c r="CG705" s="491"/>
      <c r="CH705" s="491"/>
      <c r="CI705" s="491"/>
      <c r="CJ705" s="491"/>
      <c r="CK705" s="490"/>
      <c r="CL705" s="186"/>
    </row>
    <row r="706" spans="67:90" x14ac:dyDescent="0.2">
      <c r="BO706" s="490"/>
      <c r="BP706" s="73"/>
      <c r="BQ706" s="73"/>
      <c r="BR706" s="73"/>
      <c r="BS706" s="493"/>
      <c r="BT706" s="493"/>
      <c r="BU706" s="493"/>
      <c r="BV706" s="70"/>
      <c r="BW706" s="70"/>
      <c r="BX706" s="70"/>
      <c r="BY706" s="70"/>
      <c r="BZ706" s="70"/>
      <c r="CA706" s="70"/>
      <c r="CB706" s="70"/>
      <c r="CC706" s="70"/>
      <c r="CD706" s="491"/>
      <c r="CE706" s="491"/>
      <c r="CF706" s="491"/>
      <c r="CG706" s="491"/>
      <c r="CH706" s="491"/>
      <c r="CI706" s="491"/>
      <c r="CJ706" s="491"/>
      <c r="CK706" s="490"/>
      <c r="CL706" s="186"/>
    </row>
    <row r="707" spans="67:90" x14ac:dyDescent="0.2">
      <c r="BO707" s="490"/>
      <c r="BP707" s="73"/>
      <c r="BQ707" s="73"/>
      <c r="BR707" s="73"/>
      <c r="BS707" s="493"/>
      <c r="BT707" s="493"/>
      <c r="BU707" s="493"/>
      <c r="BV707" s="70"/>
      <c r="BW707" s="70"/>
      <c r="BX707" s="70"/>
      <c r="BY707" s="70"/>
      <c r="BZ707" s="70"/>
      <c r="CA707" s="70"/>
      <c r="CB707" s="70"/>
      <c r="CC707" s="70"/>
      <c r="CD707" s="491"/>
      <c r="CE707" s="491"/>
      <c r="CF707" s="491"/>
      <c r="CG707" s="491"/>
      <c r="CH707" s="491"/>
      <c r="CI707" s="491"/>
      <c r="CJ707" s="491"/>
      <c r="CK707" s="490"/>
      <c r="CL707" s="186"/>
    </row>
    <row r="708" spans="67:90" x14ac:dyDescent="0.2">
      <c r="BO708" s="490"/>
      <c r="BP708" s="73"/>
      <c r="BQ708" s="73"/>
      <c r="BR708" s="73"/>
      <c r="BS708" s="493"/>
      <c r="BT708" s="493"/>
      <c r="BU708" s="493"/>
      <c r="BV708" s="70"/>
      <c r="BW708" s="70"/>
      <c r="BX708" s="70"/>
      <c r="BY708" s="70"/>
      <c r="BZ708" s="70"/>
      <c r="CA708" s="70"/>
      <c r="CB708" s="70"/>
      <c r="CC708" s="70"/>
      <c r="CD708" s="491"/>
      <c r="CE708" s="491"/>
      <c r="CF708" s="491"/>
      <c r="CG708" s="491"/>
      <c r="CH708" s="491"/>
      <c r="CI708" s="491"/>
      <c r="CJ708" s="491"/>
      <c r="CK708" s="490"/>
      <c r="CL708" s="186"/>
    </row>
    <row r="709" spans="67:90" x14ac:dyDescent="0.2">
      <c r="BO709" s="490"/>
      <c r="BP709" s="73"/>
      <c r="BQ709" s="73"/>
      <c r="BR709" s="73"/>
      <c r="BS709" s="493"/>
      <c r="BT709" s="493"/>
      <c r="BU709" s="493"/>
      <c r="BV709" s="70"/>
      <c r="BW709" s="70"/>
      <c r="BX709" s="70"/>
      <c r="BY709" s="70"/>
      <c r="BZ709" s="70"/>
      <c r="CA709" s="70"/>
      <c r="CB709" s="70"/>
      <c r="CC709" s="70"/>
      <c r="CD709" s="491"/>
      <c r="CE709" s="491"/>
      <c r="CF709" s="491"/>
      <c r="CG709" s="491"/>
      <c r="CH709" s="491"/>
      <c r="CI709" s="491"/>
      <c r="CJ709" s="491"/>
      <c r="CK709" s="490"/>
      <c r="CL709" s="186"/>
    </row>
    <row r="710" spans="67:90" x14ac:dyDescent="0.2">
      <c r="BO710" s="490"/>
      <c r="BP710" s="73"/>
      <c r="BQ710" s="73"/>
      <c r="BR710" s="73"/>
      <c r="BS710" s="493"/>
      <c r="BT710" s="493"/>
      <c r="BU710" s="493"/>
      <c r="BV710" s="70"/>
      <c r="BW710" s="70"/>
      <c r="BX710" s="70"/>
      <c r="BY710" s="70"/>
      <c r="BZ710" s="70"/>
      <c r="CA710" s="70"/>
      <c r="CB710" s="70"/>
      <c r="CC710" s="70"/>
      <c r="CD710" s="491"/>
      <c r="CE710" s="491"/>
      <c r="CF710" s="491"/>
      <c r="CG710" s="491"/>
      <c r="CH710" s="491"/>
      <c r="CI710" s="491"/>
      <c r="CJ710" s="491"/>
      <c r="CK710" s="490"/>
      <c r="CL710" s="186"/>
    </row>
    <row r="711" spans="67:90" x14ac:dyDescent="0.2">
      <c r="BO711" s="490"/>
      <c r="BP711" s="73"/>
      <c r="BQ711" s="73"/>
      <c r="BR711" s="73"/>
      <c r="BS711" s="493"/>
      <c r="BT711" s="493"/>
      <c r="BU711" s="493"/>
      <c r="BV711" s="70"/>
      <c r="BW711" s="70"/>
      <c r="BX711" s="70"/>
      <c r="BY711" s="70"/>
      <c r="BZ711" s="70"/>
      <c r="CA711" s="70"/>
      <c r="CB711" s="70"/>
      <c r="CC711" s="70"/>
      <c r="CD711" s="491"/>
      <c r="CE711" s="491"/>
      <c r="CF711" s="491"/>
      <c r="CG711" s="491"/>
      <c r="CH711" s="491"/>
      <c r="CI711" s="491"/>
      <c r="CJ711" s="491"/>
      <c r="CK711" s="490"/>
      <c r="CL711" s="186"/>
    </row>
    <row r="712" spans="67:90" x14ac:dyDescent="0.2">
      <c r="BO712" s="490"/>
      <c r="BP712" s="73"/>
      <c r="BQ712" s="73"/>
      <c r="BR712" s="73"/>
      <c r="BS712" s="493"/>
      <c r="BT712" s="493"/>
      <c r="BU712" s="493"/>
      <c r="BV712" s="70"/>
      <c r="BW712" s="70"/>
      <c r="BX712" s="70"/>
      <c r="BY712" s="70"/>
      <c r="BZ712" s="70"/>
      <c r="CA712" s="70"/>
      <c r="CB712" s="70"/>
      <c r="CC712" s="70"/>
      <c r="CD712" s="491"/>
      <c r="CE712" s="491"/>
      <c r="CF712" s="491"/>
      <c r="CG712" s="491"/>
      <c r="CH712" s="491"/>
      <c r="CI712" s="491"/>
      <c r="CJ712" s="491"/>
      <c r="CK712" s="490"/>
      <c r="CL712" s="186"/>
    </row>
    <row r="713" spans="67:90" x14ac:dyDescent="0.2">
      <c r="BO713" s="490"/>
      <c r="BP713" s="73"/>
      <c r="BQ713" s="73"/>
      <c r="BR713" s="73"/>
      <c r="BS713" s="493"/>
      <c r="BT713" s="493"/>
      <c r="BU713" s="493"/>
      <c r="BV713" s="70"/>
      <c r="BW713" s="70"/>
      <c r="BX713" s="70"/>
      <c r="BY713" s="70"/>
      <c r="BZ713" s="70"/>
      <c r="CA713" s="70"/>
      <c r="CB713" s="70"/>
      <c r="CC713" s="70"/>
      <c r="CD713" s="491"/>
      <c r="CE713" s="491"/>
      <c r="CF713" s="491"/>
      <c r="CG713" s="491"/>
      <c r="CH713" s="491"/>
      <c r="CI713" s="491"/>
      <c r="CJ713" s="491"/>
      <c r="CK713" s="490"/>
      <c r="CL713" s="186"/>
    </row>
    <row r="714" spans="67:90" x14ac:dyDescent="0.2">
      <c r="BO714" s="490"/>
      <c r="BP714" s="73"/>
      <c r="BQ714" s="73"/>
      <c r="BR714" s="73"/>
      <c r="BS714" s="493"/>
      <c r="BT714" s="493"/>
      <c r="BU714" s="493"/>
      <c r="BV714" s="70"/>
      <c r="BW714" s="70"/>
      <c r="BX714" s="70"/>
      <c r="BY714" s="70"/>
      <c r="BZ714" s="70"/>
      <c r="CA714" s="70"/>
      <c r="CB714" s="70"/>
      <c r="CC714" s="70"/>
      <c r="CD714" s="491"/>
      <c r="CE714" s="491"/>
      <c r="CF714" s="491"/>
      <c r="CG714" s="491"/>
      <c r="CH714" s="491"/>
      <c r="CI714" s="491"/>
      <c r="CJ714" s="491"/>
      <c r="CK714" s="490"/>
      <c r="CL714" s="186"/>
    </row>
    <row r="715" spans="67:90" x14ac:dyDescent="0.2">
      <c r="BO715" s="490"/>
      <c r="BP715" s="73"/>
      <c r="BQ715" s="73"/>
      <c r="BR715" s="73"/>
      <c r="BS715" s="493"/>
      <c r="BT715" s="493"/>
      <c r="BU715" s="493"/>
      <c r="BV715" s="70"/>
      <c r="BW715" s="70"/>
      <c r="BX715" s="70"/>
      <c r="BY715" s="70"/>
      <c r="BZ715" s="70"/>
      <c r="CA715" s="70"/>
      <c r="CB715" s="70"/>
      <c r="CC715" s="70"/>
      <c r="CD715" s="491"/>
      <c r="CE715" s="491"/>
      <c r="CF715" s="491"/>
      <c r="CG715" s="491"/>
      <c r="CH715" s="491"/>
      <c r="CI715" s="491"/>
      <c r="CJ715" s="491"/>
      <c r="CK715" s="490"/>
      <c r="CL715" s="186"/>
    </row>
    <row r="716" spans="67:90" x14ac:dyDescent="0.2">
      <c r="BO716" s="490"/>
      <c r="BP716" s="73"/>
      <c r="BQ716" s="73"/>
      <c r="BR716" s="73"/>
      <c r="BS716" s="493"/>
      <c r="BT716" s="493"/>
      <c r="BU716" s="493"/>
      <c r="BV716" s="70"/>
      <c r="BW716" s="70"/>
      <c r="BX716" s="70"/>
      <c r="BY716" s="70"/>
      <c r="BZ716" s="70"/>
      <c r="CA716" s="70"/>
      <c r="CB716" s="70"/>
      <c r="CC716" s="70"/>
      <c r="CD716" s="491"/>
      <c r="CE716" s="491"/>
      <c r="CF716" s="491"/>
      <c r="CG716" s="491"/>
      <c r="CH716" s="491"/>
      <c r="CI716" s="491"/>
      <c r="CJ716" s="491"/>
      <c r="CK716" s="490"/>
      <c r="CL716" s="186"/>
    </row>
    <row r="717" spans="67:90" x14ac:dyDescent="0.2">
      <c r="BO717" s="490"/>
      <c r="BP717" s="73"/>
      <c r="BQ717" s="73"/>
      <c r="BR717" s="73"/>
      <c r="BS717" s="493"/>
      <c r="BT717" s="493"/>
      <c r="BU717" s="493"/>
      <c r="BV717" s="70"/>
      <c r="BW717" s="70"/>
      <c r="BX717" s="70"/>
      <c r="BY717" s="70"/>
      <c r="BZ717" s="70"/>
      <c r="CA717" s="70"/>
      <c r="CB717" s="70"/>
      <c r="CC717" s="70"/>
      <c r="CD717" s="491"/>
      <c r="CE717" s="491"/>
      <c r="CF717" s="491"/>
      <c r="CG717" s="491"/>
      <c r="CH717" s="491"/>
      <c r="CI717" s="491"/>
      <c r="CJ717" s="491"/>
      <c r="CK717" s="490"/>
      <c r="CL717" s="186"/>
    </row>
    <row r="718" spans="67:90" x14ac:dyDescent="0.2">
      <c r="BO718" s="490"/>
      <c r="BP718" s="73"/>
      <c r="BQ718" s="73"/>
      <c r="BR718" s="73"/>
      <c r="BS718" s="493"/>
      <c r="BT718" s="493"/>
      <c r="BU718" s="493"/>
      <c r="BV718" s="70"/>
      <c r="BW718" s="70"/>
      <c r="BX718" s="70"/>
      <c r="BY718" s="70"/>
      <c r="BZ718" s="70"/>
      <c r="CA718" s="70"/>
      <c r="CB718" s="70"/>
      <c r="CC718" s="70"/>
      <c r="CD718" s="491"/>
      <c r="CE718" s="491"/>
      <c r="CF718" s="491"/>
      <c r="CG718" s="491"/>
      <c r="CH718" s="491"/>
      <c r="CI718" s="491"/>
      <c r="CJ718" s="491"/>
      <c r="CK718" s="490"/>
      <c r="CL718" s="186"/>
    </row>
    <row r="719" spans="67:90" x14ac:dyDescent="0.2">
      <c r="BO719" s="490"/>
      <c r="BP719" s="73"/>
      <c r="BQ719" s="73"/>
      <c r="BR719" s="73"/>
      <c r="BS719" s="493"/>
      <c r="BT719" s="493"/>
      <c r="BU719" s="493"/>
      <c r="BV719" s="70"/>
      <c r="BW719" s="70"/>
      <c r="BX719" s="70"/>
      <c r="BY719" s="70"/>
      <c r="BZ719" s="70"/>
      <c r="CA719" s="70"/>
      <c r="CB719" s="70"/>
      <c r="CC719" s="70"/>
      <c r="CD719" s="491"/>
      <c r="CE719" s="491"/>
      <c r="CF719" s="491"/>
      <c r="CG719" s="491"/>
      <c r="CH719" s="491"/>
      <c r="CI719" s="491"/>
      <c r="CJ719" s="491"/>
      <c r="CK719" s="490"/>
      <c r="CL719" s="186"/>
    </row>
    <row r="720" spans="67:90" x14ac:dyDescent="0.2">
      <c r="BO720" s="490"/>
      <c r="BP720" s="73"/>
      <c r="BQ720" s="73"/>
      <c r="BR720" s="73"/>
      <c r="BS720" s="493"/>
      <c r="BT720" s="493"/>
      <c r="BU720" s="493"/>
      <c r="BV720" s="70"/>
      <c r="BW720" s="70"/>
      <c r="BX720" s="70"/>
      <c r="BY720" s="70"/>
      <c r="BZ720" s="70"/>
      <c r="CA720" s="70"/>
      <c r="CB720" s="70"/>
      <c r="CC720" s="70"/>
      <c r="CD720" s="491"/>
      <c r="CE720" s="491"/>
      <c r="CF720" s="491"/>
      <c r="CG720" s="491"/>
      <c r="CH720" s="491"/>
      <c r="CI720" s="491"/>
      <c r="CJ720" s="491"/>
      <c r="CK720" s="490"/>
      <c r="CL720" s="186"/>
    </row>
    <row r="721" spans="67:90" x14ac:dyDescent="0.2">
      <c r="BO721" s="490"/>
      <c r="BP721" s="73"/>
      <c r="BQ721" s="73"/>
      <c r="BR721" s="73"/>
      <c r="BS721" s="493"/>
      <c r="BT721" s="493"/>
      <c r="BU721" s="493"/>
      <c r="BV721" s="70"/>
      <c r="BW721" s="70"/>
      <c r="BX721" s="70"/>
      <c r="BY721" s="70"/>
      <c r="BZ721" s="70"/>
      <c r="CA721" s="70"/>
      <c r="CB721" s="70"/>
      <c r="CC721" s="70"/>
      <c r="CD721" s="491"/>
      <c r="CE721" s="491"/>
      <c r="CF721" s="491"/>
      <c r="CG721" s="491"/>
      <c r="CH721" s="491"/>
      <c r="CI721" s="491"/>
      <c r="CJ721" s="491"/>
      <c r="CK721" s="490"/>
      <c r="CL721" s="186"/>
    </row>
    <row r="722" spans="67:90" x14ac:dyDescent="0.2">
      <c r="BO722" s="490"/>
      <c r="BP722" s="73"/>
      <c r="BQ722" s="73"/>
      <c r="BR722" s="73"/>
      <c r="BS722" s="493"/>
      <c r="BT722" s="493"/>
      <c r="BU722" s="493"/>
      <c r="BV722" s="70"/>
      <c r="BW722" s="70"/>
      <c r="BX722" s="70"/>
      <c r="BY722" s="70"/>
      <c r="BZ722" s="70"/>
      <c r="CA722" s="70"/>
      <c r="CB722" s="70"/>
      <c r="CC722" s="70"/>
      <c r="CD722" s="491"/>
      <c r="CE722" s="491"/>
      <c r="CF722" s="491"/>
      <c r="CG722" s="491"/>
      <c r="CH722" s="491"/>
      <c r="CI722" s="491"/>
      <c r="CJ722" s="491"/>
      <c r="CK722" s="490"/>
      <c r="CL722" s="186"/>
    </row>
    <row r="723" spans="67:90" x14ac:dyDescent="0.2">
      <c r="BO723" s="490"/>
      <c r="BP723" s="73"/>
      <c r="BQ723" s="73"/>
      <c r="BR723" s="73"/>
      <c r="BS723" s="493"/>
      <c r="BT723" s="493"/>
      <c r="BU723" s="493"/>
      <c r="BV723" s="70"/>
      <c r="BW723" s="70"/>
      <c r="BX723" s="70"/>
      <c r="BY723" s="70"/>
      <c r="BZ723" s="70"/>
      <c r="CA723" s="70"/>
      <c r="CB723" s="70"/>
      <c r="CC723" s="70"/>
      <c r="CD723" s="491"/>
      <c r="CE723" s="491"/>
      <c r="CF723" s="491"/>
      <c r="CG723" s="491"/>
      <c r="CH723" s="491"/>
      <c r="CI723" s="491"/>
      <c r="CJ723" s="491"/>
      <c r="CK723" s="490"/>
      <c r="CL723" s="186"/>
    </row>
    <row r="724" spans="67:90" x14ac:dyDescent="0.2">
      <c r="BO724" s="490"/>
      <c r="BP724" s="73"/>
      <c r="BQ724" s="73"/>
      <c r="BR724" s="73"/>
      <c r="BS724" s="493"/>
      <c r="BT724" s="493"/>
      <c r="BU724" s="493"/>
      <c r="BV724" s="70"/>
      <c r="BW724" s="70"/>
      <c r="BX724" s="70"/>
      <c r="BY724" s="70"/>
      <c r="BZ724" s="70"/>
      <c r="CA724" s="70"/>
      <c r="CB724" s="70"/>
      <c r="CC724" s="70"/>
      <c r="CD724" s="491"/>
      <c r="CE724" s="491"/>
      <c r="CF724" s="491"/>
      <c r="CG724" s="491"/>
      <c r="CH724" s="491"/>
      <c r="CI724" s="491"/>
      <c r="CJ724" s="491"/>
      <c r="CK724" s="490"/>
      <c r="CL724" s="186"/>
    </row>
    <row r="725" spans="67:90" x14ac:dyDescent="0.2">
      <c r="BO725" s="490"/>
      <c r="BP725" s="73"/>
      <c r="BQ725" s="73"/>
      <c r="BR725" s="73"/>
      <c r="BS725" s="493"/>
      <c r="BT725" s="493"/>
      <c r="BU725" s="493"/>
      <c r="BV725" s="70"/>
      <c r="BW725" s="70"/>
      <c r="BX725" s="70"/>
      <c r="BY725" s="70"/>
      <c r="BZ725" s="70"/>
      <c r="CA725" s="70"/>
      <c r="CB725" s="70"/>
      <c r="CC725" s="70"/>
      <c r="CD725" s="491"/>
      <c r="CE725" s="491"/>
      <c r="CF725" s="491"/>
      <c r="CG725" s="491"/>
      <c r="CH725" s="491"/>
      <c r="CI725" s="491"/>
      <c r="CJ725" s="491"/>
      <c r="CK725" s="490"/>
      <c r="CL725" s="186"/>
    </row>
    <row r="726" spans="67:90" x14ac:dyDescent="0.2">
      <c r="BO726" s="490"/>
      <c r="BP726" s="73"/>
      <c r="BQ726" s="73"/>
      <c r="BR726" s="73"/>
      <c r="BS726" s="493"/>
      <c r="BT726" s="493"/>
      <c r="BU726" s="493"/>
      <c r="BV726" s="70"/>
      <c r="BW726" s="70"/>
      <c r="BX726" s="70"/>
      <c r="BY726" s="70"/>
      <c r="BZ726" s="70"/>
      <c r="CA726" s="70"/>
      <c r="CB726" s="70"/>
      <c r="CC726" s="70"/>
      <c r="CD726" s="491"/>
      <c r="CE726" s="491"/>
      <c r="CF726" s="491"/>
      <c r="CG726" s="491"/>
      <c r="CH726" s="491"/>
      <c r="CI726" s="491"/>
      <c r="CJ726" s="491"/>
      <c r="CK726" s="490"/>
      <c r="CL726" s="186"/>
    </row>
    <row r="727" spans="67:90" x14ac:dyDescent="0.2">
      <c r="BO727" s="490"/>
      <c r="BP727" s="73"/>
      <c r="BQ727" s="73"/>
      <c r="BR727" s="73"/>
      <c r="BS727" s="493"/>
      <c r="BT727" s="493"/>
      <c r="BU727" s="493"/>
      <c r="BV727" s="70"/>
      <c r="BW727" s="70"/>
      <c r="BX727" s="70"/>
      <c r="BY727" s="70"/>
      <c r="BZ727" s="70"/>
      <c r="CA727" s="70"/>
      <c r="CB727" s="70"/>
      <c r="CC727" s="70"/>
      <c r="CD727" s="491"/>
      <c r="CE727" s="491"/>
      <c r="CF727" s="491"/>
      <c r="CG727" s="491"/>
      <c r="CH727" s="491"/>
      <c r="CI727" s="491"/>
      <c r="CJ727" s="491"/>
      <c r="CK727" s="490"/>
      <c r="CL727" s="186"/>
    </row>
    <row r="728" spans="67:90" x14ac:dyDescent="0.2">
      <c r="BO728" s="490"/>
      <c r="BP728" s="73"/>
      <c r="BQ728" s="73"/>
      <c r="BR728" s="73"/>
      <c r="BS728" s="493"/>
      <c r="BT728" s="493"/>
      <c r="BU728" s="493"/>
      <c r="BV728" s="70"/>
      <c r="BW728" s="70"/>
      <c r="BX728" s="70"/>
      <c r="BY728" s="70"/>
      <c r="BZ728" s="70"/>
      <c r="CA728" s="70"/>
      <c r="CB728" s="70"/>
      <c r="CC728" s="70"/>
      <c r="CD728" s="491"/>
      <c r="CE728" s="491"/>
      <c r="CF728" s="491"/>
      <c r="CG728" s="491"/>
      <c r="CH728" s="491"/>
      <c r="CI728" s="491"/>
      <c r="CJ728" s="491"/>
      <c r="CK728" s="490"/>
      <c r="CL728" s="186"/>
    </row>
    <row r="729" spans="67:90" x14ac:dyDescent="0.2">
      <c r="BO729" s="490"/>
      <c r="BP729" s="73"/>
      <c r="BQ729" s="73"/>
      <c r="BR729" s="73"/>
      <c r="BS729" s="493"/>
      <c r="BT729" s="493"/>
      <c r="BU729" s="493"/>
      <c r="BV729" s="70"/>
      <c r="BW729" s="70"/>
      <c r="BX729" s="70"/>
      <c r="BY729" s="70"/>
      <c r="BZ729" s="70"/>
      <c r="CA729" s="70"/>
      <c r="CB729" s="70"/>
      <c r="CC729" s="70"/>
      <c r="CD729" s="491"/>
      <c r="CE729" s="491"/>
      <c r="CF729" s="491"/>
      <c r="CG729" s="491"/>
      <c r="CH729" s="491"/>
      <c r="CI729" s="491"/>
      <c r="CJ729" s="491"/>
      <c r="CK729" s="490"/>
      <c r="CL729" s="186"/>
    </row>
    <row r="730" spans="67:90" x14ac:dyDescent="0.2">
      <c r="BO730" s="490"/>
      <c r="BP730" s="73"/>
      <c r="BQ730" s="73"/>
      <c r="BR730" s="73"/>
      <c r="BS730" s="493"/>
      <c r="BT730" s="493"/>
      <c r="BU730" s="493"/>
      <c r="BV730" s="70"/>
      <c r="BW730" s="70"/>
      <c r="BX730" s="70"/>
      <c r="BY730" s="70"/>
      <c r="BZ730" s="70"/>
      <c r="CA730" s="70"/>
      <c r="CB730" s="70"/>
      <c r="CC730" s="70"/>
      <c r="CD730" s="491"/>
      <c r="CE730" s="491"/>
      <c r="CF730" s="491"/>
      <c r="CG730" s="491"/>
      <c r="CH730" s="491"/>
      <c r="CI730" s="491"/>
      <c r="CJ730" s="491"/>
      <c r="CK730" s="490"/>
      <c r="CL730" s="186"/>
    </row>
    <row r="731" spans="67:90" x14ac:dyDescent="0.2">
      <c r="BO731" s="490"/>
      <c r="BP731" s="73"/>
      <c r="BQ731" s="73"/>
      <c r="BR731" s="73"/>
      <c r="BS731" s="493"/>
      <c r="BT731" s="493"/>
      <c r="BU731" s="493"/>
      <c r="BV731" s="70"/>
      <c r="BW731" s="70"/>
      <c r="BX731" s="70"/>
      <c r="BY731" s="70"/>
      <c r="BZ731" s="70"/>
      <c r="CA731" s="70"/>
      <c r="CB731" s="70"/>
      <c r="CC731" s="70"/>
      <c r="CD731" s="491"/>
      <c r="CE731" s="491"/>
      <c r="CF731" s="491"/>
      <c r="CG731" s="491"/>
      <c r="CH731" s="491"/>
      <c r="CI731" s="491"/>
      <c r="CJ731" s="491"/>
      <c r="CK731" s="490"/>
      <c r="CL731" s="186"/>
    </row>
    <row r="732" spans="67:90" x14ac:dyDescent="0.2">
      <c r="BO732" s="490"/>
      <c r="BP732" s="73"/>
      <c r="BQ732" s="73"/>
      <c r="BR732" s="73"/>
      <c r="BS732" s="493"/>
      <c r="BT732" s="493"/>
      <c r="BU732" s="493"/>
      <c r="BV732" s="70"/>
      <c r="BW732" s="70"/>
      <c r="BX732" s="70"/>
      <c r="BY732" s="70"/>
      <c r="BZ732" s="70"/>
      <c r="CA732" s="70"/>
      <c r="CB732" s="70"/>
      <c r="CC732" s="70"/>
      <c r="CD732" s="491"/>
      <c r="CE732" s="491"/>
      <c r="CF732" s="491"/>
      <c r="CG732" s="491"/>
      <c r="CH732" s="491"/>
      <c r="CI732" s="491"/>
      <c r="CJ732" s="491"/>
      <c r="CK732" s="490"/>
      <c r="CL732" s="186"/>
    </row>
    <row r="733" spans="67:90" x14ac:dyDescent="0.2">
      <c r="BO733" s="490"/>
      <c r="BP733" s="73"/>
      <c r="BQ733" s="73"/>
      <c r="BR733" s="73"/>
      <c r="BS733" s="493"/>
      <c r="BT733" s="493"/>
      <c r="BU733" s="493"/>
      <c r="BV733" s="70"/>
      <c r="BW733" s="70"/>
      <c r="BX733" s="70"/>
      <c r="BY733" s="70"/>
      <c r="BZ733" s="70"/>
      <c r="CA733" s="70"/>
      <c r="CB733" s="70"/>
      <c r="CC733" s="70"/>
      <c r="CD733" s="491"/>
      <c r="CE733" s="491"/>
      <c r="CF733" s="491"/>
      <c r="CG733" s="491"/>
      <c r="CH733" s="491"/>
      <c r="CI733" s="491"/>
      <c r="CJ733" s="491"/>
      <c r="CK733" s="490"/>
      <c r="CL733" s="186"/>
    </row>
    <row r="734" spans="67:90" x14ac:dyDescent="0.2">
      <c r="BO734" s="490"/>
      <c r="BP734" s="73"/>
      <c r="BQ734" s="73"/>
      <c r="BR734" s="73"/>
      <c r="BS734" s="493"/>
      <c r="BT734" s="493"/>
      <c r="BU734" s="493"/>
      <c r="BV734" s="70"/>
      <c r="BW734" s="70"/>
      <c r="BX734" s="70"/>
      <c r="BY734" s="70"/>
      <c r="BZ734" s="70"/>
      <c r="CA734" s="70"/>
      <c r="CB734" s="70"/>
      <c r="CC734" s="70"/>
      <c r="CD734" s="491"/>
      <c r="CE734" s="491"/>
      <c r="CF734" s="491"/>
      <c r="CG734" s="491"/>
      <c r="CH734" s="491"/>
      <c r="CI734" s="491"/>
      <c r="CJ734" s="491"/>
      <c r="CK734" s="490"/>
      <c r="CL734" s="186"/>
    </row>
    <row r="735" spans="67:90" x14ac:dyDescent="0.2">
      <c r="BO735" s="490"/>
      <c r="BP735" s="73"/>
      <c r="BQ735" s="73"/>
      <c r="BR735" s="73"/>
      <c r="BS735" s="493"/>
      <c r="BT735" s="493"/>
      <c r="BU735" s="493"/>
      <c r="BV735" s="70"/>
      <c r="BW735" s="70"/>
      <c r="BX735" s="70"/>
      <c r="BY735" s="70"/>
      <c r="BZ735" s="70"/>
      <c r="CA735" s="70"/>
      <c r="CB735" s="70"/>
      <c r="CC735" s="70"/>
      <c r="CD735" s="491"/>
      <c r="CE735" s="491"/>
      <c r="CF735" s="491"/>
      <c r="CG735" s="491"/>
      <c r="CH735" s="491"/>
      <c r="CI735" s="491"/>
      <c r="CJ735" s="491"/>
      <c r="CK735" s="490"/>
      <c r="CL735" s="186"/>
    </row>
    <row r="736" spans="67:90" x14ac:dyDescent="0.2">
      <c r="BO736" s="490"/>
      <c r="BP736" s="73"/>
      <c r="BQ736" s="73"/>
      <c r="BR736" s="73"/>
      <c r="BS736" s="493"/>
      <c r="BT736" s="493"/>
      <c r="BU736" s="493"/>
      <c r="BV736" s="70"/>
      <c r="BW736" s="70"/>
      <c r="BX736" s="70"/>
      <c r="BY736" s="70"/>
      <c r="BZ736" s="70"/>
      <c r="CA736" s="70"/>
      <c r="CB736" s="70"/>
      <c r="CC736" s="70"/>
      <c r="CD736" s="491"/>
      <c r="CE736" s="491"/>
      <c r="CF736" s="491"/>
      <c r="CG736" s="491"/>
      <c r="CH736" s="491"/>
      <c r="CI736" s="491"/>
      <c r="CJ736" s="491"/>
      <c r="CK736" s="490"/>
      <c r="CL736" s="186"/>
    </row>
    <row r="737" spans="67:90" x14ac:dyDescent="0.2">
      <c r="BO737" s="490"/>
      <c r="BP737" s="73"/>
      <c r="BQ737" s="73"/>
      <c r="BR737" s="73"/>
      <c r="BS737" s="493"/>
      <c r="BT737" s="493"/>
      <c r="BU737" s="493"/>
      <c r="BV737" s="70"/>
      <c r="BW737" s="70"/>
      <c r="BX737" s="70"/>
      <c r="BY737" s="70"/>
      <c r="BZ737" s="70"/>
      <c r="CA737" s="70"/>
      <c r="CB737" s="70"/>
      <c r="CC737" s="70"/>
      <c r="CD737" s="491"/>
      <c r="CE737" s="491"/>
      <c r="CF737" s="491"/>
      <c r="CG737" s="491"/>
      <c r="CH737" s="491"/>
      <c r="CI737" s="491"/>
      <c r="CJ737" s="491"/>
      <c r="CK737" s="490"/>
      <c r="CL737" s="186"/>
    </row>
    <row r="738" spans="67:90" x14ac:dyDescent="0.2">
      <c r="BO738" s="490"/>
      <c r="BP738" s="73"/>
      <c r="BQ738" s="73"/>
      <c r="BR738" s="73"/>
      <c r="BS738" s="493"/>
      <c r="BT738" s="493"/>
      <c r="BU738" s="493"/>
      <c r="BV738" s="70"/>
      <c r="BW738" s="70"/>
      <c r="BX738" s="70"/>
      <c r="BY738" s="70"/>
      <c r="BZ738" s="70"/>
      <c r="CA738" s="70"/>
      <c r="CB738" s="70"/>
      <c r="CC738" s="70"/>
      <c r="CD738" s="491"/>
      <c r="CE738" s="491"/>
      <c r="CF738" s="491"/>
      <c r="CG738" s="491"/>
      <c r="CH738" s="491"/>
      <c r="CI738" s="491"/>
      <c r="CJ738" s="491"/>
      <c r="CK738" s="490"/>
      <c r="CL738" s="186"/>
    </row>
    <row r="739" spans="67:90" x14ac:dyDescent="0.2">
      <c r="BO739" s="490"/>
      <c r="BP739" s="73"/>
      <c r="BQ739" s="73"/>
      <c r="BR739" s="73"/>
      <c r="BS739" s="493"/>
      <c r="BT739" s="493"/>
      <c r="BU739" s="493"/>
      <c r="BV739" s="70"/>
      <c r="BW739" s="70"/>
      <c r="BX739" s="70"/>
      <c r="BY739" s="70"/>
      <c r="BZ739" s="70"/>
      <c r="CA739" s="70"/>
      <c r="CB739" s="70"/>
      <c r="CC739" s="70"/>
      <c r="CD739" s="491"/>
      <c r="CE739" s="491"/>
      <c r="CF739" s="491"/>
      <c r="CG739" s="491"/>
      <c r="CH739" s="491"/>
      <c r="CI739" s="491"/>
      <c r="CJ739" s="491"/>
      <c r="CK739" s="490"/>
      <c r="CL739" s="186"/>
    </row>
    <row r="740" spans="67:90" x14ac:dyDescent="0.2">
      <c r="BO740" s="490"/>
      <c r="BP740" s="73"/>
      <c r="BQ740" s="73"/>
      <c r="BR740" s="73"/>
      <c r="BS740" s="493"/>
      <c r="BT740" s="493"/>
      <c r="BU740" s="493"/>
      <c r="BV740" s="70"/>
      <c r="BW740" s="70"/>
      <c r="BX740" s="70"/>
      <c r="BY740" s="70"/>
      <c r="BZ740" s="70"/>
      <c r="CA740" s="70"/>
      <c r="CB740" s="70"/>
      <c r="CC740" s="70"/>
      <c r="CD740" s="491"/>
      <c r="CE740" s="491"/>
      <c r="CF740" s="491"/>
      <c r="CG740" s="491"/>
      <c r="CH740" s="491"/>
      <c r="CI740" s="491"/>
      <c r="CJ740" s="491"/>
      <c r="CK740" s="490"/>
      <c r="CL740" s="186"/>
    </row>
    <row r="741" spans="67:90" x14ac:dyDescent="0.2">
      <c r="BO741" s="490"/>
      <c r="BP741" s="73"/>
      <c r="BQ741" s="73"/>
      <c r="BR741" s="73"/>
      <c r="BS741" s="493"/>
      <c r="BT741" s="493"/>
      <c r="BU741" s="493"/>
      <c r="BV741" s="70"/>
      <c r="BW741" s="70"/>
      <c r="BX741" s="70"/>
      <c r="BY741" s="70"/>
      <c r="BZ741" s="70"/>
      <c r="CA741" s="70"/>
      <c r="CB741" s="70"/>
      <c r="CC741" s="70"/>
      <c r="CD741" s="491"/>
      <c r="CE741" s="491"/>
      <c r="CF741" s="491"/>
      <c r="CG741" s="491"/>
      <c r="CH741" s="491"/>
      <c r="CI741" s="491"/>
      <c r="CJ741" s="491"/>
      <c r="CK741" s="490"/>
      <c r="CL741" s="186"/>
    </row>
    <row r="742" spans="67:90" x14ac:dyDescent="0.2">
      <c r="BO742" s="490"/>
      <c r="BP742" s="73"/>
      <c r="BQ742" s="73"/>
      <c r="BR742" s="73"/>
      <c r="BS742" s="493"/>
      <c r="BT742" s="493"/>
      <c r="BU742" s="493"/>
      <c r="BV742" s="70"/>
      <c r="BW742" s="70"/>
      <c r="BX742" s="70"/>
      <c r="BY742" s="70"/>
      <c r="BZ742" s="70"/>
      <c r="CA742" s="70"/>
      <c r="CB742" s="70"/>
      <c r="CC742" s="70"/>
      <c r="CD742" s="491"/>
      <c r="CE742" s="491"/>
      <c r="CF742" s="491"/>
      <c r="CG742" s="491"/>
      <c r="CH742" s="491"/>
      <c r="CI742" s="491"/>
      <c r="CJ742" s="491"/>
      <c r="CK742" s="490"/>
      <c r="CL742" s="186"/>
    </row>
    <row r="743" spans="67:90" x14ac:dyDescent="0.2">
      <c r="BO743" s="490"/>
      <c r="BP743" s="73"/>
      <c r="BQ743" s="73"/>
      <c r="BR743" s="73"/>
      <c r="BS743" s="493"/>
      <c r="BT743" s="493"/>
      <c r="BU743" s="493"/>
      <c r="BV743" s="70"/>
      <c r="BW743" s="70"/>
      <c r="BX743" s="70"/>
      <c r="BY743" s="70"/>
      <c r="BZ743" s="70"/>
      <c r="CA743" s="70"/>
      <c r="CB743" s="70"/>
      <c r="CC743" s="70"/>
      <c r="CD743" s="491"/>
      <c r="CE743" s="491"/>
      <c r="CF743" s="491"/>
      <c r="CG743" s="491"/>
      <c r="CH743" s="491"/>
      <c r="CI743" s="491"/>
      <c r="CJ743" s="491"/>
      <c r="CK743" s="490"/>
      <c r="CL743" s="186"/>
    </row>
    <row r="744" spans="67:90" x14ac:dyDescent="0.2">
      <c r="BO744" s="490"/>
      <c r="BP744" s="73"/>
      <c r="BQ744" s="73"/>
      <c r="BR744" s="73"/>
      <c r="BS744" s="493"/>
      <c r="BT744" s="493"/>
      <c r="BU744" s="493"/>
      <c r="BV744" s="70"/>
      <c r="BW744" s="70"/>
      <c r="BX744" s="70"/>
      <c r="BY744" s="70"/>
      <c r="BZ744" s="70"/>
      <c r="CA744" s="70"/>
      <c r="CB744" s="70"/>
      <c r="CC744" s="70"/>
      <c r="CD744" s="491"/>
      <c r="CE744" s="491"/>
      <c r="CF744" s="491"/>
      <c r="CG744" s="491"/>
      <c r="CH744" s="491"/>
      <c r="CI744" s="491"/>
      <c r="CJ744" s="491"/>
      <c r="CK744" s="490"/>
      <c r="CL744" s="186"/>
    </row>
    <row r="745" spans="67:90" x14ac:dyDescent="0.2">
      <c r="BO745" s="490"/>
      <c r="BP745" s="73"/>
      <c r="BQ745" s="73"/>
      <c r="BR745" s="73"/>
      <c r="BS745" s="493"/>
      <c r="BT745" s="493"/>
      <c r="BU745" s="493"/>
      <c r="BV745" s="70"/>
      <c r="BW745" s="70"/>
      <c r="BX745" s="70"/>
      <c r="BY745" s="70"/>
      <c r="BZ745" s="70"/>
      <c r="CA745" s="70"/>
      <c r="CB745" s="70"/>
      <c r="CC745" s="70"/>
      <c r="CD745" s="491"/>
      <c r="CE745" s="491"/>
      <c r="CF745" s="491"/>
      <c r="CG745" s="491"/>
      <c r="CH745" s="491"/>
      <c r="CI745" s="491"/>
      <c r="CJ745" s="491"/>
      <c r="CK745" s="490"/>
      <c r="CL745" s="186"/>
    </row>
    <row r="746" spans="67:90" x14ac:dyDescent="0.2">
      <c r="BO746" s="490"/>
      <c r="BP746" s="73"/>
      <c r="BQ746" s="73"/>
      <c r="BR746" s="73"/>
      <c r="BS746" s="493"/>
      <c r="BT746" s="493"/>
      <c r="BU746" s="493"/>
      <c r="BV746" s="70"/>
      <c r="BW746" s="70"/>
      <c r="BX746" s="70"/>
      <c r="BY746" s="70"/>
      <c r="BZ746" s="70"/>
      <c r="CA746" s="70"/>
      <c r="CB746" s="70"/>
      <c r="CC746" s="70"/>
      <c r="CD746" s="491"/>
      <c r="CE746" s="491"/>
      <c r="CF746" s="491"/>
      <c r="CG746" s="491"/>
      <c r="CH746" s="491"/>
      <c r="CI746" s="491"/>
      <c r="CJ746" s="491"/>
      <c r="CK746" s="490"/>
      <c r="CL746" s="186"/>
    </row>
    <row r="747" spans="67:90" x14ac:dyDescent="0.2">
      <c r="BO747" s="490"/>
      <c r="BP747" s="73"/>
      <c r="BQ747" s="73"/>
      <c r="BR747" s="73"/>
      <c r="BS747" s="493"/>
      <c r="BT747" s="493"/>
      <c r="BU747" s="493"/>
      <c r="BV747" s="70"/>
      <c r="BW747" s="70"/>
      <c r="BX747" s="70"/>
      <c r="BY747" s="70"/>
      <c r="BZ747" s="70"/>
      <c r="CA747" s="70"/>
      <c r="CB747" s="70"/>
      <c r="CC747" s="70"/>
      <c r="CD747" s="491"/>
      <c r="CE747" s="491"/>
      <c r="CF747" s="491"/>
      <c r="CG747" s="491"/>
      <c r="CH747" s="491"/>
      <c r="CI747" s="491"/>
      <c r="CJ747" s="491"/>
      <c r="CK747" s="490"/>
      <c r="CL747" s="186"/>
    </row>
    <row r="748" spans="67:90" x14ac:dyDescent="0.2">
      <c r="BO748" s="490"/>
      <c r="BP748" s="73"/>
      <c r="BQ748" s="73"/>
      <c r="BR748" s="73"/>
      <c r="BS748" s="493"/>
      <c r="BT748" s="493"/>
      <c r="BU748" s="493"/>
      <c r="BV748" s="70"/>
      <c r="BW748" s="70"/>
      <c r="BX748" s="70"/>
      <c r="BY748" s="70"/>
      <c r="BZ748" s="70"/>
      <c r="CA748" s="70"/>
      <c r="CB748" s="70"/>
      <c r="CC748" s="70"/>
      <c r="CD748" s="491"/>
      <c r="CE748" s="491"/>
      <c r="CF748" s="491"/>
      <c r="CG748" s="491"/>
      <c r="CH748" s="491"/>
      <c r="CI748" s="491"/>
      <c r="CJ748" s="491"/>
      <c r="CK748" s="490"/>
      <c r="CL748" s="186"/>
    </row>
    <row r="749" spans="67:90" x14ac:dyDescent="0.2">
      <c r="BO749" s="490"/>
      <c r="BP749" s="73"/>
      <c r="BQ749" s="73"/>
      <c r="BR749" s="73"/>
      <c r="BS749" s="493"/>
      <c r="BT749" s="493"/>
      <c r="BU749" s="493"/>
      <c r="BV749" s="70"/>
      <c r="BW749" s="70"/>
      <c r="BX749" s="70"/>
      <c r="BY749" s="70"/>
      <c r="BZ749" s="70"/>
      <c r="CA749" s="70"/>
      <c r="CB749" s="70"/>
      <c r="CC749" s="70"/>
      <c r="CD749" s="491"/>
      <c r="CE749" s="491"/>
      <c r="CF749" s="491"/>
      <c r="CG749" s="491"/>
      <c r="CH749" s="491"/>
      <c r="CI749" s="491"/>
      <c r="CJ749" s="491"/>
      <c r="CK749" s="490"/>
      <c r="CL749" s="186"/>
    </row>
    <row r="750" spans="67:90" x14ac:dyDescent="0.2">
      <c r="BO750" s="490"/>
      <c r="BP750" s="73"/>
      <c r="BQ750" s="73"/>
      <c r="BR750" s="73"/>
      <c r="BS750" s="493"/>
      <c r="BT750" s="493"/>
      <c r="BU750" s="493"/>
      <c r="BV750" s="70"/>
      <c r="BW750" s="70"/>
      <c r="BX750" s="70"/>
      <c r="BY750" s="70"/>
      <c r="BZ750" s="70"/>
      <c r="CA750" s="70"/>
      <c r="CB750" s="70"/>
      <c r="CC750" s="70"/>
      <c r="CD750" s="491"/>
      <c r="CE750" s="491"/>
      <c r="CF750" s="491"/>
      <c r="CG750" s="491"/>
      <c r="CH750" s="491"/>
      <c r="CI750" s="491"/>
      <c r="CJ750" s="491"/>
      <c r="CK750" s="490"/>
      <c r="CL750" s="186"/>
    </row>
    <row r="751" spans="67:90" x14ac:dyDescent="0.2">
      <c r="BO751" s="490"/>
      <c r="BP751" s="73"/>
      <c r="BQ751" s="73"/>
      <c r="BR751" s="73"/>
      <c r="BS751" s="493"/>
      <c r="BT751" s="493"/>
      <c r="BU751" s="493"/>
      <c r="BV751" s="70"/>
      <c r="BW751" s="70"/>
      <c r="BX751" s="70"/>
      <c r="BY751" s="70"/>
      <c r="BZ751" s="70"/>
      <c r="CA751" s="70"/>
      <c r="CB751" s="70"/>
      <c r="CC751" s="70"/>
      <c r="CD751" s="491"/>
      <c r="CE751" s="491"/>
      <c r="CF751" s="491"/>
      <c r="CG751" s="491"/>
      <c r="CH751" s="491"/>
      <c r="CI751" s="491"/>
      <c r="CJ751" s="491"/>
      <c r="CK751" s="490"/>
      <c r="CL751" s="186"/>
    </row>
    <row r="752" spans="67:90" x14ac:dyDescent="0.2">
      <c r="BO752" s="490"/>
      <c r="BP752" s="73"/>
      <c r="BQ752" s="73"/>
      <c r="BR752" s="73"/>
      <c r="BS752" s="493"/>
      <c r="BT752" s="493"/>
      <c r="BU752" s="493"/>
      <c r="BV752" s="70"/>
      <c r="BW752" s="70"/>
      <c r="BX752" s="70"/>
      <c r="BY752" s="70"/>
      <c r="BZ752" s="70"/>
      <c r="CA752" s="70"/>
      <c r="CB752" s="70"/>
      <c r="CC752" s="70"/>
      <c r="CD752" s="491"/>
      <c r="CE752" s="491"/>
      <c r="CF752" s="491"/>
      <c r="CG752" s="491"/>
      <c r="CH752" s="491"/>
      <c r="CI752" s="491"/>
      <c r="CJ752" s="491"/>
      <c r="CK752" s="490"/>
      <c r="CL752" s="186"/>
    </row>
    <row r="753" spans="67:90" x14ac:dyDescent="0.2">
      <c r="BO753" s="490"/>
      <c r="BP753" s="73"/>
      <c r="BQ753" s="73"/>
      <c r="BR753" s="73"/>
      <c r="BS753" s="493"/>
      <c r="BT753" s="493"/>
      <c r="BU753" s="493"/>
      <c r="BV753" s="70"/>
      <c r="BW753" s="70"/>
      <c r="BX753" s="70"/>
      <c r="BY753" s="70"/>
      <c r="BZ753" s="70"/>
      <c r="CA753" s="70"/>
      <c r="CB753" s="70"/>
      <c r="CC753" s="70"/>
      <c r="CD753" s="491"/>
      <c r="CE753" s="491"/>
      <c r="CF753" s="491"/>
      <c r="CG753" s="491"/>
      <c r="CH753" s="491"/>
      <c r="CI753" s="491"/>
      <c r="CJ753" s="491"/>
      <c r="CK753" s="490"/>
      <c r="CL753" s="186"/>
    </row>
    <row r="754" spans="67:90" x14ac:dyDescent="0.2">
      <c r="BO754" s="490"/>
      <c r="BP754" s="73"/>
      <c r="BQ754" s="73"/>
      <c r="BR754" s="73"/>
      <c r="BS754" s="493"/>
      <c r="BT754" s="493"/>
      <c r="BU754" s="493"/>
      <c r="BV754" s="70"/>
      <c r="BW754" s="70"/>
      <c r="BX754" s="70"/>
      <c r="BY754" s="70"/>
      <c r="BZ754" s="70"/>
      <c r="CA754" s="70"/>
      <c r="CB754" s="70"/>
      <c r="CC754" s="70"/>
      <c r="CD754" s="491"/>
      <c r="CE754" s="491"/>
      <c r="CF754" s="491"/>
      <c r="CG754" s="491"/>
      <c r="CH754" s="491"/>
      <c r="CI754" s="491"/>
      <c r="CJ754" s="491"/>
      <c r="CK754" s="490"/>
      <c r="CL754" s="186"/>
    </row>
    <row r="755" spans="67:90" x14ac:dyDescent="0.2">
      <c r="BO755" s="490"/>
      <c r="BP755" s="73"/>
      <c r="BQ755" s="73"/>
      <c r="BR755" s="73"/>
      <c r="BS755" s="493"/>
      <c r="BT755" s="493"/>
      <c r="BU755" s="493"/>
      <c r="BV755" s="70"/>
      <c r="BW755" s="70"/>
      <c r="BX755" s="70"/>
      <c r="BY755" s="70"/>
      <c r="BZ755" s="70"/>
      <c r="CA755" s="70"/>
      <c r="CB755" s="70"/>
      <c r="CC755" s="70"/>
      <c r="CD755" s="491"/>
      <c r="CE755" s="491"/>
      <c r="CF755" s="491"/>
      <c r="CG755" s="491"/>
      <c r="CH755" s="491"/>
      <c r="CI755" s="491"/>
      <c r="CJ755" s="491"/>
      <c r="CK755" s="490"/>
      <c r="CL755" s="186"/>
    </row>
    <row r="756" spans="67:90" x14ac:dyDescent="0.2">
      <c r="BO756" s="490"/>
      <c r="BP756" s="73"/>
      <c r="BQ756" s="73"/>
      <c r="BR756" s="73"/>
      <c r="BS756" s="493"/>
      <c r="BT756" s="493"/>
      <c r="BU756" s="493"/>
      <c r="BV756" s="70"/>
      <c r="BW756" s="70"/>
      <c r="BX756" s="70"/>
      <c r="BY756" s="70"/>
      <c r="BZ756" s="70"/>
      <c r="CA756" s="70"/>
      <c r="CB756" s="70"/>
      <c r="CC756" s="70"/>
      <c r="CD756" s="491"/>
      <c r="CE756" s="491"/>
      <c r="CF756" s="491"/>
      <c r="CG756" s="491"/>
      <c r="CH756" s="491"/>
      <c r="CI756" s="491"/>
      <c r="CJ756" s="491"/>
      <c r="CK756" s="490"/>
      <c r="CL756" s="186"/>
    </row>
    <row r="757" spans="67:90" x14ac:dyDescent="0.2">
      <c r="BO757" s="490"/>
      <c r="BP757" s="73"/>
      <c r="BQ757" s="73"/>
      <c r="BR757" s="73"/>
      <c r="BS757" s="493"/>
      <c r="BT757" s="493"/>
      <c r="BU757" s="493"/>
      <c r="BV757" s="70"/>
      <c r="BW757" s="70"/>
      <c r="BX757" s="70"/>
      <c r="BY757" s="70"/>
      <c r="BZ757" s="70"/>
      <c r="CA757" s="70"/>
      <c r="CB757" s="70"/>
      <c r="CC757" s="70"/>
      <c r="CD757" s="491"/>
      <c r="CE757" s="491"/>
      <c r="CF757" s="491"/>
      <c r="CG757" s="491"/>
      <c r="CH757" s="491"/>
      <c r="CI757" s="491"/>
      <c r="CJ757" s="491"/>
      <c r="CK757" s="490"/>
      <c r="CL757" s="186"/>
    </row>
    <row r="758" spans="67:90" x14ac:dyDescent="0.2">
      <c r="BO758" s="490"/>
      <c r="BP758" s="73"/>
      <c r="BQ758" s="73"/>
      <c r="BR758" s="73"/>
      <c r="BS758" s="493"/>
      <c r="BT758" s="493"/>
      <c r="BU758" s="493"/>
      <c r="BV758" s="70"/>
      <c r="BW758" s="70"/>
      <c r="BX758" s="70"/>
      <c r="BY758" s="70"/>
      <c r="BZ758" s="70"/>
      <c r="CA758" s="70"/>
      <c r="CB758" s="70"/>
      <c r="CC758" s="70"/>
      <c r="CD758" s="491"/>
      <c r="CE758" s="491"/>
      <c r="CF758" s="491"/>
      <c r="CG758" s="491"/>
      <c r="CH758" s="491"/>
      <c r="CI758" s="491"/>
      <c r="CJ758" s="491"/>
      <c r="CK758" s="490"/>
      <c r="CL758" s="186"/>
    </row>
    <row r="759" spans="67:90" x14ac:dyDescent="0.2">
      <c r="BO759" s="490"/>
      <c r="BP759" s="73"/>
      <c r="BQ759" s="73"/>
      <c r="BR759" s="73"/>
      <c r="BS759" s="493"/>
      <c r="BT759" s="493"/>
      <c r="BU759" s="493"/>
      <c r="BV759" s="70"/>
      <c r="BW759" s="70"/>
      <c r="BX759" s="70"/>
      <c r="BY759" s="70"/>
      <c r="BZ759" s="70"/>
      <c r="CA759" s="70"/>
      <c r="CB759" s="70"/>
      <c r="CC759" s="70"/>
      <c r="CD759" s="491"/>
      <c r="CE759" s="491"/>
      <c r="CF759" s="491"/>
      <c r="CG759" s="491"/>
      <c r="CH759" s="491"/>
      <c r="CI759" s="491"/>
      <c r="CJ759" s="491"/>
      <c r="CK759" s="490"/>
      <c r="CL759" s="186"/>
    </row>
    <row r="760" spans="67:90" x14ac:dyDescent="0.2">
      <c r="BO760" s="490"/>
      <c r="BP760" s="73"/>
      <c r="BQ760" s="73"/>
      <c r="BR760" s="73"/>
      <c r="BS760" s="493"/>
      <c r="BT760" s="493"/>
      <c r="BU760" s="493"/>
      <c r="BV760" s="70"/>
      <c r="BW760" s="70"/>
      <c r="BX760" s="70"/>
      <c r="BY760" s="70"/>
      <c r="BZ760" s="70"/>
      <c r="CA760" s="70"/>
      <c r="CB760" s="70"/>
      <c r="CC760" s="70"/>
      <c r="CD760" s="491"/>
      <c r="CE760" s="491"/>
      <c r="CF760" s="491"/>
      <c r="CG760" s="491"/>
      <c r="CH760" s="491"/>
      <c r="CI760" s="491"/>
      <c r="CJ760" s="491"/>
      <c r="CK760" s="490"/>
      <c r="CL760" s="186"/>
    </row>
    <row r="761" spans="67:90" x14ac:dyDescent="0.2">
      <c r="BO761" s="490"/>
      <c r="BP761" s="73"/>
      <c r="BQ761" s="73"/>
      <c r="BR761" s="73"/>
      <c r="BS761" s="493"/>
      <c r="BT761" s="493"/>
      <c r="BU761" s="493"/>
      <c r="BV761" s="70"/>
      <c r="BW761" s="70"/>
      <c r="BX761" s="70"/>
      <c r="BY761" s="70"/>
      <c r="BZ761" s="70"/>
      <c r="CA761" s="70"/>
      <c r="CB761" s="70"/>
      <c r="CC761" s="70"/>
      <c r="CD761" s="491"/>
      <c r="CE761" s="491"/>
      <c r="CF761" s="491"/>
      <c r="CG761" s="491"/>
      <c r="CH761" s="491"/>
      <c r="CI761" s="491"/>
      <c r="CJ761" s="491"/>
      <c r="CK761" s="490"/>
      <c r="CL761" s="186"/>
    </row>
    <row r="762" spans="67:90" x14ac:dyDescent="0.2">
      <c r="BO762" s="490"/>
      <c r="BP762" s="73"/>
      <c r="BQ762" s="73"/>
      <c r="BR762" s="73"/>
      <c r="BS762" s="493"/>
      <c r="BT762" s="493"/>
      <c r="BU762" s="493"/>
      <c r="BV762" s="70"/>
      <c r="BW762" s="70"/>
      <c r="BX762" s="70"/>
      <c r="BY762" s="70"/>
      <c r="BZ762" s="70"/>
      <c r="CA762" s="70"/>
      <c r="CB762" s="70"/>
      <c r="CC762" s="70"/>
      <c r="CD762" s="491"/>
      <c r="CE762" s="491"/>
      <c r="CF762" s="491"/>
      <c r="CG762" s="491"/>
      <c r="CH762" s="491"/>
      <c r="CI762" s="491"/>
      <c r="CJ762" s="491"/>
      <c r="CK762" s="490"/>
      <c r="CL762" s="186"/>
    </row>
    <row r="763" spans="67:90" x14ac:dyDescent="0.2">
      <c r="BO763" s="490"/>
      <c r="BP763" s="73"/>
      <c r="BQ763" s="73"/>
      <c r="BR763" s="73"/>
      <c r="BS763" s="493"/>
      <c r="BT763" s="493"/>
      <c r="BU763" s="493"/>
      <c r="BV763" s="70"/>
      <c r="BW763" s="70"/>
      <c r="BX763" s="70"/>
      <c r="BY763" s="70"/>
      <c r="BZ763" s="70"/>
      <c r="CA763" s="70"/>
      <c r="CB763" s="70"/>
      <c r="CC763" s="70"/>
      <c r="CD763" s="491"/>
      <c r="CE763" s="491"/>
      <c r="CF763" s="491"/>
      <c r="CG763" s="491"/>
      <c r="CH763" s="491"/>
      <c r="CI763" s="491"/>
      <c r="CJ763" s="491"/>
      <c r="CK763" s="490"/>
      <c r="CL763" s="186"/>
    </row>
    <row r="764" spans="67:90" x14ac:dyDescent="0.2">
      <c r="BO764" s="490"/>
      <c r="BP764" s="73"/>
      <c r="BQ764" s="73"/>
      <c r="BR764" s="73"/>
      <c r="BS764" s="493"/>
      <c r="BT764" s="493"/>
      <c r="BU764" s="493"/>
      <c r="BV764" s="70"/>
      <c r="BW764" s="70"/>
      <c r="BX764" s="70"/>
      <c r="BY764" s="70"/>
      <c r="BZ764" s="70"/>
      <c r="CA764" s="70"/>
      <c r="CB764" s="70"/>
      <c r="CC764" s="70"/>
      <c r="CD764" s="491"/>
      <c r="CE764" s="491"/>
      <c r="CF764" s="491"/>
      <c r="CG764" s="491"/>
      <c r="CH764" s="491"/>
      <c r="CI764" s="491"/>
      <c r="CJ764" s="491"/>
      <c r="CK764" s="490"/>
      <c r="CL764" s="186"/>
    </row>
    <row r="765" spans="67:90" x14ac:dyDescent="0.2">
      <c r="BO765" s="490"/>
      <c r="BP765" s="73"/>
      <c r="BQ765" s="73"/>
      <c r="BR765" s="73"/>
      <c r="BS765" s="493"/>
      <c r="BT765" s="493"/>
      <c r="BU765" s="493"/>
      <c r="BV765" s="70"/>
      <c r="BW765" s="70"/>
      <c r="BX765" s="70"/>
      <c r="BY765" s="70"/>
      <c r="BZ765" s="70"/>
      <c r="CA765" s="70"/>
      <c r="CB765" s="70"/>
      <c r="CC765" s="70"/>
      <c r="CD765" s="491"/>
      <c r="CE765" s="491"/>
      <c r="CF765" s="491"/>
      <c r="CG765" s="491"/>
      <c r="CH765" s="491"/>
      <c r="CI765" s="491"/>
      <c r="CJ765" s="491"/>
      <c r="CK765" s="490"/>
      <c r="CL765" s="186"/>
    </row>
    <row r="766" spans="67:90" x14ac:dyDescent="0.2">
      <c r="BO766" s="490"/>
      <c r="BP766" s="73"/>
      <c r="BQ766" s="73"/>
      <c r="BR766" s="73"/>
      <c r="BS766" s="493"/>
      <c r="BT766" s="493"/>
      <c r="BU766" s="493"/>
      <c r="BV766" s="70"/>
      <c r="BW766" s="70"/>
      <c r="BX766" s="70"/>
      <c r="BY766" s="70"/>
      <c r="BZ766" s="70"/>
      <c r="CA766" s="70"/>
      <c r="CB766" s="70"/>
      <c r="CC766" s="70"/>
      <c r="CD766" s="491"/>
      <c r="CE766" s="491"/>
      <c r="CF766" s="491"/>
      <c r="CG766" s="491"/>
      <c r="CH766" s="491"/>
      <c r="CI766" s="491"/>
      <c r="CJ766" s="491"/>
      <c r="CK766" s="490"/>
      <c r="CL766" s="186"/>
    </row>
    <row r="767" spans="67:90" x14ac:dyDescent="0.2">
      <c r="BO767" s="490"/>
      <c r="BP767" s="73"/>
      <c r="BQ767" s="73"/>
      <c r="BR767" s="73"/>
      <c r="BS767" s="493"/>
      <c r="BT767" s="493"/>
      <c r="BU767" s="493"/>
      <c r="BV767" s="70"/>
      <c r="BW767" s="70"/>
      <c r="BX767" s="70"/>
      <c r="BY767" s="70"/>
      <c r="BZ767" s="70"/>
      <c r="CA767" s="70"/>
      <c r="CB767" s="70"/>
      <c r="CC767" s="70"/>
      <c r="CD767" s="491"/>
      <c r="CE767" s="491"/>
      <c r="CF767" s="491"/>
      <c r="CG767" s="491"/>
      <c r="CH767" s="491"/>
      <c r="CI767" s="491"/>
      <c r="CJ767" s="491"/>
      <c r="CK767" s="490"/>
      <c r="CL767" s="186"/>
    </row>
    <row r="768" spans="67:90" x14ac:dyDescent="0.2">
      <c r="BO768" s="490"/>
      <c r="BP768" s="73"/>
      <c r="BQ768" s="73"/>
      <c r="BR768" s="73"/>
      <c r="BS768" s="493"/>
      <c r="BT768" s="493"/>
      <c r="BU768" s="493"/>
      <c r="BV768" s="70"/>
      <c r="BW768" s="70"/>
      <c r="BX768" s="70"/>
      <c r="BY768" s="70"/>
      <c r="BZ768" s="70"/>
      <c r="CA768" s="70"/>
      <c r="CB768" s="70"/>
      <c r="CC768" s="70"/>
      <c r="CD768" s="491"/>
      <c r="CE768" s="491"/>
      <c r="CF768" s="491"/>
      <c r="CG768" s="491"/>
      <c r="CH768" s="491"/>
      <c r="CI768" s="491"/>
      <c r="CJ768" s="491"/>
      <c r="CK768" s="490"/>
      <c r="CL768" s="186"/>
    </row>
    <row r="769" spans="67:90" x14ac:dyDescent="0.2">
      <c r="BO769" s="490"/>
      <c r="BP769" s="73"/>
      <c r="BQ769" s="73"/>
      <c r="BR769" s="73"/>
      <c r="BS769" s="493"/>
      <c r="BT769" s="493"/>
      <c r="BU769" s="493"/>
      <c r="BV769" s="70"/>
      <c r="BW769" s="70"/>
      <c r="BX769" s="70"/>
      <c r="BY769" s="70"/>
      <c r="BZ769" s="70"/>
      <c r="CA769" s="70"/>
      <c r="CB769" s="70"/>
      <c r="CC769" s="70"/>
      <c r="CD769" s="491"/>
      <c r="CE769" s="491"/>
      <c r="CF769" s="491"/>
      <c r="CG769" s="491"/>
      <c r="CH769" s="491"/>
      <c r="CI769" s="491"/>
      <c r="CJ769" s="491"/>
      <c r="CK769" s="490"/>
      <c r="CL769" s="186"/>
    </row>
    <row r="770" spans="67:90" x14ac:dyDescent="0.2">
      <c r="BO770" s="490"/>
      <c r="BP770" s="73"/>
      <c r="BQ770" s="73"/>
      <c r="BR770" s="73"/>
      <c r="BS770" s="493"/>
      <c r="BT770" s="493"/>
      <c r="BU770" s="493"/>
      <c r="BV770" s="70"/>
      <c r="BW770" s="70"/>
      <c r="BX770" s="70"/>
      <c r="BY770" s="70"/>
      <c r="BZ770" s="70"/>
      <c r="CA770" s="70"/>
      <c r="CB770" s="70"/>
      <c r="CC770" s="70"/>
      <c r="CD770" s="491"/>
      <c r="CE770" s="491"/>
      <c r="CF770" s="491"/>
      <c r="CG770" s="491"/>
      <c r="CH770" s="491"/>
      <c r="CI770" s="491"/>
      <c r="CJ770" s="491"/>
      <c r="CK770" s="490"/>
      <c r="CL770" s="186"/>
    </row>
    <row r="771" spans="67:90" x14ac:dyDescent="0.2">
      <c r="BO771" s="490"/>
      <c r="BP771" s="73"/>
      <c r="BQ771" s="73"/>
      <c r="BR771" s="73"/>
      <c r="BS771" s="493"/>
      <c r="BT771" s="493"/>
      <c r="BU771" s="493"/>
      <c r="BV771" s="70"/>
      <c r="BW771" s="70"/>
      <c r="BX771" s="70"/>
      <c r="BY771" s="70"/>
      <c r="BZ771" s="70"/>
      <c r="CA771" s="70"/>
      <c r="CB771" s="70"/>
      <c r="CC771" s="70"/>
      <c r="CD771" s="491"/>
      <c r="CE771" s="491"/>
      <c r="CF771" s="491"/>
      <c r="CG771" s="491"/>
      <c r="CH771" s="491"/>
      <c r="CI771" s="491"/>
      <c r="CJ771" s="491"/>
      <c r="CK771" s="490"/>
      <c r="CL771" s="186"/>
    </row>
    <row r="772" spans="67:90" x14ac:dyDescent="0.2">
      <c r="BO772" s="490"/>
      <c r="BP772" s="73"/>
      <c r="BQ772" s="73"/>
      <c r="BR772" s="73"/>
      <c r="BS772" s="493"/>
      <c r="BT772" s="493"/>
      <c r="BU772" s="493"/>
      <c r="BV772" s="70"/>
      <c r="BW772" s="70"/>
      <c r="BX772" s="70"/>
      <c r="BY772" s="70"/>
      <c r="BZ772" s="70"/>
      <c r="CA772" s="70"/>
      <c r="CB772" s="70"/>
      <c r="CC772" s="70"/>
      <c r="CD772" s="491"/>
      <c r="CE772" s="491"/>
      <c r="CF772" s="491"/>
      <c r="CG772" s="491"/>
      <c r="CH772" s="491"/>
      <c r="CI772" s="491"/>
      <c r="CJ772" s="491"/>
      <c r="CK772" s="490"/>
      <c r="CL772" s="186"/>
    </row>
    <row r="773" spans="67:90" x14ac:dyDescent="0.2">
      <c r="BO773" s="490"/>
      <c r="BP773" s="73"/>
      <c r="BQ773" s="73"/>
      <c r="BR773" s="73"/>
      <c r="BS773" s="493"/>
      <c r="BT773" s="493"/>
      <c r="BU773" s="493"/>
      <c r="BV773" s="70"/>
      <c r="BW773" s="70"/>
      <c r="BX773" s="70"/>
      <c r="BY773" s="70"/>
      <c r="BZ773" s="70"/>
      <c r="CA773" s="70"/>
      <c r="CB773" s="70"/>
      <c r="CC773" s="70"/>
      <c r="CD773" s="491"/>
      <c r="CE773" s="491"/>
      <c r="CF773" s="491"/>
      <c r="CG773" s="491"/>
      <c r="CH773" s="491"/>
      <c r="CI773" s="491"/>
      <c r="CJ773" s="491"/>
      <c r="CK773" s="490"/>
      <c r="CL773" s="186"/>
    </row>
    <row r="774" spans="67:90" x14ac:dyDescent="0.2">
      <c r="BO774" s="490"/>
      <c r="BP774" s="73"/>
      <c r="BQ774" s="73"/>
      <c r="BR774" s="73"/>
      <c r="BS774" s="493"/>
      <c r="BT774" s="493"/>
      <c r="BU774" s="493"/>
      <c r="BV774" s="70"/>
      <c r="BW774" s="70"/>
      <c r="BX774" s="70"/>
      <c r="BY774" s="70"/>
      <c r="BZ774" s="70"/>
      <c r="CA774" s="70"/>
      <c r="CB774" s="70"/>
      <c r="CC774" s="70"/>
      <c r="CD774" s="491"/>
      <c r="CE774" s="491"/>
      <c r="CF774" s="491"/>
      <c r="CG774" s="491"/>
      <c r="CH774" s="491"/>
      <c r="CI774" s="491"/>
      <c r="CJ774" s="491"/>
      <c r="CK774" s="490"/>
      <c r="CL774" s="186"/>
    </row>
    <row r="775" spans="67:90" x14ac:dyDescent="0.2">
      <c r="BO775" s="490"/>
      <c r="BP775" s="73"/>
      <c r="BQ775" s="73"/>
      <c r="BR775" s="73"/>
      <c r="BS775" s="493"/>
      <c r="BT775" s="493"/>
      <c r="BU775" s="493"/>
      <c r="BV775" s="70"/>
      <c r="BW775" s="70"/>
      <c r="BX775" s="70"/>
      <c r="BY775" s="70"/>
      <c r="BZ775" s="70"/>
      <c r="CA775" s="70"/>
      <c r="CB775" s="70"/>
      <c r="CC775" s="70"/>
      <c r="CD775" s="491"/>
      <c r="CE775" s="491"/>
      <c r="CF775" s="491"/>
      <c r="CG775" s="491"/>
      <c r="CH775" s="491"/>
      <c r="CI775" s="491"/>
      <c r="CJ775" s="491"/>
      <c r="CK775" s="490"/>
      <c r="CL775" s="186"/>
    </row>
    <row r="776" spans="67:90" x14ac:dyDescent="0.2">
      <c r="BO776" s="490"/>
      <c r="BP776" s="73"/>
      <c r="BQ776" s="73"/>
      <c r="BR776" s="73"/>
      <c r="BS776" s="493"/>
      <c r="BT776" s="493"/>
      <c r="BU776" s="493"/>
      <c r="BV776" s="70"/>
      <c r="BW776" s="70"/>
      <c r="BX776" s="70"/>
      <c r="BY776" s="70"/>
      <c r="BZ776" s="70"/>
      <c r="CA776" s="70"/>
      <c r="CB776" s="70"/>
      <c r="CC776" s="70"/>
      <c r="CD776" s="491"/>
      <c r="CE776" s="491"/>
      <c r="CF776" s="491"/>
      <c r="CG776" s="491"/>
      <c r="CH776" s="491"/>
      <c r="CI776" s="491"/>
      <c r="CJ776" s="491"/>
      <c r="CK776" s="490"/>
      <c r="CL776" s="186"/>
    </row>
    <row r="777" spans="67:90" x14ac:dyDescent="0.2">
      <c r="BO777" s="490"/>
      <c r="BP777" s="73"/>
      <c r="BQ777" s="73"/>
      <c r="BR777" s="73"/>
      <c r="BS777" s="493"/>
      <c r="BT777" s="493"/>
      <c r="BU777" s="493"/>
      <c r="BV777" s="70"/>
      <c r="BW777" s="70"/>
      <c r="BX777" s="70"/>
      <c r="BY777" s="70"/>
      <c r="BZ777" s="70"/>
      <c r="CA777" s="70"/>
      <c r="CB777" s="70"/>
      <c r="CC777" s="70"/>
      <c r="CD777" s="491"/>
      <c r="CE777" s="491"/>
      <c r="CF777" s="491"/>
      <c r="CG777" s="491"/>
      <c r="CH777" s="491"/>
      <c r="CI777" s="491"/>
      <c r="CJ777" s="491"/>
      <c r="CK777" s="490"/>
      <c r="CL777" s="186"/>
    </row>
    <row r="778" spans="67:90" x14ac:dyDescent="0.2">
      <c r="BO778" s="490"/>
      <c r="BP778" s="73"/>
      <c r="BQ778" s="73"/>
      <c r="BR778" s="73"/>
      <c r="BS778" s="493"/>
      <c r="BT778" s="493"/>
      <c r="BU778" s="493"/>
      <c r="BV778" s="70"/>
      <c r="BW778" s="70"/>
      <c r="BX778" s="70"/>
      <c r="BY778" s="70"/>
      <c r="BZ778" s="70"/>
      <c r="CA778" s="70"/>
      <c r="CB778" s="70"/>
      <c r="CC778" s="70"/>
      <c r="CD778" s="491"/>
      <c r="CE778" s="491"/>
      <c r="CF778" s="491"/>
      <c r="CG778" s="491"/>
      <c r="CH778" s="491"/>
      <c r="CI778" s="491"/>
      <c r="CJ778" s="491"/>
      <c r="CK778" s="490"/>
      <c r="CL778" s="186"/>
    </row>
    <row r="779" spans="67:90" x14ac:dyDescent="0.2">
      <c r="BO779" s="490"/>
      <c r="BP779" s="73"/>
      <c r="BQ779" s="73"/>
      <c r="BR779" s="73"/>
      <c r="BS779" s="493"/>
      <c r="BT779" s="493"/>
      <c r="BU779" s="493"/>
      <c r="BV779" s="70"/>
      <c r="BW779" s="70"/>
      <c r="BX779" s="70"/>
      <c r="BY779" s="70"/>
      <c r="BZ779" s="70"/>
      <c r="CA779" s="70"/>
      <c r="CB779" s="70"/>
      <c r="CC779" s="70"/>
      <c r="CD779" s="491"/>
      <c r="CE779" s="491"/>
      <c r="CF779" s="491"/>
      <c r="CG779" s="491"/>
      <c r="CH779" s="491"/>
      <c r="CI779" s="491"/>
      <c r="CJ779" s="491"/>
      <c r="CK779" s="490"/>
      <c r="CL779" s="186"/>
    </row>
    <row r="780" spans="67:90" x14ac:dyDescent="0.2">
      <c r="BO780" s="490"/>
      <c r="BP780" s="73"/>
      <c r="BQ780" s="73"/>
      <c r="BR780" s="73"/>
      <c r="BS780" s="493"/>
      <c r="BT780" s="493"/>
      <c r="BU780" s="493"/>
      <c r="BV780" s="70"/>
      <c r="BW780" s="70"/>
      <c r="BX780" s="70"/>
      <c r="BY780" s="70"/>
      <c r="BZ780" s="70"/>
      <c r="CA780" s="70"/>
      <c r="CB780" s="70"/>
      <c r="CC780" s="70"/>
      <c r="CD780" s="491"/>
      <c r="CE780" s="491"/>
      <c r="CF780" s="491"/>
      <c r="CG780" s="491"/>
      <c r="CH780" s="491"/>
      <c r="CI780" s="491"/>
      <c r="CJ780" s="491"/>
      <c r="CK780" s="490"/>
      <c r="CL780" s="186"/>
    </row>
    <row r="781" spans="67:90" x14ac:dyDescent="0.2">
      <c r="BO781" s="490"/>
      <c r="BP781" s="73"/>
      <c r="BQ781" s="73"/>
      <c r="BR781" s="73"/>
      <c r="BS781" s="493"/>
      <c r="BT781" s="493"/>
      <c r="BU781" s="493"/>
      <c r="BV781" s="70"/>
      <c r="BW781" s="70"/>
      <c r="BX781" s="70"/>
      <c r="BY781" s="70"/>
      <c r="BZ781" s="70"/>
      <c r="CA781" s="70"/>
      <c r="CB781" s="70"/>
      <c r="CC781" s="70"/>
      <c r="CD781" s="491"/>
      <c r="CE781" s="491"/>
      <c r="CF781" s="491"/>
      <c r="CG781" s="491"/>
      <c r="CH781" s="491"/>
      <c r="CI781" s="491"/>
      <c r="CJ781" s="491"/>
      <c r="CK781" s="490"/>
      <c r="CL781" s="186"/>
    </row>
    <row r="782" spans="67:90" x14ac:dyDescent="0.2">
      <c r="BO782" s="490"/>
      <c r="BP782" s="73"/>
      <c r="BQ782" s="73"/>
      <c r="BR782" s="73"/>
      <c r="BS782" s="493"/>
      <c r="BT782" s="493"/>
      <c r="BU782" s="493"/>
      <c r="BV782" s="70"/>
      <c r="BW782" s="70"/>
      <c r="BX782" s="70"/>
      <c r="BY782" s="70"/>
      <c r="BZ782" s="70"/>
      <c r="CA782" s="70"/>
      <c r="CB782" s="70"/>
      <c r="CC782" s="70"/>
      <c r="CD782" s="491"/>
      <c r="CE782" s="491"/>
      <c r="CF782" s="491"/>
      <c r="CG782" s="491"/>
      <c r="CH782" s="491"/>
      <c r="CI782" s="491"/>
      <c r="CJ782" s="491"/>
      <c r="CK782" s="490"/>
      <c r="CL782" s="186"/>
    </row>
    <row r="783" spans="67:90" x14ac:dyDescent="0.2">
      <c r="BO783" s="490"/>
      <c r="BP783" s="73"/>
      <c r="BQ783" s="73"/>
      <c r="BR783" s="73"/>
      <c r="BS783" s="493"/>
      <c r="BT783" s="493"/>
      <c r="BU783" s="493"/>
      <c r="BV783" s="70"/>
      <c r="BW783" s="70"/>
      <c r="BX783" s="70"/>
      <c r="BY783" s="70"/>
      <c r="BZ783" s="70"/>
      <c r="CA783" s="70"/>
      <c r="CB783" s="70"/>
      <c r="CC783" s="70"/>
      <c r="CD783" s="491"/>
      <c r="CE783" s="491"/>
      <c r="CF783" s="491"/>
      <c r="CG783" s="491"/>
      <c r="CH783" s="491"/>
      <c r="CI783" s="491"/>
      <c r="CJ783" s="491"/>
      <c r="CK783" s="490"/>
      <c r="CL783" s="186"/>
    </row>
    <row r="784" spans="67:90" x14ac:dyDescent="0.2">
      <c r="BO784" s="490"/>
      <c r="BP784" s="73"/>
      <c r="BQ784" s="73"/>
      <c r="BR784" s="73"/>
      <c r="BS784" s="493"/>
      <c r="BT784" s="493"/>
      <c r="BU784" s="493"/>
      <c r="BV784" s="70"/>
      <c r="BW784" s="70"/>
      <c r="BX784" s="70"/>
      <c r="BY784" s="70"/>
      <c r="BZ784" s="70"/>
      <c r="CA784" s="70"/>
      <c r="CB784" s="70"/>
      <c r="CC784" s="70"/>
      <c r="CD784" s="491"/>
      <c r="CE784" s="491"/>
      <c r="CF784" s="491"/>
      <c r="CG784" s="491"/>
      <c r="CH784" s="491"/>
      <c r="CI784" s="491"/>
      <c r="CJ784" s="491"/>
      <c r="CK784" s="490"/>
      <c r="CL784" s="186"/>
    </row>
    <row r="785" spans="67:90" x14ac:dyDescent="0.2">
      <c r="BO785" s="490"/>
      <c r="BP785" s="73"/>
      <c r="BQ785" s="73"/>
      <c r="BR785" s="73"/>
      <c r="BS785" s="493"/>
      <c r="BT785" s="493"/>
      <c r="BU785" s="493"/>
      <c r="BV785" s="70"/>
      <c r="BW785" s="70"/>
      <c r="BX785" s="70"/>
      <c r="BY785" s="70"/>
      <c r="BZ785" s="70"/>
      <c r="CA785" s="70"/>
      <c r="CB785" s="70"/>
      <c r="CC785" s="70"/>
      <c r="CD785" s="491"/>
      <c r="CE785" s="491"/>
      <c r="CF785" s="491"/>
      <c r="CG785" s="491"/>
      <c r="CH785" s="491"/>
      <c r="CI785" s="491"/>
      <c r="CJ785" s="491"/>
      <c r="CK785" s="490"/>
      <c r="CL785" s="186"/>
    </row>
    <row r="786" spans="67:90" x14ac:dyDescent="0.2">
      <c r="BO786" s="490"/>
      <c r="BP786" s="73"/>
      <c r="BQ786" s="73"/>
      <c r="BR786" s="73"/>
      <c r="BS786" s="493"/>
      <c r="BT786" s="493"/>
      <c r="BU786" s="493"/>
      <c r="BV786" s="70"/>
      <c r="BW786" s="70"/>
      <c r="BX786" s="70"/>
      <c r="BY786" s="70"/>
      <c r="BZ786" s="70"/>
      <c r="CA786" s="70"/>
      <c r="CB786" s="70"/>
      <c r="CC786" s="70"/>
      <c r="CD786" s="491"/>
      <c r="CE786" s="491"/>
      <c r="CF786" s="491"/>
      <c r="CG786" s="491"/>
      <c r="CH786" s="491"/>
      <c r="CI786" s="491"/>
      <c r="CJ786" s="491"/>
      <c r="CK786" s="490"/>
      <c r="CL786" s="186"/>
    </row>
    <row r="787" spans="67:90" x14ac:dyDescent="0.2">
      <c r="BO787" s="490"/>
      <c r="BP787" s="73"/>
      <c r="BQ787" s="73"/>
      <c r="BR787" s="73"/>
      <c r="BS787" s="493"/>
      <c r="BT787" s="493"/>
      <c r="BU787" s="493"/>
      <c r="BV787" s="70"/>
      <c r="BW787" s="70"/>
      <c r="BX787" s="70"/>
      <c r="BY787" s="70"/>
      <c r="BZ787" s="70"/>
      <c r="CA787" s="70"/>
      <c r="CB787" s="70"/>
      <c r="CC787" s="70"/>
      <c r="CD787" s="491"/>
      <c r="CE787" s="491"/>
      <c r="CF787" s="491"/>
      <c r="CG787" s="491"/>
      <c r="CH787" s="491"/>
      <c r="CI787" s="491"/>
      <c r="CJ787" s="491"/>
      <c r="CK787" s="490"/>
      <c r="CL787" s="186"/>
    </row>
    <row r="788" spans="67:90" x14ac:dyDescent="0.2">
      <c r="BO788" s="490"/>
      <c r="BP788" s="73"/>
      <c r="BQ788" s="73"/>
      <c r="BR788" s="73"/>
      <c r="BS788" s="493"/>
      <c r="BT788" s="493"/>
      <c r="BU788" s="493"/>
      <c r="BV788" s="70"/>
      <c r="BW788" s="70"/>
      <c r="BX788" s="70"/>
      <c r="BY788" s="70"/>
      <c r="BZ788" s="70"/>
      <c r="CA788" s="70"/>
      <c r="CB788" s="70"/>
      <c r="CC788" s="70"/>
      <c r="CD788" s="491"/>
      <c r="CE788" s="491"/>
      <c r="CF788" s="491"/>
      <c r="CG788" s="491"/>
      <c r="CH788" s="491"/>
      <c r="CI788" s="491"/>
      <c r="CJ788" s="491"/>
      <c r="CK788" s="490"/>
      <c r="CL788" s="186"/>
    </row>
    <row r="789" spans="67:90" x14ac:dyDescent="0.2">
      <c r="BO789" s="490"/>
      <c r="BP789" s="73"/>
      <c r="BQ789" s="73"/>
      <c r="BR789" s="73"/>
      <c r="BS789" s="493"/>
      <c r="BT789" s="493"/>
      <c r="BU789" s="493"/>
      <c r="BV789" s="70"/>
      <c r="BW789" s="70"/>
      <c r="BX789" s="70"/>
      <c r="BY789" s="70"/>
      <c r="BZ789" s="70"/>
      <c r="CA789" s="70"/>
      <c r="CB789" s="70"/>
      <c r="CC789" s="70"/>
      <c r="CD789" s="491"/>
      <c r="CE789" s="491"/>
      <c r="CF789" s="491"/>
      <c r="CG789" s="491"/>
      <c r="CH789" s="491"/>
      <c r="CI789" s="491"/>
      <c r="CJ789" s="491"/>
      <c r="CK789" s="490"/>
      <c r="CL789" s="186"/>
    </row>
    <row r="790" spans="67:90" x14ac:dyDescent="0.2">
      <c r="BO790" s="490"/>
      <c r="BP790" s="73"/>
      <c r="BQ790" s="73"/>
      <c r="BR790" s="73"/>
      <c r="BS790" s="493"/>
      <c r="BT790" s="493"/>
      <c r="BU790" s="493"/>
      <c r="BV790" s="70"/>
      <c r="BW790" s="70"/>
      <c r="BX790" s="70"/>
      <c r="BY790" s="70"/>
      <c r="BZ790" s="70"/>
      <c r="CA790" s="70"/>
      <c r="CB790" s="70"/>
      <c r="CC790" s="70"/>
      <c r="CD790" s="491"/>
      <c r="CE790" s="491"/>
      <c r="CF790" s="491"/>
      <c r="CG790" s="491"/>
      <c r="CH790" s="491"/>
      <c r="CI790" s="491"/>
      <c r="CJ790" s="491"/>
      <c r="CK790" s="490"/>
      <c r="CL790" s="186"/>
    </row>
    <row r="791" spans="67:90" x14ac:dyDescent="0.2">
      <c r="BO791" s="490"/>
      <c r="BP791" s="73"/>
      <c r="BQ791" s="73"/>
      <c r="BR791" s="73"/>
      <c r="BS791" s="493"/>
      <c r="BT791" s="493"/>
      <c r="BU791" s="493"/>
      <c r="BV791" s="70"/>
      <c r="BW791" s="70"/>
      <c r="BX791" s="70"/>
      <c r="BY791" s="70"/>
      <c r="BZ791" s="70"/>
      <c r="CA791" s="70"/>
      <c r="CB791" s="70"/>
      <c r="CC791" s="70"/>
      <c r="CD791" s="491"/>
      <c r="CE791" s="491"/>
      <c r="CF791" s="491"/>
      <c r="CG791" s="491"/>
      <c r="CH791" s="491"/>
      <c r="CI791" s="491"/>
      <c r="CJ791" s="491"/>
      <c r="CK791" s="490"/>
      <c r="CL791" s="186"/>
    </row>
    <row r="792" spans="67:90" x14ac:dyDescent="0.2">
      <c r="BO792" s="490"/>
      <c r="BP792" s="73"/>
      <c r="BQ792" s="73"/>
      <c r="BR792" s="73"/>
      <c r="BS792" s="493"/>
      <c r="BT792" s="493"/>
      <c r="BU792" s="493"/>
      <c r="BV792" s="70"/>
      <c r="BW792" s="70"/>
      <c r="BX792" s="70"/>
      <c r="BY792" s="70"/>
      <c r="BZ792" s="70"/>
      <c r="CA792" s="70"/>
      <c r="CB792" s="70"/>
      <c r="CC792" s="70"/>
      <c r="CD792" s="491"/>
      <c r="CE792" s="491"/>
      <c r="CF792" s="491"/>
      <c r="CG792" s="491"/>
      <c r="CH792" s="491"/>
      <c r="CI792" s="491"/>
      <c r="CJ792" s="491"/>
      <c r="CK792" s="490"/>
      <c r="CL792" s="186"/>
    </row>
    <row r="793" spans="67:90" x14ac:dyDescent="0.2">
      <c r="BO793" s="490"/>
      <c r="BP793" s="73"/>
      <c r="BQ793" s="73"/>
      <c r="BR793" s="73"/>
      <c r="BS793" s="493"/>
      <c r="BT793" s="493"/>
      <c r="BU793" s="493"/>
      <c r="BV793" s="70"/>
      <c r="BW793" s="70"/>
      <c r="BX793" s="70"/>
      <c r="BY793" s="70"/>
      <c r="BZ793" s="70"/>
      <c r="CA793" s="70"/>
      <c r="CB793" s="70"/>
      <c r="CC793" s="70"/>
      <c r="CD793" s="491"/>
      <c r="CE793" s="491"/>
      <c r="CF793" s="491"/>
      <c r="CG793" s="491"/>
      <c r="CH793" s="491"/>
      <c r="CI793" s="491"/>
      <c r="CJ793" s="491"/>
      <c r="CK793" s="490"/>
      <c r="CL793" s="186"/>
    </row>
    <row r="794" spans="67:90" x14ac:dyDescent="0.2">
      <c r="BO794" s="490"/>
      <c r="BP794" s="73"/>
      <c r="BQ794" s="73"/>
      <c r="BR794" s="73"/>
      <c r="BS794" s="493"/>
      <c r="BT794" s="493"/>
      <c r="BU794" s="493"/>
      <c r="BV794" s="70"/>
      <c r="BW794" s="70"/>
      <c r="BX794" s="70"/>
      <c r="BY794" s="70"/>
      <c r="BZ794" s="70"/>
      <c r="CA794" s="70"/>
      <c r="CB794" s="70"/>
      <c r="CC794" s="70"/>
      <c r="CD794" s="491"/>
      <c r="CE794" s="491"/>
      <c r="CF794" s="491"/>
      <c r="CG794" s="491"/>
      <c r="CH794" s="491"/>
      <c r="CI794" s="491"/>
      <c r="CJ794" s="491"/>
      <c r="CK794" s="490"/>
      <c r="CL794" s="186"/>
    </row>
    <row r="795" spans="67:90" x14ac:dyDescent="0.2">
      <c r="BO795" s="490"/>
      <c r="BP795" s="73"/>
      <c r="BQ795" s="73"/>
      <c r="BR795" s="73"/>
      <c r="BS795" s="493"/>
      <c r="BT795" s="493"/>
      <c r="BU795" s="493"/>
      <c r="BV795" s="70"/>
      <c r="BW795" s="70"/>
      <c r="BX795" s="70"/>
      <c r="BY795" s="70"/>
      <c r="BZ795" s="70"/>
      <c r="CA795" s="70"/>
      <c r="CB795" s="70"/>
      <c r="CC795" s="70"/>
      <c r="CD795" s="491"/>
      <c r="CE795" s="491"/>
      <c r="CF795" s="491"/>
      <c r="CG795" s="491"/>
      <c r="CH795" s="491"/>
      <c r="CI795" s="491"/>
      <c r="CJ795" s="491"/>
      <c r="CK795" s="490"/>
      <c r="CL795" s="186"/>
    </row>
    <row r="796" spans="67:90" x14ac:dyDescent="0.2">
      <c r="BO796" s="490"/>
      <c r="BP796" s="73"/>
      <c r="BQ796" s="73"/>
      <c r="BR796" s="73"/>
      <c r="BS796" s="493"/>
      <c r="BT796" s="493"/>
      <c r="BU796" s="493"/>
      <c r="BV796" s="70"/>
      <c r="BW796" s="70"/>
      <c r="BX796" s="70"/>
      <c r="BY796" s="70"/>
      <c r="BZ796" s="70"/>
      <c r="CA796" s="70"/>
      <c r="CB796" s="70"/>
      <c r="CC796" s="70"/>
      <c r="CD796" s="491"/>
      <c r="CE796" s="491"/>
      <c r="CF796" s="491"/>
      <c r="CG796" s="491"/>
      <c r="CH796" s="491"/>
      <c r="CI796" s="491"/>
      <c r="CJ796" s="491"/>
      <c r="CK796" s="490"/>
      <c r="CL796" s="186"/>
    </row>
    <row r="797" spans="67:90" x14ac:dyDescent="0.2">
      <c r="BO797" s="490"/>
      <c r="BP797" s="73"/>
      <c r="BQ797" s="73"/>
      <c r="BR797" s="73"/>
      <c r="BS797" s="493"/>
      <c r="BT797" s="493"/>
      <c r="BU797" s="493"/>
      <c r="BV797" s="70"/>
      <c r="BW797" s="70"/>
      <c r="BX797" s="70"/>
      <c r="BY797" s="70"/>
      <c r="BZ797" s="70"/>
      <c r="CA797" s="70"/>
      <c r="CB797" s="70"/>
      <c r="CC797" s="70"/>
      <c r="CD797" s="491"/>
      <c r="CE797" s="491"/>
      <c r="CF797" s="491"/>
      <c r="CG797" s="491"/>
      <c r="CH797" s="491"/>
      <c r="CI797" s="491"/>
      <c r="CJ797" s="491"/>
      <c r="CK797" s="490"/>
      <c r="CL797" s="186"/>
    </row>
    <row r="798" spans="67:90" x14ac:dyDescent="0.2">
      <c r="BO798" s="490"/>
      <c r="BP798" s="73"/>
      <c r="BQ798" s="73"/>
      <c r="BR798" s="73"/>
      <c r="BS798" s="493"/>
      <c r="BT798" s="493"/>
      <c r="BU798" s="493"/>
      <c r="BV798" s="70"/>
      <c r="BW798" s="70"/>
      <c r="BX798" s="70"/>
      <c r="BY798" s="70"/>
      <c r="BZ798" s="70"/>
      <c r="CA798" s="70"/>
      <c r="CB798" s="70"/>
      <c r="CC798" s="70"/>
      <c r="CD798" s="491"/>
      <c r="CE798" s="491"/>
      <c r="CF798" s="491"/>
      <c r="CG798" s="491"/>
      <c r="CH798" s="491"/>
      <c r="CI798" s="491"/>
      <c r="CJ798" s="491"/>
      <c r="CK798" s="490"/>
      <c r="CL798" s="186"/>
    </row>
    <row r="799" spans="67:90" x14ac:dyDescent="0.2">
      <c r="BO799" s="490"/>
      <c r="BP799" s="73"/>
      <c r="BQ799" s="73"/>
      <c r="BR799" s="73"/>
      <c r="BS799" s="493"/>
      <c r="BT799" s="493"/>
      <c r="BU799" s="493"/>
      <c r="BV799" s="70"/>
      <c r="BW799" s="70"/>
      <c r="BX799" s="70"/>
      <c r="BY799" s="70"/>
      <c r="BZ799" s="70"/>
      <c r="CA799" s="70"/>
      <c r="CB799" s="70"/>
      <c r="CC799" s="70"/>
      <c r="CD799" s="491"/>
      <c r="CE799" s="491"/>
      <c r="CF799" s="491"/>
      <c r="CG799" s="491"/>
      <c r="CH799" s="491"/>
      <c r="CI799" s="491"/>
      <c r="CJ799" s="491"/>
      <c r="CK799" s="490"/>
      <c r="CL799" s="186"/>
    </row>
    <row r="800" spans="67:90" x14ac:dyDescent="0.2">
      <c r="BO800" s="490"/>
      <c r="BP800" s="73"/>
      <c r="BQ800" s="73"/>
      <c r="BR800" s="73"/>
      <c r="BS800" s="493"/>
      <c r="BT800" s="493"/>
      <c r="BU800" s="493"/>
      <c r="BV800" s="70"/>
      <c r="BW800" s="70"/>
      <c r="BX800" s="70"/>
      <c r="BY800" s="70"/>
      <c r="BZ800" s="70"/>
      <c r="CA800" s="70"/>
      <c r="CB800" s="70"/>
      <c r="CC800" s="70"/>
      <c r="CD800" s="491"/>
      <c r="CE800" s="491"/>
      <c r="CF800" s="491"/>
      <c r="CG800" s="491"/>
      <c r="CH800" s="491"/>
      <c r="CI800" s="491"/>
      <c r="CJ800" s="491"/>
      <c r="CK800" s="490"/>
      <c r="CL800" s="186"/>
    </row>
    <row r="801" spans="67:90" x14ac:dyDescent="0.2">
      <c r="BO801" s="490"/>
      <c r="BP801" s="73"/>
      <c r="BQ801" s="73"/>
      <c r="BR801" s="73"/>
      <c r="BS801" s="493"/>
      <c r="BT801" s="493"/>
      <c r="BU801" s="493"/>
      <c r="BV801" s="70"/>
      <c r="BW801" s="70"/>
      <c r="BX801" s="70"/>
      <c r="BY801" s="70"/>
      <c r="BZ801" s="70"/>
      <c r="CA801" s="70"/>
      <c r="CB801" s="70"/>
      <c r="CC801" s="70"/>
      <c r="CD801" s="491"/>
      <c r="CE801" s="491"/>
      <c r="CF801" s="491"/>
      <c r="CG801" s="491"/>
      <c r="CH801" s="491"/>
      <c r="CI801" s="491"/>
      <c r="CJ801" s="491"/>
      <c r="CK801" s="490"/>
      <c r="CL801" s="186"/>
    </row>
    <row r="802" spans="67:90" x14ac:dyDescent="0.2">
      <c r="BO802" s="490"/>
      <c r="BP802" s="73"/>
      <c r="BQ802" s="73"/>
      <c r="BR802" s="73"/>
      <c r="BS802" s="493"/>
      <c r="BT802" s="493"/>
      <c r="BU802" s="493"/>
      <c r="BV802" s="70"/>
      <c r="BW802" s="70"/>
      <c r="BX802" s="70"/>
      <c r="BY802" s="70"/>
      <c r="BZ802" s="70"/>
      <c r="CA802" s="70"/>
      <c r="CB802" s="70"/>
      <c r="CC802" s="70"/>
      <c r="CD802" s="491"/>
      <c r="CE802" s="491"/>
      <c r="CF802" s="491"/>
      <c r="CG802" s="491"/>
      <c r="CH802" s="491"/>
      <c r="CI802" s="491"/>
      <c r="CJ802" s="491"/>
      <c r="CK802" s="490"/>
      <c r="CL802" s="186"/>
    </row>
    <row r="803" spans="67:90" x14ac:dyDescent="0.2">
      <c r="BO803" s="490"/>
      <c r="BP803" s="73"/>
      <c r="BQ803" s="73"/>
      <c r="BR803" s="73"/>
      <c r="BS803" s="493"/>
      <c r="BT803" s="493"/>
      <c r="BU803" s="493"/>
      <c r="BV803" s="70"/>
      <c r="BW803" s="70"/>
      <c r="BX803" s="70"/>
      <c r="BY803" s="70"/>
      <c r="BZ803" s="70"/>
      <c r="CA803" s="70"/>
      <c r="CB803" s="70"/>
      <c r="CC803" s="70"/>
      <c r="CD803" s="491"/>
      <c r="CE803" s="491"/>
      <c r="CF803" s="491"/>
      <c r="CG803" s="491"/>
      <c r="CH803" s="491"/>
      <c r="CI803" s="491"/>
      <c r="CJ803" s="491"/>
      <c r="CK803" s="490"/>
      <c r="CL803" s="186"/>
    </row>
    <row r="804" spans="67:90" x14ac:dyDescent="0.2">
      <c r="BO804" s="490"/>
      <c r="BP804" s="73"/>
      <c r="BQ804" s="73"/>
      <c r="BR804" s="73"/>
      <c r="BS804" s="493"/>
      <c r="BT804" s="493"/>
      <c r="BU804" s="493"/>
      <c r="BV804" s="70"/>
      <c r="BW804" s="70"/>
      <c r="BX804" s="70"/>
      <c r="BY804" s="70"/>
      <c r="BZ804" s="70"/>
      <c r="CA804" s="70"/>
      <c r="CB804" s="70"/>
      <c r="CC804" s="70"/>
      <c r="CD804" s="491"/>
      <c r="CE804" s="491"/>
      <c r="CF804" s="491"/>
      <c r="CG804" s="491"/>
      <c r="CH804" s="491"/>
      <c r="CI804" s="491"/>
      <c r="CJ804" s="491"/>
      <c r="CK804" s="490"/>
      <c r="CL804" s="186"/>
    </row>
    <row r="805" spans="67:90" x14ac:dyDescent="0.2">
      <c r="BO805" s="490"/>
      <c r="BP805" s="73"/>
      <c r="BQ805" s="73"/>
      <c r="BR805" s="73"/>
      <c r="BS805" s="493"/>
      <c r="BT805" s="493"/>
      <c r="BU805" s="493"/>
      <c r="BV805" s="70"/>
      <c r="BW805" s="70"/>
      <c r="BX805" s="70"/>
      <c r="BY805" s="70"/>
      <c r="BZ805" s="70"/>
      <c r="CA805" s="70"/>
      <c r="CB805" s="70"/>
      <c r="CC805" s="70"/>
      <c r="CD805" s="491"/>
      <c r="CE805" s="491"/>
      <c r="CF805" s="491"/>
      <c r="CG805" s="491"/>
      <c r="CH805" s="491"/>
      <c r="CI805" s="491"/>
      <c r="CJ805" s="491"/>
      <c r="CK805" s="490"/>
      <c r="CL805" s="186"/>
    </row>
    <row r="806" spans="67:90" x14ac:dyDescent="0.2">
      <c r="BO806" s="490"/>
      <c r="BP806" s="73"/>
      <c r="BQ806" s="73"/>
      <c r="BR806" s="73"/>
      <c r="BS806" s="493"/>
      <c r="BT806" s="493"/>
      <c r="BU806" s="493"/>
      <c r="BV806" s="70"/>
      <c r="BW806" s="70"/>
      <c r="BX806" s="70"/>
      <c r="BY806" s="70"/>
      <c r="BZ806" s="70"/>
      <c r="CA806" s="70"/>
      <c r="CB806" s="70"/>
      <c r="CC806" s="70"/>
      <c r="CD806" s="491"/>
      <c r="CE806" s="491"/>
      <c r="CF806" s="491"/>
      <c r="CG806" s="491"/>
      <c r="CH806" s="491"/>
      <c r="CI806" s="491"/>
      <c r="CJ806" s="491"/>
      <c r="CK806" s="490"/>
      <c r="CL806" s="186"/>
    </row>
    <row r="807" spans="67:90" x14ac:dyDescent="0.2">
      <c r="BO807" s="490"/>
      <c r="BP807" s="73"/>
      <c r="BQ807" s="73"/>
      <c r="BR807" s="73"/>
      <c r="BS807" s="493"/>
      <c r="BT807" s="493"/>
      <c r="BU807" s="493"/>
      <c r="BV807" s="70"/>
      <c r="BW807" s="70"/>
      <c r="BX807" s="70"/>
      <c r="BY807" s="70"/>
      <c r="BZ807" s="70"/>
      <c r="CA807" s="70"/>
      <c r="CB807" s="70"/>
      <c r="CC807" s="70"/>
      <c r="CD807" s="491"/>
      <c r="CE807" s="491"/>
      <c r="CF807" s="491"/>
      <c r="CG807" s="491"/>
      <c r="CH807" s="491"/>
      <c r="CI807" s="491"/>
      <c r="CJ807" s="491"/>
      <c r="CK807" s="490"/>
      <c r="CL807" s="186"/>
    </row>
    <row r="808" spans="67:90" x14ac:dyDescent="0.2">
      <c r="BO808" s="490"/>
      <c r="BP808" s="73"/>
      <c r="BQ808" s="73"/>
      <c r="BR808" s="73"/>
      <c r="BS808" s="493"/>
      <c r="BT808" s="493"/>
      <c r="BU808" s="493"/>
      <c r="BV808" s="70"/>
      <c r="BW808" s="70"/>
      <c r="BX808" s="70"/>
      <c r="BY808" s="70"/>
      <c r="BZ808" s="70"/>
      <c r="CA808" s="70"/>
      <c r="CB808" s="70"/>
      <c r="CC808" s="70"/>
      <c r="CD808" s="491"/>
      <c r="CE808" s="491"/>
      <c r="CF808" s="491"/>
      <c r="CG808" s="491"/>
      <c r="CH808" s="491"/>
      <c r="CI808" s="491"/>
      <c r="CJ808" s="491"/>
      <c r="CK808" s="490"/>
      <c r="CL808" s="186"/>
    </row>
    <row r="809" spans="67:90" x14ac:dyDescent="0.2">
      <c r="BO809" s="490"/>
      <c r="BP809" s="73"/>
      <c r="BQ809" s="73"/>
      <c r="BR809" s="73"/>
      <c r="BS809" s="493"/>
      <c r="BT809" s="493"/>
      <c r="BU809" s="493"/>
      <c r="BV809" s="70"/>
      <c r="BW809" s="70"/>
      <c r="BX809" s="70"/>
      <c r="BY809" s="70"/>
      <c r="BZ809" s="70"/>
      <c r="CA809" s="70"/>
      <c r="CB809" s="70"/>
      <c r="CC809" s="70"/>
      <c r="CD809" s="491"/>
      <c r="CE809" s="491"/>
      <c r="CF809" s="491"/>
      <c r="CG809" s="491"/>
      <c r="CH809" s="491"/>
      <c r="CI809" s="491"/>
      <c r="CJ809" s="491"/>
      <c r="CK809" s="490"/>
      <c r="CL809" s="186"/>
    </row>
    <row r="810" spans="67:90" x14ac:dyDescent="0.2">
      <c r="BO810" s="490"/>
      <c r="BP810" s="73"/>
      <c r="BQ810" s="73"/>
      <c r="BR810" s="73"/>
      <c r="BS810" s="493"/>
      <c r="BT810" s="493"/>
      <c r="BU810" s="493"/>
      <c r="BV810" s="70"/>
      <c r="BW810" s="70"/>
      <c r="BX810" s="70"/>
      <c r="BY810" s="70"/>
      <c r="BZ810" s="70"/>
      <c r="CA810" s="70"/>
      <c r="CB810" s="70"/>
      <c r="CC810" s="70"/>
      <c r="CD810" s="491"/>
      <c r="CE810" s="491"/>
      <c r="CF810" s="491"/>
      <c r="CG810" s="491"/>
      <c r="CH810" s="491"/>
      <c r="CI810" s="491"/>
      <c r="CJ810" s="491"/>
      <c r="CK810" s="490"/>
      <c r="CL810" s="186"/>
    </row>
    <row r="811" spans="67:90" x14ac:dyDescent="0.2">
      <c r="BO811" s="490"/>
      <c r="BP811" s="73"/>
      <c r="BQ811" s="73"/>
      <c r="BR811" s="73"/>
      <c r="BS811" s="493"/>
      <c r="BT811" s="493"/>
      <c r="BU811" s="493"/>
      <c r="BV811" s="70"/>
      <c r="BW811" s="70"/>
      <c r="BX811" s="70"/>
      <c r="BY811" s="70"/>
      <c r="BZ811" s="70"/>
      <c r="CA811" s="70"/>
      <c r="CB811" s="70"/>
      <c r="CC811" s="70"/>
      <c r="CD811" s="491"/>
      <c r="CE811" s="491"/>
      <c r="CF811" s="491"/>
      <c r="CG811" s="491"/>
      <c r="CH811" s="491"/>
      <c r="CI811" s="491"/>
      <c r="CJ811" s="491"/>
      <c r="CK811" s="490"/>
      <c r="CL811" s="186"/>
    </row>
    <row r="812" spans="67:90" x14ac:dyDescent="0.2">
      <c r="BO812" s="490"/>
      <c r="BP812" s="73"/>
      <c r="BQ812" s="73"/>
      <c r="BR812" s="73"/>
      <c r="BS812" s="493"/>
      <c r="BT812" s="493"/>
      <c r="BU812" s="493"/>
      <c r="BV812" s="70"/>
      <c r="BW812" s="70"/>
      <c r="BX812" s="70"/>
      <c r="BY812" s="70"/>
      <c r="BZ812" s="70"/>
      <c r="CA812" s="70"/>
      <c r="CB812" s="70"/>
      <c r="CC812" s="70"/>
      <c r="CD812" s="491"/>
      <c r="CE812" s="491"/>
      <c r="CF812" s="491"/>
      <c r="CG812" s="491"/>
      <c r="CH812" s="491"/>
      <c r="CI812" s="491"/>
      <c r="CJ812" s="491"/>
      <c r="CK812" s="490"/>
      <c r="CL812" s="186"/>
    </row>
    <row r="813" spans="67:90" x14ac:dyDescent="0.2">
      <c r="BO813" s="490"/>
      <c r="BP813" s="73"/>
      <c r="BQ813" s="73"/>
      <c r="BR813" s="73"/>
      <c r="BS813" s="493"/>
      <c r="BT813" s="493"/>
      <c r="BU813" s="493"/>
      <c r="BV813" s="70"/>
      <c r="BW813" s="70"/>
      <c r="BX813" s="70"/>
      <c r="BY813" s="70"/>
      <c r="BZ813" s="70"/>
      <c r="CA813" s="70"/>
      <c r="CB813" s="70"/>
      <c r="CC813" s="70"/>
      <c r="CD813" s="491"/>
      <c r="CE813" s="491"/>
      <c r="CF813" s="491"/>
      <c r="CG813" s="491"/>
      <c r="CH813" s="491"/>
      <c r="CI813" s="491"/>
      <c r="CJ813" s="491"/>
      <c r="CK813" s="490"/>
      <c r="CL813" s="186"/>
    </row>
    <row r="814" spans="67:90" x14ac:dyDescent="0.2">
      <c r="BO814" s="490"/>
      <c r="BP814" s="73"/>
      <c r="BQ814" s="73"/>
      <c r="BR814" s="73"/>
      <c r="BS814" s="493"/>
      <c r="BT814" s="493"/>
      <c r="BU814" s="493"/>
      <c r="BV814" s="70"/>
      <c r="BW814" s="70"/>
      <c r="BX814" s="70"/>
      <c r="BY814" s="70"/>
      <c r="BZ814" s="70"/>
      <c r="CA814" s="70"/>
      <c r="CB814" s="70"/>
      <c r="CC814" s="70"/>
      <c r="CD814" s="491"/>
      <c r="CE814" s="491"/>
      <c r="CF814" s="491"/>
      <c r="CG814" s="491"/>
      <c r="CH814" s="491"/>
      <c r="CI814" s="491"/>
      <c r="CJ814" s="491"/>
      <c r="CK814" s="490"/>
      <c r="CL814" s="186"/>
    </row>
    <row r="815" spans="67:90" x14ac:dyDescent="0.2">
      <c r="BO815" s="490"/>
      <c r="BP815" s="73"/>
      <c r="BQ815" s="73"/>
      <c r="BR815" s="73"/>
      <c r="BS815" s="493"/>
      <c r="BT815" s="493"/>
      <c r="BU815" s="493"/>
      <c r="BV815" s="70"/>
      <c r="BW815" s="70"/>
      <c r="BX815" s="70"/>
      <c r="BY815" s="70"/>
      <c r="BZ815" s="70"/>
      <c r="CA815" s="70"/>
      <c r="CB815" s="70"/>
      <c r="CC815" s="70"/>
      <c r="CD815" s="491"/>
      <c r="CE815" s="491"/>
      <c r="CF815" s="491"/>
      <c r="CG815" s="491"/>
      <c r="CH815" s="491"/>
      <c r="CI815" s="491"/>
      <c r="CJ815" s="491"/>
      <c r="CK815" s="490"/>
      <c r="CL815" s="186"/>
    </row>
    <row r="816" spans="67:90" x14ac:dyDescent="0.2">
      <c r="BO816" s="490"/>
      <c r="BP816" s="73"/>
      <c r="BQ816" s="73"/>
      <c r="BR816" s="73"/>
      <c r="BS816" s="493"/>
      <c r="BT816" s="493"/>
      <c r="BU816" s="493"/>
      <c r="BV816" s="70"/>
      <c r="BW816" s="70"/>
      <c r="BX816" s="70"/>
      <c r="BY816" s="70"/>
      <c r="BZ816" s="70"/>
      <c r="CA816" s="70"/>
      <c r="CB816" s="70"/>
      <c r="CC816" s="70"/>
      <c r="CD816" s="491"/>
      <c r="CE816" s="491"/>
      <c r="CF816" s="491"/>
      <c r="CG816" s="491"/>
      <c r="CH816" s="491"/>
      <c r="CI816" s="491"/>
      <c r="CJ816" s="491"/>
      <c r="CK816" s="490"/>
      <c r="CL816" s="186"/>
    </row>
    <row r="817" spans="67:90" x14ac:dyDescent="0.2">
      <c r="BO817" s="490"/>
      <c r="BP817" s="73"/>
      <c r="BQ817" s="73"/>
      <c r="BR817" s="73"/>
      <c r="BS817" s="493"/>
      <c r="BT817" s="493"/>
      <c r="BU817" s="493"/>
      <c r="BV817" s="70"/>
      <c r="BW817" s="70"/>
      <c r="BX817" s="70"/>
      <c r="BY817" s="70"/>
      <c r="BZ817" s="70"/>
      <c r="CA817" s="70"/>
      <c r="CB817" s="70"/>
      <c r="CC817" s="70"/>
      <c r="CD817" s="491"/>
      <c r="CE817" s="491"/>
      <c r="CF817" s="491"/>
      <c r="CG817" s="491"/>
      <c r="CH817" s="491"/>
      <c r="CI817" s="491"/>
      <c r="CJ817" s="491"/>
      <c r="CK817" s="490"/>
      <c r="CL817" s="186"/>
    </row>
    <row r="818" spans="67:90" x14ac:dyDescent="0.2">
      <c r="BO818" s="490"/>
      <c r="BP818" s="73"/>
      <c r="BQ818" s="73"/>
      <c r="BR818" s="73"/>
      <c r="BS818" s="493"/>
      <c r="BT818" s="493"/>
      <c r="BU818" s="493"/>
      <c r="BV818" s="70"/>
      <c r="BW818" s="70"/>
      <c r="BX818" s="70"/>
      <c r="BY818" s="70"/>
      <c r="BZ818" s="70"/>
      <c r="CA818" s="70"/>
      <c r="CB818" s="70"/>
      <c r="CC818" s="70"/>
      <c r="CD818" s="491"/>
      <c r="CE818" s="491"/>
      <c r="CF818" s="491"/>
      <c r="CG818" s="491"/>
      <c r="CH818" s="491"/>
      <c r="CI818" s="491"/>
      <c r="CJ818" s="491"/>
      <c r="CK818" s="490"/>
      <c r="CL818" s="186"/>
    </row>
    <row r="819" spans="67:90" x14ac:dyDescent="0.2">
      <c r="BO819" s="490"/>
      <c r="BP819" s="73"/>
      <c r="BQ819" s="73"/>
      <c r="BR819" s="73"/>
      <c r="BS819" s="493"/>
      <c r="BT819" s="493"/>
      <c r="BU819" s="493"/>
      <c r="BV819" s="70"/>
      <c r="BW819" s="70"/>
      <c r="BX819" s="70"/>
      <c r="BY819" s="70"/>
      <c r="BZ819" s="70"/>
      <c r="CA819" s="70"/>
      <c r="CB819" s="70"/>
      <c r="CC819" s="70"/>
      <c r="CD819" s="491"/>
      <c r="CE819" s="491"/>
      <c r="CF819" s="491"/>
      <c r="CG819" s="491"/>
      <c r="CH819" s="491"/>
      <c r="CI819" s="491"/>
      <c r="CJ819" s="491"/>
      <c r="CK819" s="490"/>
      <c r="CL819" s="186"/>
    </row>
    <row r="820" spans="67:90" x14ac:dyDescent="0.2">
      <c r="BO820" s="490"/>
      <c r="BP820" s="73"/>
      <c r="BQ820" s="73"/>
      <c r="BR820" s="73"/>
      <c r="BS820" s="493"/>
      <c r="BT820" s="493"/>
      <c r="BU820" s="493"/>
      <c r="BV820" s="70"/>
      <c r="BW820" s="70"/>
      <c r="BX820" s="70"/>
      <c r="BY820" s="70"/>
      <c r="BZ820" s="70"/>
      <c r="CA820" s="70"/>
      <c r="CB820" s="70"/>
      <c r="CC820" s="70"/>
      <c r="CD820" s="491"/>
      <c r="CE820" s="491"/>
      <c r="CF820" s="491"/>
      <c r="CG820" s="491"/>
      <c r="CH820" s="491"/>
      <c r="CI820" s="491"/>
      <c r="CJ820" s="491"/>
      <c r="CK820" s="490"/>
      <c r="CL820" s="186"/>
    </row>
    <row r="821" spans="67:90" x14ac:dyDescent="0.2">
      <c r="BO821" s="490"/>
      <c r="BP821" s="73"/>
      <c r="BQ821" s="73"/>
      <c r="BR821" s="73"/>
      <c r="BS821" s="493"/>
      <c r="BT821" s="493"/>
      <c r="BU821" s="493"/>
      <c r="BV821" s="70"/>
      <c r="BW821" s="70"/>
      <c r="BX821" s="70"/>
      <c r="BY821" s="70"/>
      <c r="BZ821" s="70"/>
      <c r="CA821" s="70"/>
      <c r="CB821" s="70"/>
      <c r="CC821" s="70"/>
      <c r="CD821" s="491"/>
      <c r="CE821" s="491"/>
      <c r="CF821" s="491"/>
      <c r="CG821" s="491"/>
      <c r="CH821" s="491"/>
      <c r="CI821" s="491"/>
      <c r="CJ821" s="491"/>
      <c r="CK821" s="490"/>
      <c r="CL821" s="186"/>
    </row>
    <row r="822" spans="67:90" x14ac:dyDescent="0.2">
      <c r="BO822" s="490"/>
      <c r="BP822" s="73"/>
      <c r="BQ822" s="73"/>
      <c r="BR822" s="73"/>
      <c r="BS822" s="493"/>
      <c r="BT822" s="493"/>
      <c r="BU822" s="493"/>
      <c r="BV822" s="70"/>
      <c r="BW822" s="70"/>
      <c r="BX822" s="70"/>
      <c r="BY822" s="70"/>
      <c r="BZ822" s="70"/>
      <c r="CA822" s="70"/>
      <c r="CB822" s="70"/>
      <c r="CC822" s="70"/>
      <c r="CD822" s="491"/>
      <c r="CE822" s="491"/>
      <c r="CF822" s="491"/>
      <c r="CG822" s="491"/>
      <c r="CH822" s="491"/>
      <c r="CI822" s="491"/>
      <c r="CJ822" s="491"/>
      <c r="CK822" s="490"/>
      <c r="CL822" s="186"/>
    </row>
    <row r="823" spans="67:90" x14ac:dyDescent="0.2">
      <c r="BO823" s="490"/>
      <c r="BP823" s="73"/>
      <c r="BQ823" s="73"/>
      <c r="BR823" s="73"/>
      <c r="BS823" s="493"/>
      <c r="BT823" s="493"/>
      <c r="BU823" s="493"/>
      <c r="BV823" s="70"/>
      <c r="BW823" s="70"/>
      <c r="BX823" s="70"/>
      <c r="BY823" s="70"/>
      <c r="BZ823" s="70"/>
      <c r="CA823" s="70"/>
      <c r="CB823" s="70"/>
      <c r="CC823" s="70"/>
      <c r="CD823" s="491"/>
      <c r="CE823" s="491"/>
      <c r="CF823" s="491"/>
      <c r="CG823" s="491"/>
      <c r="CH823" s="491"/>
      <c r="CI823" s="491"/>
      <c r="CJ823" s="491"/>
      <c r="CK823" s="490"/>
      <c r="CL823" s="186"/>
    </row>
    <row r="824" spans="67:90" x14ac:dyDescent="0.2">
      <c r="BO824" s="490"/>
      <c r="BP824" s="73"/>
      <c r="BQ824" s="73"/>
      <c r="BR824" s="73"/>
      <c r="BS824" s="493"/>
      <c r="BT824" s="493"/>
      <c r="BU824" s="493"/>
      <c r="BV824" s="70"/>
      <c r="BW824" s="70"/>
      <c r="BX824" s="70"/>
      <c r="BY824" s="70"/>
      <c r="BZ824" s="70"/>
      <c r="CA824" s="70"/>
      <c r="CB824" s="70"/>
      <c r="CC824" s="70"/>
      <c r="CD824" s="491"/>
      <c r="CE824" s="491"/>
      <c r="CF824" s="491"/>
      <c r="CG824" s="491"/>
      <c r="CH824" s="491"/>
      <c r="CI824" s="491"/>
      <c r="CJ824" s="491"/>
      <c r="CK824" s="490"/>
      <c r="CL824" s="186"/>
    </row>
    <row r="825" spans="67:90" x14ac:dyDescent="0.2">
      <c r="BO825" s="490"/>
      <c r="BP825" s="73"/>
      <c r="BQ825" s="73"/>
      <c r="BR825" s="73"/>
      <c r="BS825" s="493"/>
      <c r="BT825" s="493"/>
      <c r="BU825" s="493"/>
      <c r="BV825" s="70"/>
      <c r="BW825" s="70"/>
      <c r="BX825" s="70"/>
      <c r="BY825" s="70"/>
      <c r="BZ825" s="70"/>
      <c r="CA825" s="70"/>
      <c r="CB825" s="70"/>
      <c r="CC825" s="70"/>
      <c r="CD825" s="491"/>
      <c r="CE825" s="491"/>
      <c r="CF825" s="491"/>
      <c r="CG825" s="491"/>
      <c r="CH825" s="491"/>
      <c r="CI825" s="491"/>
      <c r="CJ825" s="491"/>
      <c r="CK825" s="490"/>
      <c r="CL825" s="186"/>
    </row>
    <row r="826" spans="67:90" x14ac:dyDescent="0.2">
      <c r="BO826" s="490"/>
      <c r="BP826" s="73"/>
      <c r="BQ826" s="73"/>
      <c r="BR826" s="73"/>
      <c r="BS826" s="493"/>
      <c r="BT826" s="493"/>
      <c r="BU826" s="493"/>
      <c r="BV826" s="70"/>
      <c r="BW826" s="70"/>
      <c r="BX826" s="70"/>
      <c r="BY826" s="70"/>
      <c r="BZ826" s="70"/>
      <c r="CA826" s="70"/>
      <c r="CB826" s="70"/>
      <c r="CC826" s="70"/>
      <c r="CD826" s="491"/>
      <c r="CE826" s="491"/>
      <c r="CF826" s="491"/>
      <c r="CG826" s="491"/>
      <c r="CH826" s="491"/>
      <c r="CI826" s="491"/>
      <c r="CJ826" s="491"/>
      <c r="CK826" s="490"/>
      <c r="CL826" s="186"/>
    </row>
    <row r="827" spans="67:90" x14ac:dyDescent="0.2">
      <c r="BO827" s="490"/>
      <c r="BP827" s="73"/>
      <c r="BQ827" s="73"/>
      <c r="BR827" s="73"/>
      <c r="BS827" s="493"/>
      <c r="BT827" s="493"/>
      <c r="BU827" s="493"/>
      <c r="BV827" s="70"/>
      <c r="BW827" s="70"/>
      <c r="BX827" s="70"/>
      <c r="BY827" s="70"/>
      <c r="BZ827" s="70"/>
      <c r="CA827" s="70"/>
      <c r="CB827" s="70"/>
      <c r="CC827" s="70"/>
      <c r="CD827" s="491"/>
      <c r="CE827" s="491"/>
      <c r="CF827" s="491"/>
      <c r="CG827" s="491"/>
      <c r="CH827" s="491"/>
      <c r="CI827" s="491"/>
      <c r="CJ827" s="491"/>
      <c r="CK827" s="490"/>
      <c r="CL827" s="186"/>
    </row>
    <row r="828" spans="67:90" x14ac:dyDescent="0.2">
      <c r="BO828" s="490"/>
      <c r="BP828" s="73"/>
      <c r="BQ828" s="73"/>
      <c r="BR828" s="73"/>
      <c r="BS828" s="493"/>
      <c r="BT828" s="493"/>
      <c r="BU828" s="493"/>
      <c r="BV828" s="70"/>
      <c r="BW828" s="70"/>
      <c r="BX828" s="70"/>
      <c r="BY828" s="70"/>
      <c r="BZ828" s="70"/>
      <c r="CA828" s="70"/>
      <c r="CB828" s="70"/>
      <c r="CC828" s="70"/>
      <c r="CD828" s="491"/>
      <c r="CE828" s="491"/>
      <c r="CF828" s="491"/>
      <c r="CG828" s="491"/>
      <c r="CH828" s="491"/>
      <c r="CI828" s="491"/>
      <c r="CJ828" s="491"/>
      <c r="CK828" s="490"/>
      <c r="CL828" s="186"/>
    </row>
    <row r="829" spans="67:90" x14ac:dyDescent="0.2">
      <c r="BO829" s="490"/>
      <c r="BP829" s="73"/>
      <c r="BQ829" s="73"/>
      <c r="BR829" s="73"/>
      <c r="BS829" s="493"/>
      <c r="BT829" s="493"/>
      <c r="BU829" s="493"/>
      <c r="BV829" s="70"/>
      <c r="BW829" s="70"/>
      <c r="BX829" s="70"/>
      <c r="BY829" s="70"/>
      <c r="BZ829" s="70"/>
      <c r="CA829" s="70"/>
      <c r="CB829" s="70"/>
      <c r="CC829" s="70"/>
      <c r="CD829" s="491"/>
      <c r="CE829" s="491"/>
      <c r="CF829" s="491"/>
      <c r="CG829" s="491"/>
      <c r="CH829" s="491"/>
      <c r="CI829" s="491"/>
      <c r="CJ829" s="491"/>
      <c r="CK829" s="490"/>
      <c r="CL829" s="186"/>
    </row>
    <row r="830" spans="67:90" x14ac:dyDescent="0.2">
      <c r="BO830" s="490"/>
      <c r="BP830" s="73"/>
      <c r="BQ830" s="73"/>
      <c r="BR830" s="73"/>
      <c r="BS830" s="493"/>
      <c r="BT830" s="493"/>
      <c r="BU830" s="493"/>
      <c r="BV830" s="70"/>
      <c r="BW830" s="70"/>
      <c r="BX830" s="70"/>
      <c r="BY830" s="70"/>
      <c r="BZ830" s="70"/>
      <c r="CA830" s="70"/>
      <c r="CB830" s="70"/>
      <c r="CC830" s="70"/>
      <c r="CD830" s="491"/>
      <c r="CE830" s="491"/>
      <c r="CF830" s="491"/>
      <c r="CG830" s="491"/>
      <c r="CH830" s="491"/>
      <c r="CI830" s="491"/>
      <c r="CJ830" s="491"/>
      <c r="CK830" s="490"/>
      <c r="CL830" s="186"/>
    </row>
    <row r="831" spans="67:90" x14ac:dyDescent="0.2">
      <c r="BO831" s="490"/>
      <c r="BP831" s="73"/>
      <c r="BQ831" s="73"/>
      <c r="BR831" s="73"/>
      <c r="BS831" s="493"/>
      <c r="BT831" s="493"/>
      <c r="BU831" s="493"/>
      <c r="BV831" s="70"/>
      <c r="BW831" s="70"/>
      <c r="BX831" s="70"/>
      <c r="BY831" s="70"/>
      <c r="BZ831" s="70"/>
      <c r="CA831" s="70"/>
      <c r="CB831" s="70"/>
      <c r="CC831" s="70"/>
      <c r="CD831" s="491"/>
      <c r="CE831" s="491"/>
      <c r="CF831" s="491"/>
      <c r="CG831" s="491"/>
      <c r="CH831" s="491"/>
      <c r="CI831" s="491"/>
      <c r="CJ831" s="491"/>
      <c r="CK831" s="490"/>
      <c r="CL831" s="186"/>
    </row>
    <row r="832" spans="67:90" x14ac:dyDescent="0.2">
      <c r="BO832" s="490"/>
      <c r="BP832" s="73"/>
      <c r="BQ832" s="73"/>
      <c r="BR832" s="73"/>
      <c r="BS832" s="493"/>
      <c r="BT832" s="493"/>
      <c r="BU832" s="493"/>
      <c r="BV832" s="70"/>
      <c r="BW832" s="70"/>
      <c r="BX832" s="70"/>
      <c r="BY832" s="70"/>
      <c r="BZ832" s="70"/>
      <c r="CA832" s="70"/>
      <c r="CB832" s="70"/>
      <c r="CC832" s="70"/>
      <c r="CD832" s="491"/>
      <c r="CE832" s="491"/>
      <c r="CF832" s="491"/>
      <c r="CG832" s="491"/>
      <c r="CH832" s="491"/>
      <c r="CI832" s="491"/>
      <c r="CJ832" s="491"/>
      <c r="CK832" s="490"/>
      <c r="CL832" s="186"/>
    </row>
    <row r="833" spans="67:90" x14ac:dyDescent="0.2">
      <c r="BO833" s="490"/>
      <c r="BP833" s="73"/>
      <c r="BQ833" s="73"/>
      <c r="BR833" s="73"/>
      <c r="BS833" s="493"/>
      <c r="BT833" s="493"/>
      <c r="BU833" s="493"/>
      <c r="BV833" s="70"/>
      <c r="BW833" s="70"/>
      <c r="BX833" s="70"/>
      <c r="BY833" s="70"/>
      <c r="BZ833" s="70"/>
      <c r="CA833" s="70"/>
      <c r="CB833" s="70"/>
      <c r="CC833" s="70"/>
      <c r="CD833" s="491"/>
      <c r="CE833" s="491"/>
      <c r="CF833" s="491"/>
      <c r="CG833" s="491"/>
      <c r="CH833" s="491"/>
      <c r="CI833" s="491"/>
      <c r="CJ833" s="491"/>
      <c r="CK833" s="490"/>
      <c r="CL833" s="186"/>
    </row>
    <row r="834" spans="67:90" x14ac:dyDescent="0.2">
      <c r="BO834" s="490"/>
      <c r="BP834" s="73"/>
      <c r="BQ834" s="73"/>
      <c r="BR834" s="73"/>
      <c r="BS834" s="493"/>
      <c r="BT834" s="493"/>
      <c r="BU834" s="493"/>
      <c r="BV834" s="70"/>
      <c r="BW834" s="70"/>
      <c r="BX834" s="70"/>
      <c r="BY834" s="70"/>
      <c r="BZ834" s="70"/>
      <c r="CA834" s="70"/>
      <c r="CB834" s="70"/>
      <c r="CC834" s="70"/>
      <c r="CD834" s="491"/>
      <c r="CE834" s="491"/>
      <c r="CF834" s="491"/>
      <c r="CG834" s="491"/>
      <c r="CH834" s="491"/>
      <c r="CI834" s="491"/>
      <c r="CJ834" s="491"/>
      <c r="CK834" s="490"/>
      <c r="CL834" s="186"/>
    </row>
    <row r="835" spans="67:90" x14ac:dyDescent="0.2">
      <c r="BO835" s="490"/>
      <c r="BP835" s="73"/>
      <c r="BQ835" s="73"/>
      <c r="BR835" s="73"/>
      <c r="BS835" s="493"/>
      <c r="BT835" s="493"/>
      <c r="BU835" s="493"/>
      <c r="BV835" s="70"/>
      <c r="BW835" s="70"/>
      <c r="BX835" s="70"/>
      <c r="BY835" s="70"/>
      <c r="BZ835" s="70"/>
      <c r="CA835" s="70"/>
      <c r="CB835" s="70"/>
      <c r="CC835" s="70"/>
      <c r="CD835" s="491"/>
      <c r="CE835" s="491"/>
      <c r="CF835" s="491"/>
      <c r="CG835" s="491"/>
      <c r="CH835" s="491"/>
      <c r="CI835" s="491"/>
      <c r="CJ835" s="491"/>
      <c r="CK835" s="490"/>
      <c r="CL835" s="186"/>
    </row>
    <row r="836" spans="67:90" x14ac:dyDescent="0.2">
      <c r="BO836" s="490"/>
      <c r="BP836" s="73"/>
      <c r="BQ836" s="73"/>
      <c r="BR836" s="73"/>
      <c r="BS836" s="493"/>
      <c r="BT836" s="493"/>
      <c r="BU836" s="493"/>
      <c r="BV836" s="70"/>
      <c r="BW836" s="70"/>
      <c r="BX836" s="70"/>
      <c r="BY836" s="70"/>
      <c r="BZ836" s="70"/>
      <c r="CA836" s="70"/>
      <c r="CB836" s="70"/>
      <c r="CC836" s="70"/>
      <c r="CD836" s="491"/>
      <c r="CE836" s="491"/>
      <c r="CF836" s="491"/>
      <c r="CG836" s="491"/>
      <c r="CH836" s="491"/>
      <c r="CI836" s="491"/>
      <c r="CJ836" s="491"/>
      <c r="CK836" s="490"/>
      <c r="CL836" s="186"/>
    </row>
    <row r="837" spans="67:90" x14ac:dyDescent="0.2">
      <c r="BO837" s="490"/>
      <c r="BP837" s="73"/>
      <c r="BQ837" s="73"/>
      <c r="BR837" s="73"/>
      <c r="BS837" s="493"/>
      <c r="BT837" s="493"/>
      <c r="BU837" s="493"/>
      <c r="BV837" s="70"/>
      <c r="BW837" s="70"/>
      <c r="BX837" s="70"/>
      <c r="BY837" s="70"/>
      <c r="BZ837" s="70"/>
      <c r="CA837" s="70"/>
      <c r="CB837" s="70"/>
      <c r="CC837" s="70"/>
      <c r="CD837" s="491"/>
      <c r="CE837" s="491"/>
      <c r="CF837" s="491"/>
      <c r="CG837" s="491"/>
      <c r="CH837" s="491"/>
      <c r="CI837" s="491"/>
      <c r="CJ837" s="491"/>
      <c r="CK837" s="490"/>
      <c r="CL837" s="186"/>
    </row>
    <row r="838" spans="67:90" x14ac:dyDescent="0.2">
      <c r="BO838" s="490"/>
      <c r="BP838" s="73"/>
      <c r="BQ838" s="73"/>
      <c r="BR838" s="73"/>
      <c r="BS838" s="493"/>
      <c r="BT838" s="493"/>
      <c r="BU838" s="493"/>
      <c r="BV838" s="70"/>
      <c r="BW838" s="70"/>
      <c r="BX838" s="70"/>
      <c r="BY838" s="70"/>
      <c r="BZ838" s="70"/>
      <c r="CA838" s="70"/>
      <c r="CB838" s="70"/>
      <c r="CC838" s="70"/>
      <c r="CD838" s="491"/>
      <c r="CE838" s="491"/>
      <c r="CF838" s="491"/>
      <c r="CG838" s="491"/>
      <c r="CH838" s="491"/>
      <c r="CI838" s="491"/>
      <c r="CJ838" s="491"/>
      <c r="CK838" s="490"/>
      <c r="CL838" s="186"/>
    </row>
    <row r="839" spans="67:90" x14ac:dyDescent="0.2">
      <c r="BO839" s="490"/>
      <c r="BP839" s="73"/>
      <c r="BQ839" s="73"/>
      <c r="BR839" s="73"/>
      <c r="BS839" s="493"/>
      <c r="BT839" s="493"/>
      <c r="BU839" s="493"/>
      <c r="BV839" s="70"/>
      <c r="BW839" s="70"/>
      <c r="BX839" s="70"/>
      <c r="BY839" s="70"/>
      <c r="BZ839" s="70"/>
      <c r="CA839" s="70"/>
      <c r="CB839" s="70"/>
      <c r="CC839" s="70"/>
      <c r="CD839" s="491"/>
      <c r="CE839" s="491"/>
      <c r="CF839" s="491"/>
      <c r="CG839" s="491"/>
      <c r="CH839" s="491"/>
      <c r="CI839" s="491"/>
      <c r="CJ839" s="491"/>
      <c r="CK839" s="490"/>
      <c r="CL839" s="186"/>
    </row>
    <row r="840" spans="67:90" x14ac:dyDescent="0.2">
      <c r="BO840" s="490"/>
      <c r="BP840" s="73"/>
      <c r="BQ840" s="73"/>
      <c r="BR840" s="73"/>
      <c r="BS840" s="493"/>
      <c r="BT840" s="493"/>
      <c r="BU840" s="493"/>
      <c r="BV840" s="70"/>
      <c r="BW840" s="70"/>
      <c r="BX840" s="70"/>
      <c r="BY840" s="70"/>
      <c r="BZ840" s="70"/>
      <c r="CA840" s="70"/>
      <c r="CB840" s="70"/>
      <c r="CC840" s="70"/>
      <c r="CD840" s="491"/>
      <c r="CE840" s="491"/>
      <c r="CF840" s="491"/>
      <c r="CG840" s="491"/>
      <c r="CH840" s="491"/>
      <c r="CI840" s="491"/>
      <c r="CJ840" s="491"/>
      <c r="CK840" s="490"/>
      <c r="CL840" s="186"/>
    </row>
    <row r="841" spans="67:90" x14ac:dyDescent="0.2">
      <c r="BO841" s="490"/>
      <c r="BP841" s="73"/>
      <c r="BQ841" s="73"/>
      <c r="BR841" s="73"/>
      <c r="BS841" s="493"/>
      <c r="BT841" s="493"/>
      <c r="BU841" s="493"/>
      <c r="BV841" s="70"/>
      <c r="BW841" s="70"/>
      <c r="BX841" s="70"/>
      <c r="BY841" s="70"/>
      <c r="BZ841" s="70"/>
      <c r="CA841" s="70"/>
      <c r="CB841" s="70"/>
      <c r="CC841" s="70"/>
      <c r="CD841" s="491"/>
      <c r="CE841" s="491"/>
      <c r="CF841" s="491"/>
      <c r="CG841" s="491"/>
      <c r="CH841" s="491"/>
      <c r="CI841" s="491"/>
      <c r="CJ841" s="491"/>
      <c r="CK841" s="490"/>
      <c r="CL841" s="186"/>
    </row>
    <row r="842" spans="67:90" x14ac:dyDescent="0.2">
      <c r="BO842" s="490"/>
      <c r="BP842" s="73"/>
      <c r="BQ842" s="73"/>
      <c r="BR842" s="73"/>
      <c r="BS842" s="493"/>
      <c r="BT842" s="493"/>
      <c r="BU842" s="493"/>
      <c r="BV842" s="70"/>
      <c r="BW842" s="70"/>
      <c r="BX842" s="70"/>
      <c r="BY842" s="70"/>
      <c r="BZ842" s="70"/>
      <c r="CA842" s="70"/>
      <c r="CB842" s="70"/>
      <c r="CC842" s="70"/>
      <c r="CD842" s="491"/>
      <c r="CE842" s="491"/>
      <c r="CF842" s="491"/>
      <c r="CG842" s="491"/>
      <c r="CH842" s="491"/>
      <c r="CI842" s="491"/>
      <c r="CJ842" s="491"/>
      <c r="CK842" s="490"/>
      <c r="CL842" s="186"/>
    </row>
    <row r="843" spans="67:90" x14ac:dyDescent="0.2">
      <c r="BO843" s="490"/>
      <c r="BP843" s="73"/>
      <c r="BQ843" s="73"/>
      <c r="BR843" s="73"/>
      <c r="BS843" s="493"/>
      <c r="BT843" s="493"/>
      <c r="BU843" s="493"/>
      <c r="BV843" s="70"/>
      <c r="BW843" s="70"/>
      <c r="BX843" s="70"/>
      <c r="BY843" s="70"/>
      <c r="BZ843" s="70"/>
      <c r="CA843" s="70"/>
      <c r="CB843" s="70"/>
      <c r="CC843" s="70"/>
      <c r="CD843" s="491"/>
      <c r="CE843" s="491"/>
      <c r="CF843" s="491"/>
      <c r="CG843" s="491"/>
      <c r="CH843" s="491"/>
      <c r="CI843" s="491"/>
      <c r="CJ843" s="491"/>
      <c r="CK843" s="490"/>
      <c r="CL843" s="186"/>
    </row>
    <row r="844" spans="67:90" x14ac:dyDescent="0.2">
      <c r="BO844" s="490"/>
      <c r="BP844" s="73"/>
      <c r="BQ844" s="73"/>
      <c r="BR844" s="73"/>
      <c r="BS844" s="493"/>
      <c r="BT844" s="493"/>
      <c r="BU844" s="493"/>
      <c r="BV844" s="70"/>
      <c r="BW844" s="70"/>
      <c r="BX844" s="70"/>
      <c r="BY844" s="70"/>
      <c r="BZ844" s="70"/>
      <c r="CA844" s="70"/>
      <c r="CB844" s="70"/>
      <c r="CC844" s="70"/>
      <c r="CD844" s="491"/>
      <c r="CE844" s="491"/>
      <c r="CF844" s="491"/>
      <c r="CG844" s="491"/>
      <c r="CH844" s="491"/>
      <c r="CI844" s="491"/>
      <c r="CJ844" s="491"/>
      <c r="CK844" s="490"/>
      <c r="CL844" s="186"/>
    </row>
    <row r="845" spans="67:90" x14ac:dyDescent="0.2">
      <c r="BO845" s="490"/>
      <c r="BP845" s="73"/>
      <c r="BQ845" s="73"/>
      <c r="BR845" s="73"/>
      <c r="BS845" s="493"/>
      <c r="BT845" s="493"/>
      <c r="BU845" s="493"/>
      <c r="BV845" s="70"/>
      <c r="BW845" s="70"/>
      <c r="BX845" s="70"/>
      <c r="BY845" s="70"/>
      <c r="BZ845" s="70"/>
      <c r="CA845" s="70"/>
      <c r="CB845" s="70"/>
      <c r="CC845" s="70"/>
      <c r="CD845" s="491"/>
      <c r="CE845" s="491"/>
      <c r="CF845" s="491"/>
      <c r="CG845" s="491"/>
      <c r="CH845" s="491"/>
      <c r="CI845" s="491"/>
      <c r="CJ845" s="491"/>
      <c r="CK845" s="490"/>
      <c r="CL845" s="186"/>
    </row>
    <row r="846" spans="67:90" x14ac:dyDescent="0.2">
      <c r="BO846" s="490"/>
      <c r="BP846" s="73"/>
      <c r="BQ846" s="73"/>
      <c r="BR846" s="73"/>
      <c r="BS846" s="493"/>
      <c r="BT846" s="493"/>
      <c r="BU846" s="493"/>
      <c r="BV846" s="70"/>
      <c r="BW846" s="70"/>
      <c r="BX846" s="70"/>
      <c r="BY846" s="70"/>
      <c r="BZ846" s="70"/>
      <c r="CA846" s="70"/>
      <c r="CB846" s="70"/>
      <c r="CC846" s="70"/>
      <c r="CD846" s="491"/>
      <c r="CE846" s="491"/>
      <c r="CF846" s="491"/>
      <c r="CG846" s="491"/>
      <c r="CH846" s="491"/>
      <c r="CI846" s="491"/>
      <c r="CJ846" s="491"/>
      <c r="CK846" s="490"/>
      <c r="CL846" s="186"/>
    </row>
    <row r="847" spans="67:90" x14ac:dyDescent="0.2">
      <c r="BO847" s="490"/>
      <c r="BP847" s="73"/>
      <c r="BQ847" s="73"/>
      <c r="BR847" s="73"/>
      <c r="BS847" s="493"/>
      <c r="BT847" s="493"/>
      <c r="BU847" s="493"/>
      <c r="BV847" s="70"/>
      <c r="BW847" s="70"/>
      <c r="BX847" s="70"/>
      <c r="BY847" s="70"/>
      <c r="BZ847" s="70"/>
      <c r="CA847" s="70"/>
      <c r="CB847" s="70"/>
      <c r="CC847" s="70"/>
      <c r="CD847" s="491"/>
      <c r="CE847" s="491"/>
      <c r="CF847" s="491"/>
      <c r="CG847" s="491"/>
      <c r="CH847" s="491"/>
      <c r="CI847" s="491"/>
      <c r="CJ847" s="491"/>
      <c r="CK847" s="490"/>
      <c r="CL847" s="186"/>
    </row>
    <row r="848" spans="67:90" x14ac:dyDescent="0.2">
      <c r="BO848" s="490"/>
      <c r="BP848" s="73"/>
      <c r="BQ848" s="73"/>
      <c r="BR848" s="73"/>
      <c r="BS848" s="493"/>
      <c r="BT848" s="493"/>
      <c r="BU848" s="493"/>
      <c r="BV848" s="70"/>
      <c r="BW848" s="70"/>
      <c r="BX848" s="70"/>
      <c r="BY848" s="70"/>
      <c r="BZ848" s="70"/>
      <c r="CA848" s="70"/>
      <c r="CB848" s="70"/>
      <c r="CC848" s="70"/>
      <c r="CD848" s="491"/>
      <c r="CE848" s="491"/>
      <c r="CF848" s="491"/>
      <c r="CG848" s="491"/>
      <c r="CH848" s="491"/>
      <c r="CI848" s="491"/>
      <c r="CJ848" s="491"/>
      <c r="CK848" s="490"/>
      <c r="CL848" s="186"/>
    </row>
    <row r="849" spans="67:90" x14ac:dyDescent="0.2">
      <c r="BO849" s="490"/>
      <c r="BP849" s="73"/>
      <c r="BQ849" s="73"/>
      <c r="BR849" s="73"/>
      <c r="BS849" s="493"/>
      <c r="BT849" s="493"/>
      <c r="BU849" s="493"/>
      <c r="BV849" s="70"/>
      <c r="BW849" s="70"/>
      <c r="BX849" s="70"/>
      <c r="BY849" s="70"/>
      <c r="BZ849" s="70"/>
      <c r="CA849" s="70"/>
      <c r="CB849" s="70"/>
      <c r="CC849" s="70"/>
      <c r="CD849" s="491"/>
      <c r="CE849" s="491"/>
      <c r="CF849" s="491"/>
      <c r="CG849" s="491"/>
      <c r="CH849" s="491"/>
      <c r="CI849" s="491"/>
      <c r="CJ849" s="491"/>
      <c r="CK849" s="490"/>
      <c r="CL849" s="186"/>
    </row>
    <row r="850" spans="67:90" x14ac:dyDescent="0.2">
      <c r="BO850" s="490"/>
      <c r="BP850" s="73"/>
      <c r="BQ850" s="73"/>
      <c r="BR850" s="73"/>
      <c r="BS850" s="493"/>
      <c r="BT850" s="493"/>
      <c r="BU850" s="493"/>
      <c r="BV850" s="70"/>
      <c r="BW850" s="70"/>
      <c r="BX850" s="70"/>
      <c r="BY850" s="70"/>
      <c r="BZ850" s="70"/>
      <c r="CA850" s="70"/>
      <c r="CB850" s="70"/>
      <c r="CC850" s="70"/>
      <c r="CD850" s="491"/>
      <c r="CE850" s="491"/>
      <c r="CF850" s="491"/>
      <c r="CG850" s="491"/>
      <c r="CH850" s="491"/>
      <c r="CI850" s="491"/>
      <c r="CJ850" s="491"/>
      <c r="CK850" s="490"/>
      <c r="CL850" s="186"/>
    </row>
    <row r="851" spans="67:90" x14ac:dyDescent="0.2">
      <c r="BO851" s="490"/>
      <c r="BP851" s="73"/>
      <c r="BQ851" s="73"/>
      <c r="BR851" s="73"/>
      <c r="BS851" s="493"/>
      <c r="BT851" s="493"/>
      <c r="BU851" s="493"/>
      <c r="BV851" s="70"/>
      <c r="BW851" s="70"/>
      <c r="BX851" s="70"/>
      <c r="BY851" s="70"/>
      <c r="BZ851" s="70"/>
      <c r="CA851" s="70"/>
      <c r="CB851" s="70"/>
      <c r="CC851" s="70"/>
      <c r="CD851" s="491"/>
      <c r="CE851" s="491"/>
      <c r="CF851" s="491"/>
      <c r="CG851" s="491"/>
      <c r="CH851" s="491"/>
      <c r="CI851" s="491"/>
      <c r="CJ851" s="491"/>
      <c r="CK851" s="490"/>
      <c r="CL851" s="186"/>
    </row>
    <row r="852" spans="67:90" x14ac:dyDescent="0.2">
      <c r="BO852" s="490"/>
      <c r="BP852" s="73"/>
      <c r="BQ852" s="73"/>
      <c r="BR852" s="73"/>
      <c r="BS852" s="493"/>
      <c r="BT852" s="493"/>
      <c r="BU852" s="493"/>
      <c r="BV852" s="70"/>
      <c r="BW852" s="70"/>
      <c r="BX852" s="70"/>
      <c r="BY852" s="70"/>
      <c r="BZ852" s="70"/>
      <c r="CA852" s="70"/>
      <c r="CB852" s="70"/>
      <c r="CC852" s="70"/>
      <c r="CD852" s="491"/>
      <c r="CE852" s="491"/>
      <c r="CF852" s="491"/>
      <c r="CG852" s="491"/>
      <c r="CH852" s="491"/>
      <c r="CI852" s="491"/>
      <c r="CJ852" s="491"/>
      <c r="CK852" s="490"/>
      <c r="CL852" s="186"/>
    </row>
    <row r="853" spans="67:90" x14ac:dyDescent="0.2">
      <c r="BO853" s="490"/>
      <c r="BP853" s="73"/>
      <c r="BQ853" s="73"/>
      <c r="BR853" s="73"/>
      <c r="BS853" s="493"/>
      <c r="BT853" s="493"/>
      <c r="BU853" s="493"/>
      <c r="BV853" s="70"/>
      <c r="BW853" s="70"/>
      <c r="BX853" s="70"/>
      <c r="BY853" s="70"/>
      <c r="BZ853" s="70"/>
      <c r="CA853" s="70"/>
      <c r="CB853" s="70"/>
      <c r="CC853" s="70"/>
      <c r="CD853" s="491"/>
      <c r="CE853" s="491"/>
      <c r="CF853" s="491"/>
      <c r="CG853" s="491"/>
      <c r="CH853" s="491"/>
      <c r="CI853" s="491"/>
      <c r="CJ853" s="491"/>
      <c r="CK853" s="490"/>
      <c r="CL853" s="186"/>
    </row>
    <row r="854" spans="67:90" x14ac:dyDescent="0.2">
      <c r="BO854" s="490"/>
      <c r="BP854" s="73"/>
      <c r="BQ854" s="73"/>
      <c r="BR854" s="73"/>
      <c r="BS854" s="493"/>
      <c r="BT854" s="493"/>
      <c r="BU854" s="493"/>
      <c r="BV854" s="70"/>
      <c r="BW854" s="70"/>
      <c r="BX854" s="70"/>
      <c r="BY854" s="70"/>
      <c r="BZ854" s="70"/>
      <c r="CA854" s="70"/>
      <c r="CB854" s="70"/>
      <c r="CC854" s="70"/>
      <c r="CD854" s="491"/>
      <c r="CE854" s="491"/>
      <c r="CF854" s="491"/>
      <c r="CG854" s="491"/>
      <c r="CH854" s="491"/>
      <c r="CI854" s="491"/>
      <c r="CJ854" s="491"/>
      <c r="CK854" s="490"/>
      <c r="CL854" s="186"/>
    </row>
    <row r="855" spans="67:90" x14ac:dyDescent="0.2">
      <c r="BO855" s="490"/>
      <c r="BP855" s="73"/>
      <c r="BQ855" s="73"/>
      <c r="BR855" s="73"/>
      <c r="BS855" s="493"/>
      <c r="BT855" s="493"/>
      <c r="BU855" s="493"/>
      <c r="BV855" s="70"/>
      <c r="BW855" s="70"/>
      <c r="BX855" s="70"/>
      <c r="BY855" s="70"/>
      <c r="BZ855" s="70"/>
      <c r="CA855" s="70"/>
      <c r="CB855" s="70"/>
      <c r="CC855" s="70"/>
      <c r="CD855" s="491"/>
      <c r="CE855" s="491"/>
      <c r="CF855" s="491"/>
      <c r="CG855" s="491"/>
      <c r="CH855" s="491"/>
      <c r="CI855" s="491"/>
      <c r="CJ855" s="491"/>
      <c r="CK855" s="490"/>
      <c r="CL855" s="186"/>
    </row>
    <row r="856" spans="67:90" x14ac:dyDescent="0.2">
      <c r="BO856" s="490"/>
      <c r="BP856" s="73"/>
      <c r="BQ856" s="73"/>
      <c r="BR856" s="73"/>
      <c r="BS856" s="493"/>
      <c r="BT856" s="493"/>
      <c r="BU856" s="493"/>
      <c r="BV856" s="70"/>
      <c r="BW856" s="70"/>
      <c r="BX856" s="70"/>
      <c r="BY856" s="70"/>
      <c r="BZ856" s="70"/>
      <c r="CA856" s="70"/>
      <c r="CB856" s="70"/>
      <c r="CC856" s="70"/>
      <c r="CD856" s="491"/>
      <c r="CE856" s="491"/>
      <c r="CF856" s="491"/>
      <c r="CG856" s="491"/>
      <c r="CH856" s="491"/>
      <c r="CI856" s="491"/>
      <c r="CJ856" s="491"/>
      <c r="CK856" s="490"/>
      <c r="CL856" s="186"/>
    </row>
    <row r="857" spans="67:90" x14ac:dyDescent="0.2">
      <c r="BO857" s="490"/>
      <c r="BP857" s="73"/>
      <c r="BQ857" s="73"/>
      <c r="BR857" s="73"/>
      <c r="BS857" s="493"/>
      <c r="BT857" s="493"/>
      <c r="BU857" s="493"/>
      <c r="BV857" s="70"/>
      <c r="BW857" s="70"/>
      <c r="BX857" s="70"/>
      <c r="BY857" s="70"/>
      <c r="BZ857" s="70"/>
      <c r="CA857" s="70"/>
      <c r="CB857" s="70"/>
      <c r="CC857" s="70"/>
      <c r="CD857" s="491"/>
      <c r="CE857" s="491"/>
      <c r="CF857" s="491"/>
      <c r="CG857" s="491"/>
      <c r="CH857" s="491"/>
      <c r="CI857" s="491"/>
      <c r="CJ857" s="491"/>
      <c r="CK857" s="490"/>
      <c r="CL857" s="186"/>
    </row>
    <row r="858" spans="67:90" x14ac:dyDescent="0.2">
      <c r="BO858" s="490"/>
      <c r="BP858" s="73"/>
      <c r="BQ858" s="73"/>
      <c r="BR858" s="73"/>
      <c r="BS858" s="493"/>
      <c r="BT858" s="493"/>
      <c r="BU858" s="493"/>
      <c r="BV858" s="70"/>
      <c r="BW858" s="70"/>
      <c r="BX858" s="70"/>
      <c r="BY858" s="70"/>
      <c r="BZ858" s="70"/>
      <c r="CA858" s="70"/>
      <c r="CB858" s="70"/>
      <c r="CC858" s="70"/>
      <c r="CD858" s="491"/>
      <c r="CE858" s="491"/>
      <c r="CF858" s="491"/>
      <c r="CG858" s="491"/>
      <c r="CH858" s="491"/>
      <c r="CI858" s="491"/>
      <c r="CJ858" s="491"/>
      <c r="CK858" s="490"/>
      <c r="CL858" s="186"/>
    </row>
    <row r="859" spans="67:90" x14ac:dyDescent="0.2">
      <c r="BO859" s="490"/>
      <c r="BP859" s="73"/>
      <c r="BQ859" s="73"/>
      <c r="BR859" s="73"/>
      <c r="BS859" s="493"/>
      <c r="BT859" s="493"/>
      <c r="BU859" s="493"/>
      <c r="BV859" s="70"/>
      <c r="BW859" s="70"/>
      <c r="BX859" s="70"/>
      <c r="BY859" s="70"/>
      <c r="BZ859" s="70"/>
      <c r="CA859" s="70"/>
      <c r="CB859" s="70"/>
      <c r="CC859" s="70"/>
      <c r="CD859" s="491"/>
      <c r="CE859" s="491"/>
      <c r="CF859" s="491"/>
      <c r="CG859" s="491"/>
      <c r="CH859" s="491"/>
      <c r="CI859" s="491"/>
      <c r="CJ859" s="491"/>
      <c r="CK859" s="490"/>
      <c r="CL859" s="186"/>
    </row>
    <row r="860" spans="67:90" x14ac:dyDescent="0.2">
      <c r="BO860" s="490"/>
      <c r="BP860" s="73"/>
      <c r="BQ860" s="73"/>
      <c r="BR860" s="73"/>
      <c r="BS860" s="493"/>
      <c r="BT860" s="493"/>
      <c r="BU860" s="493"/>
      <c r="BV860" s="70"/>
      <c r="BW860" s="70"/>
      <c r="BX860" s="70"/>
      <c r="BY860" s="70"/>
      <c r="BZ860" s="70"/>
      <c r="CA860" s="70"/>
      <c r="CB860" s="70"/>
      <c r="CC860" s="70"/>
      <c r="CD860" s="491"/>
      <c r="CE860" s="491"/>
      <c r="CF860" s="491"/>
      <c r="CG860" s="491"/>
      <c r="CH860" s="491"/>
      <c r="CI860" s="491"/>
      <c r="CJ860" s="491"/>
      <c r="CK860" s="490"/>
      <c r="CL860" s="186"/>
    </row>
    <row r="861" spans="67:90" x14ac:dyDescent="0.2">
      <c r="BO861" s="490"/>
      <c r="BP861" s="73"/>
      <c r="BQ861" s="73"/>
      <c r="BR861" s="73"/>
      <c r="BS861" s="493"/>
      <c r="BT861" s="493"/>
      <c r="BU861" s="493"/>
      <c r="BV861" s="70"/>
      <c r="BW861" s="70"/>
      <c r="BX861" s="70"/>
      <c r="BY861" s="70"/>
      <c r="BZ861" s="70"/>
      <c r="CA861" s="70"/>
      <c r="CB861" s="70"/>
      <c r="CC861" s="70"/>
      <c r="CD861" s="491"/>
      <c r="CE861" s="491"/>
      <c r="CF861" s="491"/>
      <c r="CG861" s="491"/>
      <c r="CH861" s="491"/>
      <c r="CI861" s="491"/>
      <c r="CJ861" s="491"/>
      <c r="CK861" s="490"/>
      <c r="CL861" s="186"/>
    </row>
    <row r="862" spans="67:90" x14ac:dyDescent="0.2">
      <c r="BO862" s="490"/>
      <c r="BP862" s="73"/>
      <c r="BQ862" s="73"/>
      <c r="BR862" s="73"/>
      <c r="BS862" s="493"/>
      <c r="BT862" s="493"/>
      <c r="BU862" s="493"/>
      <c r="BV862" s="70"/>
      <c r="BW862" s="70"/>
      <c r="BX862" s="70"/>
      <c r="BY862" s="70"/>
      <c r="BZ862" s="70"/>
      <c r="CA862" s="70"/>
      <c r="CB862" s="70"/>
      <c r="CC862" s="70"/>
      <c r="CD862" s="491"/>
      <c r="CE862" s="491"/>
      <c r="CF862" s="491"/>
      <c r="CG862" s="491"/>
      <c r="CH862" s="491"/>
      <c r="CI862" s="491"/>
      <c r="CJ862" s="491"/>
      <c r="CK862" s="490"/>
      <c r="CL862" s="186"/>
    </row>
    <row r="863" spans="67:90" x14ac:dyDescent="0.2">
      <c r="BO863" s="490"/>
      <c r="BP863" s="73"/>
      <c r="BQ863" s="73"/>
      <c r="BR863" s="73"/>
      <c r="BS863" s="493"/>
      <c r="BT863" s="493"/>
      <c r="BU863" s="493"/>
      <c r="BV863" s="70"/>
      <c r="BW863" s="70"/>
      <c r="BX863" s="70"/>
      <c r="BY863" s="70"/>
      <c r="BZ863" s="70"/>
      <c r="CA863" s="70"/>
      <c r="CB863" s="70"/>
      <c r="CC863" s="70"/>
      <c r="CD863" s="491"/>
      <c r="CE863" s="491"/>
      <c r="CF863" s="491"/>
      <c r="CG863" s="491"/>
      <c r="CH863" s="491"/>
      <c r="CI863" s="491"/>
      <c r="CJ863" s="491"/>
      <c r="CK863" s="490"/>
      <c r="CL863" s="186"/>
    </row>
    <row r="864" spans="67:90" x14ac:dyDescent="0.2">
      <c r="BO864" s="490"/>
      <c r="BP864" s="73"/>
      <c r="BQ864" s="73"/>
      <c r="BR864" s="73"/>
      <c r="BS864" s="493"/>
      <c r="BT864" s="493"/>
      <c r="BU864" s="493"/>
      <c r="BV864" s="70"/>
      <c r="BW864" s="70"/>
      <c r="BX864" s="70"/>
      <c r="BY864" s="70"/>
      <c r="BZ864" s="70"/>
      <c r="CA864" s="70"/>
      <c r="CB864" s="70"/>
      <c r="CC864" s="70"/>
      <c r="CD864" s="491"/>
      <c r="CE864" s="491"/>
      <c r="CF864" s="491"/>
      <c r="CG864" s="491"/>
      <c r="CH864" s="491"/>
      <c r="CI864" s="491"/>
      <c r="CJ864" s="491"/>
      <c r="CK864" s="490"/>
      <c r="CL864" s="186"/>
    </row>
    <row r="865" spans="67:90" x14ac:dyDescent="0.2">
      <c r="BO865" s="490"/>
      <c r="BP865" s="73"/>
      <c r="BQ865" s="73"/>
      <c r="BR865" s="73"/>
      <c r="BS865" s="493"/>
      <c r="BT865" s="493"/>
      <c r="BU865" s="493"/>
      <c r="BV865" s="70"/>
      <c r="BW865" s="70"/>
      <c r="BX865" s="70"/>
      <c r="BY865" s="70"/>
      <c r="BZ865" s="70"/>
      <c r="CA865" s="70"/>
      <c r="CB865" s="70"/>
      <c r="CC865" s="70"/>
      <c r="CD865" s="491"/>
      <c r="CE865" s="491"/>
      <c r="CF865" s="491"/>
      <c r="CG865" s="491"/>
      <c r="CH865" s="491"/>
      <c r="CI865" s="491"/>
      <c r="CJ865" s="491"/>
      <c r="CK865" s="490"/>
      <c r="CL865" s="186"/>
    </row>
    <row r="866" spans="67:90" x14ac:dyDescent="0.2">
      <c r="BO866" s="490"/>
      <c r="BP866" s="73"/>
      <c r="BQ866" s="73"/>
      <c r="BR866" s="73"/>
      <c r="BS866" s="493"/>
      <c r="BT866" s="493"/>
      <c r="BU866" s="493"/>
      <c r="BV866" s="70"/>
      <c r="BW866" s="70"/>
      <c r="BX866" s="70"/>
      <c r="BY866" s="70"/>
      <c r="BZ866" s="70"/>
      <c r="CA866" s="70"/>
      <c r="CB866" s="70"/>
      <c r="CC866" s="70"/>
      <c r="CD866" s="491"/>
      <c r="CE866" s="491"/>
      <c r="CF866" s="491"/>
      <c r="CG866" s="491"/>
      <c r="CH866" s="491"/>
      <c r="CI866" s="491"/>
      <c r="CJ866" s="491"/>
      <c r="CK866" s="490"/>
      <c r="CL866" s="186"/>
    </row>
    <row r="867" spans="67:90" x14ac:dyDescent="0.2">
      <c r="BO867" s="490"/>
      <c r="BP867" s="73"/>
      <c r="BQ867" s="73"/>
      <c r="BR867" s="73"/>
      <c r="BS867" s="493"/>
      <c r="BT867" s="493"/>
      <c r="BU867" s="493"/>
      <c r="BV867" s="70"/>
      <c r="BW867" s="70"/>
      <c r="BX867" s="70"/>
      <c r="BY867" s="70"/>
      <c r="BZ867" s="70"/>
      <c r="CA867" s="70"/>
      <c r="CB867" s="70"/>
      <c r="CC867" s="70"/>
      <c r="CD867" s="491"/>
      <c r="CE867" s="491"/>
      <c r="CF867" s="491"/>
      <c r="CG867" s="491"/>
      <c r="CH867" s="491"/>
      <c r="CI867" s="491"/>
      <c r="CJ867" s="491"/>
      <c r="CK867" s="490"/>
      <c r="CL867" s="186"/>
    </row>
    <row r="868" spans="67:90" x14ac:dyDescent="0.2">
      <c r="BO868" s="490"/>
      <c r="BP868" s="73"/>
      <c r="BQ868" s="73"/>
      <c r="BR868" s="73"/>
      <c r="BS868" s="493"/>
      <c r="BT868" s="493"/>
      <c r="BU868" s="493"/>
      <c r="BV868" s="70"/>
      <c r="BW868" s="70"/>
      <c r="BX868" s="70"/>
      <c r="BY868" s="70"/>
      <c r="BZ868" s="70"/>
      <c r="CA868" s="70"/>
      <c r="CB868" s="70"/>
      <c r="CC868" s="70"/>
      <c r="CD868" s="491"/>
      <c r="CE868" s="491"/>
      <c r="CF868" s="491"/>
      <c r="CG868" s="491"/>
      <c r="CH868" s="491"/>
      <c r="CI868" s="491"/>
      <c r="CJ868" s="491"/>
      <c r="CK868" s="490"/>
      <c r="CL868" s="186"/>
    </row>
    <row r="869" spans="67:90" x14ac:dyDescent="0.2">
      <c r="BO869" s="490"/>
      <c r="BP869" s="73"/>
      <c r="BQ869" s="73"/>
      <c r="BR869" s="73"/>
      <c r="BS869" s="493"/>
      <c r="BT869" s="493"/>
      <c r="BU869" s="493"/>
      <c r="BV869" s="70"/>
      <c r="BW869" s="70"/>
      <c r="BX869" s="70"/>
      <c r="BY869" s="70"/>
      <c r="BZ869" s="70"/>
      <c r="CA869" s="70"/>
      <c r="CB869" s="70"/>
      <c r="CC869" s="70"/>
      <c r="CD869" s="491"/>
      <c r="CE869" s="491"/>
      <c r="CF869" s="491"/>
      <c r="CG869" s="491"/>
      <c r="CH869" s="491"/>
      <c r="CI869" s="491"/>
      <c r="CJ869" s="491"/>
      <c r="CK869" s="490"/>
      <c r="CL869" s="186"/>
    </row>
    <row r="870" spans="67:90" x14ac:dyDescent="0.2">
      <c r="BO870" s="490"/>
      <c r="BP870" s="73"/>
      <c r="BQ870" s="73"/>
      <c r="BR870" s="73"/>
      <c r="BS870" s="493"/>
      <c r="BT870" s="493"/>
      <c r="BU870" s="493"/>
      <c r="BV870" s="70"/>
      <c r="BW870" s="70"/>
      <c r="BX870" s="70"/>
      <c r="BY870" s="70"/>
      <c r="BZ870" s="70"/>
      <c r="CA870" s="70"/>
      <c r="CB870" s="70"/>
      <c r="CC870" s="70"/>
      <c r="CD870" s="491"/>
      <c r="CE870" s="491"/>
      <c r="CF870" s="491"/>
      <c r="CG870" s="491"/>
      <c r="CH870" s="491"/>
      <c r="CI870" s="491"/>
      <c r="CJ870" s="491"/>
      <c r="CK870" s="490"/>
      <c r="CL870" s="186"/>
    </row>
    <row r="871" spans="67:90" x14ac:dyDescent="0.2">
      <c r="BO871" s="490"/>
      <c r="BP871" s="73"/>
      <c r="BQ871" s="73"/>
      <c r="BR871" s="73"/>
      <c r="BS871" s="493"/>
      <c r="BT871" s="493"/>
      <c r="BU871" s="493"/>
      <c r="BV871" s="70"/>
      <c r="BW871" s="70"/>
      <c r="BX871" s="70"/>
      <c r="BY871" s="70"/>
      <c r="BZ871" s="70"/>
      <c r="CA871" s="70"/>
      <c r="CB871" s="70"/>
      <c r="CC871" s="70"/>
      <c r="CD871" s="491"/>
      <c r="CE871" s="491"/>
      <c r="CF871" s="491"/>
      <c r="CG871" s="491"/>
      <c r="CH871" s="491"/>
      <c r="CI871" s="491"/>
      <c r="CJ871" s="491"/>
      <c r="CK871" s="490"/>
      <c r="CL871" s="186"/>
    </row>
    <row r="872" spans="67:90" x14ac:dyDescent="0.2">
      <c r="BO872" s="490"/>
      <c r="BP872" s="73"/>
      <c r="BQ872" s="73"/>
      <c r="BR872" s="73"/>
      <c r="BS872" s="493"/>
      <c r="BT872" s="493"/>
      <c r="BU872" s="493"/>
      <c r="BV872" s="70"/>
      <c r="BW872" s="70"/>
      <c r="BX872" s="70"/>
      <c r="BY872" s="70"/>
      <c r="BZ872" s="70"/>
      <c r="CA872" s="70"/>
      <c r="CB872" s="70"/>
      <c r="CC872" s="70"/>
      <c r="CD872" s="491"/>
      <c r="CE872" s="491"/>
      <c r="CF872" s="491"/>
      <c r="CG872" s="491"/>
      <c r="CH872" s="491"/>
      <c r="CI872" s="491"/>
      <c r="CJ872" s="491"/>
      <c r="CK872" s="490"/>
      <c r="CL872" s="186"/>
    </row>
    <row r="873" spans="67:90" x14ac:dyDescent="0.2">
      <c r="BO873" s="490"/>
      <c r="BP873" s="73"/>
      <c r="BQ873" s="73"/>
      <c r="BR873" s="73"/>
      <c r="BS873" s="493"/>
      <c r="BT873" s="493"/>
      <c r="BU873" s="493"/>
      <c r="BV873" s="70"/>
      <c r="BW873" s="70"/>
      <c r="BX873" s="70"/>
      <c r="BY873" s="70"/>
      <c r="BZ873" s="70"/>
      <c r="CA873" s="70"/>
      <c r="CB873" s="70"/>
      <c r="CC873" s="70"/>
      <c r="CD873" s="491"/>
      <c r="CE873" s="491"/>
      <c r="CF873" s="491"/>
      <c r="CG873" s="491"/>
      <c r="CH873" s="491"/>
      <c r="CI873" s="491"/>
      <c r="CJ873" s="491"/>
      <c r="CK873" s="490"/>
      <c r="CL873" s="186"/>
    </row>
    <row r="874" spans="67:90" x14ac:dyDescent="0.2">
      <c r="BO874" s="490"/>
      <c r="BP874" s="73"/>
      <c r="BQ874" s="73"/>
      <c r="BR874" s="73"/>
      <c r="BS874" s="493"/>
      <c r="BT874" s="493"/>
      <c r="BU874" s="493"/>
      <c r="BV874" s="70"/>
      <c r="BW874" s="70"/>
      <c r="BX874" s="70"/>
      <c r="BY874" s="70"/>
      <c r="BZ874" s="70"/>
      <c r="CA874" s="70"/>
      <c r="CB874" s="70"/>
      <c r="CC874" s="70"/>
      <c r="CD874" s="491"/>
      <c r="CE874" s="491"/>
      <c r="CF874" s="491"/>
      <c r="CG874" s="491"/>
      <c r="CH874" s="491"/>
      <c r="CI874" s="491"/>
      <c r="CJ874" s="491"/>
      <c r="CK874" s="490"/>
      <c r="CL874" s="186"/>
    </row>
    <row r="875" spans="67:90" x14ac:dyDescent="0.2">
      <c r="BO875" s="490"/>
      <c r="BP875" s="73"/>
      <c r="BQ875" s="73"/>
      <c r="BR875" s="73"/>
      <c r="BS875" s="493"/>
      <c r="BT875" s="493"/>
      <c r="BU875" s="493"/>
      <c r="BV875" s="70"/>
      <c r="BW875" s="70"/>
      <c r="BX875" s="70"/>
      <c r="BY875" s="70"/>
      <c r="BZ875" s="70"/>
      <c r="CA875" s="70"/>
      <c r="CB875" s="70"/>
      <c r="CC875" s="70"/>
      <c r="CD875" s="491"/>
      <c r="CE875" s="491"/>
      <c r="CF875" s="491"/>
      <c r="CG875" s="491"/>
      <c r="CH875" s="491"/>
      <c r="CI875" s="491"/>
      <c r="CJ875" s="491"/>
      <c r="CK875" s="490"/>
      <c r="CL875" s="186"/>
    </row>
    <row r="876" spans="67:90" x14ac:dyDescent="0.2">
      <c r="BO876" s="490"/>
      <c r="BP876" s="73"/>
      <c r="BQ876" s="73"/>
      <c r="BR876" s="73"/>
      <c r="BS876" s="493"/>
      <c r="BT876" s="493"/>
      <c r="BU876" s="493"/>
      <c r="BV876" s="70"/>
      <c r="BW876" s="70"/>
      <c r="BX876" s="70"/>
      <c r="BY876" s="70"/>
      <c r="BZ876" s="70"/>
      <c r="CA876" s="70"/>
      <c r="CB876" s="70"/>
      <c r="CC876" s="70"/>
      <c r="CD876" s="491"/>
      <c r="CE876" s="491"/>
      <c r="CF876" s="491"/>
      <c r="CG876" s="491"/>
      <c r="CH876" s="491"/>
      <c r="CI876" s="491"/>
      <c r="CJ876" s="491"/>
      <c r="CK876" s="490"/>
      <c r="CL876" s="186"/>
    </row>
    <row r="877" spans="67:90" x14ac:dyDescent="0.2">
      <c r="BO877" s="490"/>
      <c r="BP877" s="73"/>
      <c r="BQ877" s="73"/>
      <c r="BR877" s="73"/>
      <c r="BS877" s="493"/>
      <c r="BT877" s="493"/>
      <c r="BU877" s="493"/>
      <c r="BV877" s="70"/>
      <c r="BW877" s="70"/>
      <c r="BX877" s="70"/>
      <c r="BY877" s="70"/>
      <c r="BZ877" s="70"/>
      <c r="CA877" s="70"/>
      <c r="CB877" s="70"/>
      <c r="CC877" s="70"/>
      <c r="CD877" s="491"/>
      <c r="CE877" s="491"/>
      <c r="CF877" s="491"/>
      <c r="CG877" s="491"/>
      <c r="CH877" s="491"/>
      <c r="CI877" s="491"/>
      <c r="CJ877" s="491"/>
      <c r="CK877" s="490"/>
      <c r="CL877" s="186"/>
    </row>
    <row r="878" spans="67:90" x14ac:dyDescent="0.2">
      <c r="BO878" s="490"/>
      <c r="BP878" s="73"/>
      <c r="BQ878" s="73"/>
      <c r="BR878" s="73"/>
      <c r="BS878" s="493"/>
      <c r="BT878" s="493"/>
      <c r="BU878" s="493"/>
      <c r="BV878" s="70"/>
      <c r="BW878" s="70"/>
      <c r="BX878" s="70"/>
      <c r="BY878" s="70"/>
      <c r="BZ878" s="70"/>
      <c r="CA878" s="70"/>
      <c r="CB878" s="70"/>
      <c r="CC878" s="70"/>
      <c r="CD878" s="491"/>
      <c r="CE878" s="491"/>
      <c r="CF878" s="491"/>
      <c r="CG878" s="491"/>
      <c r="CH878" s="491"/>
      <c r="CI878" s="491"/>
      <c r="CJ878" s="491"/>
      <c r="CK878" s="490"/>
      <c r="CL878" s="186"/>
    </row>
    <row r="879" spans="67:90" x14ac:dyDescent="0.2">
      <c r="BO879" s="490"/>
      <c r="BP879" s="73"/>
      <c r="BQ879" s="73"/>
      <c r="BR879" s="73"/>
      <c r="BS879" s="493"/>
      <c r="BT879" s="493"/>
      <c r="BU879" s="493"/>
      <c r="BV879" s="70"/>
      <c r="BW879" s="70"/>
      <c r="BX879" s="70"/>
      <c r="BY879" s="70"/>
      <c r="BZ879" s="70"/>
      <c r="CA879" s="70"/>
      <c r="CB879" s="70"/>
      <c r="CC879" s="70"/>
      <c r="CD879" s="491"/>
      <c r="CE879" s="491"/>
      <c r="CF879" s="491"/>
      <c r="CG879" s="491"/>
      <c r="CH879" s="491"/>
      <c r="CI879" s="491"/>
      <c r="CJ879" s="491"/>
      <c r="CK879" s="490"/>
      <c r="CL879" s="186"/>
    </row>
    <row r="880" spans="67:90" x14ac:dyDescent="0.2">
      <c r="BO880" s="490"/>
      <c r="BP880" s="73"/>
      <c r="BQ880" s="73"/>
      <c r="BR880" s="73"/>
      <c r="BS880" s="493"/>
      <c r="BT880" s="493"/>
      <c r="BU880" s="493"/>
      <c r="BV880" s="70"/>
      <c r="BW880" s="70"/>
      <c r="BX880" s="70"/>
      <c r="BY880" s="70"/>
      <c r="BZ880" s="70"/>
      <c r="CA880" s="70"/>
      <c r="CB880" s="70"/>
      <c r="CC880" s="70"/>
      <c r="CD880" s="491"/>
      <c r="CE880" s="491"/>
      <c r="CF880" s="491"/>
      <c r="CG880" s="491"/>
      <c r="CH880" s="491"/>
      <c r="CI880" s="491"/>
      <c r="CJ880" s="491"/>
      <c r="CK880" s="490"/>
      <c r="CL880" s="186"/>
    </row>
    <row r="881" spans="67:90" x14ac:dyDescent="0.2">
      <c r="BO881" s="490"/>
      <c r="BP881" s="73"/>
      <c r="BQ881" s="73"/>
      <c r="BR881" s="73"/>
      <c r="BS881" s="493"/>
      <c r="BT881" s="493"/>
      <c r="BU881" s="493"/>
      <c r="BV881" s="70"/>
      <c r="BW881" s="70"/>
      <c r="BX881" s="70"/>
      <c r="BY881" s="70"/>
      <c r="BZ881" s="70"/>
      <c r="CA881" s="70"/>
      <c r="CB881" s="70"/>
      <c r="CC881" s="70"/>
      <c r="CD881" s="491"/>
      <c r="CE881" s="491"/>
      <c r="CF881" s="491"/>
      <c r="CG881" s="491"/>
      <c r="CH881" s="491"/>
      <c r="CI881" s="491"/>
      <c r="CJ881" s="491"/>
      <c r="CK881" s="490"/>
      <c r="CL881" s="186"/>
    </row>
    <row r="882" spans="67:90" x14ac:dyDescent="0.2">
      <c r="BO882" s="490"/>
      <c r="BP882" s="73"/>
      <c r="BQ882" s="73"/>
      <c r="BR882" s="73"/>
      <c r="BS882" s="493"/>
      <c r="BT882" s="493"/>
      <c r="BU882" s="493"/>
      <c r="BV882" s="70"/>
      <c r="BW882" s="70"/>
      <c r="BX882" s="70"/>
      <c r="BY882" s="70"/>
      <c r="BZ882" s="70"/>
      <c r="CA882" s="70"/>
      <c r="CB882" s="70"/>
      <c r="CC882" s="70"/>
      <c r="CD882" s="491"/>
      <c r="CE882" s="491"/>
      <c r="CF882" s="491"/>
      <c r="CG882" s="491"/>
      <c r="CH882" s="491"/>
      <c r="CI882" s="491"/>
      <c r="CJ882" s="491"/>
      <c r="CK882" s="490"/>
      <c r="CL882" s="186"/>
    </row>
    <row r="883" spans="67:90" x14ac:dyDescent="0.2">
      <c r="BO883" s="490"/>
      <c r="BP883" s="73"/>
      <c r="BQ883" s="73"/>
      <c r="BR883" s="73"/>
      <c r="BS883" s="493"/>
      <c r="BT883" s="493"/>
      <c r="BU883" s="493"/>
      <c r="BV883" s="70"/>
      <c r="BW883" s="70"/>
      <c r="BX883" s="70"/>
      <c r="BY883" s="70"/>
      <c r="BZ883" s="70"/>
      <c r="CA883" s="70"/>
      <c r="CB883" s="70"/>
      <c r="CC883" s="70"/>
      <c r="CD883" s="491"/>
      <c r="CE883" s="491"/>
      <c r="CF883" s="491"/>
      <c r="CG883" s="491"/>
      <c r="CH883" s="491"/>
      <c r="CI883" s="491"/>
      <c r="CJ883" s="491"/>
      <c r="CK883" s="490"/>
      <c r="CL883" s="186"/>
    </row>
    <row r="884" spans="67:90" x14ac:dyDescent="0.2">
      <c r="BO884" s="490"/>
      <c r="BP884" s="73"/>
      <c r="BQ884" s="73"/>
      <c r="BR884" s="73"/>
      <c r="BS884" s="493"/>
      <c r="BT884" s="493"/>
      <c r="BU884" s="493"/>
      <c r="BV884" s="70"/>
      <c r="BW884" s="70"/>
      <c r="BX884" s="70"/>
      <c r="BY884" s="70"/>
      <c r="BZ884" s="70"/>
      <c r="CA884" s="70"/>
      <c r="CB884" s="70"/>
      <c r="CC884" s="70"/>
      <c r="CD884" s="491"/>
      <c r="CE884" s="491"/>
      <c r="CF884" s="491"/>
      <c r="CG884" s="491"/>
      <c r="CH884" s="491"/>
      <c r="CI884" s="491"/>
      <c r="CJ884" s="491"/>
      <c r="CK884" s="490"/>
      <c r="CL884" s="186"/>
    </row>
    <row r="885" spans="67:90" x14ac:dyDescent="0.2">
      <c r="BO885" s="490"/>
      <c r="BP885" s="73"/>
      <c r="BQ885" s="73"/>
      <c r="BR885" s="73"/>
      <c r="BS885" s="493"/>
      <c r="BT885" s="493"/>
      <c r="BU885" s="493"/>
      <c r="BV885" s="70"/>
      <c r="BW885" s="70"/>
      <c r="BX885" s="70"/>
      <c r="BY885" s="70"/>
      <c r="BZ885" s="70"/>
      <c r="CA885" s="70"/>
      <c r="CB885" s="70"/>
      <c r="CC885" s="70"/>
      <c r="CD885" s="491"/>
      <c r="CE885" s="491"/>
      <c r="CF885" s="491"/>
      <c r="CG885" s="491"/>
      <c r="CH885" s="491"/>
      <c r="CI885" s="491"/>
      <c r="CJ885" s="491"/>
      <c r="CK885" s="490"/>
      <c r="CL885" s="186"/>
    </row>
    <row r="886" spans="67:90" x14ac:dyDescent="0.2">
      <c r="BO886" s="490"/>
      <c r="BP886" s="73"/>
      <c r="BQ886" s="73"/>
      <c r="BR886" s="73"/>
      <c r="BS886" s="493"/>
      <c r="BT886" s="493"/>
      <c r="BU886" s="493"/>
      <c r="BV886" s="70"/>
      <c r="BW886" s="70"/>
      <c r="BX886" s="70"/>
      <c r="BY886" s="70"/>
      <c r="BZ886" s="70"/>
      <c r="CA886" s="70"/>
      <c r="CB886" s="70"/>
      <c r="CC886" s="70"/>
      <c r="CD886" s="491"/>
      <c r="CE886" s="491"/>
      <c r="CF886" s="491"/>
      <c r="CG886" s="491"/>
      <c r="CH886" s="491"/>
      <c r="CI886" s="491"/>
      <c r="CJ886" s="491"/>
      <c r="CK886" s="490"/>
      <c r="CL886" s="186"/>
    </row>
    <row r="887" spans="67:90" x14ac:dyDescent="0.2">
      <c r="BO887" s="490"/>
      <c r="BP887" s="73"/>
      <c r="BQ887" s="73"/>
      <c r="BR887" s="73"/>
      <c r="BS887" s="493"/>
      <c r="BT887" s="493"/>
      <c r="BU887" s="493"/>
      <c r="BV887" s="70"/>
      <c r="BW887" s="70"/>
      <c r="BX887" s="70"/>
      <c r="BY887" s="70"/>
      <c r="BZ887" s="70"/>
      <c r="CA887" s="70"/>
      <c r="CB887" s="70"/>
      <c r="CC887" s="70"/>
      <c r="CD887" s="491"/>
      <c r="CE887" s="491"/>
      <c r="CF887" s="491"/>
      <c r="CG887" s="491"/>
      <c r="CH887" s="491"/>
      <c r="CI887" s="491"/>
      <c r="CJ887" s="491"/>
      <c r="CK887" s="490"/>
      <c r="CL887" s="186"/>
    </row>
    <row r="888" spans="67:90" x14ac:dyDescent="0.2">
      <c r="BO888" s="490"/>
      <c r="BP888" s="73"/>
      <c r="BQ888" s="73"/>
      <c r="BR888" s="73"/>
      <c r="BS888" s="493"/>
      <c r="BT888" s="493"/>
      <c r="BU888" s="493"/>
      <c r="BV888" s="70"/>
      <c r="BW888" s="70"/>
      <c r="BX888" s="70"/>
      <c r="BY888" s="70"/>
      <c r="BZ888" s="70"/>
      <c r="CA888" s="70"/>
      <c r="CB888" s="70"/>
      <c r="CC888" s="70"/>
      <c r="CD888" s="491"/>
      <c r="CE888" s="491"/>
      <c r="CF888" s="491"/>
      <c r="CG888" s="491"/>
      <c r="CH888" s="491"/>
      <c r="CI888" s="491"/>
      <c r="CJ888" s="491"/>
      <c r="CK888" s="490"/>
      <c r="CL888" s="186"/>
    </row>
    <row r="889" spans="67:90" x14ac:dyDescent="0.2">
      <c r="BO889" s="490"/>
      <c r="BP889" s="73"/>
      <c r="BQ889" s="73"/>
      <c r="BR889" s="73"/>
      <c r="BS889" s="493"/>
      <c r="BT889" s="493"/>
      <c r="BU889" s="493"/>
      <c r="BV889" s="70"/>
      <c r="BW889" s="70"/>
      <c r="BX889" s="70"/>
      <c r="BY889" s="70"/>
      <c r="BZ889" s="70"/>
      <c r="CA889" s="70"/>
      <c r="CB889" s="70"/>
      <c r="CC889" s="70"/>
      <c r="CD889" s="491"/>
      <c r="CE889" s="491"/>
      <c r="CF889" s="491"/>
      <c r="CG889" s="491"/>
      <c r="CH889" s="491"/>
      <c r="CI889" s="491"/>
      <c r="CJ889" s="491"/>
      <c r="CK889" s="490"/>
      <c r="CL889" s="186"/>
    </row>
    <row r="890" spans="67:90" x14ac:dyDescent="0.2">
      <c r="BO890" s="490"/>
      <c r="BP890" s="73"/>
      <c r="BQ890" s="73"/>
      <c r="BR890" s="73"/>
      <c r="BS890" s="493"/>
      <c r="BT890" s="493"/>
      <c r="BU890" s="493"/>
      <c r="BV890" s="70"/>
      <c r="BW890" s="70"/>
      <c r="BX890" s="70"/>
      <c r="BY890" s="70"/>
      <c r="BZ890" s="70"/>
      <c r="CA890" s="70"/>
      <c r="CB890" s="70"/>
      <c r="CC890" s="70"/>
      <c r="CD890" s="491"/>
      <c r="CE890" s="491"/>
      <c r="CF890" s="491"/>
      <c r="CG890" s="491"/>
      <c r="CH890" s="491"/>
      <c r="CI890" s="491"/>
      <c r="CJ890" s="491"/>
      <c r="CK890" s="490"/>
      <c r="CL890" s="186"/>
    </row>
    <row r="891" spans="67:90" x14ac:dyDescent="0.2">
      <c r="BO891" s="490"/>
      <c r="BP891" s="73"/>
      <c r="BQ891" s="73"/>
      <c r="BR891" s="73"/>
      <c r="BS891" s="493"/>
      <c r="BT891" s="493"/>
      <c r="BU891" s="493"/>
      <c r="BV891" s="70"/>
      <c r="BW891" s="70"/>
      <c r="BX891" s="70"/>
      <c r="BY891" s="70"/>
      <c r="BZ891" s="70"/>
      <c r="CA891" s="70"/>
      <c r="CB891" s="70"/>
      <c r="CC891" s="70"/>
      <c r="CD891" s="491"/>
      <c r="CE891" s="491"/>
      <c r="CF891" s="491"/>
      <c r="CG891" s="491"/>
      <c r="CH891" s="491"/>
      <c r="CI891" s="491"/>
      <c r="CJ891" s="491"/>
      <c r="CK891" s="490"/>
      <c r="CL891" s="186"/>
    </row>
    <row r="892" spans="67:90" x14ac:dyDescent="0.2">
      <c r="BO892" s="490"/>
      <c r="BP892" s="73"/>
      <c r="BQ892" s="73"/>
      <c r="BR892" s="73"/>
      <c r="BS892" s="493"/>
      <c r="BT892" s="493"/>
      <c r="BU892" s="493"/>
      <c r="BV892" s="70"/>
      <c r="BW892" s="70"/>
      <c r="BX892" s="70"/>
      <c r="BY892" s="70"/>
      <c r="BZ892" s="70"/>
      <c r="CA892" s="70"/>
      <c r="CB892" s="70"/>
      <c r="CC892" s="70"/>
      <c r="CD892" s="491"/>
      <c r="CE892" s="491"/>
      <c r="CF892" s="491"/>
      <c r="CG892" s="491"/>
      <c r="CH892" s="491"/>
      <c r="CI892" s="491"/>
      <c r="CJ892" s="491"/>
      <c r="CK892" s="490"/>
      <c r="CL892" s="186"/>
    </row>
    <row r="893" spans="67:90" x14ac:dyDescent="0.2">
      <c r="BO893" s="490"/>
      <c r="BP893" s="73"/>
      <c r="BQ893" s="73"/>
      <c r="BR893" s="73"/>
      <c r="BS893" s="493"/>
      <c r="BT893" s="493"/>
      <c r="BU893" s="493"/>
      <c r="BV893" s="70"/>
      <c r="BW893" s="70"/>
      <c r="BX893" s="70"/>
      <c r="BY893" s="70"/>
      <c r="BZ893" s="70"/>
      <c r="CA893" s="70"/>
      <c r="CB893" s="70"/>
      <c r="CC893" s="70"/>
      <c r="CD893" s="491"/>
      <c r="CE893" s="491"/>
      <c r="CF893" s="491"/>
      <c r="CG893" s="491"/>
      <c r="CH893" s="491"/>
      <c r="CI893" s="491"/>
      <c r="CJ893" s="491"/>
      <c r="CK893" s="490"/>
      <c r="CL893" s="186"/>
    </row>
    <row r="894" spans="67:90" x14ac:dyDescent="0.2">
      <c r="BO894" s="490"/>
      <c r="BP894" s="73"/>
      <c r="BQ894" s="73"/>
      <c r="BR894" s="73"/>
      <c r="BS894" s="493"/>
      <c r="BT894" s="493"/>
      <c r="BU894" s="493"/>
      <c r="BV894" s="70"/>
      <c r="BW894" s="70"/>
      <c r="BX894" s="70"/>
      <c r="BY894" s="70"/>
      <c r="BZ894" s="70"/>
      <c r="CA894" s="70"/>
      <c r="CB894" s="70"/>
      <c r="CC894" s="70"/>
      <c r="CD894" s="491"/>
      <c r="CE894" s="491"/>
      <c r="CF894" s="491"/>
      <c r="CG894" s="491"/>
      <c r="CH894" s="491"/>
      <c r="CI894" s="491"/>
      <c r="CJ894" s="491"/>
      <c r="CK894" s="490"/>
      <c r="CL894" s="186"/>
    </row>
    <row r="895" spans="67:90" x14ac:dyDescent="0.2">
      <c r="BO895" s="490"/>
      <c r="BP895" s="73"/>
      <c r="BQ895" s="73"/>
      <c r="BR895" s="73"/>
      <c r="BS895" s="493"/>
      <c r="BT895" s="493"/>
      <c r="BU895" s="493"/>
      <c r="BV895" s="70"/>
      <c r="BW895" s="70"/>
      <c r="BX895" s="70"/>
      <c r="BY895" s="70"/>
      <c r="BZ895" s="70"/>
      <c r="CA895" s="70"/>
      <c r="CB895" s="70"/>
      <c r="CC895" s="70"/>
      <c r="CD895" s="491"/>
      <c r="CE895" s="491"/>
      <c r="CF895" s="491"/>
      <c r="CG895" s="491"/>
      <c r="CH895" s="491"/>
      <c r="CI895" s="491"/>
      <c r="CJ895" s="491"/>
      <c r="CK895" s="490"/>
      <c r="CL895" s="186"/>
    </row>
    <row r="896" spans="67:90" x14ac:dyDescent="0.2">
      <c r="BO896" s="490"/>
      <c r="BP896" s="73"/>
      <c r="BQ896" s="73"/>
      <c r="BR896" s="73"/>
      <c r="BS896" s="493"/>
      <c r="BT896" s="493"/>
      <c r="BU896" s="493"/>
      <c r="BV896" s="70"/>
      <c r="BW896" s="70"/>
      <c r="BX896" s="70"/>
      <c r="BY896" s="70"/>
      <c r="BZ896" s="70"/>
      <c r="CA896" s="70"/>
      <c r="CB896" s="70"/>
      <c r="CC896" s="70"/>
      <c r="CD896" s="491"/>
      <c r="CE896" s="491"/>
      <c r="CF896" s="491"/>
      <c r="CG896" s="491"/>
      <c r="CH896" s="491"/>
      <c r="CI896" s="491"/>
      <c r="CJ896" s="491"/>
      <c r="CK896" s="490"/>
      <c r="CL896" s="186"/>
    </row>
    <row r="897" spans="67:90" x14ac:dyDescent="0.2">
      <c r="BO897" s="490"/>
      <c r="BP897" s="73"/>
      <c r="BQ897" s="73"/>
      <c r="BR897" s="73"/>
      <c r="BS897" s="493"/>
      <c r="BT897" s="493"/>
      <c r="BU897" s="493"/>
      <c r="BV897" s="70"/>
      <c r="BW897" s="70"/>
      <c r="BX897" s="70"/>
      <c r="BY897" s="70"/>
      <c r="BZ897" s="70"/>
      <c r="CA897" s="70"/>
      <c r="CB897" s="70"/>
      <c r="CC897" s="70"/>
      <c r="CD897" s="491"/>
      <c r="CE897" s="491"/>
      <c r="CF897" s="491"/>
      <c r="CG897" s="491"/>
      <c r="CH897" s="491"/>
      <c r="CI897" s="491"/>
      <c r="CJ897" s="491"/>
      <c r="CK897" s="490"/>
      <c r="CL897" s="186"/>
    </row>
    <row r="898" spans="67:90" x14ac:dyDescent="0.2">
      <c r="BO898" s="490"/>
      <c r="BP898" s="73"/>
      <c r="BQ898" s="73"/>
      <c r="BR898" s="73"/>
      <c r="BS898" s="493"/>
      <c r="BT898" s="493"/>
      <c r="BU898" s="493"/>
      <c r="BV898" s="70"/>
      <c r="BW898" s="70"/>
      <c r="BX898" s="70"/>
      <c r="BY898" s="70"/>
      <c r="BZ898" s="70"/>
      <c r="CA898" s="70"/>
      <c r="CB898" s="70"/>
      <c r="CC898" s="70"/>
      <c r="CD898" s="491"/>
      <c r="CE898" s="491"/>
      <c r="CF898" s="491"/>
      <c r="CG898" s="491"/>
      <c r="CH898" s="491"/>
      <c r="CI898" s="491"/>
      <c r="CJ898" s="491"/>
      <c r="CK898" s="490"/>
      <c r="CL898" s="186"/>
    </row>
    <row r="899" spans="67:90" x14ac:dyDescent="0.2">
      <c r="BO899" s="490"/>
      <c r="BP899" s="73"/>
      <c r="BQ899" s="73"/>
      <c r="BR899" s="73"/>
      <c r="BS899" s="493"/>
      <c r="BT899" s="493"/>
      <c r="BU899" s="493"/>
      <c r="BV899" s="70"/>
      <c r="BW899" s="70"/>
      <c r="BX899" s="70"/>
      <c r="BY899" s="70"/>
      <c r="BZ899" s="70"/>
      <c r="CA899" s="70"/>
      <c r="CB899" s="70"/>
      <c r="CC899" s="70"/>
      <c r="CD899" s="491"/>
      <c r="CE899" s="491"/>
      <c r="CF899" s="491"/>
      <c r="CG899" s="491"/>
      <c r="CH899" s="491"/>
      <c r="CI899" s="491"/>
      <c r="CJ899" s="491"/>
      <c r="CK899" s="490"/>
      <c r="CL899" s="186"/>
    </row>
    <row r="900" spans="67:90" x14ac:dyDescent="0.2">
      <c r="BO900" s="490"/>
      <c r="BP900" s="73"/>
      <c r="BQ900" s="73"/>
      <c r="BR900" s="73"/>
      <c r="BS900" s="493"/>
      <c r="BT900" s="493"/>
      <c r="BU900" s="493"/>
      <c r="BV900" s="70"/>
      <c r="BW900" s="70"/>
      <c r="BX900" s="70"/>
      <c r="BY900" s="70"/>
      <c r="BZ900" s="70"/>
      <c r="CA900" s="70"/>
      <c r="CB900" s="70"/>
      <c r="CC900" s="70"/>
      <c r="CD900" s="491"/>
      <c r="CE900" s="491"/>
      <c r="CF900" s="491"/>
      <c r="CG900" s="491"/>
      <c r="CH900" s="491"/>
      <c r="CI900" s="491"/>
      <c r="CJ900" s="491"/>
      <c r="CK900" s="490"/>
      <c r="CL900" s="186"/>
    </row>
    <row r="901" spans="67:90" x14ac:dyDescent="0.2">
      <c r="BO901" s="490"/>
      <c r="BP901" s="73"/>
      <c r="BQ901" s="73"/>
      <c r="BR901" s="73"/>
      <c r="BS901" s="493"/>
      <c r="BT901" s="493"/>
      <c r="BU901" s="493"/>
      <c r="BV901" s="70"/>
      <c r="BW901" s="70"/>
      <c r="BX901" s="70"/>
      <c r="BY901" s="70"/>
      <c r="BZ901" s="70"/>
      <c r="CA901" s="70"/>
      <c r="CB901" s="70"/>
      <c r="CC901" s="70"/>
      <c r="CD901" s="491"/>
      <c r="CE901" s="491"/>
      <c r="CF901" s="491"/>
      <c r="CG901" s="491"/>
      <c r="CH901" s="491"/>
      <c r="CI901" s="491"/>
      <c r="CJ901" s="491"/>
      <c r="CK901" s="490"/>
      <c r="CL901" s="186"/>
    </row>
    <row r="902" spans="67:90" x14ac:dyDescent="0.2">
      <c r="BO902" s="490"/>
      <c r="BP902" s="73"/>
      <c r="BQ902" s="73"/>
      <c r="BR902" s="73"/>
      <c r="BS902" s="493"/>
      <c r="BT902" s="493"/>
      <c r="BU902" s="493"/>
      <c r="BV902" s="70"/>
      <c r="BW902" s="70"/>
      <c r="BX902" s="70"/>
      <c r="BY902" s="70"/>
      <c r="BZ902" s="70"/>
      <c r="CA902" s="70"/>
      <c r="CB902" s="70"/>
      <c r="CC902" s="70"/>
      <c r="CD902" s="491"/>
      <c r="CE902" s="491"/>
      <c r="CF902" s="491"/>
      <c r="CG902" s="491"/>
      <c r="CH902" s="491"/>
      <c r="CI902" s="491"/>
      <c r="CJ902" s="491"/>
      <c r="CK902" s="490"/>
      <c r="CL902" s="186"/>
    </row>
    <row r="903" spans="67:90" x14ac:dyDescent="0.2">
      <c r="BO903" s="490"/>
      <c r="BP903" s="73"/>
      <c r="BQ903" s="73"/>
      <c r="BR903" s="73"/>
      <c r="BS903" s="493"/>
      <c r="BT903" s="493"/>
      <c r="BU903" s="493"/>
      <c r="BV903" s="70"/>
      <c r="BW903" s="70"/>
      <c r="BX903" s="70"/>
      <c r="BY903" s="70"/>
      <c r="BZ903" s="70"/>
      <c r="CA903" s="70"/>
      <c r="CB903" s="70"/>
      <c r="CC903" s="70"/>
      <c r="CD903" s="491"/>
      <c r="CE903" s="491"/>
      <c r="CF903" s="491"/>
      <c r="CG903" s="491"/>
      <c r="CH903" s="491"/>
      <c r="CI903" s="491"/>
      <c r="CJ903" s="491"/>
      <c r="CK903" s="490"/>
      <c r="CL903" s="186"/>
    </row>
    <row r="904" spans="67:90" x14ac:dyDescent="0.2">
      <c r="BO904" s="490"/>
      <c r="BP904" s="73"/>
      <c r="BQ904" s="73"/>
      <c r="BR904" s="73"/>
      <c r="BS904" s="493"/>
      <c r="BT904" s="493"/>
      <c r="BU904" s="493"/>
      <c r="BV904" s="70"/>
      <c r="BW904" s="70"/>
      <c r="BX904" s="70"/>
      <c r="BY904" s="70"/>
      <c r="BZ904" s="70"/>
      <c r="CA904" s="70"/>
      <c r="CB904" s="70"/>
      <c r="CC904" s="70"/>
      <c r="CD904" s="491"/>
      <c r="CE904" s="491"/>
      <c r="CF904" s="491"/>
      <c r="CG904" s="491"/>
      <c r="CH904" s="491"/>
      <c r="CI904" s="491"/>
      <c r="CJ904" s="491"/>
      <c r="CK904" s="490"/>
      <c r="CL904" s="186"/>
    </row>
    <row r="905" spans="67:90" x14ac:dyDescent="0.2">
      <c r="BO905" s="490"/>
      <c r="BP905" s="73"/>
      <c r="BQ905" s="73"/>
      <c r="BR905" s="73"/>
      <c r="BS905" s="493"/>
      <c r="BT905" s="493"/>
      <c r="BU905" s="493"/>
      <c r="BV905" s="70"/>
      <c r="BW905" s="70"/>
      <c r="BX905" s="70"/>
      <c r="BY905" s="70"/>
      <c r="BZ905" s="70"/>
      <c r="CA905" s="70"/>
      <c r="CB905" s="70"/>
      <c r="CC905" s="70"/>
      <c r="CD905" s="491"/>
      <c r="CE905" s="491"/>
      <c r="CF905" s="491"/>
      <c r="CG905" s="491"/>
      <c r="CH905" s="491"/>
      <c r="CI905" s="491"/>
      <c r="CJ905" s="491"/>
      <c r="CK905" s="490"/>
      <c r="CL905" s="186"/>
    </row>
    <row r="906" spans="67:90" x14ac:dyDescent="0.2">
      <c r="BO906" s="490"/>
      <c r="BP906" s="73"/>
      <c r="BQ906" s="73"/>
      <c r="BR906" s="73"/>
      <c r="BS906" s="493"/>
      <c r="BT906" s="493"/>
      <c r="BU906" s="493"/>
      <c r="BV906" s="70"/>
      <c r="BW906" s="70"/>
      <c r="BX906" s="70"/>
      <c r="BY906" s="70"/>
      <c r="BZ906" s="70"/>
      <c r="CA906" s="70"/>
      <c r="CB906" s="70"/>
      <c r="CC906" s="70"/>
      <c r="CD906" s="491"/>
      <c r="CE906" s="491"/>
      <c r="CF906" s="491"/>
      <c r="CG906" s="491"/>
      <c r="CH906" s="491"/>
      <c r="CI906" s="491"/>
      <c r="CJ906" s="491"/>
      <c r="CK906" s="490"/>
      <c r="CL906" s="186"/>
    </row>
    <row r="907" spans="67:90" x14ac:dyDescent="0.2">
      <c r="BO907" s="490"/>
      <c r="BP907" s="73"/>
      <c r="BQ907" s="73"/>
      <c r="BR907" s="73"/>
      <c r="BS907" s="493"/>
      <c r="BT907" s="493"/>
      <c r="BU907" s="493"/>
      <c r="BV907" s="70"/>
      <c r="BW907" s="70"/>
      <c r="BX907" s="70"/>
      <c r="BY907" s="70"/>
      <c r="BZ907" s="70"/>
      <c r="CA907" s="70"/>
      <c r="CB907" s="70"/>
      <c r="CC907" s="70"/>
      <c r="CD907" s="491"/>
      <c r="CE907" s="491"/>
      <c r="CF907" s="491"/>
      <c r="CG907" s="491"/>
      <c r="CH907" s="491"/>
      <c r="CI907" s="491"/>
      <c r="CJ907" s="491"/>
      <c r="CK907" s="490"/>
      <c r="CL907" s="186"/>
    </row>
    <row r="908" spans="67:90" x14ac:dyDescent="0.2">
      <c r="BO908" s="490"/>
      <c r="BP908" s="73"/>
      <c r="BQ908" s="73"/>
      <c r="BR908" s="73"/>
      <c r="BS908" s="493"/>
      <c r="BT908" s="493"/>
      <c r="BU908" s="493"/>
      <c r="BV908" s="70"/>
      <c r="BW908" s="70"/>
      <c r="BX908" s="70"/>
      <c r="BY908" s="70"/>
      <c r="BZ908" s="70"/>
      <c r="CA908" s="70"/>
      <c r="CB908" s="70"/>
      <c r="CC908" s="70"/>
      <c r="CD908" s="491"/>
      <c r="CE908" s="491"/>
      <c r="CF908" s="491"/>
      <c r="CG908" s="491"/>
      <c r="CH908" s="491"/>
      <c r="CI908" s="491"/>
      <c r="CJ908" s="491"/>
      <c r="CK908" s="490"/>
      <c r="CL908" s="186"/>
    </row>
    <row r="909" spans="67:90" x14ac:dyDescent="0.2">
      <c r="BO909" s="490"/>
      <c r="BP909" s="73"/>
      <c r="BQ909" s="73"/>
      <c r="BR909" s="73"/>
      <c r="BS909" s="493"/>
      <c r="BT909" s="493"/>
      <c r="BU909" s="493"/>
      <c r="BV909" s="70"/>
      <c r="BW909" s="70"/>
      <c r="BX909" s="70"/>
      <c r="BY909" s="70"/>
      <c r="BZ909" s="70"/>
      <c r="CA909" s="70"/>
      <c r="CB909" s="70"/>
      <c r="CC909" s="70"/>
      <c r="CD909" s="491"/>
      <c r="CE909" s="491"/>
      <c r="CF909" s="491"/>
      <c r="CG909" s="491"/>
      <c r="CH909" s="491"/>
      <c r="CI909" s="491"/>
      <c r="CJ909" s="491"/>
      <c r="CK909" s="490"/>
      <c r="CL909" s="186"/>
    </row>
    <row r="910" spans="67:90" x14ac:dyDescent="0.2">
      <c r="BO910" s="490"/>
      <c r="BP910" s="73"/>
      <c r="BQ910" s="73"/>
      <c r="BR910" s="73"/>
      <c r="BS910" s="493"/>
      <c r="BT910" s="493"/>
      <c r="BU910" s="493"/>
      <c r="BV910" s="70"/>
      <c r="BW910" s="70"/>
      <c r="BX910" s="70"/>
      <c r="BY910" s="70"/>
      <c r="BZ910" s="70"/>
      <c r="CA910" s="70"/>
      <c r="CB910" s="70"/>
      <c r="CC910" s="70"/>
      <c r="CD910" s="491"/>
      <c r="CE910" s="491"/>
      <c r="CF910" s="491"/>
      <c r="CG910" s="491"/>
      <c r="CH910" s="491"/>
      <c r="CI910" s="491"/>
      <c r="CJ910" s="491"/>
      <c r="CK910" s="490"/>
      <c r="CL910" s="186"/>
    </row>
    <row r="911" spans="67:90" x14ac:dyDescent="0.2">
      <c r="BO911" s="490"/>
      <c r="BP911" s="73"/>
      <c r="BQ911" s="73"/>
      <c r="BR911" s="73"/>
      <c r="BS911" s="493"/>
      <c r="BT911" s="493"/>
      <c r="BU911" s="493"/>
      <c r="BV911" s="70"/>
      <c r="BW911" s="70"/>
      <c r="BX911" s="70"/>
      <c r="BY911" s="70"/>
      <c r="BZ911" s="70"/>
      <c r="CA911" s="70"/>
      <c r="CB911" s="70"/>
      <c r="CC911" s="70"/>
      <c r="CD911" s="491"/>
      <c r="CE911" s="491"/>
      <c r="CF911" s="491"/>
      <c r="CG911" s="491"/>
      <c r="CH911" s="491"/>
      <c r="CI911" s="491"/>
      <c r="CJ911" s="491"/>
      <c r="CK911" s="490"/>
      <c r="CL911" s="186"/>
    </row>
    <row r="912" spans="67:90" x14ac:dyDescent="0.2">
      <c r="BO912" s="490"/>
      <c r="BP912" s="73"/>
      <c r="BQ912" s="73"/>
      <c r="BR912" s="73"/>
      <c r="BS912" s="493"/>
      <c r="BT912" s="493"/>
      <c r="BU912" s="493"/>
      <c r="BV912" s="70"/>
      <c r="BW912" s="70"/>
      <c r="BX912" s="70"/>
      <c r="BY912" s="70"/>
      <c r="BZ912" s="70"/>
      <c r="CA912" s="70"/>
      <c r="CB912" s="70"/>
      <c r="CC912" s="70"/>
      <c r="CD912" s="491"/>
      <c r="CE912" s="491"/>
      <c r="CF912" s="491"/>
      <c r="CG912" s="491"/>
      <c r="CH912" s="491"/>
      <c r="CI912" s="491"/>
      <c r="CJ912" s="491"/>
      <c r="CK912" s="490"/>
      <c r="CL912" s="186"/>
    </row>
    <row r="913" spans="67:90" x14ac:dyDescent="0.2">
      <c r="BO913" s="490"/>
      <c r="BP913" s="73"/>
      <c r="BQ913" s="73"/>
      <c r="BR913" s="73"/>
      <c r="BS913" s="493"/>
      <c r="BT913" s="493"/>
      <c r="BU913" s="493"/>
      <c r="BV913" s="70"/>
      <c r="BW913" s="70"/>
      <c r="BX913" s="70"/>
      <c r="BY913" s="70"/>
      <c r="BZ913" s="70"/>
      <c r="CA913" s="70"/>
      <c r="CB913" s="70"/>
      <c r="CC913" s="70"/>
      <c r="CD913" s="491"/>
      <c r="CE913" s="491"/>
      <c r="CF913" s="491"/>
      <c r="CG913" s="491"/>
      <c r="CH913" s="491"/>
      <c r="CI913" s="491"/>
      <c r="CJ913" s="491"/>
      <c r="CK913" s="490"/>
      <c r="CL913" s="186"/>
    </row>
    <row r="914" spans="67:90" x14ac:dyDescent="0.2">
      <c r="BO914" s="490"/>
      <c r="BP914" s="73"/>
      <c r="BQ914" s="73"/>
      <c r="BR914" s="73"/>
      <c r="BS914" s="493"/>
      <c r="BT914" s="493"/>
      <c r="BU914" s="493"/>
      <c r="BV914" s="70"/>
      <c r="BW914" s="70"/>
      <c r="BX914" s="70"/>
      <c r="BY914" s="70"/>
      <c r="BZ914" s="70"/>
      <c r="CA914" s="70"/>
      <c r="CB914" s="70"/>
      <c r="CC914" s="70"/>
      <c r="CD914" s="491"/>
      <c r="CE914" s="491"/>
      <c r="CF914" s="491"/>
      <c r="CG914" s="491"/>
      <c r="CH914" s="491"/>
      <c r="CI914" s="491"/>
      <c r="CJ914" s="491"/>
      <c r="CK914" s="490"/>
      <c r="CL914" s="186"/>
    </row>
    <row r="915" spans="67:90" x14ac:dyDescent="0.2">
      <c r="BO915" s="490"/>
      <c r="BP915" s="73"/>
      <c r="BQ915" s="73"/>
      <c r="BR915" s="73"/>
      <c r="BS915" s="493"/>
      <c r="BT915" s="493"/>
      <c r="BU915" s="493"/>
      <c r="BV915" s="70"/>
      <c r="BW915" s="70"/>
      <c r="BX915" s="70"/>
      <c r="BY915" s="70"/>
      <c r="BZ915" s="70"/>
      <c r="CA915" s="70"/>
      <c r="CB915" s="70"/>
      <c r="CC915" s="70"/>
      <c r="CD915" s="491"/>
      <c r="CE915" s="491"/>
      <c r="CF915" s="491"/>
      <c r="CG915" s="491"/>
      <c r="CH915" s="491"/>
      <c r="CI915" s="491"/>
      <c r="CJ915" s="491"/>
      <c r="CK915" s="490"/>
      <c r="CL915" s="186"/>
    </row>
    <row r="916" spans="67:90" x14ac:dyDescent="0.2">
      <c r="BO916" s="490"/>
      <c r="BP916" s="73"/>
      <c r="BQ916" s="73"/>
      <c r="BR916" s="73"/>
      <c r="BS916" s="493"/>
      <c r="BT916" s="493"/>
      <c r="BU916" s="493"/>
      <c r="BV916" s="70"/>
      <c r="BW916" s="70"/>
      <c r="BX916" s="70"/>
      <c r="BY916" s="70"/>
      <c r="BZ916" s="70"/>
      <c r="CA916" s="70"/>
      <c r="CB916" s="70"/>
      <c r="CC916" s="70"/>
      <c r="CD916" s="491"/>
      <c r="CE916" s="491"/>
      <c r="CF916" s="491"/>
      <c r="CG916" s="491"/>
      <c r="CH916" s="491"/>
      <c r="CI916" s="491"/>
      <c r="CJ916" s="491"/>
      <c r="CK916" s="490"/>
      <c r="CL916" s="186"/>
    </row>
    <row r="917" spans="67:90" x14ac:dyDescent="0.2">
      <c r="BO917" s="490"/>
      <c r="BP917" s="73"/>
      <c r="BQ917" s="73"/>
      <c r="BR917" s="73"/>
      <c r="BS917" s="493"/>
      <c r="BT917" s="493"/>
      <c r="BU917" s="493"/>
      <c r="BV917" s="70"/>
      <c r="BW917" s="70"/>
      <c r="BX917" s="70"/>
      <c r="BY917" s="70"/>
      <c r="BZ917" s="70"/>
      <c r="CA917" s="70"/>
      <c r="CB917" s="70"/>
      <c r="CC917" s="70"/>
      <c r="CD917" s="491"/>
      <c r="CE917" s="491"/>
      <c r="CF917" s="491"/>
      <c r="CG917" s="491"/>
      <c r="CH917" s="491"/>
      <c r="CI917" s="491"/>
      <c r="CJ917" s="491"/>
      <c r="CK917" s="490"/>
      <c r="CL917" s="186"/>
    </row>
    <row r="918" spans="67:90" x14ac:dyDescent="0.2">
      <c r="BO918" s="490"/>
      <c r="BP918" s="73"/>
      <c r="BQ918" s="73"/>
      <c r="BR918" s="73"/>
      <c r="BS918" s="493"/>
      <c r="BT918" s="493"/>
      <c r="BU918" s="493"/>
      <c r="BV918" s="70"/>
      <c r="BW918" s="70"/>
      <c r="BX918" s="70"/>
      <c r="BY918" s="70"/>
      <c r="BZ918" s="70"/>
      <c r="CA918" s="70"/>
      <c r="CB918" s="70"/>
      <c r="CC918" s="70"/>
      <c r="CD918" s="491"/>
      <c r="CE918" s="491"/>
      <c r="CF918" s="491"/>
      <c r="CG918" s="491"/>
      <c r="CH918" s="491"/>
      <c r="CI918" s="491"/>
      <c r="CJ918" s="491"/>
      <c r="CK918" s="490"/>
      <c r="CL918" s="186"/>
    </row>
    <row r="919" spans="67:90" x14ac:dyDescent="0.2">
      <c r="BO919" s="490"/>
      <c r="BP919" s="73"/>
      <c r="BQ919" s="73"/>
      <c r="BR919" s="73"/>
      <c r="BS919" s="493"/>
      <c r="BT919" s="493"/>
      <c r="BU919" s="493"/>
      <c r="BV919" s="70"/>
      <c r="BW919" s="70"/>
      <c r="BX919" s="70"/>
      <c r="BY919" s="70"/>
      <c r="BZ919" s="70"/>
      <c r="CA919" s="70"/>
      <c r="CB919" s="70"/>
      <c r="CC919" s="70"/>
      <c r="CD919" s="491"/>
      <c r="CE919" s="491"/>
      <c r="CF919" s="491"/>
      <c r="CG919" s="491"/>
      <c r="CH919" s="491"/>
      <c r="CI919" s="491"/>
      <c r="CJ919" s="491"/>
      <c r="CK919" s="490"/>
      <c r="CL919" s="186"/>
    </row>
    <row r="920" spans="67:90" x14ac:dyDescent="0.2">
      <c r="BO920" s="490"/>
      <c r="BP920" s="73"/>
      <c r="BQ920" s="73"/>
      <c r="BR920" s="73"/>
      <c r="BS920" s="493"/>
      <c r="BT920" s="493"/>
      <c r="BU920" s="493"/>
      <c r="BV920" s="70"/>
      <c r="BW920" s="70"/>
      <c r="BX920" s="70"/>
      <c r="BY920" s="70"/>
      <c r="BZ920" s="70"/>
      <c r="CA920" s="70"/>
      <c r="CB920" s="70"/>
      <c r="CC920" s="70"/>
      <c r="CD920" s="491"/>
      <c r="CE920" s="491"/>
      <c r="CF920" s="491"/>
      <c r="CG920" s="491"/>
      <c r="CH920" s="491"/>
      <c r="CI920" s="491"/>
      <c r="CJ920" s="491"/>
      <c r="CK920" s="490"/>
      <c r="CL920" s="186"/>
    </row>
    <row r="921" spans="67:90" x14ac:dyDescent="0.2">
      <c r="BO921" s="490"/>
      <c r="BP921" s="73"/>
      <c r="BQ921" s="73"/>
      <c r="BR921" s="73"/>
      <c r="BS921" s="493"/>
      <c r="BT921" s="493"/>
      <c r="BU921" s="493"/>
      <c r="BV921" s="70"/>
      <c r="BW921" s="70"/>
      <c r="BX921" s="70"/>
      <c r="BY921" s="70"/>
      <c r="BZ921" s="70"/>
      <c r="CA921" s="70"/>
      <c r="CB921" s="70"/>
      <c r="CC921" s="70"/>
      <c r="CD921" s="491"/>
      <c r="CE921" s="491"/>
      <c r="CF921" s="491"/>
      <c r="CG921" s="491"/>
      <c r="CH921" s="491"/>
      <c r="CI921" s="491"/>
      <c r="CJ921" s="491"/>
      <c r="CK921" s="490"/>
      <c r="CL921" s="186"/>
    </row>
    <row r="922" spans="67:90" x14ac:dyDescent="0.2">
      <c r="BO922" s="490"/>
      <c r="BP922" s="73"/>
      <c r="BQ922" s="73"/>
      <c r="BR922" s="73"/>
      <c r="BS922" s="493"/>
      <c r="BT922" s="493"/>
      <c r="BU922" s="493"/>
      <c r="BV922" s="70"/>
      <c r="BW922" s="70"/>
      <c r="BX922" s="70"/>
      <c r="BY922" s="70"/>
      <c r="BZ922" s="70"/>
      <c r="CA922" s="70"/>
      <c r="CB922" s="70"/>
      <c r="CC922" s="70"/>
      <c r="CD922" s="491"/>
      <c r="CE922" s="491"/>
      <c r="CF922" s="491"/>
      <c r="CG922" s="491"/>
      <c r="CH922" s="491"/>
      <c r="CI922" s="491"/>
      <c r="CJ922" s="491"/>
      <c r="CK922" s="490"/>
      <c r="CL922" s="186"/>
    </row>
    <row r="923" spans="67:90" x14ac:dyDescent="0.2">
      <c r="BO923" s="490"/>
      <c r="BP923" s="73"/>
      <c r="BQ923" s="73"/>
      <c r="BR923" s="73"/>
      <c r="BS923" s="493"/>
      <c r="BT923" s="493"/>
      <c r="BU923" s="493"/>
      <c r="BV923" s="70"/>
      <c r="BW923" s="70"/>
      <c r="BX923" s="70"/>
      <c r="BY923" s="70"/>
      <c r="BZ923" s="70"/>
      <c r="CA923" s="70"/>
      <c r="CB923" s="70"/>
      <c r="CC923" s="70"/>
      <c r="CD923" s="491"/>
      <c r="CE923" s="491"/>
      <c r="CF923" s="491"/>
      <c r="CG923" s="491"/>
      <c r="CH923" s="491"/>
      <c r="CI923" s="491"/>
      <c r="CJ923" s="491"/>
      <c r="CK923" s="490"/>
      <c r="CL923" s="186"/>
    </row>
    <row r="924" spans="67:90" x14ac:dyDescent="0.2">
      <c r="BO924" s="490"/>
      <c r="BP924" s="73"/>
      <c r="BQ924" s="73"/>
      <c r="BR924" s="73"/>
      <c r="BS924" s="493"/>
      <c r="BT924" s="493"/>
      <c r="BU924" s="493"/>
      <c r="BV924" s="70"/>
      <c r="BW924" s="70"/>
      <c r="BX924" s="70"/>
      <c r="BY924" s="70"/>
      <c r="BZ924" s="70"/>
      <c r="CA924" s="70"/>
      <c r="CB924" s="70"/>
      <c r="CC924" s="70"/>
      <c r="CD924" s="491"/>
      <c r="CE924" s="491"/>
      <c r="CF924" s="491"/>
      <c r="CG924" s="491"/>
      <c r="CH924" s="491"/>
      <c r="CI924" s="491"/>
      <c r="CJ924" s="491"/>
      <c r="CK924" s="490"/>
      <c r="CL924" s="186"/>
    </row>
    <row r="925" spans="67:90" x14ac:dyDescent="0.2">
      <c r="BO925" s="490"/>
      <c r="BP925" s="73"/>
      <c r="BQ925" s="73"/>
      <c r="BR925" s="73"/>
      <c r="BS925" s="493"/>
      <c r="BT925" s="493"/>
      <c r="BU925" s="493"/>
      <c r="BV925" s="70"/>
      <c r="BW925" s="70"/>
      <c r="BX925" s="70"/>
      <c r="BY925" s="70"/>
      <c r="BZ925" s="70"/>
      <c r="CA925" s="70"/>
      <c r="CB925" s="70"/>
      <c r="CC925" s="70"/>
      <c r="CD925" s="491"/>
      <c r="CE925" s="491"/>
      <c r="CF925" s="491"/>
      <c r="CG925" s="491"/>
      <c r="CH925" s="491"/>
      <c r="CI925" s="491"/>
      <c r="CJ925" s="491"/>
      <c r="CK925" s="490"/>
      <c r="CL925" s="186"/>
    </row>
    <row r="926" spans="67:90" x14ac:dyDescent="0.2">
      <c r="BO926" s="490"/>
      <c r="BP926" s="73"/>
      <c r="BQ926" s="73"/>
      <c r="BR926" s="73"/>
      <c r="BS926" s="493"/>
      <c r="BT926" s="493"/>
      <c r="BU926" s="493"/>
      <c r="BV926" s="70"/>
      <c r="BW926" s="70"/>
      <c r="BX926" s="70"/>
      <c r="BY926" s="70"/>
      <c r="BZ926" s="70"/>
      <c r="CA926" s="70"/>
      <c r="CB926" s="70"/>
      <c r="CC926" s="70"/>
      <c r="CD926" s="491"/>
      <c r="CE926" s="491"/>
      <c r="CF926" s="491"/>
      <c r="CG926" s="491"/>
      <c r="CH926" s="491"/>
      <c r="CI926" s="491"/>
      <c r="CJ926" s="491"/>
      <c r="CK926" s="490"/>
      <c r="CL926" s="186"/>
    </row>
    <row r="927" spans="67:90" x14ac:dyDescent="0.2">
      <c r="BO927" s="490"/>
      <c r="BP927" s="73"/>
      <c r="BQ927" s="73"/>
      <c r="BR927" s="73"/>
      <c r="BS927" s="493"/>
      <c r="BT927" s="493"/>
      <c r="BU927" s="493"/>
      <c r="BV927" s="70"/>
      <c r="BW927" s="70"/>
      <c r="BX927" s="70"/>
      <c r="BY927" s="70"/>
      <c r="BZ927" s="70"/>
      <c r="CA927" s="70"/>
      <c r="CB927" s="70"/>
      <c r="CC927" s="70"/>
      <c r="CD927" s="491"/>
      <c r="CE927" s="491"/>
      <c r="CF927" s="491"/>
      <c r="CG927" s="491"/>
      <c r="CH927" s="491"/>
      <c r="CI927" s="491"/>
      <c r="CJ927" s="491"/>
      <c r="CK927" s="490"/>
      <c r="CL927" s="186"/>
    </row>
    <row r="928" spans="67:90" x14ac:dyDescent="0.2">
      <c r="BO928" s="490"/>
      <c r="BP928" s="73"/>
      <c r="BQ928" s="73"/>
      <c r="BR928" s="73"/>
      <c r="BS928" s="493"/>
      <c r="BT928" s="493"/>
      <c r="BU928" s="493"/>
      <c r="BV928" s="70"/>
      <c r="BW928" s="70"/>
      <c r="BX928" s="70"/>
      <c r="BY928" s="70"/>
      <c r="BZ928" s="70"/>
      <c r="CA928" s="70"/>
      <c r="CB928" s="70"/>
      <c r="CC928" s="70"/>
      <c r="CD928" s="491"/>
      <c r="CE928" s="491"/>
      <c r="CF928" s="491"/>
      <c r="CG928" s="491"/>
      <c r="CH928" s="491"/>
      <c r="CI928" s="491"/>
      <c r="CJ928" s="491"/>
      <c r="CK928" s="490"/>
      <c r="CL928" s="186"/>
    </row>
    <row r="929" spans="67:90" x14ac:dyDescent="0.2">
      <c r="BO929" s="490"/>
      <c r="BP929" s="73"/>
      <c r="BQ929" s="73"/>
      <c r="BR929" s="73"/>
      <c r="BS929" s="493"/>
      <c r="BT929" s="493"/>
      <c r="BU929" s="493"/>
      <c r="BV929" s="70"/>
      <c r="BW929" s="70"/>
      <c r="BX929" s="70"/>
      <c r="BY929" s="70"/>
      <c r="BZ929" s="70"/>
      <c r="CA929" s="70"/>
      <c r="CB929" s="70"/>
      <c r="CC929" s="70"/>
      <c r="CD929" s="491"/>
      <c r="CE929" s="491"/>
      <c r="CF929" s="491"/>
      <c r="CG929" s="491"/>
      <c r="CH929" s="491"/>
      <c r="CI929" s="491"/>
      <c r="CJ929" s="491"/>
      <c r="CK929" s="490"/>
      <c r="CL929" s="186"/>
    </row>
    <row r="930" spans="67:90" x14ac:dyDescent="0.2">
      <c r="BO930" s="490"/>
      <c r="BP930" s="73"/>
      <c r="BQ930" s="73"/>
      <c r="BR930" s="73"/>
      <c r="BS930" s="493"/>
      <c r="BT930" s="493"/>
      <c r="BU930" s="493"/>
      <c r="BV930" s="70"/>
      <c r="BW930" s="70"/>
      <c r="BX930" s="70"/>
      <c r="BY930" s="70"/>
      <c r="BZ930" s="70"/>
      <c r="CA930" s="70"/>
      <c r="CB930" s="70"/>
      <c r="CC930" s="70"/>
      <c r="CD930" s="491"/>
      <c r="CE930" s="491"/>
      <c r="CF930" s="491"/>
      <c r="CG930" s="491"/>
      <c r="CH930" s="491"/>
      <c r="CI930" s="491"/>
      <c r="CJ930" s="491"/>
      <c r="CK930" s="490"/>
      <c r="CL930" s="186"/>
    </row>
    <row r="931" spans="67:90" x14ac:dyDescent="0.2">
      <c r="BO931" s="490"/>
      <c r="BP931" s="73"/>
      <c r="BQ931" s="73"/>
      <c r="BR931" s="73"/>
      <c r="BS931" s="493"/>
      <c r="BT931" s="493"/>
      <c r="BU931" s="493"/>
      <c r="BV931" s="70"/>
      <c r="BW931" s="70"/>
      <c r="BX931" s="70"/>
      <c r="BY931" s="70"/>
      <c r="BZ931" s="70"/>
      <c r="CA931" s="70"/>
      <c r="CB931" s="70"/>
      <c r="CC931" s="70"/>
      <c r="CD931" s="491"/>
      <c r="CE931" s="491"/>
      <c r="CF931" s="491"/>
      <c r="CG931" s="491"/>
      <c r="CH931" s="491"/>
      <c r="CI931" s="491"/>
      <c r="CJ931" s="491"/>
      <c r="CK931" s="490"/>
      <c r="CL931" s="186"/>
    </row>
    <row r="932" spans="67:90" x14ac:dyDescent="0.2">
      <c r="BO932" s="490"/>
      <c r="BP932" s="73"/>
      <c r="BQ932" s="73"/>
      <c r="BR932" s="73"/>
      <c r="BS932" s="493"/>
      <c r="BT932" s="493"/>
      <c r="BU932" s="493"/>
      <c r="BV932" s="70"/>
      <c r="BW932" s="70"/>
      <c r="BX932" s="70"/>
      <c r="BY932" s="70"/>
      <c r="BZ932" s="70"/>
      <c r="CA932" s="70"/>
      <c r="CB932" s="70"/>
      <c r="CC932" s="70"/>
      <c r="CD932" s="491"/>
      <c r="CE932" s="491"/>
      <c r="CF932" s="491"/>
      <c r="CG932" s="491"/>
      <c r="CH932" s="491"/>
      <c r="CI932" s="491"/>
      <c r="CJ932" s="491"/>
      <c r="CK932" s="490"/>
      <c r="CL932" s="186"/>
    </row>
    <row r="933" spans="67:90" x14ac:dyDescent="0.2">
      <c r="BO933" s="490"/>
      <c r="BP933" s="73"/>
      <c r="BQ933" s="73"/>
      <c r="BR933" s="73"/>
      <c r="BS933" s="493"/>
      <c r="BT933" s="493"/>
      <c r="BU933" s="493"/>
      <c r="BV933" s="70"/>
      <c r="BW933" s="70"/>
      <c r="BX933" s="70"/>
      <c r="BY933" s="70"/>
      <c r="BZ933" s="70"/>
      <c r="CA933" s="70"/>
      <c r="CB933" s="70"/>
      <c r="CC933" s="70"/>
      <c r="CD933" s="491"/>
      <c r="CE933" s="491"/>
      <c r="CF933" s="491"/>
      <c r="CG933" s="491"/>
      <c r="CH933" s="491"/>
      <c r="CI933" s="491"/>
      <c r="CJ933" s="491"/>
      <c r="CK933" s="490"/>
      <c r="CL933" s="186"/>
    </row>
    <row r="934" spans="67:90" x14ac:dyDescent="0.2">
      <c r="BO934" s="490"/>
      <c r="BP934" s="73"/>
      <c r="BQ934" s="73"/>
      <c r="BR934" s="73"/>
      <c r="BS934" s="493"/>
      <c r="BT934" s="493"/>
      <c r="BU934" s="493"/>
      <c r="BV934" s="70"/>
      <c r="BW934" s="70"/>
      <c r="BX934" s="70"/>
      <c r="BY934" s="70"/>
      <c r="BZ934" s="70"/>
      <c r="CA934" s="70"/>
      <c r="CB934" s="70"/>
      <c r="CC934" s="70"/>
      <c r="CD934" s="491"/>
      <c r="CE934" s="491"/>
      <c r="CF934" s="491"/>
      <c r="CG934" s="491"/>
      <c r="CH934" s="491"/>
      <c r="CI934" s="491"/>
      <c r="CJ934" s="491"/>
      <c r="CK934" s="490"/>
      <c r="CL934" s="186"/>
    </row>
    <row r="935" spans="67:90" x14ac:dyDescent="0.2">
      <c r="BO935" s="490"/>
      <c r="BP935" s="73"/>
      <c r="BQ935" s="73"/>
      <c r="BR935" s="73"/>
      <c r="BS935" s="493"/>
      <c r="BT935" s="493"/>
      <c r="BU935" s="493"/>
      <c r="BV935" s="70"/>
      <c r="BW935" s="70"/>
      <c r="BX935" s="70"/>
      <c r="BY935" s="70"/>
      <c r="BZ935" s="70"/>
      <c r="CA935" s="70"/>
      <c r="CB935" s="70"/>
      <c r="CC935" s="70"/>
      <c r="CD935" s="491"/>
      <c r="CE935" s="491"/>
      <c r="CF935" s="491"/>
      <c r="CG935" s="491"/>
      <c r="CH935" s="491"/>
      <c r="CI935" s="491"/>
      <c r="CJ935" s="491"/>
      <c r="CK935" s="490"/>
      <c r="CL935" s="186"/>
    </row>
    <row r="936" spans="67:90" x14ac:dyDescent="0.2">
      <c r="BO936" s="490"/>
      <c r="BP936" s="73"/>
      <c r="BQ936" s="73"/>
      <c r="BR936" s="73"/>
      <c r="BS936" s="493"/>
      <c r="BT936" s="493"/>
      <c r="BU936" s="493"/>
      <c r="BV936" s="70"/>
      <c r="BW936" s="70"/>
      <c r="BX936" s="70"/>
      <c r="BY936" s="70"/>
      <c r="BZ936" s="70"/>
      <c r="CA936" s="70"/>
      <c r="CB936" s="70"/>
      <c r="CC936" s="70"/>
      <c r="CD936" s="491"/>
      <c r="CE936" s="491"/>
      <c r="CF936" s="491"/>
      <c r="CG936" s="491"/>
      <c r="CH936" s="491"/>
      <c r="CI936" s="491"/>
      <c r="CJ936" s="491"/>
      <c r="CK936" s="490"/>
      <c r="CL936" s="186"/>
    </row>
    <row r="937" spans="67:90" x14ac:dyDescent="0.2">
      <c r="BO937" s="490"/>
      <c r="BP937" s="73"/>
      <c r="BQ937" s="73"/>
      <c r="BR937" s="73"/>
      <c r="BS937" s="493"/>
      <c r="BT937" s="493"/>
      <c r="BU937" s="493"/>
      <c r="BV937" s="70"/>
      <c r="BW937" s="70"/>
      <c r="BX937" s="70"/>
      <c r="BY937" s="70"/>
      <c r="BZ937" s="70"/>
      <c r="CA937" s="70"/>
      <c r="CB937" s="70"/>
      <c r="CC937" s="70"/>
      <c r="CD937" s="491"/>
      <c r="CE937" s="491"/>
      <c r="CF937" s="491"/>
      <c r="CG937" s="491"/>
      <c r="CH937" s="491"/>
      <c r="CI937" s="491"/>
      <c r="CJ937" s="491"/>
      <c r="CK937" s="490"/>
      <c r="CL937" s="186"/>
    </row>
    <row r="938" spans="67:90" x14ac:dyDescent="0.2">
      <c r="BO938" s="490"/>
      <c r="BP938" s="73"/>
      <c r="BQ938" s="73"/>
      <c r="BR938" s="73"/>
      <c r="BS938" s="493"/>
      <c r="BT938" s="493"/>
      <c r="BU938" s="493"/>
      <c r="BV938" s="70"/>
      <c r="BW938" s="70"/>
      <c r="BX938" s="70"/>
      <c r="BY938" s="70"/>
      <c r="BZ938" s="70"/>
      <c r="CA938" s="70"/>
      <c r="CB938" s="70"/>
      <c r="CC938" s="70"/>
      <c r="CD938" s="491"/>
      <c r="CE938" s="491"/>
      <c r="CF938" s="491"/>
      <c r="CG938" s="491"/>
      <c r="CH938" s="491"/>
      <c r="CI938" s="491"/>
      <c r="CJ938" s="491"/>
      <c r="CK938" s="490"/>
      <c r="CL938" s="186"/>
    </row>
    <row r="939" spans="67:90" x14ac:dyDescent="0.2">
      <c r="BO939" s="490"/>
      <c r="BP939" s="73"/>
      <c r="BQ939" s="73"/>
      <c r="BR939" s="73"/>
      <c r="BS939" s="493"/>
      <c r="BT939" s="493"/>
      <c r="BU939" s="493"/>
      <c r="BV939" s="70"/>
      <c r="BW939" s="70"/>
      <c r="BX939" s="70"/>
      <c r="BY939" s="70"/>
      <c r="BZ939" s="70"/>
      <c r="CA939" s="70"/>
      <c r="CB939" s="70"/>
      <c r="CC939" s="70"/>
      <c r="CD939" s="491"/>
      <c r="CE939" s="491"/>
      <c r="CF939" s="491"/>
      <c r="CG939" s="491"/>
      <c r="CH939" s="491"/>
      <c r="CI939" s="491"/>
      <c r="CJ939" s="491"/>
      <c r="CK939" s="490"/>
      <c r="CL939" s="186"/>
    </row>
    <row r="940" spans="67:90" x14ac:dyDescent="0.2">
      <c r="BO940" s="490"/>
      <c r="BP940" s="73"/>
      <c r="BQ940" s="73"/>
      <c r="BR940" s="73"/>
      <c r="BS940" s="493"/>
      <c r="BT940" s="493"/>
      <c r="BU940" s="493"/>
      <c r="BV940" s="70"/>
      <c r="BW940" s="70"/>
      <c r="BX940" s="70"/>
      <c r="BY940" s="70"/>
      <c r="BZ940" s="70"/>
      <c r="CA940" s="70"/>
      <c r="CB940" s="70"/>
      <c r="CC940" s="70"/>
      <c r="CD940" s="491"/>
      <c r="CE940" s="491"/>
      <c r="CF940" s="491"/>
      <c r="CG940" s="491"/>
      <c r="CH940" s="491"/>
      <c r="CI940" s="491"/>
      <c r="CJ940" s="491"/>
      <c r="CK940" s="490"/>
      <c r="CL940" s="186"/>
    </row>
    <row r="941" spans="67:90" x14ac:dyDescent="0.2">
      <c r="BO941" s="490"/>
      <c r="BP941" s="73"/>
      <c r="BQ941" s="73"/>
      <c r="BR941" s="73"/>
      <c r="BS941" s="493"/>
      <c r="BT941" s="493"/>
      <c r="BU941" s="493"/>
      <c r="BV941" s="70"/>
      <c r="BW941" s="70"/>
      <c r="BX941" s="70"/>
      <c r="BY941" s="70"/>
      <c r="BZ941" s="70"/>
      <c r="CA941" s="70"/>
      <c r="CB941" s="70"/>
      <c r="CC941" s="70"/>
      <c r="CD941" s="491"/>
      <c r="CE941" s="491"/>
      <c r="CF941" s="491"/>
      <c r="CG941" s="491"/>
      <c r="CH941" s="491"/>
      <c r="CI941" s="491"/>
      <c r="CJ941" s="491"/>
      <c r="CK941" s="490"/>
      <c r="CL941" s="186"/>
    </row>
    <row r="942" spans="67:90" x14ac:dyDescent="0.2">
      <c r="BO942" s="490"/>
      <c r="BP942" s="73"/>
      <c r="BQ942" s="73"/>
      <c r="BR942" s="73"/>
      <c r="BS942" s="493"/>
      <c r="BT942" s="493"/>
      <c r="BU942" s="493"/>
      <c r="BV942" s="70"/>
      <c r="BW942" s="70"/>
      <c r="BX942" s="70"/>
      <c r="BY942" s="70"/>
      <c r="BZ942" s="70"/>
      <c r="CA942" s="70"/>
      <c r="CB942" s="70"/>
      <c r="CC942" s="70"/>
      <c r="CD942" s="491"/>
      <c r="CE942" s="491"/>
      <c r="CF942" s="491"/>
      <c r="CG942" s="491"/>
      <c r="CH942" s="491"/>
      <c r="CI942" s="491"/>
      <c r="CJ942" s="491"/>
      <c r="CK942" s="490"/>
      <c r="CL942" s="186"/>
    </row>
    <row r="943" spans="67:90" x14ac:dyDescent="0.2">
      <c r="BO943" s="490"/>
      <c r="BP943" s="73"/>
      <c r="BQ943" s="73"/>
      <c r="BR943" s="73"/>
      <c r="BS943" s="493"/>
      <c r="BT943" s="493"/>
      <c r="BU943" s="493"/>
      <c r="BV943" s="70"/>
      <c r="BW943" s="70"/>
      <c r="BX943" s="70"/>
      <c r="BY943" s="70"/>
      <c r="BZ943" s="70"/>
      <c r="CA943" s="70"/>
      <c r="CB943" s="70"/>
      <c r="CC943" s="70"/>
      <c r="CD943" s="491"/>
      <c r="CE943" s="491"/>
      <c r="CF943" s="491"/>
      <c r="CG943" s="491"/>
      <c r="CH943" s="491"/>
      <c r="CI943" s="491"/>
      <c r="CJ943" s="491"/>
      <c r="CK943" s="490"/>
      <c r="CL943" s="186"/>
    </row>
    <row r="944" spans="67:90" x14ac:dyDescent="0.2">
      <c r="BO944" s="490"/>
      <c r="BP944" s="73"/>
      <c r="BQ944" s="73"/>
      <c r="BR944" s="73"/>
      <c r="BS944" s="493"/>
      <c r="BT944" s="493"/>
      <c r="BU944" s="493"/>
      <c r="BV944" s="70"/>
      <c r="BW944" s="70"/>
      <c r="BX944" s="70"/>
      <c r="BY944" s="70"/>
      <c r="BZ944" s="70"/>
      <c r="CA944" s="70"/>
      <c r="CB944" s="70"/>
      <c r="CC944" s="70"/>
      <c r="CD944" s="491"/>
      <c r="CE944" s="491"/>
      <c r="CF944" s="491"/>
      <c r="CG944" s="491"/>
      <c r="CH944" s="491"/>
      <c r="CI944" s="491"/>
      <c r="CJ944" s="491"/>
      <c r="CK944" s="490"/>
      <c r="CL944" s="186"/>
    </row>
    <row r="945" spans="67:90" x14ac:dyDescent="0.2">
      <c r="BO945" s="490"/>
      <c r="BP945" s="73"/>
      <c r="BQ945" s="73"/>
      <c r="BR945" s="73"/>
      <c r="BS945" s="493"/>
      <c r="BT945" s="493"/>
      <c r="BU945" s="493"/>
      <c r="BV945" s="70"/>
      <c r="BW945" s="70"/>
      <c r="BX945" s="70"/>
      <c r="BY945" s="70"/>
      <c r="BZ945" s="70"/>
      <c r="CA945" s="70"/>
      <c r="CB945" s="70"/>
      <c r="CC945" s="70"/>
      <c r="CD945" s="491"/>
      <c r="CE945" s="491"/>
      <c r="CF945" s="491"/>
      <c r="CG945" s="491"/>
      <c r="CH945" s="491"/>
      <c r="CI945" s="491"/>
      <c r="CJ945" s="491"/>
      <c r="CK945" s="490"/>
      <c r="CL945" s="186"/>
    </row>
    <row r="946" spans="67:90" x14ac:dyDescent="0.2">
      <c r="BO946" s="490"/>
      <c r="BP946" s="73"/>
      <c r="BQ946" s="73"/>
      <c r="BR946" s="73"/>
      <c r="BS946" s="493"/>
      <c r="BT946" s="493"/>
      <c r="BU946" s="493"/>
      <c r="BV946" s="70"/>
      <c r="BW946" s="70"/>
      <c r="BX946" s="70"/>
      <c r="BY946" s="70"/>
      <c r="BZ946" s="70"/>
      <c r="CA946" s="70"/>
      <c r="CB946" s="70"/>
      <c r="CC946" s="70"/>
      <c r="CD946" s="491"/>
      <c r="CE946" s="491"/>
      <c r="CF946" s="491"/>
      <c r="CG946" s="491"/>
      <c r="CH946" s="491"/>
      <c r="CI946" s="491"/>
      <c r="CJ946" s="491"/>
      <c r="CK946" s="490"/>
      <c r="CL946" s="186"/>
    </row>
    <row r="947" spans="67:90" x14ac:dyDescent="0.2">
      <c r="BO947" s="490"/>
      <c r="BP947" s="73"/>
      <c r="BQ947" s="73"/>
      <c r="BR947" s="73"/>
      <c r="BS947" s="493"/>
      <c r="BT947" s="493"/>
      <c r="BU947" s="493"/>
      <c r="BV947" s="70"/>
      <c r="BW947" s="70"/>
      <c r="BX947" s="70"/>
      <c r="BY947" s="70"/>
      <c r="BZ947" s="70"/>
      <c r="CA947" s="70"/>
      <c r="CB947" s="70"/>
      <c r="CC947" s="70"/>
      <c r="CD947" s="491"/>
      <c r="CE947" s="491"/>
      <c r="CF947" s="491"/>
      <c r="CG947" s="491"/>
      <c r="CH947" s="491"/>
      <c r="CI947" s="491"/>
      <c r="CJ947" s="491"/>
      <c r="CK947" s="490"/>
      <c r="CL947" s="186"/>
    </row>
    <row r="948" spans="67:90" x14ac:dyDescent="0.2">
      <c r="BO948" s="490"/>
      <c r="BP948" s="73"/>
      <c r="BQ948" s="73"/>
      <c r="BR948" s="73"/>
      <c r="BS948" s="493"/>
      <c r="BT948" s="493"/>
      <c r="BU948" s="493"/>
      <c r="BV948" s="70"/>
      <c r="BW948" s="70"/>
      <c r="BX948" s="70"/>
      <c r="BY948" s="70"/>
      <c r="BZ948" s="70"/>
      <c r="CA948" s="70"/>
      <c r="CB948" s="70"/>
      <c r="CC948" s="70"/>
      <c r="CD948" s="491"/>
      <c r="CE948" s="491"/>
      <c r="CF948" s="491"/>
      <c r="CG948" s="491"/>
      <c r="CH948" s="491"/>
      <c r="CI948" s="491"/>
      <c r="CJ948" s="491"/>
      <c r="CK948" s="490"/>
      <c r="CL948" s="186"/>
    </row>
    <row r="949" spans="67:90" x14ac:dyDescent="0.2">
      <c r="BO949" s="490"/>
      <c r="BP949" s="73"/>
      <c r="BQ949" s="73"/>
      <c r="BR949" s="73"/>
      <c r="BS949" s="493"/>
      <c r="BT949" s="493"/>
      <c r="BU949" s="493"/>
      <c r="BV949" s="70"/>
      <c r="BW949" s="70"/>
      <c r="BX949" s="70"/>
      <c r="BY949" s="70"/>
      <c r="BZ949" s="70"/>
      <c r="CA949" s="70"/>
      <c r="CB949" s="70"/>
      <c r="CC949" s="70"/>
      <c r="CD949" s="491"/>
      <c r="CE949" s="491"/>
      <c r="CF949" s="491"/>
      <c r="CG949" s="491"/>
      <c r="CH949" s="491"/>
      <c r="CI949" s="491"/>
      <c r="CJ949" s="491"/>
      <c r="CK949" s="490"/>
      <c r="CL949" s="186"/>
    </row>
    <row r="950" spans="67:90" x14ac:dyDescent="0.2">
      <c r="BO950" s="490"/>
      <c r="BP950" s="73"/>
      <c r="BQ950" s="73"/>
      <c r="BR950" s="73"/>
      <c r="BS950" s="493"/>
      <c r="BT950" s="493"/>
      <c r="BU950" s="493"/>
      <c r="BV950" s="70"/>
      <c r="BW950" s="70"/>
      <c r="BX950" s="70"/>
      <c r="BY950" s="70"/>
      <c r="BZ950" s="70"/>
      <c r="CA950" s="70"/>
      <c r="CB950" s="70"/>
      <c r="CC950" s="70"/>
      <c r="CD950" s="491"/>
      <c r="CE950" s="491"/>
      <c r="CF950" s="491"/>
      <c r="CG950" s="491"/>
      <c r="CH950" s="491"/>
      <c r="CI950" s="491"/>
      <c r="CJ950" s="491"/>
      <c r="CK950" s="490"/>
      <c r="CL950" s="186"/>
    </row>
    <row r="951" spans="67:90" x14ac:dyDescent="0.2">
      <c r="BO951" s="490"/>
      <c r="BP951" s="73"/>
      <c r="BQ951" s="73"/>
      <c r="BR951" s="73"/>
      <c r="BS951" s="493"/>
      <c r="BT951" s="493"/>
      <c r="BU951" s="493"/>
      <c r="BV951" s="70"/>
      <c r="BW951" s="70"/>
      <c r="BX951" s="70"/>
      <c r="BY951" s="70"/>
      <c r="BZ951" s="70"/>
      <c r="CA951" s="70"/>
      <c r="CB951" s="70"/>
      <c r="CC951" s="70"/>
      <c r="CD951" s="491"/>
      <c r="CE951" s="491"/>
      <c r="CF951" s="491"/>
      <c r="CG951" s="491"/>
      <c r="CH951" s="491"/>
      <c r="CI951" s="491"/>
      <c r="CJ951" s="491"/>
      <c r="CK951" s="490"/>
      <c r="CL951" s="186"/>
    </row>
    <row r="952" spans="67:90" x14ac:dyDescent="0.2">
      <c r="BO952" s="490"/>
      <c r="BP952" s="73"/>
      <c r="BQ952" s="73"/>
      <c r="BR952" s="73"/>
      <c r="BS952" s="493"/>
      <c r="BT952" s="493"/>
      <c r="BU952" s="493"/>
      <c r="BV952" s="70"/>
      <c r="BW952" s="70"/>
      <c r="BX952" s="70"/>
      <c r="BY952" s="70"/>
      <c r="BZ952" s="70"/>
      <c r="CA952" s="70"/>
      <c r="CB952" s="70"/>
      <c r="CC952" s="70"/>
      <c r="CD952" s="491"/>
      <c r="CE952" s="491"/>
      <c r="CF952" s="491"/>
      <c r="CG952" s="491"/>
      <c r="CH952" s="491"/>
      <c r="CI952" s="491"/>
      <c r="CJ952" s="491"/>
      <c r="CK952" s="490"/>
      <c r="CL952" s="186"/>
    </row>
    <row r="953" spans="67:90" x14ac:dyDescent="0.2">
      <c r="BO953" s="490"/>
      <c r="BP953" s="73"/>
      <c r="BQ953" s="73"/>
      <c r="BR953" s="73"/>
      <c r="BS953" s="493"/>
      <c r="BT953" s="493"/>
      <c r="BU953" s="493"/>
      <c r="BV953" s="70"/>
      <c r="BW953" s="70"/>
      <c r="BX953" s="70"/>
      <c r="BY953" s="70"/>
      <c r="BZ953" s="70"/>
      <c r="CA953" s="70"/>
      <c r="CB953" s="70"/>
      <c r="CC953" s="70"/>
      <c r="CD953" s="491"/>
      <c r="CE953" s="491"/>
      <c r="CF953" s="491"/>
      <c r="CG953" s="491"/>
      <c r="CH953" s="491"/>
      <c r="CI953" s="491"/>
      <c r="CJ953" s="491"/>
      <c r="CK953" s="490"/>
      <c r="CL953" s="186"/>
    </row>
    <row r="954" spans="67:90" x14ac:dyDescent="0.2">
      <c r="BO954" s="490"/>
      <c r="BP954" s="73"/>
      <c r="BQ954" s="73"/>
      <c r="BR954" s="73"/>
      <c r="BS954" s="493"/>
      <c r="BT954" s="493"/>
      <c r="BU954" s="493"/>
      <c r="BV954" s="70"/>
      <c r="BW954" s="70"/>
      <c r="BX954" s="70"/>
      <c r="BY954" s="70"/>
      <c r="BZ954" s="70"/>
      <c r="CA954" s="70"/>
      <c r="CB954" s="70"/>
      <c r="CC954" s="70"/>
      <c r="CD954" s="491"/>
      <c r="CE954" s="491"/>
      <c r="CF954" s="491"/>
      <c r="CG954" s="491"/>
      <c r="CH954" s="491"/>
      <c r="CI954" s="491"/>
      <c r="CJ954" s="491"/>
      <c r="CK954" s="490"/>
      <c r="CL954" s="186"/>
    </row>
    <row r="955" spans="67:90" x14ac:dyDescent="0.2">
      <c r="BO955" s="490"/>
      <c r="BP955" s="73"/>
      <c r="BQ955" s="73"/>
      <c r="BR955" s="73"/>
      <c r="BS955" s="493"/>
      <c r="BT955" s="493"/>
      <c r="BU955" s="493"/>
      <c r="BV955" s="70"/>
      <c r="BW955" s="70"/>
      <c r="BX955" s="70"/>
      <c r="BY955" s="70"/>
      <c r="BZ955" s="70"/>
      <c r="CA955" s="70"/>
      <c r="CB955" s="70"/>
      <c r="CC955" s="70"/>
      <c r="CD955" s="491"/>
      <c r="CE955" s="491"/>
      <c r="CF955" s="491"/>
      <c r="CG955" s="491"/>
      <c r="CH955" s="491"/>
      <c r="CI955" s="491"/>
      <c r="CJ955" s="491"/>
      <c r="CK955" s="490"/>
      <c r="CL955" s="186"/>
    </row>
    <row r="956" spans="67:90" x14ac:dyDescent="0.2">
      <c r="BO956" s="490"/>
      <c r="BP956" s="73"/>
      <c r="BQ956" s="73"/>
      <c r="BR956" s="73"/>
      <c r="BS956" s="493"/>
      <c r="BT956" s="493"/>
      <c r="BU956" s="493"/>
      <c r="BV956" s="70"/>
      <c r="BW956" s="70"/>
      <c r="BX956" s="70"/>
      <c r="BY956" s="70"/>
      <c r="BZ956" s="70"/>
      <c r="CA956" s="70"/>
      <c r="CB956" s="70"/>
      <c r="CC956" s="70"/>
      <c r="CD956" s="491"/>
      <c r="CE956" s="491"/>
      <c r="CF956" s="491"/>
      <c r="CG956" s="491"/>
      <c r="CH956" s="491"/>
      <c r="CI956" s="491"/>
      <c r="CJ956" s="491"/>
      <c r="CK956" s="490"/>
      <c r="CL956" s="186"/>
    </row>
    <row r="957" spans="67:90" x14ac:dyDescent="0.2">
      <c r="BO957" s="490"/>
      <c r="BP957" s="73"/>
      <c r="BQ957" s="73"/>
      <c r="BR957" s="73"/>
      <c r="BS957" s="493"/>
      <c r="BT957" s="493"/>
      <c r="BU957" s="493"/>
      <c r="BV957" s="70"/>
      <c r="BW957" s="70"/>
      <c r="BX957" s="70"/>
      <c r="BY957" s="70"/>
      <c r="BZ957" s="70"/>
      <c r="CA957" s="70"/>
      <c r="CB957" s="70"/>
      <c r="CC957" s="70"/>
      <c r="CD957" s="491"/>
      <c r="CE957" s="491"/>
      <c r="CF957" s="491"/>
      <c r="CG957" s="491"/>
      <c r="CH957" s="491"/>
      <c r="CI957" s="491"/>
      <c r="CJ957" s="491"/>
      <c r="CK957" s="490"/>
      <c r="CL957" s="186"/>
    </row>
    <row r="958" spans="67:90" x14ac:dyDescent="0.2">
      <c r="BO958" s="490"/>
      <c r="BP958" s="73"/>
      <c r="BQ958" s="73"/>
      <c r="BR958" s="73"/>
      <c r="BS958" s="493"/>
      <c r="BT958" s="493"/>
      <c r="BU958" s="493"/>
      <c r="BV958" s="70"/>
      <c r="BW958" s="70"/>
      <c r="BX958" s="70"/>
      <c r="BY958" s="70"/>
      <c r="BZ958" s="70"/>
      <c r="CA958" s="70"/>
      <c r="CB958" s="70"/>
      <c r="CC958" s="70"/>
      <c r="CD958" s="491"/>
      <c r="CE958" s="491"/>
      <c r="CF958" s="491"/>
      <c r="CG958" s="491"/>
      <c r="CH958" s="491"/>
      <c r="CI958" s="491"/>
      <c r="CJ958" s="491"/>
      <c r="CK958" s="490"/>
      <c r="CL958" s="186"/>
    </row>
    <row r="959" spans="67:90" x14ac:dyDescent="0.2">
      <c r="BO959" s="490"/>
      <c r="BP959" s="73"/>
      <c r="BQ959" s="73"/>
      <c r="BR959" s="73"/>
      <c r="BS959" s="493"/>
      <c r="BT959" s="493"/>
      <c r="BU959" s="493"/>
      <c r="BV959" s="70"/>
      <c r="BW959" s="70"/>
      <c r="BX959" s="70"/>
      <c r="BY959" s="70"/>
      <c r="BZ959" s="70"/>
      <c r="CA959" s="70"/>
      <c r="CB959" s="70"/>
      <c r="CC959" s="70"/>
      <c r="CD959" s="491"/>
      <c r="CE959" s="491"/>
      <c r="CF959" s="491"/>
      <c r="CG959" s="491"/>
      <c r="CH959" s="491"/>
      <c r="CI959" s="491"/>
      <c r="CJ959" s="491"/>
      <c r="CK959" s="490"/>
      <c r="CL959" s="186"/>
    </row>
    <row r="960" spans="67:90" x14ac:dyDescent="0.2">
      <c r="BO960" s="490"/>
      <c r="BP960" s="73"/>
      <c r="BQ960" s="73"/>
      <c r="BR960" s="73"/>
      <c r="BS960" s="493"/>
      <c r="BT960" s="493"/>
      <c r="BU960" s="493"/>
      <c r="BV960" s="70"/>
      <c r="BW960" s="70"/>
      <c r="BX960" s="70"/>
      <c r="BY960" s="70"/>
      <c r="BZ960" s="70"/>
      <c r="CA960" s="70"/>
      <c r="CB960" s="70"/>
      <c r="CC960" s="70"/>
      <c r="CD960" s="491"/>
      <c r="CE960" s="491"/>
      <c r="CF960" s="491"/>
      <c r="CG960" s="491"/>
      <c r="CH960" s="491"/>
      <c r="CI960" s="491"/>
      <c r="CJ960" s="491"/>
      <c r="CK960" s="490"/>
      <c r="CL960" s="186"/>
    </row>
    <row r="961" spans="67:90" x14ac:dyDescent="0.2">
      <c r="BO961" s="490"/>
      <c r="BP961" s="73"/>
      <c r="BQ961" s="73"/>
      <c r="BR961" s="73"/>
      <c r="BS961" s="493"/>
      <c r="BT961" s="493"/>
      <c r="BU961" s="493"/>
      <c r="BV961" s="70"/>
      <c r="BW961" s="70"/>
      <c r="BX961" s="70"/>
      <c r="BY961" s="70"/>
      <c r="BZ961" s="70"/>
      <c r="CA961" s="70"/>
      <c r="CB961" s="70"/>
      <c r="CC961" s="70"/>
      <c r="CD961" s="491"/>
      <c r="CE961" s="491"/>
      <c r="CF961" s="491"/>
      <c r="CG961" s="491"/>
      <c r="CH961" s="491"/>
      <c r="CI961" s="491"/>
      <c r="CJ961" s="491"/>
      <c r="CK961" s="490"/>
      <c r="CL961" s="186"/>
    </row>
    <row r="962" spans="67:90" x14ac:dyDescent="0.2">
      <c r="BO962" s="490"/>
      <c r="BP962" s="73"/>
      <c r="BQ962" s="73"/>
      <c r="BR962" s="73"/>
      <c r="BS962" s="493"/>
      <c r="BT962" s="493"/>
      <c r="BU962" s="493"/>
      <c r="BV962" s="70"/>
      <c r="BW962" s="70"/>
      <c r="BX962" s="70"/>
      <c r="BY962" s="70"/>
      <c r="BZ962" s="70"/>
      <c r="CA962" s="70"/>
      <c r="CB962" s="70"/>
      <c r="CC962" s="70"/>
      <c r="CD962" s="491"/>
      <c r="CE962" s="491"/>
      <c r="CF962" s="491"/>
      <c r="CG962" s="491"/>
      <c r="CH962" s="491"/>
      <c r="CI962" s="491"/>
      <c r="CJ962" s="491"/>
      <c r="CK962" s="490"/>
      <c r="CL962" s="186"/>
    </row>
    <row r="963" spans="67:90" x14ac:dyDescent="0.2">
      <c r="BO963" s="490"/>
      <c r="BP963" s="73"/>
      <c r="BQ963" s="73"/>
      <c r="BR963" s="73"/>
      <c r="BS963" s="493"/>
      <c r="BT963" s="493"/>
      <c r="BU963" s="493"/>
      <c r="BV963" s="70"/>
      <c r="BW963" s="70"/>
      <c r="BX963" s="70"/>
      <c r="BY963" s="70"/>
      <c r="BZ963" s="70"/>
      <c r="CA963" s="70"/>
      <c r="CB963" s="70"/>
      <c r="CC963" s="70"/>
      <c r="CD963" s="491"/>
      <c r="CE963" s="491"/>
      <c r="CF963" s="491"/>
      <c r="CG963" s="491"/>
      <c r="CH963" s="491"/>
      <c r="CI963" s="491"/>
      <c r="CJ963" s="491"/>
      <c r="CK963" s="490"/>
      <c r="CL963" s="186"/>
    </row>
    <row r="964" spans="67:90" x14ac:dyDescent="0.2">
      <c r="BO964" s="490"/>
      <c r="BP964" s="73"/>
      <c r="BQ964" s="73"/>
      <c r="BR964" s="73"/>
      <c r="BS964" s="493"/>
      <c r="BT964" s="493"/>
      <c r="BU964" s="493"/>
      <c r="BV964" s="70"/>
      <c r="BW964" s="70"/>
      <c r="BX964" s="70"/>
      <c r="BY964" s="70"/>
      <c r="BZ964" s="70"/>
      <c r="CA964" s="70"/>
      <c r="CB964" s="70"/>
      <c r="CC964" s="70"/>
      <c r="CD964" s="491"/>
      <c r="CE964" s="491"/>
      <c r="CF964" s="491"/>
      <c r="CG964" s="491"/>
      <c r="CH964" s="491"/>
      <c r="CI964" s="491"/>
      <c r="CJ964" s="491"/>
      <c r="CK964" s="490"/>
      <c r="CL964" s="186"/>
    </row>
    <row r="965" spans="67:90" x14ac:dyDescent="0.2">
      <c r="BO965" s="490"/>
      <c r="BP965" s="73"/>
      <c r="BQ965" s="73"/>
      <c r="BR965" s="73"/>
      <c r="BS965" s="493"/>
      <c r="BT965" s="493"/>
      <c r="BU965" s="493"/>
      <c r="BV965" s="70"/>
      <c r="BW965" s="70"/>
      <c r="BX965" s="70"/>
      <c r="BY965" s="70"/>
      <c r="BZ965" s="70"/>
      <c r="CA965" s="70"/>
      <c r="CB965" s="70"/>
      <c r="CC965" s="70"/>
      <c r="CD965" s="491"/>
      <c r="CE965" s="491"/>
      <c r="CF965" s="491"/>
      <c r="CG965" s="491"/>
      <c r="CH965" s="491"/>
      <c r="CI965" s="491"/>
      <c r="CJ965" s="491"/>
      <c r="CK965" s="490"/>
      <c r="CL965" s="186"/>
    </row>
    <row r="966" spans="67:90" x14ac:dyDescent="0.2">
      <c r="BO966" s="490"/>
      <c r="BP966" s="73"/>
      <c r="BQ966" s="73"/>
      <c r="BR966" s="73"/>
      <c r="BS966" s="493"/>
      <c r="BT966" s="493"/>
      <c r="BU966" s="493"/>
      <c r="BV966" s="70"/>
      <c r="BW966" s="70"/>
      <c r="BX966" s="70"/>
      <c r="BY966" s="70"/>
      <c r="BZ966" s="70"/>
      <c r="CA966" s="70"/>
      <c r="CB966" s="70"/>
      <c r="CC966" s="70"/>
      <c r="CD966" s="491"/>
      <c r="CE966" s="491"/>
      <c r="CF966" s="491"/>
      <c r="CG966" s="491"/>
      <c r="CH966" s="491"/>
      <c r="CI966" s="491"/>
      <c r="CJ966" s="491"/>
      <c r="CK966" s="490"/>
      <c r="CL966" s="186"/>
    </row>
    <row r="967" spans="67:90" x14ac:dyDescent="0.2">
      <c r="BO967" s="490"/>
      <c r="BP967" s="73"/>
      <c r="BQ967" s="73"/>
      <c r="BR967" s="73"/>
      <c r="BS967" s="493"/>
      <c r="BT967" s="493"/>
      <c r="BU967" s="493"/>
      <c r="BV967" s="70"/>
      <c r="BW967" s="70"/>
      <c r="BX967" s="70"/>
      <c r="BY967" s="70"/>
      <c r="BZ967" s="70"/>
      <c r="CA967" s="70"/>
      <c r="CB967" s="70"/>
      <c r="CC967" s="70"/>
      <c r="CD967" s="491"/>
      <c r="CE967" s="491"/>
      <c r="CF967" s="491"/>
      <c r="CG967" s="491"/>
      <c r="CH967" s="491"/>
      <c r="CI967" s="491"/>
      <c r="CJ967" s="491"/>
      <c r="CK967" s="490"/>
      <c r="CL967" s="186"/>
    </row>
    <row r="968" spans="67:90" x14ac:dyDescent="0.2">
      <c r="BO968" s="490"/>
      <c r="BP968" s="73"/>
      <c r="BQ968" s="73"/>
      <c r="BR968" s="73"/>
      <c r="BS968" s="493"/>
      <c r="BT968" s="493"/>
      <c r="BU968" s="493"/>
      <c r="BV968" s="70"/>
      <c r="BW968" s="70"/>
      <c r="BX968" s="70"/>
      <c r="BY968" s="70"/>
      <c r="BZ968" s="70"/>
      <c r="CA968" s="70"/>
      <c r="CB968" s="70"/>
      <c r="CC968" s="70"/>
      <c r="CD968" s="491"/>
      <c r="CE968" s="491"/>
      <c r="CF968" s="491"/>
      <c r="CG968" s="491"/>
      <c r="CH968" s="491"/>
      <c r="CI968" s="491"/>
      <c r="CJ968" s="491"/>
      <c r="CK968" s="490"/>
      <c r="CL968" s="186"/>
    </row>
    <row r="969" spans="67:90" x14ac:dyDescent="0.2">
      <c r="BO969" s="490"/>
      <c r="BP969" s="73"/>
      <c r="BQ969" s="73"/>
      <c r="BR969" s="73"/>
      <c r="BS969" s="493"/>
      <c r="BT969" s="493"/>
      <c r="BU969" s="493"/>
      <c r="BV969" s="70"/>
      <c r="BW969" s="70"/>
      <c r="BX969" s="70"/>
      <c r="BY969" s="70"/>
      <c r="BZ969" s="70"/>
      <c r="CA969" s="70"/>
      <c r="CB969" s="70"/>
      <c r="CC969" s="70"/>
      <c r="CD969" s="491"/>
      <c r="CE969" s="491"/>
      <c r="CF969" s="491"/>
      <c r="CG969" s="491"/>
      <c r="CH969" s="491"/>
      <c r="CI969" s="491"/>
      <c r="CJ969" s="491"/>
      <c r="CK969" s="490"/>
      <c r="CL969" s="186"/>
    </row>
    <row r="970" spans="67:90" x14ac:dyDescent="0.2">
      <c r="BO970" s="490"/>
      <c r="BP970" s="73"/>
      <c r="BQ970" s="73"/>
      <c r="BR970" s="73"/>
      <c r="BS970" s="493"/>
      <c r="BT970" s="493"/>
      <c r="BU970" s="493"/>
      <c r="BV970" s="70"/>
      <c r="BW970" s="70"/>
      <c r="BX970" s="70"/>
      <c r="BY970" s="70"/>
      <c r="BZ970" s="70"/>
      <c r="CA970" s="70"/>
      <c r="CB970" s="70"/>
      <c r="CC970" s="70"/>
      <c r="CD970" s="491"/>
      <c r="CE970" s="491"/>
      <c r="CF970" s="491"/>
      <c r="CG970" s="491"/>
      <c r="CH970" s="491"/>
      <c r="CI970" s="491"/>
      <c r="CJ970" s="491"/>
      <c r="CK970" s="490"/>
      <c r="CL970" s="186"/>
    </row>
    <row r="971" spans="67:90" x14ac:dyDescent="0.2">
      <c r="BO971" s="490"/>
      <c r="BP971" s="73"/>
      <c r="BQ971" s="73"/>
      <c r="BR971" s="73"/>
      <c r="BS971" s="493"/>
      <c r="BT971" s="493"/>
      <c r="BU971" s="493"/>
      <c r="BV971" s="70"/>
      <c r="BW971" s="70"/>
      <c r="BX971" s="70"/>
      <c r="BY971" s="70"/>
      <c r="BZ971" s="70"/>
      <c r="CA971" s="70"/>
      <c r="CB971" s="70"/>
      <c r="CC971" s="70"/>
      <c r="CD971" s="491"/>
      <c r="CE971" s="491"/>
      <c r="CF971" s="491"/>
      <c r="CG971" s="491"/>
      <c r="CH971" s="491"/>
      <c r="CI971" s="491"/>
      <c r="CJ971" s="491"/>
      <c r="CK971" s="490"/>
      <c r="CL971" s="186"/>
    </row>
    <row r="972" spans="67:90" x14ac:dyDescent="0.2">
      <c r="BO972" s="490"/>
      <c r="BP972" s="73"/>
      <c r="BQ972" s="73"/>
      <c r="BR972" s="73"/>
      <c r="BS972" s="493"/>
      <c r="BT972" s="493"/>
      <c r="BU972" s="493"/>
      <c r="BV972" s="70"/>
      <c r="BW972" s="70"/>
      <c r="BX972" s="70"/>
      <c r="BY972" s="70"/>
      <c r="BZ972" s="70"/>
      <c r="CA972" s="70"/>
      <c r="CB972" s="70"/>
      <c r="CC972" s="70"/>
      <c r="CD972" s="491"/>
      <c r="CE972" s="491"/>
      <c r="CF972" s="491"/>
      <c r="CG972" s="491"/>
      <c r="CH972" s="491"/>
      <c r="CI972" s="491"/>
      <c r="CJ972" s="491"/>
      <c r="CK972" s="490"/>
      <c r="CL972" s="186"/>
    </row>
    <row r="973" spans="67:90" x14ac:dyDescent="0.2">
      <c r="BO973" s="490"/>
      <c r="BP973" s="73"/>
      <c r="BQ973" s="73"/>
      <c r="BR973" s="73"/>
      <c r="BS973" s="493"/>
      <c r="BT973" s="493"/>
      <c r="BU973" s="493"/>
      <c r="BV973" s="70"/>
      <c r="BW973" s="70"/>
      <c r="BX973" s="70"/>
      <c r="BY973" s="70"/>
      <c r="BZ973" s="70"/>
      <c r="CA973" s="70"/>
      <c r="CB973" s="70"/>
      <c r="CC973" s="70"/>
      <c r="CD973" s="491"/>
      <c r="CE973" s="491"/>
      <c r="CF973" s="491"/>
      <c r="CG973" s="491"/>
      <c r="CH973" s="491"/>
      <c r="CI973" s="491"/>
      <c r="CJ973" s="491"/>
      <c r="CK973" s="490"/>
      <c r="CL973" s="186"/>
    </row>
    <row r="974" spans="67:90" x14ac:dyDescent="0.2">
      <c r="BO974" s="490"/>
      <c r="BP974" s="73"/>
      <c r="BQ974" s="73"/>
      <c r="BR974" s="73"/>
      <c r="BS974" s="493"/>
      <c r="BT974" s="493"/>
      <c r="BU974" s="493"/>
      <c r="BV974" s="70"/>
      <c r="BW974" s="70"/>
      <c r="BX974" s="70"/>
      <c r="BY974" s="70"/>
      <c r="BZ974" s="70"/>
      <c r="CA974" s="70"/>
      <c r="CB974" s="70"/>
      <c r="CC974" s="70"/>
      <c r="CD974" s="491"/>
      <c r="CE974" s="491"/>
      <c r="CF974" s="491"/>
      <c r="CG974" s="491"/>
      <c r="CH974" s="491"/>
      <c r="CI974" s="491"/>
      <c r="CJ974" s="491"/>
      <c r="CK974" s="490"/>
      <c r="CL974" s="186"/>
    </row>
    <row r="975" spans="67:90" x14ac:dyDescent="0.2">
      <c r="BO975" s="490"/>
      <c r="BP975" s="73"/>
      <c r="BQ975" s="73"/>
      <c r="BR975" s="73"/>
      <c r="BS975" s="493"/>
      <c r="BT975" s="493"/>
      <c r="BU975" s="493"/>
      <c r="BV975" s="70"/>
      <c r="BW975" s="70"/>
      <c r="BX975" s="70"/>
      <c r="BY975" s="70"/>
      <c r="BZ975" s="70"/>
      <c r="CA975" s="70"/>
      <c r="CB975" s="70"/>
      <c r="CC975" s="70"/>
      <c r="CD975" s="491"/>
      <c r="CE975" s="491"/>
      <c r="CF975" s="491"/>
      <c r="CG975" s="491"/>
      <c r="CH975" s="491"/>
      <c r="CI975" s="491"/>
      <c r="CJ975" s="491"/>
      <c r="CK975" s="490"/>
      <c r="CL975" s="186"/>
    </row>
    <row r="976" spans="67:90" x14ac:dyDescent="0.2">
      <c r="BO976" s="490"/>
      <c r="BP976" s="73"/>
      <c r="BQ976" s="73"/>
      <c r="BR976" s="73"/>
      <c r="BS976" s="493"/>
      <c r="BT976" s="493"/>
      <c r="BU976" s="493"/>
      <c r="BV976" s="70"/>
      <c r="BW976" s="70"/>
      <c r="BX976" s="70"/>
      <c r="BY976" s="70"/>
      <c r="BZ976" s="70"/>
      <c r="CA976" s="70"/>
      <c r="CB976" s="70"/>
      <c r="CC976" s="70"/>
      <c r="CD976" s="491"/>
      <c r="CE976" s="491"/>
      <c r="CF976" s="491"/>
      <c r="CG976" s="491"/>
      <c r="CH976" s="491"/>
      <c r="CI976" s="491"/>
      <c r="CJ976" s="491"/>
      <c r="CK976" s="490"/>
      <c r="CL976" s="186"/>
    </row>
    <row r="977" spans="67:90" x14ac:dyDescent="0.2">
      <c r="BO977" s="490"/>
      <c r="BP977" s="73"/>
      <c r="BQ977" s="73"/>
      <c r="BR977" s="73"/>
      <c r="BS977" s="493"/>
      <c r="BT977" s="493"/>
      <c r="BU977" s="493"/>
      <c r="BV977" s="70"/>
      <c r="BW977" s="70"/>
      <c r="BX977" s="70"/>
      <c r="BY977" s="70"/>
      <c r="BZ977" s="70"/>
      <c r="CA977" s="70"/>
      <c r="CB977" s="70"/>
      <c r="CC977" s="70"/>
      <c r="CD977" s="491"/>
      <c r="CE977" s="491"/>
      <c r="CF977" s="491"/>
      <c r="CG977" s="491"/>
      <c r="CH977" s="491"/>
      <c r="CI977" s="491"/>
      <c r="CJ977" s="491"/>
      <c r="CK977" s="490"/>
      <c r="CL977" s="186"/>
    </row>
    <row r="978" spans="67:90" x14ac:dyDescent="0.2">
      <c r="BO978" s="490"/>
      <c r="BP978" s="73"/>
      <c r="BQ978" s="73"/>
      <c r="BR978" s="73"/>
      <c r="BS978" s="493"/>
      <c r="BT978" s="493"/>
      <c r="BU978" s="493"/>
      <c r="BV978" s="70"/>
      <c r="BW978" s="70"/>
      <c r="BX978" s="70"/>
      <c r="BY978" s="70"/>
      <c r="BZ978" s="70"/>
      <c r="CA978" s="70"/>
      <c r="CB978" s="70"/>
      <c r="CC978" s="70"/>
      <c r="CD978" s="491"/>
      <c r="CE978" s="491"/>
      <c r="CF978" s="491"/>
      <c r="CG978" s="491"/>
      <c r="CH978" s="491"/>
      <c r="CI978" s="491"/>
      <c r="CJ978" s="491"/>
      <c r="CK978" s="490"/>
      <c r="CL978" s="186"/>
    </row>
    <row r="979" spans="67:90" x14ac:dyDescent="0.2">
      <c r="BO979" s="490"/>
      <c r="BP979" s="73"/>
      <c r="BQ979" s="73"/>
      <c r="BR979" s="73"/>
      <c r="BS979" s="493"/>
      <c r="BT979" s="493"/>
      <c r="BU979" s="493"/>
      <c r="BV979" s="70"/>
      <c r="BW979" s="70"/>
      <c r="BX979" s="70"/>
      <c r="BY979" s="70"/>
      <c r="BZ979" s="70"/>
      <c r="CA979" s="70"/>
      <c r="CB979" s="70"/>
      <c r="CC979" s="70"/>
      <c r="CD979" s="491"/>
      <c r="CE979" s="491"/>
      <c r="CF979" s="491"/>
      <c r="CG979" s="491"/>
      <c r="CH979" s="491"/>
      <c r="CI979" s="491"/>
      <c r="CJ979" s="491"/>
      <c r="CK979" s="490"/>
      <c r="CL979" s="186"/>
    </row>
    <row r="980" spans="67:90" x14ac:dyDescent="0.2">
      <c r="BO980" s="490"/>
      <c r="BP980" s="73"/>
      <c r="BQ980" s="73"/>
      <c r="BR980" s="73"/>
      <c r="BS980" s="493"/>
      <c r="BT980" s="493"/>
      <c r="BU980" s="493"/>
      <c r="BV980" s="70"/>
      <c r="BW980" s="70"/>
      <c r="BX980" s="70"/>
      <c r="BY980" s="70"/>
      <c r="BZ980" s="70"/>
      <c r="CA980" s="70"/>
      <c r="CB980" s="70"/>
      <c r="CC980" s="70"/>
      <c r="CD980" s="491"/>
      <c r="CE980" s="491"/>
      <c r="CF980" s="491"/>
      <c r="CG980" s="491"/>
      <c r="CH980" s="491"/>
      <c r="CI980" s="491"/>
      <c r="CJ980" s="491"/>
      <c r="CK980" s="490"/>
      <c r="CL980" s="186"/>
    </row>
    <row r="981" spans="67:90" x14ac:dyDescent="0.2">
      <c r="BO981" s="490"/>
      <c r="BP981" s="73"/>
      <c r="BQ981" s="73"/>
      <c r="BR981" s="73"/>
      <c r="BS981" s="493"/>
      <c r="BT981" s="493"/>
      <c r="BU981" s="493"/>
      <c r="BV981" s="70"/>
      <c r="BW981" s="70"/>
      <c r="BX981" s="70"/>
      <c r="BY981" s="70"/>
      <c r="BZ981" s="70"/>
      <c r="CA981" s="70"/>
      <c r="CB981" s="70"/>
      <c r="CC981" s="70"/>
      <c r="CD981" s="491"/>
      <c r="CE981" s="491"/>
      <c r="CF981" s="491"/>
      <c r="CG981" s="491"/>
      <c r="CH981" s="491"/>
      <c r="CI981" s="491"/>
      <c r="CJ981" s="491"/>
      <c r="CK981" s="490"/>
      <c r="CL981" s="186"/>
    </row>
    <row r="982" spans="67:90" x14ac:dyDescent="0.2">
      <c r="BO982" s="490"/>
      <c r="BP982" s="73"/>
      <c r="BQ982" s="73"/>
      <c r="BR982" s="73"/>
      <c r="BS982" s="493"/>
      <c r="BT982" s="493"/>
      <c r="BU982" s="493"/>
      <c r="BV982" s="70"/>
      <c r="BW982" s="70"/>
      <c r="BX982" s="70"/>
      <c r="BY982" s="70"/>
      <c r="BZ982" s="70"/>
      <c r="CA982" s="70"/>
      <c r="CB982" s="70"/>
      <c r="CC982" s="70"/>
      <c r="CD982" s="491"/>
      <c r="CE982" s="491"/>
      <c r="CF982" s="491"/>
      <c r="CG982" s="491"/>
      <c r="CH982" s="491"/>
      <c r="CI982" s="491"/>
      <c r="CJ982" s="491"/>
      <c r="CK982" s="490"/>
      <c r="CL982" s="186"/>
    </row>
    <row r="983" spans="67:90" x14ac:dyDescent="0.2">
      <c r="BO983" s="490"/>
      <c r="BP983" s="73"/>
      <c r="BQ983" s="73"/>
      <c r="BR983" s="73"/>
      <c r="BS983" s="493"/>
      <c r="BT983" s="493"/>
      <c r="BU983" s="493"/>
      <c r="BV983" s="70"/>
      <c r="BW983" s="70"/>
      <c r="BX983" s="70"/>
      <c r="BY983" s="70"/>
      <c r="BZ983" s="70"/>
      <c r="CA983" s="70"/>
      <c r="CB983" s="70"/>
      <c r="CC983" s="70"/>
      <c r="CD983" s="491"/>
      <c r="CE983" s="491"/>
      <c r="CF983" s="491"/>
      <c r="CG983" s="491"/>
      <c r="CH983" s="491"/>
      <c r="CI983" s="491"/>
      <c r="CJ983" s="491"/>
      <c r="CK983" s="490"/>
      <c r="CL983" s="186"/>
    </row>
    <row r="984" spans="67:90" x14ac:dyDescent="0.2">
      <c r="BO984" s="490"/>
      <c r="BP984" s="73"/>
      <c r="BQ984" s="73"/>
      <c r="BR984" s="73"/>
      <c r="BS984" s="493"/>
      <c r="BT984" s="493"/>
      <c r="BU984" s="493"/>
      <c r="BV984" s="70"/>
      <c r="BW984" s="70"/>
      <c r="BX984" s="70"/>
      <c r="BY984" s="70"/>
      <c r="BZ984" s="70"/>
      <c r="CA984" s="70"/>
      <c r="CB984" s="70"/>
      <c r="CC984" s="70"/>
      <c r="CD984" s="491"/>
      <c r="CE984" s="491"/>
      <c r="CF984" s="491"/>
      <c r="CG984" s="491"/>
      <c r="CH984" s="491"/>
      <c r="CI984" s="491"/>
      <c r="CJ984" s="491"/>
      <c r="CK984" s="490"/>
      <c r="CL984" s="186"/>
    </row>
    <row r="985" spans="67:90" x14ac:dyDescent="0.2">
      <c r="BO985" s="490"/>
      <c r="BP985" s="73"/>
      <c r="BQ985" s="73"/>
      <c r="BR985" s="73"/>
      <c r="BS985" s="493"/>
      <c r="BT985" s="493"/>
      <c r="BU985" s="493"/>
      <c r="BV985" s="70"/>
      <c r="BW985" s="70"/>
      <c r="BX985" s="70"/>
      <c r="BY985" s="70"/>
      <c r="BZ985" s="70"/>
      <c r="CA985" s="70"/>
      <c r="CB985" s="70"/>
      <c r="CC985" s="70"/>
      <c r="CD985" s="491"/>
      <c r="CE985" s="491"/>
      <c r="CF985" s="491"/>
      <c r="CG985" s="491"/>
      <c r="CH985" s="491"/>
      <c r="CI985" s="491"/>
      <c r="CJ985" s="491"/>
      <c r="CK985" s="490"/>
      <c r="CL985" s="186"/>
    </row>
    <row r="986" spans="67:90" x14ac:dyDescent="0.2">
      <c r="BO986" s="490"/>
      <c r="BP986" s="73"/>
      <c r="BQ986" s="73"/>
      <c r="BR986" s="73"/>
      <c r="BS986" s="493"/>
      <c r="BT986" s="493"/>
      <c r="BU986" s="493"/>
      <c r="BV986" s="70"/>
      <c r="BW986" s="70"/>
      <c r="BX986" s="70"/>
      <c r="BY986" s="70"/>
      <c r="BZ986" s="70"/>
      <c r="CA986" s="70"/>
      <c r="CB986" s="70"/>
      <c r="CC986" s="70"/>
      <c r="CD986" s="491"/>
      <c r="CE986" s="491"/>
      <c r="CF986" s="491"/>
      <c r="CG986" s="491"/>
      <c r="CH986" s="491"/>
      <c r="CI986" s="491"/>
      <c r="CJ986" s="491"/>
      <c r="CK986" s="490"/>
      <c r="CL986" s="186"/>
    </row>
    <row r="987" spans="67:90" x14ac:dyDescent="0.2">
      <c r="BO987" s="490"/>
      <c r="BP987" s="73"/>
      <c r="BQ987" s="73"/>
      <c r="BR987" s="73"/>
      <c r="BS987" s="493"/>
      <c r="BT987" s="493"/>
      <c r="BU987" s="493"/>
      <c r="BV987" s="70"/>
      <c r="BW987" s="70"/>
      <c r="BX987" s="70"/>
      <c r="BY987" s="70"/>
      <c r="BZ987" s="70"/>
      <c r="CA987" s="70"/>
      <c r="CB987" s="70"/>
      <c r="CC987" s="70"/>
      <c r="CD987" s="491"/>
      <c r="CE987" s="491"/>
      <c r="CF987" s="491"/>
      <c r="CG987" s="491"/>
      <c r="CH987" s="491"/>
      <c r="CI987" s="491"/>
      <c r="CJ987" s="491"/>
      <c r="CK987" s="490"/>
      <c r="CL987" s="186"/>
    </row>
    <row r="988" spans="67:90" x14ac:dyDescent="0.2">
      <c r="BO988" s="490"/>
      <c r="BP988" s="73"/>
      <c r="BQ988" s="73"/>
      <c r="BR988" s="73"/>
      <c r="BS988" s="493"/>
      <c r="BT988" s="493"/>
      <c r="BU988" s="493"/>
      <c r="BV988" s="70"/>
      <c r="BW988" s="70"/>
      <c r="BX988" s="70"/>
      <c r="BY988" s="70"/>
      <c r="BZ988" s="70"/>
      <c r="CA988" s="70"/>
      <c r="CB988" s="70"/>
      <c r="CC988" s="70"/>
      <c r="CD988" s="491"/>
      <c r="CE988" s="491"/>
      <c r="CF988" s="491"/>
      <c r="CG988" s="491"/>
      <c r="CH988" s="491"/>
      <c r="CI988" s="491"/>
      <c r="CJ988" s="491"/>
      <c r="CK988" s="490"/>
      <c r="CL988" s="186"/>
    </row>
    <row r="989" spans="67:90" x14ac:dyDescent="0.2">
      <c r="BO989" s="490"/>
      <c r="BP989" s="73"/>
      <c r="BQ989" s="73"/>
      <c r="BR989" s="73"/>
      <c r="BS989" s="493"/>
      <c r="BT989" s="493"/>
      <c r="BU989" s="493"/>
      <c r="BV989" s="70"/>
      <c r="BW989" s="70"/>
      <c r="BX989" s="70"/>
      <c r="BY989" s="70"/>
      <c r="BZ989" s="70"/>
      <c r="CA989" s="70"/>
      <c r="CB989" s="70"/>
      <c r="CC989" s="70"/>
      <c r="CD989" s="491"/>
      <c r="CE989" s="491"/>
      <c r="CF989" s="491"/>
      <c r="CG989" s="491"/>
      <c r="CH989" s="491"/>
      <c r="CI989" s="491"/>
      <c r="CJ989" s="491"/>
      <c r="CK989" s="490"/>
      <c r="CL989" s="186"/>
    </row>
    <row r="990" spans="67:90" x14ac:dyDescent="0.2">
      <c r="BO990" s="490"/>
      <c r="BP990" s="73"/>
      <c r="BQ990" s="73"/>
      <c r="BR990" s="73"/>
      <c r="BS990" s="493"/>
      <c r="BT990" s="493"/>
      <c r="BU990" s="493"/>
      <c r="BV990" s="70"/>
      <c r="BW990" s="70"/>
      <c r="BX990" s="70"/>
      <c r="BY990" s="70"/>
      <c r="BZ990" s="70"/>
      <c r="CA990" s="70"/>
      <c r="CB990" s="70"/>
      <c r="CC990" s="70"/>
      <c r="CD990" s="491"/>
      <c r="CE990" s="491"/>
      <c r="CF990" s="491"/>
      <c r="CG990" s="491"/>
      <c r="CH990" s="491"/>
      <c r="CI990" s="491"/>
      <c r="CJ990" s="491"/>
      <c r="CK990" s="490"/>
      <c r="CL990" s="186"/>
    </row>
    <row r="991" spans="67:90" x14ac:dyDescent="0.2">
      <c r="BO991" s="490"/>
      <c r="BP991" s="73"/>
      <c r="BQ991" s="73"/>
      <c r="BR991" s="73"/>
      <c r="BS991" s="493"/>
      <c r="BT991" s="493"/>
      <c r="BU991" s="493"/>
      <c r="BV991" s="70"/>
      <c r="BW991" s="70"/>
      <c r="BX991" s="70"/>
      <c r="BY991" s="70"/>
      <c r="BZ991" s="70"/>
      <c r="CA991" s="70"/>
      <c r="CB991" s="70"/>
      <c r="CC991" s="70"/>
      <c r="CD991" s="491"/>
      <c r="CE991" s="491"/>
      <c r="CF991" s="491"/>
      <c r="CG991" s="491"/>
      <c r="CH991" s="491"/>
      <c r="CI991" s="491"/>
      <c r="CJ991" s="491"/>
      <c r="CK991" s="490"/>
      <c r="CL991" s="186"/>
    </row>
    <row r="992" spans="67:90" x14ac:dyDescent="0.2">
      <c r="BO992" s="490"/>
      <c r="BP992" s="73"/>
      <c r="BQ992" s="73"/>
      <c r="BR992" s="73"/>
      <c r="BS992" s="493"/>
      <c r="BT992" s="493"/>
      <c r="BU992" s="493"/>
      <c r="BV992" s="70"/>
      <c r="BW992" s="70"/>
      <c r="BX992" s="70"/>
      <c r="BY992" s="70"/>
      <c r="BZ992" s="70"/>
      <c r="CA992" s="70"/>
      <c r="CB992" s="70"/>
      <c r="CC992" s="70"/>
      <c r="CD992" s="491"/>
      <c r="CE992" s="491"/>
      <c r="CF992" s="491"/>
      <c r="CG992" s="491"/>
      <c r="CH992" s="491"/>
      <c r="CI992" s="491"/>
      <c r="CJ992" s="491"/>
      <c r="CK992" s="490"/>
      <c r="CL992" s="186"/>
    </row>
    <row r="993" spans="67:90" x14ac:dyDescent="0.2">
      <c r="BO993" s="490"/>
      <c r="BP993" s="73"/>
      <c r="BQ993" s="73"/>
      <c r="BR993" s="73"/>
      <c r="BS993" s="493"/>
      <c r="BT993" s="493"/>
      <c r="BU993" s="493"/>
      <c r="BV993" s="70"/>
      <c r="BW993" s="70"/>
      <c r="BX993" s="70"/>
      <c r="BY993" s="70"/>
      <c r="BZ993" s="70"/>
      <c r="CA993" s="70"/>
      <c r="CB993" s="70"/>
      <c r="CC993" s="70"/>
      <c r="CD993" s="491"/>
      <c r="CE993" s="491"/>
      <c r="CF993" s="491"/>
      <c r="CG993" s="491"/>
      <c r="CH993" s="491"/>
      <c r="CI993" s="491"/>
      <c r="CJ993" s="491"/>
      <c r="CK993" s="490"/>
      <c r="CL993" s="186"/>
    </row>
    <row r="994" spans="67:90" x14ac:dyDescent="0.2">
      <c r="BO994" s="490"/>
      <c r="BP994" s="73"/>
      <c r="BQ994" s="73"/>
      <c r="BR994" s="73"/>
      <c r="BS994" s="493"/>
      <c r="BT994" s="493"/>
      <c r="BU994" s="493"/>
      <c r="BV994" s="70"/>
      <c r="BW994" s="70"/>
      <c r="BX994" s="70"/>
      <c r="BY994" s="70"/>
      <c r="BZ994" s="70"/>
      <c r="CA994" s="70"/>
      <c r="CB994" s="70"/>
      <c r="CC994" s="70"/>
      <c r="CD994" s="491"/>
      <c r="CE994" s="491"/>
      <c r="CF994" s="491"/>
      <c r="CG994" s="491"/>
      <c r="CH994" s="491"/>
      <c r="CI994" s="491"/>
      <c r="CJ994" s="491"/>
      <c r="CK994" s="490"/>
      <c r="CL994" s="186"/>
    </row>
    <row r="995" spans="67:90" x14ac:dyDescent="0.2">
      <c r="BO995" s="490"/>
      <c r="BP995" s="73"/>
      <c r="BQ995" s="73"/>
      <c r="BR995" s="73"/>
      <c r="BS995" s="493"/>
      <c r="BT995" s="493"/>
      <c r="BU995" s="493"/>
      <c r="BV995" s="70"/>
      <c r="BW995" s="70"/>
      <c r="BX995" s="70"/>
      <c r="BY995" s="70"/>
      <c r="BZ995" s="70"/>
      <c r="CA995" s="70"/>
      <c r="CB995" s="70"/>
      <c r="CC995" s="70"/>
      <c r="CD995" s="491"/>
      <c r="CE995" s="491"/>
      <c r="CF995" s="491"/>
      <c r="CG995" s="491"/>
      <c r="CH995" s="491"/>
      <c r="CI995" s="491"/>
      <c r="CJ995" s="491"/>
      <c r="CK995" s="490"/>
      <c r="CL995" s="186"/>
    </row>
    <row r="996" spans="67:90" x14ac:dyDescent="0.2">
      <c r="BO996" s="490"/>
      <c r="BP996" s="73"/>
      <c r="BQ996" s="73"/>
      <c r="BR996" s="73"/>
      <c r="BS996" s="493"/>
      <c r="BT996" s="493"/>
      <c r="BU996" s="493"/>
      <c r="BV996" s="70"/>
      <c r="BW996" s="70"/>
      <c r="BX996" s="70"/>
      <c r="BY996" s="70"/>
      <c r="BZ996" s="70"/>
      <c r="CA996" s="70"/>
      <c r="CB996" s="70"/>
      <c r="CC996" s="70"/>
      <c r="CD996" s="491"/>
      <c r="CE996" s="491"/>
      <c r="CF996" s="491"/>
      <c r="CG996" s="491"/>
      <c r="CH996" s="491"/>
      <c r="CI996" s="491"/>
      <c r="CJ996" s="491"/>
      <c r="CK996" s="490"/>
      <c r="CL996" s="186"/>
    </row>
    <row r="997" spans="67:90" x14ac:dyDescent="0.2">
      <c r="BO997" s="490"/>
      <c r="BP997" s="73"/>
      <c r="BQ997" s="73"/>
      <c r="BR997" s="73"/>
      <c r="BS997" s="493"/>
      <c r="BT997" s="493"/>
      <c r="BU997" s="493"/>
      <c r="BV997" s="70"/>
      <c r="BW997" s="70"/>
      <c r="BX997" s="70"/>
      <c r="BY997" s="70"/>
      <c r="BZ997" s="70"/>
      <c r="CA997" s="70"/>
      <c r="CB997" s="70"/>
      <c r="CC997" s="70"/>
      <c r="CD997" s="491"/>
      <c r="CE997" s="491"/>
      <c r="CF997" s="491"/>
      <c r="CG997" s="491"/>
      <c r="CH997" s="491"/>
      <c r="CI997" s="491"/>
      <c r="CJ997" s="491"/>
      <c r="CK997" s="490"/>
      <c r="CL997" s="186"/>
    </row>
    <row r="998" spans="67:90" x14ac:dyDescent="0.2">
      <c r="BO998" s="490"/>
      <c r="BP998" s="73"/>
      <c r="BQ998" s="73"/>
      <c r="BR998" s="73"/>
      <c r="BS998" s="493"/>
      <c r="BT998" s="493"/>
      <c r="BU998" s="493"/>
      <c r="BV998" s="70"/>
      <c r="BW998" s="70"/>
      <c r="BX998" s="70"/>
      <c r="BY998" s="70"/>
      <c r="BZ998" s="70"/>
      <c r="CA998" s="70"/>
      <c r="CB998" s="70"/>
      <c r="CC998" s="70"/>
      <c r="CD998" s="491"/>
      <c r="CE998" s="491"/>
      <c r="CF998" s="491"/>
      <c r="CG998" s="491"/>
      <c r="CH998" s="491"/>
      <c r="CI998" s="491"/>
      <c r="CJ998" s="491"/>
      <c r="CK998" s="490"/>
      <c r="CL998" s="186"/>
    </row>
    <row r="999" spans="67:90" x14ac:dyDescent="0.2">
      <c r="BO999" s="490"/>
      <c r="BP999" s="73"/>
      <c r="BQ999" s="73"/>
      <c r="BR999" s="73"/>
      <c r="BS999" s="493"/>
      <c r="BT999" s="493"/>
      <c r="BU999" s="493"/>
      <c r="BV999" s="70"/>
      <c r="BW999" s="70"/>
      <c r="BX999" s="70"/>
      <c r="BY999" s="70"/>
      <c r="BZ999" s="70"/>
      <c r="CA999" s="70"/>
      <c r="CB999" s="70"/>
      <c r="CC999" s="70"/>
      <c r="CD999" s="491"/>
      <c r="CE999" s="491"/>
      <c r="CF999" s="491"/>
      <c r="CG999" s="491"/>
      <c r="CH999" s="491"/>
      <c r="CI999" s="491"/>
      <c r="CJ999" s="491"/>
      <c r="CK999" s="490"/>
      <c r="CL999" s="186"/>
    </row>
    <row r="1000" spans="67:90" x14ac:dyDescent="0.2">
      <c r="BO1000" s="490"/>
      <c r="BP1000" s="73"/>
      <c r="BQ1000" s="73"/>
      <c r="BR1000" s="73"/>
      <c r="BS1000" s="493"/>
      <c r="BT1000" s="493"/>
      <c r="BU1000" s="493"/>
      <c r="BV1000" s="70"/>
      <c r="BW1000" s="70"/>
      <c r="BX1000" s="70"/>
      <c r="BY1000" s="70"/>
      <c r="BZ1000" s="70"/>
      <c r="CA1000" s="70"/>
      <c r="CB1000" s="70"/>
      <c r="CC1000" s="70"/>
      <c r="CD1000" s="491"/>
      <c r="CE1000" s="491"/>
      <c r="CF1000" s="491"/>
      <c r="CG1000" s="491"/>
      <c r="CH1000" s="491"/>
      <c r="CI1000" s="491"/>
      <c r="CJ1000" s="491"/>
      <c r="CK1000" s="490"/>
      <c r="CL1000" s="186"/>
    </row>
    <row r="1001" spans="67:90" x14ac:dyDescent="0.2">
      <c r="BO1001" s="490"/>
      <c r="BP1001" s="73"/>
      <c r="BQ1001" s="73"/>
      <c r="BR1001" s="73"/>
      <c r="BS1001" s="493"/>
      <c r="BT1001" s="493"/>
      <c r="BU1001" s="493"/>
      <c r="BV1001" s="70"/>
      <c r="BW1001" s="70"/>
      <c r="BX1001" s="70"/>
      <c r="BY1001" s="70"/>
      <c r="BZ1001" s="70"/>
      <c r="CA1001" s="70"/>
      <c r="CB1001" s="70"/>
      <c r="CC1001" s="70"/>
      <c r="CD1001" s="491"/>
      <c r="CE1001" s="491"/>
      <c r="CF1001" s="491"/>
      <c r="CG1001" s="491"/>
      <c r="CH1001" s="491"/>
      <c r="CI1001" s="491"/>
      <c r="CJ1001" s="491"/>
      <c r="CK1001" s="490"/>
      <c r="CL1001" s="186"/>
    </row>
    <row r="1002" spans="67:90" x14ac:dyDescent="0.2">
      <c r="BO1002" s="490"/>
      <c r="BP1002" s="73"/>
      <c r="BQ1002" s="73"/>
      <c r="BR1002" s="73"/>
      <c r="BS1002" s="493"/>
      <c r="BT1002" s="493"/>
      <c r="BU1002" s="493"/>
      <c r="BV1002" s="70"/>
      <c r="BW1002" s="70"/>
      <c r="BX1002" s="70"/>
      <c r="BY1002" s="70"/>
      <c r="BZ1002" s="70"/>
      <c r="CA1002" s="70"/>
      <c r="CB1002" s="70"/>
      <c r="CC1002" s="70"/>
      <c r="CD1002" s="491"/>
      <c r="CE1002" s="491"/>
      <c r="CF1002" s="491"/>
      <c r="CG1002" s="491"/>
      <c r="CH1002" s="491"/>
      <c r="CI1002" s="491"/>
      <c r="CJ1002" s="491"/>
      <c r="CK1002" s="490"/>
      <c r="CL1002" s="186"/>
    </row>
    <row r="1003" spans="67:90" x14ac:dyDescent="0.2">
      <c r="BO1003" s="490"/>
      <c r="BP1003" s="73"/>
      <c r="BQ1003" s="73"/>
      <c r="BR1003" s="73"/>
      <c r="BS1003" s="493"/>
      <c r="BT1003" s="493"/>
      <c r="BU1003" s="493"/>
      <c r="BV1003" s="70"/>
      <c r="BW1003" s="70"/>
      <c r="BX1003" s="70"/>
      <c r="BY1003" s="70"/>
      <c r="BZ1003" s="70"/>
      <c r="CA1003" s="70"/>
      <c r="CB1003" s="70"/>
      <c r="CC1003" s="70"/>
      <c r="CD1003" s="491"/>
      <c r="CE1003" s="491"/>
      <c r="CF1003" s="491"/>
      <c r="CG1003" s="491"/>
      <c r="CH1003" s="491"/>
      <c r="CI1003" s="491"/>
      <c r="CJ1003" s="491"/>
      <c r="CK1003" s="490"/>
      <c r="CL1003" s="186"/>
    </row>
    <row r="1004" spans="67:90" x14ac:dyDescent="0.2">
      <c r="BO1004" s="490"/>
      <c r="BP1004" s="73"/>
      <c r="BQ1004" s="73"/>
      <c r="BR1004" s="73"/>
      <c r="BS1004" s="493"/>
      <c r="BT1004" s="493"/>
      <c r="BU1004" s="493"/>
      <c r="BV1004" s="70"/>
      <c r="BW1004" s="70"/>
      <c r="BX1004" s="70"/>
      <c r="BY1004" s="70"/>
      <c r="BZ1004" s="70"/>
      <c r="CA1004" s="70"/>
      <c r="CB1004" s="70"/>
      <c r="CC1004" s="70"/>
      <c r="CD1004" s="491"/>
      <c r="CE1004" s="491"/>
      <c r="CF1004" s="491"/>
      <c r="CG1004" s="491"/>
      <c r="CH1004" s="491"/>
      <c r="CI1004" s="491"/>
      <c r="CJ1004" s="491"/>
      <c r="CK1004" s="490"/>
      <c r="CL1004" s="186"/>
    </row>
    <row r="1005" spans="67:90" x14ac:dyDescent="0.2">
      <c r="BO1005" s="490"/>
      <c r="BP1005" s="73"/>
      <c r="BQ1005" s="73"/>
      <c r="BR1005" s="73"/>
      <c r="BS1005" s="493"/>
      <c r="BT1005" s="493"/>
      <c r="BU1005" s="493"/>
      <c r="BV1005" s="70"/>
      <c r="BW1005" s="70"/>
      <c r="BX1005" s="70"/>
      <c r="BY1005" s="70"/>
      <c r="BZ1005" s="70"/>
      <c r="CA1005" s="70"/>
      <c r="CB1005" s="70"/>
      <c r="CC1005" s="70"/>
      <c r="CD1005" s="491"/>
      <c r="CE1005" s="491"/>
      <c r="CF1005" s="491"/>
      <c r="CG1005" s="491"/>
      <c r="CH1005" s="491"/>
      <c r="CI1005" s="491"/>
      <c r="CJ1005" s="491"/>
      <c r="CK1005" s="490"/>
      <c r="CL1005" s="186"/>
    </row>
    <row r="1006" spans="67:90" x14ac:dyDescent="0.2">
      <c r="BO1006" s="490"/>
      <c r="BP1006" s="73"/>
      <c r="BQ1006" s="73"/>
      <c r="BR1006" s="73"/>
      <c r="BS1006" s="493"/>
      <c r="BT1006" s="493"/>
      <c r="BU1006" s="493"/>
      <c r="BV1006" s="70"/>
      <c r="BW1006" s="70"/>
      <c r="BX1006" s="70"/>
      <c r="BY1006" s="70"/>
      <c r="BZ1006" s="70"/>
      <c r="CA1006" s="70"/>
      <c r="CB1006" s="70"/>
      <c r="CC1006" s="70"/>
      <c r="CD1006" s="491"/>
      <c r="CE1006" s="491"/>
      <c r="CF1006" s="491"/>
      <c r="CG1006" s="491"/>
      <c r="CH1006" s="491"/>
      <c r="CI1006" s="491"/>
      <c r="CJ1006" s="491"/>
      <c r="CK1006" s="490"/>
      <c r="CL1006" s="186"/>
    </row>
    <row r="1007" spans="67:90" x14ac:dyDescent="0.2">
      <c r="BO1007" s="490"/>
      <c r="BP1007" s="73"/>
      <c r="BQ1007" s="73"/>
      <c r="BR1007" s="73"/>
      <c r="BS1007" s="493"/>
      <c r="BT1007" s="493"/>
      <c r="BU1007" s="493"/>
      <c r="BV1007" s="70"/>
      <c r="BW1007" s="70"/>
      <c r="BX1007" s="70"/>
      <c r="BY1007" s="70"/>
      <c r="BZ1007" s="70"/>
      <c r="CA1007" s="70"/>
      <c r="CB1007" s="70"/>
      <c r="CC1007" s="70"/>
      <c r="CD1007" s="491"/>
      <c r="CE1007" s="491"/>
      <c r="CF1007" s="491"/>
      <c r="CG1007" s="491"/>
      <c r="CH1007" s="491"/>
      <c r="CI1007" s="491"/>
      <c r="CJ1007" s="491"/>
      <c r="CK1007" s="490"/>
      <c r="CL1007" s="186"/>
    </row>
    <row r="1008" spans="67:90" x14ac:dyDescent="0.2">
      <c r="BO1008" s="490"/>
      <c r="BP1008" s="73"/>
      <c r="BQ1008" s="73"/>
      <c r="BR1008" s="73"/>
      <c r="BS1008" s="493"/>
      <c r="BT1008" s="493"/>
      <c r="BU1008" s="493"/>
      <c r="BV1008" s="70"/>
      <c r="BW1008" s="70"/>
      <c r="BX1008" s="70"/>
      <c r="BY1008" s="70"/>
      <c r="BZ1008" s="70"/>
      <c r="CA1008" s="70"/>
      <c r="CB1008" s="70"/>
      <c r="CC1008" s="70"/>
      <c r="CD1008" s="491"/>
      <c r="CE1008" s="491"/>
      <c r="CF1008" s="491"/>
      <c r="CG1008" s="491"/>
      <c r="CH1008" s="491"/>
      <c r="CI1008" s="491"/>
      <c r="CJ1008" s="491"/>
      <c r="CK1008" s="490"/>
      <c r="CL1008" s="186"/>
    </row>
    <row r="1009" spans="67:90" x14ac:dyDescent="0.2">
      <c r="BO1009" s="490"/>
      <c r="BP1009" s="73"/>
      <c r="BQ1009" s="73"/>
      <c r="BR1009" s="73"/>
      <c r="BS1009" s="493"/>
      <c r="BT1009" s="493"/>
      <c r="BU1009" s="493"/>
      <c r="BV1009" s="70"/>
      <c r="BW1009" s="70"/>
      <c r="BX1009" s="70"/>
      <c r="BY1009" s="70"/>
      <c r="BZ1009" s="70"/>
      <c r="CA1009" s="70"/>
      <c r="CB1009" s="70"/>
      <c r="CC1009" s="70"/>
      <c r="CD1009" s="491"/>
      <c r="CE1009" s="491"/>
      <c r="CF1009" s="491"/>
      <c r="CG1009" s="491"/>
      <c r="CH1009" s="491"/>
      <c r="CI1009" s="491"/>
      <c r="CJ1009" s="491"/>
      <c r="CK1009" s="490"/>
      <c r="CL1009" s="186"/>
    </row>
    <row r="1010" spans="67:90" x14ac:dyDescent="0.2">
      <c r="BO1010" s="490"/>
      <c r="BP1010" s="73"/>
      <c r="BQ1010" s="73"/>
      <c r="BR1010" s="73"/>
      <c r="BS1010" s="493"/>
      <c r="BT1010" s="493"/>
      <c r="BU1010" s="493"/>
      <c r="BV1010" s="70"/>
      <c r="BW1010" s="70"/>
      <c r="BX1010" s="70"/>
      <c r="BY1010" s="70"/>
      <c r="BZ1010" s="70"/>
      <c r="CA1010" s="70"/>
      <c r="CB1010" s="70"/>
      <c r="CC1010" s="70"/>
      <c r="CD1010" s="491"/>
      <c r="CE1010" s="491"/>
      <c r="CF1010" s="491"/>
      <c r="CG1010" s="491"/>
      <c r="CH1010" s="491"/>
      <c r="CI1010" s="491"/>
      <c r="CJ1010" s="491"/>
      <c r="CK1010" s="490"/>
      <c r="CL1010" s="186"/>
    </row>
    <row r="1011" spans="67:90" x14ac:dyDescent="0.2">
      <c r="BO1011" s="490"/>
      <c r="BP1011" s="73"/>
      <c r="BQ1011" s="73"/>
      <c r="BR1011" s="73"/>
      <c r="BS1011" s="493"/>
      <c r="BT1011" s="493"/>
      <c r="BU1011" s="493"/>
      <c r="BV1011" s="70"/>
      <c r="BW1011" s="70"/>
      <c r="BX1011" s="70"/>
      <c r="BY1011" s="70"/>
      <c r="BZ1011" s="70"/>
      <c r="CA1011" s="70"/>
      <c r="CB1011" s="70"/>
      <c r="CC1011" s="70"/>
      <c r="CD1011" s="491"/>
      <c r="CE1011" s="491"/>
      <c r="CF1011" s="491"/>
      <c r="CG1011" s="491"/>
      <c r="CH1011" s="491"/>
      <c r="CI1011" s="491"/>
      <c r="CJ1011" s="491"/>
      <c r="CK1011" s="490"/>
      <c r="CL1011" s="186"/>
    </row>
    <row r="1012" spans="67:90" x14ac:dyDescent="0.2">
      <c r="BO1012" s="490"/>
      <c r="BP1012" s="73"/>
      <c r="BQ1012" s="73"/>
      <c r="BR1012" s="73"/>
      <c r="BS1012" s="493"/>
      <c r="BT1012" s="493"/>
      <c r="BU1012" s="493"/>
      <c r="BV1012" s="70"/>
      <c r="BW1012" s="70"/>
      <c r="BX1012" s="70"/>
      <c r="BY1012" s="70"/>
      <c r="BZ1012" s="70"/>
      <c r="CA1012" s="70"/>
      <c r="CB1012" s="70"/>
      <c r="CC1012" s="70"/>
      <c r="CD1012" s="491"/>
      <c r="CE1012" s="491"/>
      <c r="CF1012" s="491"/>
      <c r="CG1012" s="491"/>
      <c r="CH1012" s="491"/>
      <c r="CI1012" s="491"/>
      <c r="CJ1012" s="491"/>
      <c r="CK1012" s="490"/>
      <c r="CL1012" s="186"/>
    </row>
    <row r="1013" spans="67:90" x14ac:dyDescent="0.2">
      <c r="BO1013" s="490"/>
      <c r="BP1013" s="73"/>
      <c r="BQ1013" s="73"/>
      <c r="BR1013" s="73"/>
      <c r="BS1013" s="493"/>
      <c r="BT1013" s="493"/>
      <c r="BU1013" s="493"/>
      <c r="BV1013" s="70"/>
      <c r="BW1013" s="70"/>
      <c r="BX1013" s="70"/>
      <c r="BY1013" s="70"/>
      <c r="BZ1013" s="70"/>
      <c r="CA1013" s="70"/>
      <c r="CB1013" s="70"/>
      <c r="CC1013" s="70"/>
      <c r="CD1013" s="491"/>
      <c r="CE1013" s="491"/>
      <c r="CF1013" s="491"/>
      <c r="CG1013" s="491"/>
      <c r="CH1013" s="491"/>
      <c r="CI1013" s="491"/>
      <c r="CJ1013" s="491"/>
      <c r="CK1013" s="490"/>
      <c r="CL1013" s="186"/>
    </row>
    <row r="1014" spans="67:90" x14ac:dyDescent="0.2">
      <c r="BO1014" s="490"/>
      <c r="BP1014" s="73"/>
      <c r="BQ1014" s="73"/>
      <c r="BR1014" s="73"/>
      <c r="BS1014" s="493"/>
      <c r="BT1014" s="493"/>
      <c r="BU1014" s="493"/>
      <c r="BV1014" s="70"/>
      <c r="BW1014" s="70"/>
      <c r="BX1014" s="70"/>
      <c r="BY1014" s="70"/>
      <c r="BZ1014" s="70"/>
      <c r="CA1014" s="70"/>
      <c r="CB1014" s="70"/>
      <c r="CC1014" s="70"/>
      <c r="CD1014" s="491"/>
      <c r="CE1014" s="491"/>
      <c r="CF1014" s="491"/>
      <c r="CG1014" s="491"/>
      <c r="CH1014" s="491"/>
      <c r="CI1014" s="491"/>
      <c r="CJ1014" s="491"/>
      <c r="CK1014" s="490"/>
      <c r="CL1014" s="186"/>
    </row>
    <row r="1015" spans="67:90" x14ac:dyDescent="0.2">
      <c r="BO1015" s="490"/>
      <c r="BP1015" s="73"/>
      <c r="BQ1015" s="73"/>
      <c r="BR1015" s="73"/>
      <c r="BS1015" s="493"/>
      <c r="BT1015" s="493"/>
      <c r="BU1015" s="493"/>
      <c r="BV1015" s="70"/>
      <c r="BW1015" s="70"/>
      <c r="BX1015" s="70"/>
      <c r="BY1015" s="70"/>
      <c r="BZ1015" s="70"/>
      <c r="CA1015" s="70"/>
      <c r="CB1015" s="70"/>
      <c r="CC1015" s="70"/>
      <c r="CD1015" s="491"/>
      <c r="CE1015" s="491"/>
      <c r="CF1015" s="491"/>
      <c r="CG1015" s="491"/>
      <c r="CH1015" s="491"/>
      <c r="CI1015" s="491"/>
      <c r="CJ1015" s="491"/>
      <c r="CK1015" s="490"/>
      <c r="CL1015" s="186"/>
    </row>
    <row r="1016" spans="67:90" x14ac:dyDescent="0.2">
      <c r="BO1016" s="490"/>
      <c r="BP1016" s="73"/>
      <c r="BQ1016" s="73"/>
      <c r="BR1016" s="73"/>
      <c r="BS1016" s="493"/>
      <c r="BT1016" s="493"/>
      <c r="BU1016" s="493"/>
      <c r="BV1016" s="70"/>
      <c r="BW1016" s="70"/>
      <c r="BX1016" s="70"/>
      <c r="BY1016" s="70"/>
      <c r="BZ1016" s="70"/>
      <c r="CA1016" s="70"/>
      <c r="CB1016" s="70"/>
      <c r="CC1016" s="70"/>
      <c r="CD1016" s="491"/>
      <c r="CE1016" s="491"/>
      <c r="CF1016" s="491"/>
      <c r="CG1016" s="491"/>
      <c r="CH1016" s="491"/>
      <c r="CI1016" s="491"/>
      <c r="CJ1016" s="491"/>
      <c r="CK1016" s="490"/>
      <c r="CL1016" s="186"/>
    </row>
    <row r="1017" spans="67:90" x14ac:dyDescent="0.2">
      <c r="BO1017" s="490"/>
      <c r="BP1017" s="73"/>
      <c r="BQ1017" s="73"/>
      <c r="BR1017" s="73"/>
      <c r="BS1017" s="493"/>
      <c r="BT1017" s="493"/>
      <c r="BU1017" s="493"/>
      <c r="BV1017" s="70"/>
      <c r="BW1017" s="70"/>
      <c r="BX1017" s="70"/>
      <c r="BY1017" s="70"/>
      <c r="BZ1017" s="70"/>
      <c r="CA1017" s="70"/>
      <c r="CB1017" s="70"/>
      <c r="CC1017" s="70"/>
      <c r="CD1017" s="491"/>
      <c r="CE1017" s="491"/>
      <c r="CF1017" s="491"/>
      <c r="CG1017" s="491"/>
      <c r="CH1017" s="491"/>
      <c r="CI1017" s="491"/>
      <c r="CJ1017" s="491"/>
      <c r="CK1017" s="490"/>
      <c r="CL1017" s="186"/>
    </row>
    <row r="1018" spans="67:90" x14ac:dyDescent="0.2">
      <c r="BO1018" s="490"/>
      <c r="BP1018" s="73"/>
      <c r="BQ1018" s="73"/>
      <c r="BR1018" s="73"/>
      <c r="BS1018" s="493"/>
      <c r="BT1018" s="493"/>
      <c r="BU1018" s="493"/>
      <c r="BV1018" s="70"/>
      <c r="BW1018" s="70"/>
      <c r="BX1018" s="70"/>
      <c r="BY1018" s="70"/>
      <c r="BZ1018" s="70"/>
      <c r="CA1018" s="70"/>
      <c r="CB1018" s="70"/>
      <c r="CC1018" s="70"/>
      <c r="CD1018" s="491"/>
      <c r="CE1018" s="491"/>
      <c r="CF1018" s="491"/>
      <c r="CG1018" s="491"/>
      <c r="CH1018" s="491"/>
      <c r="CI1018" s="491"/>
      <c r="CJ1018" s="491"/>
      <c r="CK1018" s="490"/>
      <c r="CL1018" s="186"/>
    </row>
    <row r="1019" spans="67:90" x14ac:dyDescent="0.2">
      <c r="BO1019" s="490"/>
      <c r="BP1019" s="73"/>
      <c r="BQ1019" s="73"/>
      <c r="BR1019" s="73"/>
      <c r="BS1019" s="493"/>
      <c r="BT1019" s="493"/>
      <c r="BU1019" s="493"/>
      <c r="BV1019" s="70"/>
      <c r="BW1019" s="70"/>
      <c r="BX1019" s="70"/>
      <c r="BY1019" s="70"/>
      <c r="BZ1019" s="70"/>
      <c r="CA1019" s="70"/>
      <c r="CB1019" s="70"/>
      <c r="CC1019" s="70"/>
      <c r="CD1019" s="491"/>
      <c r="CE1019" s="491"/>
      <c r="CF1019" s="491"/>
      <c r="CG1019" s="491"/>
      <c r="CH1019" s="491"/>
      <c r="CI1019" s="491"/>
      <c r="CJ1019" s="491"/>
      <c r="CK1019" s="490"/>
      <c r="CL1019" s="186"/>
    </row>
    <row r="1020" spans="67:90" x14ac:dyDescent="0.2">
      <c r="BO1020" s="490"/>
      <c r="BP1020" s="73"/>
      <c r="BQ1020" s="73"/>
      <c r="BR1020" s="73"/>
      <c r="BS1020" s="493"/>
      <c r="BT1020" s="493"/>
      <c r="BU1020" s="493"/>
      <c r="BV1020" s="70"/>
      <c r="BW1020" s="70"/>
      <c r="BX1020" s="70"/>
      <c r="BY1020" s="70"/>
      <c r="BZ1020" s="70"/>
      <c r="CA1020" s="70"/>
      <c r="CB1020" s="70"/>
      <c r="CC1020" s="70"/>
      <c r="CD1020" s="491"/>
      <c r="CE1020" s="491"/>
      <c r="CF1020" s="491"/>
      <c r="CG1020" s="491"/>
      <c r="CH1020" s="491"/>
      <c r="CI1020" s="491"/>
      <c r="CJ1020" s="491"/>
      <c r="CK1020" s="490"/>
      <c r="CL1020" s="186"/>
    </row>
    <row r="1021" spans="67:90" x14ac:dyDescent="0.2">
      <c r="BO1021" s="490"/>
      <c r="BP1021" s="73"/>
      <c r="BQ1021" s="73"/>
      <c r="BR1021" s="73"/>
      <c r="BS1021" s="493"/>
      <c r="BT1021" s="493"/>
      <c r="BU1021" s="493"/>
      <c r="BV1021" s="70"/>
      <c r="BW1021" s="70"/>
      <c r="BX1021" s="70"/>
      <c r="BY1021" s="70"/>
      <c r="BZ1021" s="70"/>
      <c r="CA1021" s="70"/>
      <c r="CB1021" s="70"/>
      <c r="CC1021" s="70"/>
      <c r="CD1021" s="491"/>
      <c r="CE1021" s="491"/>
      <c r="CF1021" s="491"/>
      <c r="CG1021" s="491"/>
      <c r="CH1021" s="491"/>
      <c r="CI1021" s="491"/>
      <c r="CJ1021" s="491"/>
      <c r="CK1021" s="490"/>
      <c r="CL1021" s="186"/>
    </row>
    <row r="1022" spans="67:90" x14ac:dyDescent="0.2">
      <c r="BO1022" s="490"/>
      <c r="BP1022" s="73"/>
      <c r="BQ1022" s="73"/>
      <c r="BR1022" s="73"/>
      <c r="BS1022" s="493"/>
      <c r="BT1022" s="493"/>
      <c r="BU1022" s="493"/>
      <c r="BV1022" s="70"/>
      <c r="BW1022" s="70"/>
      <c r="BX1022" s="70"/>
      <c r="BY1022" s="70"/>
      <c r="BZ1022" s="70"/>
      <c r="CA1022" s="70"/>
      <c r="CB1022" s="70"/>
      <c r="CC1022" s="70"/>
      <c r="CD1022" s="491"/>
      <c r="CE1022" s="491"/>
      <c r="CF1022" s="491"/>
      <c r="CG1022" s="491"/>
      <c r="CH1022" s="491"/>
      <c r="CI1022" s="491"/>
      <c r="CJ1022" s="491"/>
      <c r="CK1022" s="490"/>
      <c r="CL1022" s="186"/>
    </row>
    <row r="1023" spans="67:90" x14ac:dyDescent="0.2">
      <c r="BO1023" s="490"/>
      <c r="BP1023" s="73"/>
      <c r="BQ1023" s="73"/>
      <c r="BR1023" s="73"/>
      <c r="BS1023" s="493"/>
      <c r="BT1023" s="493"/>
      <c r="BU1023" s="493"/>
      <c r="BV1023" s="70"/>
      <c r="BW1023" s="70"/>
      <c r="BX1023" s="70"/>
      <c r="BY1023" s="70"/>
      <c r="BZ1023" s="70"/>
      <c r="CA1023" s="70"/>
      <c r="CB1023" s="70"/>
      <c r="CC1023" s="70"/>
      <c r="CD1023" s="491"/>
      <c r="CE1023" s="491"/>
      <c r="CF1023" s="491"/>
      <c r="CG1023" s="491"/>
      <c r="CH1023" s="491"/>
      <c r="CI1023" s="491"/>
      <c r="CJ1023" s="491"/>
      <c r="CK1023" s="490"/>
      <c r="CL1023" s="186"/>
    </row>
    <row r="1024" spans="67:90" x14ac:dyDescent="0.2">
      <c r="BO1024" s="490"/>
      <c r="BP1024" s="73"/>
      <c r="BQ1024" s="73"/>
      <c r="BR1024" s="73"/>
      <c r="BS1024" s="493"/>
      <c r="BT1024" s="493"/>
      <c r="BU1024" s="493"/>
      <c r="BV1024" s="70"/>
      <c r="BW1024" s="70"/>
      <c r="BX1024" s="70"/>
      <c r="BY1024" s="70"/>
      <c r="BZ1024" s="70"/>
      <c r="CA1024" s="70"/>
      <c r="CB1024" s="70"/>
      <c r="CC1024" s="70"/>
      <c r="CD1024" s="491"/>
      <c r="CE1024" s="491"/>
      <c r="CF1024" s="491"/>
      <c r="CG1024" s="491"/>
      <c r="CH1024" s="491"/>
      <c r="CI1024" s="491"/>
      <c r="CJ1024" s="491"/>
      <c r="CK1024" s="490"/>
      <c r="CL1024" s="186"/>
    </row>
    <row r="1025" spans="67:90" x14ac:dyDescent="0.2">
      <c r="BO1025" s="490"/>
      <c r="BP1025" s="73"/>
      <c r="BQ1025" s="73"/>
      <c r="BR1025" s="73"/>
      <c r="BS1025" s="493"/>
      <c r="BT1025" s="493"/>
      <c r="BU1025" s="493"/>
      <c r="BV1025" s="70"/>
      <c r="BW1025" s="70"/>
      <c r="BX1025" s="70"/>
      <c r="BY1025" s="70"/>
      <c r="BZ1025" s="70"/>
      <c r="CA1025" s="70"/>
      <c r="CB1025" s="70"/>
      <c r="CC1025" s="70"/>
      <c r="CD1025" s="491"/>
      <c r="CE1025" s="491"/>
      <c r="CF1025" s="491"/>
      <c r="CG1025" s="491"/>
      <c r="CH1025" s="491"/>
      <c r="CI1025" s="491"/>
      <c r="CJ1025" s="491"/>
      <c r="CK1025" s="490"/>
      <c r="CL1025" s="186"/>
    </row>
    <row r="1026" spans="67:90" x14ac:dyDescent="0.2">
      <c r="BO1026" s="490"/>
      <c r="BP1026" s="73"/>
      <c r="BQ1026" s="73"/>
      <c r="BR1026" s="73"/>
      <c r="BS1026" s="493"/>
      <c r="BT1026" s="493"/>
      <c r="BU1026" s="493"/>
      <c r="BV1026" s="70"/>
      <c r="BW1026" s="70"/>
      <c r="BX1026" s="70"/>
      <c r="BY1026" s="70"/>
      <c r="BZ1026" s="70"/>
      <c r="CA1026" s="70"/>
      <c r="CB1026" s="70"/>
      <c r="CC1026" s="70"/>
      <c r="CD1026" s="491"/>
      <c r="CE1026" s="491"/>
      <c r="CF1026" s="491"/>
      <c r="CG1026" s="491"/>
      <c r="CH1026" s="491"/>
      <c r="CI1026" s="491"/>
      <c r="CJ1026" s="491"/>
      <c r="CK1026" s="490"/>
      <c r="CL1026" s="186"/>
    </row>
    <row r="1027" spans="67:90" x14ac:dyDescent="0.2">
      <c r="BO1027" s="490"/>
      <c r="BP1027" s="73"/>
      <c r="BQ1027" s="73"/>
      <c r="BR1027" s="73"/>
      <c r="BS1027" s="493"/>
      <c r="BT1027" s="493"/>
      <c r="BU1027" s="493"/>
      <c r="BV1027" s="70"/>
      <c r="BW1027" s="70"/>
      <c r="BX1027" s="70"/>
      <c r="BY1027" s="70"/>
      <c r="BZ1027" s="70"/>
      <c r="CA1027" s="70"/>
      <c r="CB1027" s="70"/>
      <c r="CC1027" s="70"/>
      <c r="CD1027" s="491"/>
      <c r="CE1027" s="491"/>
      <c r="CF1027" s="491"/>
      <c r="CG1027" s="491"/>
      <c r="CH1027" s="491"/>
      <c r="CI1027" s="491"/>
      <c r="CJ1027" s="491"/>
      <c r="CK1027" s="490"/>
      <c r="CL1027" s="186"/>
    </row>
    <row r="1028" spans="67:90" x14ac:dyDescent="0.2">
      <c r="BO1028" s="490"/>
      <c r="BP1028" s="73"/>
      <c r="BQ1028" s="73"/>
      <c r="BR1028" s="73"/>
      <c r="BS1028" s="493"/>
      <c r="BT1028" s="493"/>
      <c r="BU1028" s="493"/>
      <c r="BV1028" s="70"/>
      <c r="BW1028" s="70"/>
      <c r="BX1028" s="70"/>
      <c r="BY1028" s="70"/>
      <c r="BZ1028" s="70"/>
      <c r="CA1028" s="70"/>
      <c r="CB1028" s="70"/>
      <c r="CC1028" s="70"/>
      <c r="CD1028" s="491"/>
      <c r="CE1028" s="491"/>
      <c r="CF1028" s="491"/>
      <c r="CG1028" s="491"/>
      <c r="CH1028" s="491"/>
      <c r="CI1028" s="491"/>
      <c r="CJ1028" s="491"/>
      <c r="CK1028" s="490"/>
      <c r="CL1028" s="186"/>
    </row>
    <row r="1029" spans="67:90" x14ac:dyDescent="0.2">
      <c r="BO1029" s="490"/>
      <c r="BP1029" s="73"/>
      <c r="BQ1029" s="73"/>
      <c r="BR1029" s="73"/>
      <c r="BS1029" s="493"/>
      <c r="BT1029" s="493"/>
      <c r="BU1029" s="493"/>
      <c r="BV1029" s="70"/>
      <c r="BW1029" s="70"/>
      <c r="BX1029" s="70"/>
      <c r="BY1029" s="70"/>
      <c r="BZ1029" s="70"/>
      <c r="CA1029" s="70"/>
      <c r="CB1029" s="70"/>
      <c r="CC1029" s="70"/>
      <c r="CD1029" s="491"/>
      <c r="CE1029" s="491"/>
      <c r="CF1029" s="491"/>
      <c r="CG1029" s="491"/>
      <c r="CH1029" s="491"/>
      <c r="CI1029" s="491"/>
      <c r="CJ1029" s="491"/>
      <c r="CK1029" s="490"/>
      <c r="CL1029" s="186"/>
    </row>
    <row r="1030" spans="67:90" x14ac:dyDescent="0.2">
      <c r="BO1030" s="490"/>
      <c r="BP1030" s="73"/>
      <c r="BQ1030" s="73"/>
      <c r="BR1030" s="73"/>
      <c r="BS1030" s="493"/>
      <c r="BT1030" s="493"/>
      <c r="BU1030" s="493"/>
      <c r="BV1030" s="70"/>
      <c r="BW1030" s="70"/>
      <c r="BX1030" s="70"/>
      <c r="BY1030" s="70"/>
      <c r="BZ1030" s="70"/>
      <c r="CA1030" s="70"/>
      <c r="CB1030" s="70"/>
      <c r="CC1030" s="70"/>
      <c r="CD1030" s="491"/>
      <c r="CE1030" s="491"/>
      <c r="CF1030" s="491"/>
      <c r="CG1030" s="491"/>
      <c r="CH1030" s="491"/>
      <c r="CI1030" s="491"/>
      <c r="CJ1030" s="491"/>
      <c r="CK1030" s="490"/>
      <c r="CL1030" s="186"/>
    </row>
    <row r="1031" spans="67:90" x14ac:dyDescent="0.2">
      <c r="BO1031" s="490"/>
      <c r="BP1031" s="73"/>
      <c r="BQ1031" s="73"/>
      <c r="BR1031" s="73"/>
      <c r="BS1031" s="493"/>
      <c r="BT1031" s="493"/>
      <c r="BU1031" s="493"/>
      <c r="BV1031" s="70"/>
      <c r="BW1031" s="70"/>
      <c r="BX1031" s="70"/>
      <c r="BY1031" s="70"/>
      <c r="BZ1031" s="70"/>
      <c r="CA1031" s="70"/>
      <c r="CB1031" s="70"/>
      <c r="CC1031" s="70"/>
      <c r="CD1031" s="491"/>
      <c r="CE1031" s="491"/>
      <c r="CF1031" s="491"/>
      <c r="CG1031" s="491"/>
      <c r="CH1031" s="491"/>
      <c r="CI1031" s="491"/>
      <c r="CJ1031" s="491"/>
      <c r="CK1031" s="490"/>
      <c r="CL1031" s="186"/>
    </row>
    <row r="1032" spans="67:90" x14ac:dyDescent="0.2">
      <c r="BO1032" s="490"/>
      <c r="BP1032" s="73"/>
      <c r="BQ1032" s="73"/>
      <c r="BR1032" s="73"/>
      <c r="BS1032" s="493"/>
      <c r="BT1032" s="493"/>
      <c r="BU1032" s="493"/>
      <c r="BV1032" s="70"/>
      <c r="BW1032" s="70"/>
      <c r="BX1032" s="70"/>
      <c r="BY1032" s="70"/>
      <c r="BZ1032" s="70"/>
      <c r="CA1032" s="70"/>
      <c r="CB1032" s="70"/>
      <c r="CC1032" s="70"/>
      <c r="CD1032" s="491"/>
      <c r="CE1032" s="491"/>
      <c r="CF1032" s="491"/>
      <c r="CG1032" s="491"/>
      <c r="CH1032" s="491"/>
      <c r="CI1032" s="491"/>
      <c r="CJ1032" s="491"/>
      <c r="CK1032" s="490"/>
      <c r="CL1032" s="186"/>
    </row>
    <row r="1033" spans="67:90" x14ac:dyDescent="0.2">
      <c r="BO1033" s="490"/>
      <c r="BP1033" s="73"/>
      <c r="BQ1033" s="73"/>
      <c r="BR1033" s="73"/>
      <c r="BS1033" s="493"/>
      <c r="BT1033" s="493"/>
      <c r="BU1033" s="493"/>
      <c r="BV1033" s="70"/>
      <c r="BW1033" s="70"/>
      <c r="BX1033" s="70"/>
      <c r="BY1033" s="70"/>
      <c r="BZ1033" s="70"/>
      <c r="CA1033" s="70"/>
      <c r="CB1033" s="70"/>
      <c r="CC1033" s="70"/>
      <c r="CD1033" s="491"/>
      <c r="CE1033" s="491"/>
      <c r="CF1033" s="491"/>
      <c r="CG1033" s="491"/>
      <c r="CH1033" s="491"/>
      <c r="CI1033" s="491"/>
      <c r="CJ1033" s="491"/>
      <c r="CK1033" s="490"/>
      <c r="CL1033" s="186"/>
    </row>
    <row r="1034" spans="67:90" x14ac:dyDescent="0.2">
      <c r="BO1034" s="490"/>
      <c r="BP1034" s="73"/>
      <c r="BQ1034" s="73"/>
      <c r="BR1034" s="73"/>
      <c r="BS1034" s="493"/>
      <c r="BT1034" s="493"/>
      <c r="BU1034" s="493"/>
      <c r="BV1034" s="70"/>
      <c r="BW1034" s="70"/>
      <c r="BX1034" s="70"/>
      <c r="BY1034" s="70"/>
      <c r="BZ1034" s="70"/>
      <c r="CA1034" s="70"/>
      <c r="CB1034" s="70"/>
      <c r="CC1034" s="70"/>
      <c r="CD1034" s="491"/>
      <c r="CE1034" s="491"/>
      <c r="CF1034" s="491"/>
      <c r="CG1034" s="491"/>
      <c r="CH1034" s="491"/>
      <c r="CI1034" s="491"/>
      <c r="CJ1034" s="491"/>
      <c r="CK1034" s="490"/>
      <c r="CL1034" s="186"/>
    </row>
    <row r="1035" spans="67:90" x14ac:dyDescent="0.2">
      <c r="BO1035" s="490"/>
      <c r="BP1035" s="73"/>
      <c r="BQ1035" s="73"/>
      <c r="BR1035" s="73"/>
      <c r="BS1035" s="493"/>
      <c r="BT1035" s="493"/>
      <c r="BU1035" s="493"/>
      <c r="BV1035" s="70"/>
      <c r="BW1035" s="70"/>
      <c r="BX1035" s="70"/>
      <c r="BY1035" s="70"/>
      <c r="BZ1035" s="70"/>
      <c r="CA1035" s="70"/>
      <c r="CB1035" s="70"/>
      <c r="CC1035" s="70"/>
      <c r="CD1035" s="491"/>
      <c r="CE1035" s="491"/>
      <c r="CF1035" s="491"/>
      <c r="CG1035" s="491"/>
      <c r="CH1035" s="491"/>
      <c r="CI1035" s="491"/>
      <c r="CJ1035" s="491"/>
      <c r="CK1035" s="490"/>
      <c r="CL1035" s="186"/>
    </row>
    <row r="1036" spans="67:90" x14ac:dyDescent="0.2">
      <c r="BO1036" s="490"/>
      <c r="BP1036" s="73"/>
      <c r="BQ1036" s="73"/>
      <c r="BR1036" s="73"/>
      <c r="BS1036" s="493"/>
      <c r="BT1036" s="493"/>
      <c r="BU1036" s="493"/>
      <c r="BV1036" s="70"/>
      <c r="BW1036" s="70"/>
      <c r="BX1036" s="70"/>
      <c r="BY1036" s="70"/>
      <c r="BZ1036" s="70"/>
      <c r="CA1036" s="70"/>
      <c r="CB1036" s="70"/>
      <c r="CC1036" s="70"/>
      <c r="CD1036" s="491"/>
      <c r="CE1036" s="491"/>
      <c r="CF1036" s="491"/>
      <c r="CG1036" s="491"/>
      <c r="CH1036" s="491"/>
      <c r="CI1036" s="491"/>
      <c r="CJ1036" s="491"/>
      <c r="CK1036" s="490"/>
      <c r="CL1036" s="186"/>
    </row>
    <row r="1037" spans="67:90" x14ac:dyDescent="0.2">
      <c r="BO1037" s="490"/>
      <c r="BP1037" s="73"/>
      <c r="BQ1037" s="73"/>
      <c r="BR1037" s="73"/>
      <c r="BS1037" s="493"/>
      <c r="BT1037" s="493"/>
      <c r="BU1037" s="493"/>
      <c r="BV1037" s="70"/>
      <c r="BW1037" s="70"/>
      <c r="BX1037" s="70"/>
      <c r="BY1037" s="70"/>
      <c r="BZ1037" s="70"/>
      <c r="CA1037" s="70"/>
      <c r="CB1037" s="70"/>
      <c r="CC1037" s="70"/>
      <c r="CD1037" s="491"/>
      <c r="CE1037" s="491"/>
      <c r="CF1037" s="491"/>
      <c r="CG1037" s="491"/>
      <c r="CH1037" s="491"/>
      <c r="CI1037" s="491"/>
      <c r="CJ1037" s="491"/>
      <c r="CK1037" s="490"/>
      <c r="CL1037" s="186"/>
    </row>
    <row r="1038" spans="67:90" x14ac:dyDescent="0.2">
      <c r="BO1038" s="490"/>
      <c r="BP1038" s="73"/>
      <c r="BQ1038" s="73"/>
      <c r="BR1038" s="73"/>
      <c r="BS1038" s="493"/>
      <c r="BT1038" s="493"/>
      <c r="BU1038" s="493"/>
      <c r="BV1038" s="70"/>
      <c r="BW1038" s="70"/>
      <c r="BX1038" s="70"/>
      <c r="BY1038" s="70"/>
      <c r="BZ1038" s="70"/>
      <c r="CA1038" s="70"/>
      <c r="CB1038" s="70"/>
      <c r="CC1038" s="70"/>
      <c r="CD1038" s="491"/>
      <c r="CE1038" s="491"/>
      <c r="CF1038" s="491"/>
      <c r="CG1038" s="491"/>
      <c r="CH1038" s="491"/>
      <c r="CI1038" s="491"/>
      <c r="CJ1038" s="491"/>
      <c r="CK1038" s="490"/>
      <c r="CL1038" s="186"/>
    </row>
    <row r="1039" spans="67:90" x14ac:dyDescent="0.2">
      <c r="BO1039" s="490"/>
      <c r="BP1039" s="73"/>
      <c r="BQ1039" s="73"/>
      <c r="BR1039" s="73"/>
      <c r="BS1039" s="493"/>
      <c r="BT1039" s="493"/>
      <c r="BU1039" s="493"/>
      <c r="BV1039" s="70"/>
      <c r="BW1039" s="70"/>
      <c r="BX1039" s="70"/>
      <c r="BY1039" s="70"/>
      <c r="BZ1039" s="70"/>
      <c r="CA1039" s="70"/>
      <c r="CB1039" s="70"/>
      <c r="CC1039" s="70"/>
      <c r="CD1039" s="491"/>
      <c r="CE1039" s="491"/>
      <c r="CF1039" s="491"/>
      <c r="CG1039" s="491"/>
      <c r="CH1039" s="491"/>
      <c r="CI1039" s="491"/>
      <c r="CJ1039" s="491"/>
      <c r="CK1039" s="490"/>
      <c r="CL1039" s="186"/>
    </row>
    <row r="1040" spans="67:90" x14ac:dyDescent="0.2">
      <c r="BO1040" s="490"/>
      <c r="BP1040" s="73"/>
      <c r="BQ1040" s="73"/>
      <c r="BR1040" s="73"/>
      <c r="BS1040" s="493"/>
      <c r="BT1040" s="493"/>
      <c r="BU1040" s="493"/>
      <c r="BV1040" s="70"/>
      <c r="BW1040" s="70"/>
      <c r="BX1040" s="70"/>
      <c r="BY1040" s="70"/>
      <c r="BZ1040" s="70"/>
      <c r="CA1040" s="70"/>
      <c r="CB1040" s="70"/>
      <c r="CC1040" s="70"/>
      <c r="CD1040" s="491"/>
      <c r="CE1040" s="491"/>
      <c r="CF1040" s="491"/>
      <c r="CG1040" s="491"/>
      <c r="CH1040" s="491"/>
      <c r="CI1040" s="491"/>
      <c r="CJ1040" s="491"/>
      <c r="CK1040" s="490"/>
      <c r="CL1040" s="186"/>
    </row>
    <row r="1041" spans="67:90" x14ac:dyDescent="0.2">
      <c r="BO1041" s="490"/>
      <c r="BP1041" s="73"/>
      <c r="BQ1041" s="73"/>
      <c r="BR1041" s="73"/>
      <c r="BS1041" s="493"/>
      <c r="BT1041" s="493"/>
      <c r="BU1041" s="493"/>
      <c r="BV1041" s="70"/>
      <c r="BW1041" s="70"/>
      <c r="BX1041" s="70"/>
      <c r="BY1041" s="70"/>
      <c r="BZ1041" s="70"/>
      <c r="CA1041" s="70"/>
      <c r="CB1041" s="70"/>
      <c r="CC1041" s="70"/>
      <c r="CD1041" s="491"/>
      <c r="CE1041" s="491"/>
      <c r="CF1041" s="491"/>
      <c r="CG1041" s="491"/>
      <c r="CH1041" s="491"/>
      <c r="CI1041" s="491"/>
      <c r="CJ1041" s="491"/>
      <c r="CK1041" s="490"/>
      <c r="CL1041" s="186"/>
    </row>
    <row r="1042" spans="67:90" x14ac:dyDescent="0.2">
      <c r="BO1042" s="490"/>
      <c r="BP1042" s="73"/>
      <c r="BQ1042" s="73"/>
      <c r="BR1042" s="73"/>
      <c r="BS1042" s="493"/>
      <c r="BT1042" s="493"/>
      <c r="BU1042" s="493"/>
      <c r="BV1042" s="70"/>
      <c r="BW1042" s="70"/>
      <c r="BX1042" s="70"/>
      <c r="BY1042" s="70"/>
      <c r="BZ1042" s="70"/>
      <c r="CA1042" s="70"/>
      <c r="CB1042" s="70"/>
      <c r="CC1042" s="70"/>
      <c r="CD1042" s="491"/>
      <c r="CE1042" s="491"/>
      <c r="CF1042" s="491"/>
      <c r="CG1042" s="491"/>
      <c r="CH1042" s="491"/>
      <c r="CI1042" s="491"/>
      <c r="CJ1042" s="491"/>
      <c r="CK1042" s="490"/>
      <c r="CL1042" s="186"/>
    </row>
    <row r="1043" spans="67:90" x14ac:dyDescent="0.2">
      <c r="BO1043" s="490"/>
      <c r="BP1043" s="73"/>
      <c r="BQ1043" s="73"/>
      <c r="BR1043" s="73"/>
      <c r="BS1043" s="493"/>
      <c r="BT1043" s="493"/>
      <c r="BU1043" s="493"/>
      <c r="BV1043" s="70"/>
      <c r="BW1043" s="70"/>
      <c r="BX1043" s="70"/>
      <c r="BY1043" s="70"/>
      <c r="BZ1043" s="70"/>
      <c r="CA1043" s="70"/>
      <c r="CB1043" s="70"/>
      <c r="CC1043" s="70"/>
      <c r="CD1043" s="491"/>
      <c r="CE1043" s="491"/>
      <c r="CF1043" s="491"/>
      <c r="CG1043" s="491"/>
      <c r="CH1043" s="491"/>
      <c r="CI1043" s="491"/>
      <c r="CJ1043" s="491"/>
      <c r="CK1043" s="490"/>
      <c r="CL1043" s="186"/>
    </row>
    <row r="1044" spans="67:90" x14ac:dyDescent="0.2">
      <c r="BO1044" s="490"/>
      <c r="BP1044" s="73"/>
      <c r="BQ1044" s="73"/>
      <c r="BR1044" s="73"/>
      <c r="BS1044" s="493"/>
      <c r="BT1044" s="493"/>
      <c r="BU1044" s="493"/>
      <c r="BV1044" s="70"/>
      <c r="BW1044" s="70"/>
      <c r="BX1044" s="70"/>
      <c r="BY1044" s="70"/>
      <c r="BZ1044" s="70"/>
      <c r="CA1044" s="70"/>
      <c r="CB1044" s="70"/>
      <c r="CC1044" s="70"/>
      <c r="CD1044" s="491"/>
      <c r="CE1044" s="491"/>
      <c r="CF1044" s="491"/>
      <c r="CG1044" s="491"/>
      <c r="CH1044" s="491"/>
      <c r="CI1044" s="491"/>
      <c r="CJ1044" s="491"/>
      <c r="CK1044" s="490"/>
      <c r="CL1044" s="186"/>
    </row>
    <row r="1045" spans="67:90" x14ac:dyDescent="0.2">
      <c r="BO1045" s="490"/>
      <c r="BP1045" s="73"/>
      <c r="BQ1045" s="73"/>
      <c r="BR1045" s="73"/>
      <c r="BS1045" s="493"/>
      <c r="BT1045" s="493"/>
      <c r="BU1045" s="493"/>
      <c r="BV1045" s="70"/>
      <c r="BW1045" s="70"/>
      <c r="BX1045" s="70"/>
      <c r="BY1045" s="70"/>
      <c r="BZ1045" s="70"/>
      <c r="CA1045" s="70"/>
      <c r="CB1045" s="70"/>
      <c r="CC1045" s="70"/>
      <c r="CD1045" s="491"/>
      <c r="CE1045" s="491"/>
      <c r="CF1045" s="491"/>
      <c r="CG1045" s="491"/>
      <c r="CH1045" s="491"/>
      <c r="CI1045" s="491"/>
      <c r="CJ1045" s="491"/>
      <c r="CK1045" s="490"/>
      <c r="CL1045" s="186"/>
    </row>
    <row r="1046" spans="67:90" x14ac:dyDescent="0.2">
      <c r="BO1046" s="490"/>
      <c r="BP1046" s="73"/>
      <c r="BQ1046" s="73"/>
      <c r="BR1046" s="73"/>
      <c r="BS1046" s="493"/>
      <c r="BT1046" s="493"/>
      <c r="BU1046" s="493"/>
      <c r="BV1046" s="70"/>
      <c r="BW1046" s="70"/>
      <c r="BX1046" s="70"/>
      <c r="BY1046" s="70"/>
      <c r="BZ1046" s="70"/>
      <c r="CA1046" s="70"/>
      <c r="CB1046" s="70"/>
      <c r="CC1046" s="70"/>
      <c r="CD1046" s="491"/>
      <c r="CE1046" s="491"/>
      <c r="CF1046" s="491"/>
      <c r="CG1046" s="491"/>
      <c r="CH1046" s="491"/>
      <c r="CI1046" s="491"/>
      <c r="CJ1046" s="491"/>
      <c r="CK1046" s="490"/>
      <c r="CL1046" s="186"/>
    </row>
    <row r="1047" spans="67:90" x14ac:dyDescent="0.2">
      <c r="BO1047" s="490"/>
      <c r="BP1047" s="73"/>
      <c r="BQ1047" s="73"/>
      <c r="BR1047" s="73"/>
      <c r="BS1047" s="493"/>
      <c r="BT1047" s="493"/>
      <c r="BU1047" s="493"/>
      <c r="BV1047" s="70"/>
      <c r="BW1047" s="70"/>
      <c r="BX1047" s="70"/>
      <c r="BY1047" s="70"/>
      <c r="BZ1047" s="70"/>
      <c r="CA1047" s="70"/>
      <c r="CB1047" s="70"/>
      <c r="CC1047" s="70"/>
      <c r="CD1047" s="491"/>
      <c r="CE1047" s="491"/>
      <c r="CF1047" s="491"/>
      <c r="CG1047" s="491"/>
      <c r="CH1047" s="491"/>
      <c r="CI1047" s="491"/>
      <c r="CJ1047" s="491"/>
      <c r="CK1047" s="490"/>
      <c r="CL1047" s="186"/>
    </row>
    <row r="1048" spans="67:90" x14ac:dyDescent="0.2">
      <c r="BO1048" s="490"/>
      <c r="BP1048" s="73"/>
      <c r="BQ1048" s="73"/>
      <c r="BR1048" s="73"/>
      <c r="BS1048" s="493"/>
      <c r="BT1048" s="493"/>
      <c r="BU1048" s="493"/>
      <c r="BV1048" s="70"/>
      <c r="BW1048" s="70"/>
      <c r="BX1048" s="70"/>
      <c r="BY1048" s="70"/>
      <c r="BZ1048" s="70"/>
      <c r="CA1048" s="70"/>
      <c r="CB1048" s="70"/>
      <c r="CC1048" s="70"/>
      <c r="CD1048" s="491"/>
      <c r="CE1048" s="491"/>
      <c r="CF1048" s="491"/>
      <c r="CG1048" s="491"/>
      <c r="CH1048" s="491"/>
      <c r="CI1048" s="491"/>
      <c r="CJ1048" s="491"/>
      <c r="CK1048" s="490"/>
      <c r="CL1048" s="186"/>
    </row>
    <row r="1049" spans="67:90" x14ac:dyDescent="0.2">
      <c r="BO1049" s="490"/>
      <c r="BP1049" s="73"/>
      <c r="BQ1049" s="73"/>
      <c r="BR1049" s="73"/>
      <c r="BS1049" s="493"/>
      <c r="BT1049" s="493"/>
      <c r="BU1049" s="493"/>
      <c r="BV1049" s="70"/>
      <c r="BW1049" s="70"/>
      <c r="BX1049" s="70"/>
      <c r="BY1049" s="70"/>
      <c r="BZ1049" s="70"/>
      <c r="CA1049" s="70"/>
      <c r="CB1049" s="70"/>
      <c r="CC1049" s="70"/>
      <c r="CD1049" s="491"/>
      <c r="CE1049" s="491"/>
      <c r="CF1049" s="491"/>
      <c r="CG1049" s="491"/>
      <c r="CH1049" s="491"/>
      <c r="CI1049" s="491"/>
      <c r="CJ1049" s="491"/>
      <c r="CK1049" s="490"/>
      <c r="CL1049" s="186"/>
    </row>
    <row r="1050" spans="67:90" x14ac:dyDescent="0.2">
      <c r="BO1050" s="490"/>
      <c r="BP1050" s="73"/>
      <c r="BQ1050" s="73"/>
      <c r="BR1050" s="73"/>
      <c r="BS1050" s="493"/>
      <c r="BT1050" s="493"/>
      <c r="BU1050" s="493"/>
      <c r="BV1050" s="70"/>
      <c r="BW1050" s="70"/>
      <c r="BX1050" s="70"/>
      <c r="BY1050" s="70"/>
      <c r="BZ1050" s="70"/>
      <c r="CA1050" s="70"/>
      <c r="CB1050" s="70"/>
      <c r="CC1050" s="70"/>
      <c r="CD1050" s="491"/>
      <c r="CE1050" s="491"/>
      <c r="CF1050" s="491"/>
      <c r="CG1050" s="491"/>
      <c r="CH1050" s="491"/>
      <c r="CI1050" s="491"/>
      <c r="CJ1050" s="491"/>
      <c r="CK1050" s="490"/>
      <c r="CL1050" s="186"/>
    </row>
    <row r="1051" spans="67:90" x14ac:dyDescent="0.2">
      <c r="BO1051" s="490"/>
      <c r="BP1051" s="73"/>
      <c r="BQ1051" s="73"/>
      <c r="BR1051" s="73"/>
      <c r="BS1051" s="493"/>
      <c r="BT1051" s="493"/>
      <c r="BU1051" s="493"/>
      <c r="BV1051" s="70"/>
      <c r="BW1051" s="70"/>
      <c r="BX1051" s="70"/>
      <c r="BY1051" s="70"/>
      <c r="BZ1051" s="70"/>
      <c r="CA1051" s="70"/>
      <c r="CB1051" s="70"/>
      <c r="CC1051" s="70"/>
      <c r="CD1051" s="491"/>
      <c r="CE1051" s="491"/>
      <c r="CF1051" s="491"/>
      <c r="CG1051" s="491"/>
      <c r="CH1051" s="491"/>
      <c r="CI1051" s="491"/>
      <c r="CJ1051" s="491"/>
      <c r="CK1051" s="490"/>
      <c r="CL1051" s="186"/>
    </row>
    <row r="1052" spans="67:90" x14ac:dyDescent="0.2">
      <c r="BO1052" s="490"/>
      <c r="BP1052" s="73"/>
      <c r="BQ1052" s="73"/>
      <c r="BR1052" s="73"/>
      <c r="BS1052" s="493"/>
      <c r="BT1052" s="493"/>
      <c r="BU1052" s="493"/>
      <c r="BV1052" s="70"/>
      <c r="BW1052" s="70"/>
      <c r="BX1052" s="70"/>
      <c r="BY1052" s="70"/>
      <c r="BZ1052" s="70"/>
      <c r="CA1052" s="70"/>
      <c r="CB1052" s="70"/>
      <c r="CC1052" s="70"/>
      <c r="CD1052" s="491"/>
      <c r="CE1052" s="491"/>
      <c r="CF1052" s="491"/>
      <c r="CG1052" s="491"/>
      <c r="CH1052" s="491"/>
      <c r="CI1052" s="491"/>
      <c r="CJ1052" s="491"/>
      <c r="CK1052" s="490"/>
      <c r="CL1052" s="186"/>
    </row>
    <row r="1053" spans="67:90" x14ac:dyDescent="0.2">
      <c r="BO1053" s="490"/>
      <c r="BP1053" s="73"/>
      <c r="BQ1053" s="73"/>
      <c r="BR1053" s="73"/>
      <c r="BS1053" s="493"/>
      <c r="BT1053" s="493"/>
      <c r="BU1053" s="493"/>
      <c r="BV1053" s="70"/>
      <c r="BW1053" s="70"/>
      <c r="BX1053" s="70"/>
      <c r="BY1053" s="70"/>
      <c r="BZ1053" s="70"/>
      <c r="CA1053" s="70"/>
      <c r="CB1053" s="70"/>
      <c r="CC1053" s="70"/>
      <c r="CD1053" s="491"/>
      <c r="CE1053" s="491"/>
      <c r="CF1053" s="491"/>
      <c r="CG1053" s="491"/>
      <c r="CH1053" s="491"/>
      <c r="CI1053" s="491"/>
      <c r="CJ1053" s="491"/>
      <c r="CK1053" s="490"/>
      <c r="CL1053" s="186"/>
    </row>
    <row r="1054" spans="67:90" x14ac:dyDescent="0.2">
      <c r="BO1054" s="490"/>
      <c r="BP1054" s="73"/>
      <c r="BQ1054" s="73"/>
      <c r="BR1054" s="73"/>
      <c r="BS1054" s="493"/>
      <c r="BT1054" s="493"/>
      <c r="BU1054" s="493"/>
      <c r="BV1054" s="70"/>
      <c r="BW1054" s="70"/>
      <c r="BX1054" s="70"/>
      <c r="BY1054" s="70"/>
      <c r="BZ1054" s="70"/>
      <c r="CA1054" s="70"/>
      <c r="CB1054" s="70"/>
      <c r="CC1054" s="70"/>
      <c r="CD1054" s="491"/>
      <c r="CE1054" s="491"/>
      <c r="CF1054" s="491"/>
      <c r="CG1054" s="491"/>
      <c r="CH1054" s="491"/>
      <c r="CI1054" s="491"/>
      <c r="CJ1054" s="491"/>
      <c r="CK1054" s="490"/>
      <c r="CL1054" s="186"/>
    </row>
    <row r="1055" spans="67:90" x14ac:dyDescent="0.2">
      <c r="BO1055" s="490"/>
      <c r="BP1055" s="73"/>
      <c r="BQ1055" s="73"/>
      <c r="BR1055" s="73"/>
      <c r="BS1055" s="493"/>
      <c r="BT1055" s="493"/>
      <c r="BU1055" s="493"/>
      <c r="BV1055" s="70"/>
      <c r="BW1055" s="70"/>
      <c r="BX1055" s="70"/>
      <c r="BY1055" s="70"/>
      <c r="BZ1055" s="70"/>
      <c r="CA1055" s="70"/>
      <c r="CB1055" s="70"/>
      <c r="CC1055" s="70"/>
      <c r="CD1055" s="491"/>
      <c r="CE1055" s="491"/>
      <c r="CF1055" s="491"/>
      <c r="CG1055" s="491"/>
      <c r="CH1055" s="491"/>
      <c r="CI1055" s="491"/>
      <c r="CJ1055" s="491"/>
      <c r="CK1055" s="490"/>
      <c r="CL1055" s="186"/>
    </row>
    <row r="1056" spans="67:90" x14ac:dyDescent="0.2">
      <c r="BO1056" s="490"/>
      <c r="BP1056" s="73"/>
      <c r="BQ1056" s="73"/>
      <c r="BR1056" s="73"/>
      <c r="BS1056" s="493"/>
      <c r="BT1056" s="493"/>
      <c r="BU1056" s="493"/>
      <c r="BV1056" s="70"/>
      <c r="BW1056" s="70"/>
      <c r="BX1056" s="70"/>
      <c r="BY1056" s="70"/>
      <c r="BZ1056" s="70"/>
      <c r="CA1056" s="70"/>
      <c r="CB1056" s="70"/>
      <c r="CC1056" s="70"/>
      <c r="CD1056" s="491"/>
      <c r="CE1056" s="491"/>
      <c r="CF1056" s="491"/>
      <c r="CG1056" s="491"/>
      <c r="CH1056" s="491"/>
      <c r="CI1056" s="491"/>
      <c r="CJ1056" s="491"/>
      <c r="CK1056" s="490"/>
      <c r="CL1056" s="186"/>
    </row>
    <row r="1057" spans="67:90" x14ac:dyDescent="0.2">
      <c r="BO1057" s="490"/>
      <c r="BP1057" s="73"/>
      <c r="BQ1057" s="73"/>
      <c r="BR1057" s="73"/>
      <c r="BS1057" s="493"/>
      <c r="BT1057" s="493"/>
      <c r="BU1057" s="493"/>
      <c r="BV1057" s="70"/>
      <c r="BW1057" s="70"/>
      <c r="BX1057" s="70"/>
      <c r="BY1057" s="70"/>
      <c r="BZ1057" s="70"/>
      <c r="CA1057" s="70"/>
      <c r="CB1057" s="70"/>
      <c r="CC1057" s="70"/>
      <c r="CD1057" s="491"/>
      <c r="CE1057" s="491"/>
      <c r="CF1057" s="491"/>
      <c r="CG1057" s="491"/>
      <c r="CH1057" s="491"/>
      <c r="CI1057" s="491"/>
      <c r="CJ1057" s="491"/>
      <c r="CK1057" s="490"/>
      <c r="CL1057" s="186"/>
    </row>
    <row r="1058" spans="67:90" x14ac:dyDescent="0.2">
      <c r="BO1058" s="490"/>
      <c r="BP1058" s="73"/>
      <c r="BQ1058" s="73"/>
      <c r="BR1058" s="73"/>
      <c r="BS1058" s="493"/>
      <c r="BT1058" s="493"/>
      <c r="BU1058" s="493"/>
      <c r="BV1058" s="70"/>
      <c r="BW1058" s="70"/>
      <c r="BX1058" s="70"/>
      <c r="BY1058" s="70"/>
      <c r="BZ1058" s="70"/>
      <c r="CA1058" s="70"/>
      <c r="CB1058" s="70"/>
      <c r="CC1058" s="70"/>
      <c r="CD1058" s="491"/>
      <c r="CE1058" s="491"/>
      <c r="CF1058" s="491"/>
      <c r="CG1058" s="491"/>
      <c r="CH1058" s="491"/>
      <c r="CI1058" s="491"/>
      <c r="CJ1058" s="491"/>
      <c r="CK1058" s="490"/>
      <c r="CL1058" s="186"/>
    </row>
    <row r="1059" spans="67:90" x14ac:dyDescent="0.2">
      <c r="BO1059" s="490"/>
      <c r="BP1059" s="73"/>
      <c r="BQ1059" s="73"/>
      <c r="BR1059" s="73"/>
      <c r="BS1059" s="493"/>
      <c r="BT1059" s="493"/>
      <c r="BU1059" s="493"/>
      <c r="BV1059" s="70"/>
      <c r="BW1059" s="70"/>
      <c r="BX1059" s="70"/>
      <c r="BY1059" s="70"/>
      <c r="BZ1059" s="70"/>
      <c r="CA1059" s="70"/>
      <c r="CB1059" s="70"/>
      <c r="CC1059" s="70"/>
      <c r="CD1059" s="491"/>
      <c r="CE1059" s="491"/>
      <c r="CF1059" s="491"/>
      <c r="CG1059" s="491"/>
      <c r="CH1059" s="491"/>
      <c r="CI1059" s="491"/>
      <c r="CJ1059" s="491"/>
      <c r="CK1059" s="490"/>
      <c r="CL1059" s="186"/>
    </row>
    <row r="1060" spans="67:90" x14ac:dyDescent="0.2">
      <c r="BO1060" s="490"/>
      <c r="BP1060" s="73"/>
      <c r="BQ1060" s="73"/>
      <c r="BR1060" s="73"/>
      <c r="BS1060" s="493"/>
      <c r="BT1060" s="493"/>
      <c r="BU1060" s="493"/>
      <c r="BV1060" s="70"/>
      <c r="BW1060" s="70"/>
      <c r="BX1060" s="70"/>
      <c r="BY1060" s="70"/>
      <c r="BZ1060" s="70"/>
      <c r="CA1060" s="70"/>
      <c r="CB1060" s="70"/>
      <c r="CC1060" s="70"/>
      <c r="CD1060" s="491"/>
      <c r="CE1060" s="491"/>
      <c r="CF1060" s="491"/>
      <c r="CG1060" s="491"/>
      <c r="CH1060" s="491"/>
      <c r="CI1060" s="491"/>
      <c r="CJ1060" s="491"/>
      <c r="CK1060" s="490"/>
      <c r="CL1060" s="186"/>
    </row>
    <row r="1061" spans="67:90" x14ac:dyDescent="0.2">
      <c r="BO1061" s="490"/>
      <c r="BP1061" s="73"/>
      <c r="BQ1061" s="73"/>
      <c r="BR1061" s="73"/>
      <c r="BS1061" s="493"/>
      <c r="BT1061" s="493"/>
      <c r="BU1061" s="493"/>
      <c r="BV1061" s="70"/>
      <c r="BW1061" s="70"/>
      <c r="BX1061" s="70"/>
      <c r="BY1061" s="70"/>
      <c r="BZ1061" s="70"/>
      <c r="CA1061" s="70"/>
      <c r="CB1061" s="70"/>
      <c r="CC1061" s="70"/>
      <c r="CD1061" s="491"/>
      <c r="CE1061" s="491"/>
      <c r="CF1061" s="491"/>
      <c r="CG1061" s="491"/>
      <c r="CH1061" s="491"/>
      <c r="CI1061" s="491"/>
      <c r="CJ1061" s="491"/>
      <c r="CK1061" s="490"/>
      <c r="CL1061" s="186"/>
    </row>
    <row r="1062" spans="67:90" x14ac:dyDescent="0.2">
      <c r="BO1062" s="490"/>
      <c r="BP1062" s="73"/>
      <c r="BQ1062" s="73"/>
      <c r="BR1062" s="73"/>
      <c r="BS1062" s="493"/>
      <c r="BT1062" s="493"/>
      <c r="BU1062" s="493"/>
      <c r="BV1062" s="70"/>
      <c r="BW1062" s="70"/>
      <c r="BX1062" s="70"/>
      <c r="BY1062" s="70"/>
      <c r="BZ1062" s="70"/>
      <c r="CA1062" s="70"/>
      <c r="CB1062" s="70"/>
      <c r="CC1062" s="70"/>
      <c r="CD1062" s="491"/>
      <c r="CE1062" s="491"/>
      <c r="CF1062" s="491"/>
      <c r="CG1062" s="491"/>
      <c r="CH1062" s="491"/>
      <c r="CI1062" s="491"/>
      <c r="CJ1062" s="491"/>
      <c r="CK1062" s="490"/>
      <c r="CL1062" s="186"/>
    </row>
    <row r="1063" spans="67:90" x14ac:dyDescent="0.2">
      <c r="BO1063" s="490"/>
      <c r="BP1063" s="73"/>
      <c r="BQ1063" s="73"/>
      <c r="BR1063" s="73"/>
      <c r="BS1063" s="493"/>
      <c r="BT1063" s="493"/>
      <c r="BU1063" s="493"/>
      <c r="BV1063" s="70"/>
      <c r="BW1063" s="70"/>
      <c r="BX1063" s="70"/>
      <c r="BY1063" s="70"/>
      <c r="BZ1063" s="70"/>
      <c r="CA1063" s="70"/>
      <c r="CB1063" s="70"/>
      <c r="CC1063" s="70"/>
      <c r="CD1063" s="491"/>
      <c r="CE1063" s="491"/>
      <c r="CF1063" s="491"/>
      <c r="CG1063" s="491"/>
      <c r="CH1063" s="491"/>
      <c r="CI1063" s="491"/>
      <c r="CJ1063" s="491"/>
      <c r="CK1063" s="490"/>
      <c r="CL1063" s="186"/>
    </row>
    <row r="1064" spans="67:90" x14ac:dyDescent="0.2">
      <c r="BO1064" s="490"/>
      <c r="BP1064" s="73"/>
      <c r="BQ1064" s="73"/>
      <c r="BR1064" s="73"/>
      <c r="BS1064" s="493"/>
      <c r="BT1064" s="493"/>
      <c r="BU1064" s="493"/>
      <c r="BV1064" s="70"/>
      <c r="BW1064" s="70"/>
      <c r="BX1064" s="70"/>
      <c r="BY1064" s="70"/>
      <c r="BZ1064" s="70"/>
      <c r="CA1064" s="70"/>
      <c r="CB1064" s="70"/>
      <c r="CC1064" s="70"/>
      <c r="CD1064" s="491"/>
      <c r="CE1064" s="491"/>
      <c r="CF1064" s="491"/>
      <c r="CG1064" s="491"/>
      <c r="CH1064" s="491"/>
      <c r="CI1064" s="491"/>
      <c r="CJ1064" s="491"/>
      <c r="CK1064" s="490"/>
      <c r="CL1064" s="186"/>
    </row>
    <row r="1065" spans="67:90" x14ac:dyDescent="0.2">
      <c r="BO1065" s="490"/>
      <c r="BP1065" s="73"/>
      <c r="BQ1065" s="73"/>
      <c r="BR1065" s="73"/>
      <c r="BS1065" s="493"/>
      <c r="BT1065" s="493"/>
      <c r="BU1065" s="493"/>
      <c r="BV1065" s="70"/>
      <c r="BW1065" s="70"/>
      <c r="BX1065" s="70"/>
      <c r="BY1065" s="70"/>
      <c r="BZ1065" s="70"/>
      <c r="CA1065" s="70"/>
      <c r="CB1065" s="70"/>
      <c r="CC1065" s="70"/>
      <c r="CD1065" s="491"/>
      <c r="CE1065" s="491"/>
      <c r="CF1065" s="491"/>
      <c r="CG1065" s="491"/>
      <c r="CH1065" s="491"/>
      <c r="CI1065" s="491"/>
      <c r="CJ1065" s="491"/>
      <c r="CK1065" s="490"/>
      <c r="CL1065" s="186"/>
    </row>
    <row r="1066" spans="67:90" x14ac:dyDescent="0.2">
      <c r="BO1066" s="490"/>
      <c r="BP1066" s="73"/>
      <c r="BQ1066" s="73"/>
      <c r="BR1066" s="73"/>
      <c r="BS1066" s="493"/>
      <c r="BT1066" s="493"/>
      <c r="BU1066" s="493"/>
      <c r="BV1066" s="70"/>
      <c r="BW1066" s="70"/>
      <c r="BX1066" s="70"/>
      <c r="BY1066" s="70"/>
      <c r="BZ1066" s="70"/>
      <c r="CA1066" s="70"/>
      <c r="CB1066" s="70"/>
      <c r="CC1066" s="70"/>
      <c r="CD1066" s="491"/>
      <c r="CE1066" s="491"/>
      <c r="CF1066" s="491"/>
      <c r="CG1066" s="491"/>
      <c r="CH1066" s="491"/>
      <c r="CI1066" s="491"/>
      <c r="CJ1066" s="491"/>
      <c r="CK1066" s="490"/>
      <c r="CL1066" s="186"/>
    </row>
    <row r="1067" spans="67:90" x14ac:dyDescent="0.2">
      <c r="BO1067" s="490"/>
      <c r="BP1067" s="73"/>
      <c r="BQ1067" s="73"/>
      <c r="BR1067" s="73"/>
      <c r="BS1067" s="493"/>
      <c r="BT1067" s="493"/>
      <c r="BU1067" s="493"/>
      <c r="BV1067" s="70"/>
      <c r="BW1067" s="70"/>
      <c r="BX1067" s="70"/>
      <c r="BY1067" s="70"/>
      <c r="BZ1067" s="70"/>
      <c r="CA1067" s="70"/>
      <c r="CB1067" s="70"/>
      <c r="CC1067" s="70"/>
      <c r="CD1067" s="491"/>
      <c r="CE1067" s="491"/>
      <c r="CF1067" s="491"/>
      <c r="CG1067" s="491"/>
      <c r="CH1067" s="491"/>
      <c r="CI1067" s="491"/>
      <c r="CJ1067" s="491"/>
      <c r="CK1067" s="490"/>
      <c r="CL1067" s="186"/>
    </row>
    <row r="1068" spans="67:90" x14ac:dyDescent="0.2">
      <c r="BO1068" s="490"/>
      <c r="BP1068" s="73"/>
      <c r="BQ1068" s="73"/>
      <c r="BR1068" s="73"/>
      <c r="BS1068" s="493"/>
      <c r="BT1068" s="493"/>
      <c r="BU1068" s="493"/>
      <c r="BV1068" s="70"/>
      <c r="BW1068" s="70"/>
      <c r="BX1068" s="70"/>
      <c r="BY1068" s="70"/>
      <c r="BZ1068" s="70"/>
      <c r="CA1068" s="70"/>
      <c r="CB1068" s="70"/>
      <c r="CC1068" s="70"/>
      <c r="CD1068" s="491"/>
      <c r="CE1068" s="491"/>
      <c r="CF1068" s="491"/>
      <c r="CG1068" s="491"/>
      <c r="CH1068" s="491"/>
      <c r="CI1068" s="491"/>
      <c r="CJ1068" s="491"/>
      <c r="CK1068" s="490"/>
      <c r="CL1068" s="186"/>
    </row>
    <row r="1069" spans="67:90" x14ac:dyDescent="0.2">
      <c r="BO1069" s="490"/>
      <c r="BP1069" s="73"/>
      <c r="BQ1069" s="73"/>
      <c r="BR1069" s="73"/>
      <c r="BS1069" s="493"/>
      <c r="BT1069" s="493"/>
      <c r="BU1069" s="493"/>
      <c r="BV1069" s="70"/>
      <c r="BW1069" s="70"/>
      <c r="BX1069" s="70"/>
      <c r="BY1069" s="70"/>
      <c r="BZ1069" s="70"/>
      <c r="CA1069" s="70"/>
      <c r="CB1069" s="70"/>
      <c r="CC1069" s="70"/>
      <c r="CD1069" s="491"/>
      <c r="CE1069" s="491"/>
      <c r="CF1069" s="491"/>
      <c r="CG1069" s="491"/>
      <c r="CH1069" s="491"/>
      <c r="CI1069" s="491"/>
      <c r="CJ1069" s="491"/>
      <c r="CK1069" s="490"/>
      <c r="CL1069" s="186"/>
    </row>
    <row r="1070" spans="67:90" x14ac:dyDescent="0.2">
      <c r="BO1070" s="490"/>
      <c r="BP1070" s="73"/>
      <c r="BQ1070" s="73"/>
      <c r="BR1070" s="73"/>
      <c r="BS1070" s="493"/>
      <c r="BT1070" s="493"/>
      <c r="BU1070" s="493"/>
      <c r="BV1070" s="70"/>
      <c r="BW1070" s="70"/>
      <c r="BX1070" s="70"/>
      <c r="BY1070" s="70"/>
      <c r="BZ1070" s="70"/>
      <c r="CA1070" s="70"/>
      <c r="CB1070" s="70"/>
      <c r="CC1070" s="70"/>
      <c r="CD1070" s="491"/>
      <c r="CE1070" s="491"/>
      <c r="CF1070" s="491"/>
      <c r="CG1070" s="491"/>
      <c r="CH1070" s="491"/>
      <c r="CI1070" s="491"/>
      <c r="CJ1070" s="491"/>
      <c r="CK1070" s="490"/>
      <c r="CL1070" s="186"/>
    </row>
    <row r="1071" spans="67:90" x14ac:dyDescent="0.2">
      <c r="BO1071" s="490"/>
      <c r="BP1071" s="73"/>
      <c r="BQ1071" s="73"/>
      <c r="BR1071" s="73"/>
      <c r="BS1071" s="493"/>
      <c r="BT1071" s="493"/>
      <c r="BU1071" s="493"/>
      <c r="BV1071" s="70"/>
      <c r="BW1071" s="70"/>
      <c r="BX1071" s="70"/>
      <c r="BY1071" s="70"/>
      <c r="BZ1071" s="70"/>
      <c r="CA1071" s="70"/>
      <c r="CB1071" s="70"/>
      <c r="CC1071" s="70"/>
      <c r="CD1071" s="491"/>
      <c r="CE1071" s="491"/>
      <c r="CF1071" s="491"/>
      <c r="CG1071" s="491"/>
      <c r="CH1071" s="491"/>
      <c r="CI1071" s="491"/>
      <c r="CJ1071" s="491"/>
      <c r="CK1071" s="490"/>
      <c r="CL1071" s="186"/>
    </row>
    <row r="1072" spans="67:90" x14ac:dyDescent="0.2">
      <c r="BO1072" s="490"/>
      <c r="BP1072" s="73"/>
      <c r="BQ1072" s="73"/>
      <c r="BR1072" s="73"/>
      <c r="BS1072" s="493"/>
      <c r="BT1072" s="493"/>
      <c r="BU1072" s="493"/>
      <c r="BV1072" s="70"/>
      <c r="BW1072" s="70"/>
      <c r="BX1072" s="70"/>
      <c r="BY1072" s="70"/>
      <c r="BZ1072" s="70"/>
      <c r="CA1072" s="70"/>
      <c r="CB1072" s="70"/>
      <c r="CC1072" s="70"/>
      <c r="CD1072" s="491"/>
      <c r="CE1072" s="491"/>
      <c r="CF1072" s="491"/>
      <c r="CG1072" s="491"/>
      <c r="CH1072" s="491"/>
      <c r="CI1072" s="491"/>
      <c r="CJ1072" s="491"/>
      <c r="CK1072" s="490"/>
      <c r="CL1072" s="186"/>
    </row>
    <row r="1073" spans="67:90" x14ac:dyDescent="0.2">
      <c r="BO1073" s="490"/>
      <c r="BP1073" s="73"/>
      <c r="BQ1073" s="73"/>
      <c r="BR1073" s="73"/>
      <c r="BS1073" s="493"/>
      <c r="BT1073" s="493"/>
      <c r="BU1073" s="493"/>
      <c r="BV1073" s="70"/>
      <c r="BW1073" s="70"/>
      <c r="BX1073" s="70"/>
      <c r="BY1073" s="70"/>
      <c r="BZ1073" s="70"/>
      <c r="CA1073" s="70"/>
      <c r="CB1073" s="70"/>
      <c r="CC1073" s="70"/>
      <c r="CD1073" s="491"/>
      <c r="CE1073" s="491"/>
      <c r="CF1073" s="491"/>
      <c r="CG1073" s="491"/>
      <c r="CH1073" s="491"/>
      <c r="CI1073" s="491"/>
      <c r="CJ1073" s="491"/>
      <c r="CK1073" s="490"/>
      <c r="CL1073" s="186"/>
    </row>
    <row r="1074" spans="67:90" x14ac:dyDescent="0.2">
      <c r="BO1074" s="490"/>
      <c r="BP1074" s="73"/>
      <c r="BQ1074" s="73"/>
      <c r="BR1074" s="73"/>
      <c r="BS1074" s="493"/>
      <c r="BT1074" s="493"/>
      <c r="BU1074" s="493"/>
      <c r="BV1074" s="70"/>
      <c r="BW1074" s="70"/>
      <c r="BX1074" s="70"/>
      <c r="BY1074" s="70"/>
      <c r="BZ1074" s="70"/>
      <c r="CA1074" s="70"/>
      <c r="CB1074" s="70"/>
      <c r="CC1074" s="70"/>
      <c r="CD1074" s="491"/>
      <c r="CE1074" s="491"/>
      <c r="CF1074" s="491"/>
      <c r="CG1074" s="491"/>
      <c r="CH1074" s="491"/>
      <c r="CI1074" s="491"/>
      <c r="CJ1074" s="491"/>
      <c r="CK1074" s="490"/>
      <c r="CL1074" s="186"/>
    </row>
    <row r="1075" spans="67:90" x14ac:dyDescent="0.2">
      <c r="BO1075" s="490"/>
      <c r="BP1075" s="73"/>
      <c r="BQ1075" s="73"/>
      <c r="BR1075" s="73"/>
      <c r="BS1075" s="493"/>
      <c r="BT1075" s="493"/>
      <c r="BU1075" s="493"/>
      <c r="BV1075" s="70"/>
      <c r="BW1075" s="70"/>
      <c r="BX1075" s="70"/>
      <c r="BY1075" s="70"/>
      <c r="BZ1075" s="70"/>
      <c r="CA1075" s="70"/>
      <c r="CB1075" s="70"/>
      <c r="CC1075" s="70"/>
      <c r="CD1075" s="491"/>
      <c r="CE1075" s="491"/>
      <c r="CF1075" s="491"/>
      <c r="CG1075" s="491"/>
      <c r="CH1075" s="491"/>
      <c r="CI1075" s="491"/>
      <c r="CJ1075" s="491"/>
      <c r="CK1075" s="490"/>
      <c r="CL1075" s="186"/>
    </row>
    <row r="1076" spans="67:90" x14ac:dyDescent="0.2">
      <c r="BO1076" s="490"/>
      <c r="BP1076" s="73"/>
      <c r="BQ1076" s="73"/>
      <c r="BR1076" s="73"/>
      <c r="BS1076" s="493"/>
      <c r="BT1076" s="493"/>
      <c r="BU1076" s="493"/>
      <c r="BV1076" s="70"/>
      <c r="BW1076" s="70"/>
      <c r="BX1076" s="70"/>
      <c r="BY1076" s="70"/>
      <c r="BZ1076" s="70"/>
      <c r="CA1076" s="70"/>
      <c r="CB1076" s="70"/>
      <c r="CC1076" s="70"/>
      <c r="CD1076" s="491"/>
      <c r="CE1076" s="491"/>
      <c r="CF1076" s="491"/>
      <c r="CG1076" s="491"/>
      <c r="CH1076" s="491"/>
      <c r="CI1076" s="491"/>
      <c r="CJ1076" s="491"/>
      <c r="CK1076" s="490"/>
      <c r="CL1076" s="186"/>
    </row>
    <row r="1077" spans="67:90" x14ac:dyDescent="0.2">
      <c r="BO1077" s="490"/>
      <c r="BP1077" s="73"/>
      <c r="BQ1077" s="73"/>
      <c r="BR1077" s="73"/>
      <c r="BS1077" s="493"/>
      <c r="BT1077" s="493"/>
      <c r="BU1077" s="493"/>
      <c r="BV1077" s="70"/>
      <c r="BW1077" s="70"/>
      <c r="BX1077" s="70"/>
      <c r="BY1077" s="70"/>
      <c r="BZ1077" s="70"/>
      <c r="CA1077" s="70"/>
      <c r="CB1077" s="70"/>
      <c r="CC1077" s="70"/>
      <c r="CD1077" s="491"/>
      <c r="CE1077" s="491"/>
      <c r="CF1077" s="491"/>
      <c r="CG1077" s="491"/>
      <c r="CH1077" s="491"/>
      <c r="CI1077" s="491"/>
      <c r="CJ1077" s="491"/>
      <c r="CK1077" s="490"/>
      <c r="CL1077" s="186"/>
    </row>
    <row r="1078" spans="67:90" x14ac:dyDescent="0.2">
      <c r="BO1078" s="490"/>
      <c r="BP1078" s="73"/>
      <c r="BQ1078" s="73"/>
      <c r="BR1078" s="73"/>
      <c r="BS1078" s="493"/>
      <c r="BT1078" s="493"/>
      <c r="BU1078" s="493"/>
      <c r="BV1078" s="70"/>
      <c r="BW1078" s="70"/>
      <c r="BX1078" s="70"/>
      <c r="BY1078" s="70"/>
      <c r="BZ1078" s="70"/>
      <c r="CA1078" s="70"/>
      <c r="CB1078" s="70"/>
      <c r="CC1078" s="70"/>
      <c r="CD1078" s="491"/>
      <c r="CE1078" s="491"/>
      <c r="CF1078" s="491"/>
      <c r="CG1078" s="491"/>
      <c r="CH1078" s="491"/>
      <c r="CI1078" s="491"/>
      <c r="CJ1078" s="491"/>
      <c r="CK1078" s="490"/>
      <c r="CL1078" s="186"/>
    </row>
    <row r="1079" spans="67:90" x14ac:dyDescent="0.2">
      <c r="BO1079" s="490"/>
      <c r="BP1079" s="73"/>
      <c r="BQ1079" s="73"/>
      <c r="BR1079" s="73"/>
      <c r="BS1079" s="493"/>
      <c r="BT1079" s="493"/>
      <c r="BU1079" s="493"/>
      <c r="BV1079" s="70"/>
      <c r="BW1079" s="70"/>
      <c r="BX1079" s="70"/>
      <c r="BY1079" s="70"/>
      <c r="BZ1079" s="70"/>
      <c r="CA1079" s="70"/>
      <c r="CB1079" s="70"/>
      <c r="CC1079" s="70"/>
      <c r="CD1079" s="491"/>
      <c r="CE1079" s="491"/>
      <c r="CF1079" s="491"/>
      <c r="CG1079" s="491"/>
      <c r="CH1079" s="491"/>
      <c r="CI1079" s="491"/>
      <c r="CJ1079" s="491"/>
      <c r="CK1079" s="490"/>
      <c r="CL1079" s="186"/>
    </row>
    <row r="1080" spans="67:90" x14ac:dyDescent="0.2">
      <c r="BO1080" s="490"/>
      <c r="BP1080" s="73"/>
      <c r="BQ1080" s="73"/>
      <c r="BR1080" s="73"/>
      <c r="BS1080" s="493"/>
      <c r="BT1080" s="493"/>
      <c r="BU1080" s="493"/>
      <c r="BV1080" s="70"/>
      <c r="BW1080" s="70"/>
      <c r="BX1080" s="70"/>
      <c r="BY1080" s="70"/>
      <c r="BZ1080" s="70"/>
      <c r="CA1080" s="70"/>
      <c r="CB1080" s="70"/>
      <c r="CC1080" s="70"/>
      <c r="CD1080" s="491"/>
      <c r="CE1080" s="491"/>
      <c r="CF1080" s="491"/>
      <c r="CG1080" s="491"/>
      <c r="CH1080" s="491"/>
      <c r="CI1080" s="491"/>
      <c r="CJ1080" s="491"/>
      <c r="CK1080" s="490"/>
      <c r="CL1080" s="186"/>
    </row>
    <row r="1081" spans="67:90" x14ac:dyDescent="0.2">
      <c r="BO1081" s="490"/>
      <c r="BP1081" s="73"/>
      <c r="BQ1081" s="73"/>
      <c r="BR1081" s="73"/>
      <c r="BS1081" s="493"/>
      <c r="BT1081" s="493"/>
      <c r="BU1081" s="493"/>
      <c r="BV1081" s="70"/>
      <c r="BW1081" s="70"/>
      <c r="BX1081" s="70"/>
      <c r="BY1081" s="70"/>
      <c r="BZ1081" s="70"/>
      <c r="CA1081" s="70"/>
      <c r="CB1081" s="70"/>
      <c r="CC1081" s="70"/>
      <c r="CD1081" s="491"/>
      <c r="CE1081" s="491"/>
      <c r="CF1081" s="491"/>
      <c r="CG1081" s="491"/>
      <c r="CH1081" s="491"/>
      <c r="CI1081" s="491"/>
      <c r="CJ1081" s="491"/>
      <c r="CK1081" s="490"/>
      <c r="CL1081" s="186"/>
    </row>
    <row r="1082" spans="67:90" x14ac:dyDescent="0.2">
      <c r="BO1082" s="490"/>
      <c r="BP1082" s="73"/>
      <c r="BQ1082" s="73"/>
      <c r="BR1082" s="73"/>
      <c r="BS1082" s="493"/>
      <c r="BT1082" s="493"/>
      <c r="BU1082" s="493"/>
      <c r="BV1082" s="70"/>
      <c r="BW1082" s="70"/>
      <c r="BX1082" s="70"/>
      <c r="BY1082" s="70"/>
      <c r="BZ1082" s="70"/>
      <c r="CA1082" s="70"/>
      <c r="CB1082" s="70"/>
      <c r="CC1082" s="70"/>
      <c r="CD1082" s="491"/>
      <c r="CE1082" s="491"/>
      <c r="CF1082" s="491"/>
      <c r="CG1082" s="491"/>
      <c r="CH1082" s="491"/>
      <c r="CI1082" s="491"/>
      <c r="CJ1082" s="491"/>
      <c r="CK1082" s="490"/>
      <c r="CL1082" s="186"/>
    </row>
    <row r="1083" spans="67:90" x14ac:dyDescent="0.2">
      <c r="BO1083" s="490"/>
      <c r="BP1083" s="73"/>
      <c r="BQ1083" s="73"/>
      <c r="BR1083" s="73"/>
      <c r="BS1083" s="493"/>
      <c r="BT1083" s="493"/>
      <c r="BU1083" s="493"/>
      <c r="BV1083" s="70"/>
      <c r="BW1083" s="70"/>
      <c r="BX1083" s="70"/>
      <c r="BY1083" s="70"/>
      <c r="BZ1083" s="70"/>
      <c r="CA1083" s="70"/>
      <c r="CB1083" s="70"/>
      <c r="CC1083" s="70"/>
      <c r="CD1083" s="491"/>
      <c r="CE1083" s="491"/>
      <c r="CF1083" s="491"/>
      <c r="CG1083" s="491"/>
      <c r="CH1083" s="491"/>
      <c r="CI1083" s="491"/>
      <c r="CJ1083" s="491"/>
      <c r="CK1083" s="490"/>
      <c r="CL1083" s="186"/>
    </row>
    <row r="1084" spans="67:90" x14ac:dyDescent="0.2">
      <c r="BO1084" s="490"/>
      <c r="BP1084" s="73"/>
      <c r="BQ1084" s="73"/>
      <c r="BR1084" s="73"/>
      <c r="BS1084" s="493"/>
      <c r="BT1084" s="493"/>
      <c r="BU1084" s="493"/>
      <c r="BV1084" s="70"/>
      <c r="BW1084" s="70"/>
      <c r="BX1084" s="70"/>
      <c r="BY1084" s="70"/>
      <c r="BZ1084" s="70"/>
      <c r="CA1084" s="70"/>
      <c r="CB1084" s="70"/>
      <c r="CC1084" s="70"/>
      <c r="CD1084" s="491"/>
      <c r="CE1084" s="491"/>
      <c r="CF1084" s="491"/>
      <c r="CG1084" s="491"/>
      <c r="CH1084" s="491"/>
      <c r="CI1084" s="491"/>
      <c r="CJ1084" s="491"/>
      <c r="CK1084" s="490"/>
      <c r="CL1084" s="186"/>
    </row>
    <row r="1085" spans="67:90" x14ac:dyDescent="0.2">
      <c r="BO1085" s="490"/>
      <c r="BP1085" s="73"/>
      <c r="BQ1085" s="73"/>
      <c r="BR1085" s="73"/>
      <c r="BS1085" s="493"/>
      <c r="BT1085" s="493"/>
      <c r="BU1085" s="493"/>
      <c r="BV1085" s="70"/>
      <c r="BW1085" s="70"/>
      <c r="BX1085" s="70"/>
      <c r="BY1085" s="70"/>
      <c r="BZ1085" s="70"/>
      <c r="CA1085" s="70"/>
      <c r="CB1085" s="70"/>
      <c r="CC1085" s="70"/>
      <c r="CD1085" s="491"/>
      <c r="CE1085" s="491"/>
      <c r="CF1085" s="491"/>
      <c r="CG1085" s="491"/>
      <c r="CH1085" s="491"/>
      <c r="CI1085" s="491"/>
      <c r="CJ1085" s="491"/>
      <c r="CK1085" s="490"/>
      <c r="CL1085" s="186"/>
    </row>
    <row r="1086" spans="67:90" x14ac:dyDescent="0.2">
      <c r="BO1086" s="490"/>
      <c r="BP1086" s="73"/>
      <c r="BQ1086" s="73"/>
      <c r="BR1086" s="73"/>
      <c r="BS1086" s="493"/>
      <c r="BT1086" s="493"/>
      <c r="BU1086" s="493"/>
      <c r="BV1086" s="70"/>
      <c r="BW1086" s="70"/>
      <c r="BX1086" s="70"/>
      <c r="BY1086" s="70"/>
      <c r="BZ1086" s="70"/>
      <c r="CA1086" s="70"/>
      <c r="CB1086" s="70"/>
      <c r="CC1086" s="70"/>
      <c r="CD1086" s="491"/>
      <c r="CE1086" s="491"/>
      <c r="CF1086" s="491"/>
      <c r="CG1086" s="491"/>
      <c r="CH1086" s="491"/>
      <c r="CI1086" s="491"/>
      <c r="CJ1086" s="491"/>
      <c r="CK1086" s="490"/>
      <c r="CL1086" s="186"/>
    </row>
    <row r="1087" spans="67:90" x14ac:dyDescent="0.2">
      <c r="BO1087" s="490"/>
      <c r="BP1087" s="73"/>
      <c r="BQ1087" s="73"/>
      <c r="BR1087" s="73"/>
      <c r="BS1087" s="493"/>
      <c r="BT1087" s="493"/>
      <c r="BU1087" s="493"/>
      <c r="BV1087" s="70"/>
      <c r="BW1087" s="70"/>
      <c r="BX1087" s="70"/>
      <c r="BY1087" s="70"/>
      <c r="BZ1087" s="70"/>
      <c r="CA1087" s="70"/>
      <c r="CB1087" s="70"/>
      <c r="CC1087" s="70"/>
      <c r="CD1087" s="491"/>
      <c r="CE1087" s="491"/>
      <c r="CF1087" s="491"/>
      <c r="CG1087" s="491"/>
      <c r="CH1087" s="491"/>
      <c r="CI1087" s="491"/>
      <c r="CJ1087" s="491"/>
      <c r="CK1087" s="490"/>
      <c r="CL1087" s="186"/>
    </row>
    <row r="1088" spans="67:90" x14ac:dyDescent="0.2">
      <c r="BO1088" s="490"/>
      <c r="BP1088" s="73"/>
      <c r="BQ1088" s="73"/>
      <c r="BR1088" s="73"/>
      <c r="BS1088" s="493"/>
      <c r="BT1088" s="493"/>
      <c r="BU1088" s="493"/>
      <c r="BV1088" s="70"/>
      <c r="BW1088" s="70"/>
      <c r="BX1088" s="70"/>
      <c r="BY1088" s="70"/>
      <c r="BZ1088" s="70"/>
      <c r="CA1088" s="70"/>
      <c r="CB1088" s="70"/>
      <c r="CC1088" s="70"/>
      <c r="CD1088" s="491"/>
      <c r="CE1088" s="491"/>
      <c r="CF1088" s="491"/>
      <c r="CG1088" s="491"/>
      <c r="CH1088" s="491"/>
      <c r="CI1088" s="491"/>
      <c r="CJ1088" s="491"/>
      <c r="CK1088" s="490"/>
      <c r="CL1088" s="186"/>
    </row>
    <row r="1089" spans="67:90" x14ac:dyDescent="0.2">
      <c r="BO1089" s="490"/>
      <c r="BP1089" s="73"/>
      <c r="BQ1089" s="73"/>
      <c r="BR1089" s="73"/>
      <c r="BS1089" s="493"/>
      <c r="BT1089" s="493"/>
      <c r="BU1089" s="493"/>
      <c r="BV1089" s="70"/>
      <c r="BW1089" s="70"/>
      <c r="BX1089" s="70"/>
      <c r="BY1089" s="70"/>
      <c r="BZ1089" s="70"/>
      <c r="CA1089" s="70"/>
      <c r="CB1089" s="70"/>
      <c r="CC1089" s="70"/>
      <c r="CD1089" s="491"/>
      <c r="CE1089" s="491"/>
      <c r="CF1089" s="491"/>
      <c r="CG1089" s="491"/>
      <c r="CH1089" s="491"/>
      <c r="CI1089" s="491"/>
      <c r="CJ1089" s="491"/>
      <c r="CK1089" s="490"/>
      <c r="CL1089" s="186"/>
    </row>
    <row r="1090" spans="67:90" x14ac:dyDescent="0.2">
      <c r="BO1090" s="490"/>
      <c r="BP1090" s="73"/>
      <c r="BQ1090" s="73"/>
      <c r="BR1090" s="73"/>
      <c r="BS1090" s="493"/>
      <c r="BT1090" s="493"/>
      <c r="BU1090" s="493"/>
      <c r="BV1090" s="70"/>
      <c r="BW1090" s="70"/>
      <c r="BX1090" s="70"/>
      <c r="BY1090" s="70"/>
      <c r="BZ1090" s="70"/>
      <c r="CA1090" s="70"/>
      <c r="CB1090" s="70"/>
      <c r="CC1090" s="70"/>
      <c r="CD1090" s="491"/>
      <c r="CE1090" s="491"/>
      <c r="CF1090" s="491"/>
      <c r="CG1090" s="491"/>
      <c r="CH1090" s="491"/>
      <c r="CI1090" s="491"/>
      <c r="CJ1090" s="491"/>
      <c r="CK1090" s="490"/>
      <c r="CL1090" s="186"/>
    </row>
    <row r="1091" spans="67:90" x14ac:dyDescent="0.2">
      <c r="BO1091" s="490"/>
      <c r="BP1091" s="73"/>
      <c r="BQ1091" s="73"/>
      <c r="BR1091" s="73"/>
      <c r="BS1091" s="493"/>
      <c r="BT1091" s="493"/>
      <c r="BU1091" s="493"/>
      <c r="BV1091" s="70"/>
      <c r="BW1091" s="70"/>
      <c r="BX1091" s="70"/>
      <c r="BY1091" s="70"/>
      <c r="BZ1091" s="70"/>
      <c r="CA1091" s="70"/>
      <c r="CB1091" s="70"/>
      <c r="CC1091" s="70"/>
      <c r="CD1091" s="491"/>
      <c r="CE1091" s="491"/>
      <c r="CF1091" s="491"/>
      <c r="CG1091" s="491"/>
      <c r="CH1091" s="491"/>
      <c r="CI1091" s="491"/>
      <c r="CJ1091" s="491"/>
      <c r="CK1091" s="490"/>
      <c r="CL1091" s="186"/>
    </row>
    <row r="1092" spans="67:90" x14ac:dyDescent="0.2">
      <c r="BO1092" s="490"/>
      <c r="BP1092" s="73"/>
      <c r="BQ1092" s="73"/>
      <c r="BR1092" s="73"/>
      <c r="BS1092" s="493"/>
      <c r="BT1092" s="493"/>
      <c r="BU1092" s="493"/>
      <c r="BV1092" s="70"/>
      <c r="BW1092" s="70"/>
      <c r="BX1092" s="70"/>
      <c r="BY1092" s="70"/>
      <c r="BZ1092" s="70"/>
      <c r="CA1092" s="70"/>
      <c r="CB1092" s="70"/>
      <c r="CC1092" s="70"/>
      <c r="CD1092" s="491"/>
      <c r="CE1092" s="491"/>
      <c r="CF1092" s="491"/>
      <c r="CG1092" s="491"/>
      <c r="CH1092" s="491"/>
      <c r="CI1092" s="491"/>
      <c r="CJ1092" s="491"/>
      <c r="CK1092" s="490"/>
      <c r="CL1092" s="186"/>
    </row>
    <row r="1093" spans="67:90" x14ac:dyDescent="0.2">
      <c r="BO1093" s="490"/>
      <c r="BP1093" s="73"/>
      <c r="BQ1093" s="73"/>
      <c r="BR1093" s="73"/>
      <c r="BS1093" s="493"/>
      <c r="BT1093" s="493"/>
      <c r="BU1093" s="493"/>
      <c r="BV1093" s="70"/>
      <c r="BW1093" s="70"/>
      <c r="BX1093" s="70"/>
      <c r="BY1093" s="70"/>
      <c r="BZ1093" s="70"/>
      <c r="CA1093" s="70"/>
      <c r="CB1093" s="70"/>
      <c r="CC1093" s="70"/>
      <c r="CD1093" s="491"/>
      <c r="CE1093" s="491"/>
      <c r="CF1093" s="491"/>
      <c r="CG1093" s="491"/>
      <c r="CH1093" s="491"/>
      <c r="CI1093" s="491"/>
      <c r="CJ1093" s="491"/>
      <c r="CK1093" s="490"/>
      <c r="CL1093" s="186"/>
    </row>
    <row r="1094" spans="67:90" x14ac:dyDescent="0.2">
      <c r="BO1094" s="490"/>
      <c r="BP1094" s="73"/>
      <c r="BQ1094" s="73"/>
      <c r="BR1094" s="73"/>
      <c r="BS1094" s="493"/>
      <c r="BT1094" s="493"/>
      <c r="BU1094" s="493"/>
      <c r="BV1094" s="70"/>
      <c r="BW1094" s="70"/>
      <c r="BX1094" s="70"/>
      <c r="BY1094" s="70"/>
      <c r="BZ1094" s="70"/>
      <c r="CA1094" s="70"/>
      <c r="CB1094" s="70"/>
      <c r="CC1094" s="70"/>
      <c r="CD1094" s="491"/>
      <c r="CE1094" s="491"/>
      <c r="CF1094" s="491"/>
      <c r="CG1094" s="491"/>
      <c r="CH1094" s="491"/>
      <c r="CI1094" s="491"/>
      <c r="CJ1094" s="491"/>
      <c r="CK1094" s="490"/>
      <c r="CL1094" s="186"/>
    </row>
    <row r="1095" spans="67:90" x14ac:dyDescent="0.2">
      <c r="BO1095" s="490"/>
      <c r="BP1095" s="73"/>
      <c r="BQ1095" s="73"/>
      <c r="BR1095" s="73"/>
      <c r="BS1095" s="493"/>
      <c r="BT1095" s="493"/>
      <c r="BU1095" s="493"/>
      <c r="BV1095" s="70"/>
      <c r="BW1095" s="70"/>
      <c r="BX1095" s="70"/>
      <c r="BY1095" s="70"/>
      <c r="BZ1095" s="70"/>
      <c r="CA1095" s="70"/>
      <c r="CB1095" s="70"/>
      <c r="CC1095" s="70"/>
      <c r="CD1095" s="491"/>
      <c r="CE1095" s="491"/>
      <c r="CF1095" s="491"/>
      <c r="CG1095" s="491"/>
      <c r="CH1095" s="491"/>
      <c r="CI1095" s="491"/>
      <c r="CJ1095" s="491"/>
      <c r="CK1095" s="490"/>
      <c r="CL1095" s="186"/>
    </row>
    <row r="1096" spans="67:90" x14ac:dyDescent="0.2">
      <c r="BO1096" s="490"/>
      <c r="BP1096" s="73"/>
      <c r="BQ1096" s="73"/>
      <c r="BR1096" s="73"/>
      <c r="BS1096" s="493"/>
      <c r="BT1096" s="493"/>
      <c r="BU1096" s="493"/>
      <c r="BV1096" s="70"/>
      <c r="BW1096" s="70"/>
      <c r="BX1096" s="70"/>
      <c r="BY1096" s="70"/>
      <c r="BZ1096" s="70"/>
      <c r="CA1096" s="70"/>
      <c r="CB1096" s="70"/>
      <c r="CC1096" s="70"/>
      <c r="CD1096" s="491"/>
      <c r="CE1096" s="491"/>
      <c r="CF1096" s="491"/>
      <c r="CG1096" s="491"/>
      <c r="CH1096" s="491"/>
      <c r="CI1096" s="491"/>
      <c r="CJ1096" s="491"/>
      <c r="CK1096" s="490"/>
      <c r="CL1096" s="186"/>
    </row>
    <row r="1097" spans="67:90" x14ac:dyDescent="0.2">
      <c r="BO1097" s="490"/>
      <c r="BP1097" s="73"/>
      <c r="BQ1097" s="73"/>
      <c r="BR1097" s="73"/>
      <c r="BS1097" s="493"/>
      <c r="BT1097" s="493"/>
      <c r="BU1097" s="493"/>
      <c r="BV1097" s="70"/>
      <c r="BW1097" s="70"/>
      <c r="BX1097" s="70"/>
      <c r="BY1097" s="70"/>
      <c r="BZ1097" s="70"/>
      <c r="CA1097" s="70"/>
      <c r="CB1097" s="70"/>
      <c r="CC1097" s="70"/>
      <c r="CD1097" s="491"/>
      <c r="CE1097" s="491"/>
      <c r="CF1097" s="491"/>
      <c r="CG1097" s="491"/>
      <c r="CH1097" s="491"/>
      <c r="CI1097" s="491"/>
      <c r="CJ1097" s="491"/>
      <c r="CK1097" s="490"/>
      <c r="CL1097" s="186"/>
    </row>
    <row r="1098" spans="67:90" x14ac:dyDescent="0.2">
      <c r="BO1098" s="490"/>
      <c r="BP1098" s="73"/>
      <c r="BQ1098" s="73"/>
      <c r="BR1098" s="73"/>
      <c r="BS1098" s="493"/>
      <c r="BT1098" s="493"/>
      <c r="BU1098" s="493"/>
      <c r="BV1098" s="70"/>
      <c r="BW1098" s="70"/>
      <c r="BX1098" s="70"/>
      <c r="BY1098" s="70"/>
      <c r="BZ1098" s="70"/>
      <c r="CA1098" s="70"/>
      <c r="CB1098" s="70"/>
      <c r="CC1098" s="70"/>
      <c r="CD1098" s="491"/>
      <c r="CE1098" s="491"/>
      <c r="CF1098" s="491"/>
      <c r="CG1098" s="491"/>
      <c r="CH1098" s="491"/>
      <c r="CI1098" s="491"/>
      <c r="CJ1098" s="491"/>
      <c r="CK1098" s="490"/>
      <c r="CL1098" s="186"/>
    </row>
    <row r="1099" spans="67:90" x14ac:dyDescent="0.2">
      <c r="BO1099" s="490"/>
      <c r="BP1099" s="73"/>
      <c r="BQ1099" s="73"/>
      <c r="BR1099" s="73"/>
      <c r="BS1099" s="493"/>
      <c r="BT1099" s="493"/>
      <c r="BU1099" s="493"/>
      <c r="BV1099" s="70"/>
      <c r="BW1099" s="70"/>
      <c r="BX1099" s="70"/>
      <c r="BY1099" s="70"/>
      <c r="BZ1099" s="70"/>
      <c r="CA1099" s="70"/>
      <c r="CB1099" s="70"/>
      <c r="CC1099" s="70"/>
      <c r="CD1099" s="491"/>
      <c r="CE1099" s="491"/>
      <c r="CF1099" s="491"/>
      <c r="CG1099" s="491"/>
      <c r="CH1099" s="491"/>
      <c r="CI1099" s="491"/>
      <c r="CJ1099" s="491"/>
      <c r="CK1099" s="490"/>
      <c r="CL1099" s="186"/>
    </row>
    <row r="1100" spans="67:90" x14ac:dyDescent="0.2">
      <c r="BO1100" s="490"/>
      <c r="BP1100" s="73"/>
      <c r="BQ1100" s="73"/>
      <c r="BR1100" s="73"/>
      <c r="BS1100" s="493"/>
      <c r="BT1100" s="493"/>
      <c r="BU1100" s="493"/>
      <c r="BV1100" s="70"/>
      <c r="BW1100" s="70"/>
      <c r="BX1100" s="70"/>
      <c r="BY1100" s="70"/>
      <c r="BZ1100" s="70"/>
      <c r="CA1100" s="70"/>
      <c r="CB1100" s="70"/>
      <c r="CC1100" s="70"/>
      <c r="CD1100" s="491"/>
      <c r="CE1100" s="491"/>
      <c r="CF1100" s="491"/>
      <c r="CG1100" s="491"/>
      <c r="CH1100" s="491"/>
      <c r="CI1100" s="491"/>
      <c r="CJ1100" s="491"/>
      <c r="CK1100" s="490"/>
      <c r="CL1100" s="186"/>
    </row>
    <row r="1101" spans="67:90" x14ac:dyDescent="0.2">
      <c r="BO1101" s="490"/>
      <c r="BP1101" s="73"/>
      <c r="BQ1101" s="73"/>
      <c r="BR1101" s="73"/>
      <c r="BS1101" s="493"/>
      <c r="BT1101" s="493"/>
      <c r="BU1101" s="493"/>
      <c r="BV1101" s="70"/>
      <c r="BW1101" s="70"/>
      <c r="BX1101" s="70"/>
      <c r="BY1101" s="70"/>
      <c r="BZ1101" s="70"/>
      <c r="CA1101" s="70"/>
      <c r="CB1101" s="70"/>
      <c r="CC1101" s="70"/>
      <c r="CD1101" s="491"/>
      <c r="CE1101" s="491"/>
      <c r="CF1101" s="491"/>
      <c r="CG1101" s="491"/>
      <c r="CH1101" s="491"/>
      <c r="CI1101" s="491"/>
      <c r="CJ1101" s="491"/>
      <c r="CK1101" s="490"/>
      <c r="CL1101" s="186"/>
    </row>
    <row r="1102" spans="67:90" x14ac:dyDescent="0.2">
      <c r="BO1102" s="490"/>
      <c r="BP1102" s="73"/>
      <c r="BQ1102" s="73"/>
      <c r="BR1102" s="73"/>
      <c r="BS1102" s="493"/>
      <c r="BT1102" s="493"/>
      <c r="BU1102" s="493"/>
      <c r="BV1102" s="70"/>
      <c r="BW1102" s="70"/>
      <c r="BX1102" s="70"/>
      <c r="BY1102" s="70"/>
      <c r="BZ1102" s="70"/>
      <c r="CA1102" s="70"/>
      <c r="CB1102" s="70"/>
      <c r="CC1102" s="70"/>
      <c r="CD1102" s="491"/>
      <c r="CE1102" s="491"/>
      <c r="CF1102" s="491"/>
      <c r="CG1102" s="491"/>
      <c r="CH1102" s="491"/>
      <c r="CI1102" s="491"/>
      <c r="CJ1102" s="491"/>
      <c r="CK1102" s="490"/>
      <c r="CL1102" s="186"/>
    </row>
    <row r="1103" spans="67:90" x14ac:dyDescent="0.2">
      <c r="BO1103" s="490"/>
      <c r="BP1103" s="73"/>
      <c r="BQ1103" s="73"/>
      <c r="BR1103" s="73"/>
      <c r="BS1103" s="493"/>
      <c r="BT1103" s="493"/>
      <c r="BU1103" s="493"/>
      <c r="BV1103" s="70"/>
      <c r="BW1103" s="70"/>
      <c r="BX1103" s="70"/>
      <c r="BY1103" s="70"/>
      <c r="BZ1103" s="70"/>
      <c r="CA1103" s="70"/>
      <c r="CB1103" s="70"/>
      <c r="CC1103" s="70"/>
      <c r="CD1103" s="491"/>
      <c r="CE1103" s="491"/>
      <c r="CF1103" s="491"/>
      <c r="CG1103" s="491"/>
      <c r="CH1103" s="491"/>
      <c r="CI1103" s="491"/>
      <c r="CJ1103" s="491"/>
      <c r="CK1103" s="490"/>
      <c r="CL1103" s="186"/>
    </row>
    <row r="1104" spans="67:90" x14ac:dyDescent="0.2">
      <c r="BO1104" s="490"/>
      <c r="BP1104" s="73"/>
      <c r="BQ1104" s="73"/>
      <c r="BR1104" s="73"/>
      <c r="BS1104" s="493"/>
      <c r="BT1104" s="493"/>
      <c r="BU1104" s="493"/>
      <c r="BV1104" s="70"/>
      <c r="BW1104" s="70"/>
      <c r="BX1104" s="70"/>
      <c r="BY1104" s="70"/>
      <c r="BZ1104" s="70"/>
      <c r="CA1104" s="70"/>
      <c r="CB1104" s="70"/>
      <c r="CC1104" s="70"/>
      <c r="CD1104" s="491"/>
      <c r="CE1104" s="491"/>
      <c r="CF1104" s="491"/>
      <c r="CG1104" s="491"/>
      <c r="CH1104" s="491"/>
      <c r="CI1104" s="491"/>
      <c r="CJ1104" s="491"/>
      <c r="CK1104" s="490"/>
      <c r="CL1104" s="186"/>
    </row>
    <row r="1105" spans="67:90" x14ac:dyDescent="0.2">
      <c r="BO1105" s="490"/>
      <c r="BP1105" s="73"/>
      <c r="BQ1105" s="73"/>
      <c r="BR1105" s="73"/>
      <c r="BS1105" s="493"/>
      <c r="BT1105" s="493"/>
      <c r="BU1105" s="493"/>
      <c r="BV1105" s="70"/>
      <c r="BW1105" s="70"/>
      <c r="BX1105" s="70"/>
      <c r="BY1105" s="70"/>
      <c r="BZ1105" s="70"/>
      <c r="CA1105" s="70"/>
      <c r="CB1105" s="70"/>
      <c r="CC1105" s="70"/>
      <c r="CD1105" s="491"/>
      <c r="CE1105" s="491"/>
      <c r="CF1105" s="491"/>
      <c r="CG1105" s="491"/>
      <c r="CH1105" s="491"/>
      <c r="CI1105" s="491"/>
      <c r="CJ1105" s="491"/>
      <c r="CK1105" s="490"/>
      <c r="CL1105" s="186"/>
    </row>
    <row r="1106" spans="67:90" x14ac:dyDescent="0.2">
      <c r="BO1106" s="490"/>
      <c r="BP1106" s="73"/>
      <c r="BQ1106" s="73"/>
      <c r="BR1106" s="73"/>
      <c r="BS1106" s="493"/>
      <c r="BT1106" s="493"/>
      <c r="BU1106" s="493"/>
      <c r="BV1106" s="70"/>
      <c r="BW1106" s="70"/>
      <c r="BX1106" s="70"/>
      <c r="BY1106" s="70"/>
      <c r="BZ1106" s="70"/>
      <c r="CA1106" s="70"/>
      <c r="CB1106" s="70"/>
      <c r="CC1106" s="70"/>
      <c r="CD1106" s="491"/>
      <c r="CE1106" s="491"/>
      <c r="CF1106" s="491"/>
      <c r="CG1106" s="491"/>
      <c r="CH1106" s="491"/>
      <c r="CI1106" s="491"/>
      <c r="CJ1106" s="491"/>
      <c r="CK1106" s="490"/>
      <c r="CL1106" s="186"/>
    </row>
    <row r="1107" spans="67:90" x14ac:dyDescent="0.2">
      <c r="BO1107" s="490"/>
      <c r="BP1107" s="73"/>
      <c r="BQ1107" s="73"/>
      <c r="BR1107" s="73"/>
      <c r="BS1107" s="493"/>
      <c r="BT1107" s="493"/>
      <c r="BU1107" s="493"/>
      <c r="BV1107" s="70"/>
      <c r="BW1107" s="70"/>
      <c r="BX1107" s="70"/>
      <c r="BY1107" s="70"/>
      <c r="BZ1107" s="70"/>
      <c r="CA1107" s="70"/>
      <c r="CB1107" s="70"/>
      <c r="CC1107" s="70"/>
      <c r="CD1107" s="491"/>
      <c r="CE1107" s="491"/>
      <c r="CF1107" s="491"/>
      <c r="CG1107" s="491"/>
      <c r="CH1107" s="491"/>
      <c r="CI1107" s="491"/>
      <c r="CJ1107" s="491"/>
      <c r="CK1107" s="490"/>
      <c r="CL1107" s="186"/>
    </row>
    <row r="1108" spans="67:90" x14ac:dyDescent="0.2">
      <c r="BO1108" s="490"/>
      <c r="BP1108" s="73"/>
      <c r="BQ1108" s="73"/>
      <c r="BR1108" s="73"/>
      <c r="BS1108" s="493"/>
      <c r="BT1108" s="493"/>
      <c r="BU1108" s="493"/>
      <c r="BV1108" s="70"/>
      <c r="BW1108" s="70"/>
      <c r="BX1108" s="70"/>
      <c r="BY1108" s="70"/>
      <c r="BZ1108" s="70"/>
      <c r="CA1108" s="70"/>
      <c r="CB1108" s="70"/>
      <c r="CC1108" s="70"/>
      <c r="CD1108" s="491"/>
      <c r="CE1108" s="491"/>
      <c r="CF1108" s="491"/>
      <c r="CG1108" s="491"/>
      <c r="CH1108" s="491"/>
      <c r="CI1108" s="491"/>
      <c r="CJ1108" s="491"/>
      <c r="CK1108" s="490"/>
      <c r="CL1108" s="186"/>
    </row>
    <row r="1109" spans="67:90" x14ac:dyDescent="0.2">
      <c r="BO1109" s="490"/>
      <c r="BP1109" s="73"/>
      <c r="BQ1109" s="73"/>
      <c r="BR1109" s="73"/>
      <c r="BS1109" s="493"/>
      <c r="BT1109" s="493"/>
      <c r="BU1109" s="493"/>
      <c r="BV1109" s="70"/>
      <c r="BW1109" s="70"/>
      <c r="BX1109" s="70"/>
      <c r="BY1109" s="70"/>
      <c r="BZ1109" s="70"/>
      <c r="CA1109" s="70"/>
      <c r="CB1109" s="70"/>
      <c r="CC1109" s="70"/>
      <c r="CD1109" s="491"/>
      <c r="CE1109" s="491"/>
      <c r="CF1109" s="491"/>
      <c r="CG1109" s="491"/>
      <c r="CH1109" s="491"/>
      <c r="CI1109" s="491"/>
      <c r="CJ1109" s="491"/>
      <c r="CK1109" s="490"/>
      <c r="CL1109" s="186"/>
    </row>
    <row r="1110" spans="67:90" x14ac:dyDescent="0.2">
      <c r="BO1110" s="490"/>
      <c r="BP1110" s="73"/>
      <c r="BQ1110" s="73"/>
      <c r="BR1110" s="73"/>
      <c r="BS1110" s="493"/>
      <c r="BT1110" s="493"/>
      <c r="BU1110" s="493"/>
      <c r="BV1110" s="70"/>
      <c r="BW1110" s="70"/>
      <c r="BX1110" s="70"/>
      <c r="BY1110" s="70"/>
      <c r="BZ1110" s="70"/>
      <c r="CA1110" s="70"/>
      <c r="CB1110" s="70"/>
      <c r="CC1110" s="70"/>
      <c r="CD1110" s="491"/>
      <c r="CE1110" s="491"/>
      <c r="CF1110" s="491"/>
      <c r="CG1110" s="491"/>
      <c r="CH1110" s="491"/>
      <c r="CI1110" s="491"/>
      <c r="CJ1110" s="491"/>
      <c r="CK1110" s="490"/>
      <c r="CL1110" s="186"/>
    </row>
    <row r="1111" spans="67:90" x14ac:dyDescent="0.2">
      <c r="BO1111" s="490"/>
      <c r="BP1111" s="73"/>
      <c r="BQ1111" s="73"/>
      <c r="BR1111" s="73"/>
      <c r="BS1111" s="493"/>
      <c r="BT1111" s="493"/>
      <c r="BU1111" s="493"/>
      <c r="BV1111" s="70"/>
      <c r="BW1111" s="70"/>
      <c r="BX1111" s="70"/>
      <c r="BY1111" s="70"/>
      <c r="BZ1111" s="70"/>
      <c r="CA1111" s="70"/>
      <c r="CB1111" s="70"/>
      <c r="CC1111" s="70"/>
      <c r="CD1111" s="491"/>
      <c r="CE1111" s="491"/>
      <c r="CF1111" s="491"/>
      <c r="CG1111" s="491"/>
      <c r="CH1111" s="491"/>
      <c r="CI1111" s="491"/>
      <c r="CJ1111" s="491"/>
      <c r="CK1111" s="490"/>
      <c r="CL1111" s="186"/>
    </row>
    <row r="1112" spans="67:90" x14ac:dyDescent="0.2">
      <c r="BO1112" s="490"/>
      <c r="BP1112" s="73"/>
      <c r="BQ1112" s="73"/>
      <c r="BR1112" s="73"/>
      <c r="BS1112" s="493"/>
      <c r="BT1112" s="493"/>
      <c r="BU1112" s="493"/>
      <c r="BV1112" s="70"/>
      <c r="BW1112" s="70"/>
      <c r="BX1112" s="70"/>
      <c r="BY1112" s="70"/>
      <c r="BZ1112" s="70"/>
      <c r="CA1112" s="70"/>
      <c r="CB1112" s="70"/>
      <c r="CC1112" s="70"/>
      <c r="CD1112" s="491"/>
      <c r="CE1112" s="491"/>
      <c r="CF1112" s="491"/>
      <c r="CG1112" s="491"/>
      <c r="CH1112" s="491"/>
      <c r="CI1112" s="491"/>
      <c r="CJ1112" s="491"/>
      <c r="CK1112" s="490"/>
      <c r="CL1112" s="186"/>
    </row>
    <row r="1113" spans="67:90" x14ac:dyDescent="0.2">
      <c r="BO1113" s="490"/>
      <c r="BP1113" s="73"/>
      <c r="BQ1113" s="73"/>
      <c r="BR1113" s="73"/>
      <c r="BS1113" s="493"/>
      <c r="BT1113" s="493"/>
      <c r="BU1113" s="493"/>
      <c r="BV1113" s="70"/>
      <c r="BW1113" s="70"/>
      <c r="BX1113" s="70"/>
      <c r="BY1113" s="70"/>
      <c r="BZ1113" s="70"/>
      <c r="CA1113" s="70"/>
      <c r="CB1113" s="70"/>
      <c r="CC1113" s="70"/>
      <c r="CD1113" s="491"/>
      <c r="CE1113" s="491"/>
      <c r="CF1113" s="491"/>
      <c r="CG1113" s="491"/>
      <c r="CH1113" s="491"/>
      <c r="CI1113" s="491"/>
      <c r="CJ1113" s="491"/>
      <c r="CK1113" s="490"/>
      <c r="CL1113" s="186"/>
    </row>
    <row r="1114" spans="67:90" x14ac:dyDescent="0.2">
      <c r="BO1114" s="490"/>
      <c r="BP1114" s="73"/>
      <c r="BQ1114" s="73"/>
      <c r="BR1114" s="73"/>
      <c r="BS1114" s="493"/>
      <c r="BT1114" s="493"/>
      <c r="BU1114" s="493"/>
      <c r="BV1114" s="70"/>
      <c r="BW1114" s="70"/>
      <c r="BX1114" s="70"/>
      <c r="BY1114" s="70"/>
      <c r="BZ1114" s="70"/>
      <c r="CA1114" s="70"/>
      <c r="CB1114" s="70"/>
      <c r="CC1114" s="70"/>
      <c r="CD1114" s="491"/>
      <c r="CE1114" s="491"/>
      <c r="CF1114" s="491"/>
      <c r="CG1114" s="491"/>
      <c r="CH1114" s="491"/>
      <c r="CI1114" s="491"/>
      <c r="CJ1114" s="491"/>
      <c r="CK1114" s="490"/>
      <c r="CL1114" s="186"/>
    </row>
    <row r="1115" spans="67:90" x14ac:dyDescent="0.2">
      <c r="BO1115" s="490"/>
      <c r="BP1115" s="73"/>
      <c r="BQ1115" s="73"/>
      <c r="BR1115" s="73"/>
      <c r="BS1115" s="493"/>
      <c r="BT1115" s="493"/>
      <c r="BU1115" s="493"/>
      <c r="BV1115" s="70"/>
      <c r="BW1115" s="70"/>
      <c r="BX1115" s="70"/>
      <c r="BY1115" s="70"/>
      <c r="BZ1115" s="70"/>
      <c r="CA1115" s="70"/>
      <c r="CB1115" s="70"/>
      <c r="CC1115" s="70"/>
      <c r="CD1115" s="491"/>
      <c r="CE1115" s="491"/>
      <c r="CF1115" s="491"/>
      <c r="CG1115" s="491"/>
      <c r="CH1115" s="491"/>
      <c r="CI1115" s="491"/>
      <c r="CJ1115" s="491"/>
      <c r="CK1115" s="490"/>
      <c r="CL1115" s="186"/>
    </row>
    <row r="1116" spans="67:90" x14ac:dyDescent="0.2">
      <c r="BO1116" s="490"/>
      <c r="BP1116" s="73"/>
      <c r="BQ1116" s="73"/>
      <c r="BR1116" s="73"/>
      <c r="BS1116" s="493"/>
      <c r="BT1116" s="493"/>
      <c r="BU1116" s="493"/>
      <c r="BV1116" s="70"/>
      <c r="BW1116" s="70"/>
      <c r="BX1116" s="70"/>
      <c r="BY1116" s="70"/>
      <c r="BZ1116" s="70"/>
      <c r="CA1116" s="70"/>
      <c r="CB1116" s="70"/>
      <c r="CC1116" s="70"/>
      <c r="CD1116" s="491"/>
      <c r="CE1116" s="491"/>
      <c r="CF1116" s="491"/>
      <c r="CG1116" s="491"/>
      <c r="CH1116" s="491"/>
      <c r="CI1116" s="491"/>
      <c r="CJ1116" s="491"/>
      <c r="CK1116" s="490"/>
      <c r="CL1116" s="186"/>
    </row>
    <row r="1117" spans="67:90" x14ac:dyDescent="0.2">
      <c r="BO1117" s="490"/>
      <c r="BP1117" s="73"/>
      <c r="BQ1117" s="73"/>
      <c r="BR1117" s="73"/>
      <c r="BS1117" s="493"/>
      <c r="BT1117" s="493"/>
      <c r="BU1117" s="493"/>
      <c r="BV1117" s="70"/>
      <c r="BW1117" s="70"/>
      <c r="BX1117" s="70"/>
      <c r="BY1117" s="70"/>
      <c r="BZ1117" s="70"/>
      <c r="CA1117" s="70"/>
      <c r="CB1117" s="70"/>
      <c r="CC1117" s="70"/>
      <c r="CD1117" s="491"/>
      <c r="CE1117" s="491"/>
      <c r="CF1117" s="491"/>
      <c r="CG1117" s="491"/>
      <c r="CH1117" s="491"/>
      <c r="CI1117" s="491"/>
      <c r="CJ1117" s="491"/>
      <c r="CK1117" s="490"/>
      <c r="CL1117" s="186"/>
    </row>
    <row r="1118" spans="67:90" x14ac:dyDescent="0.2">
      <c r="BO1118" s="490"/>
      <c r="BP1118" s="73"/>
      <c r="BQ1118" s="73"/>
      <c r="BR1118" s="73"/>
      <c r="BS1118" s="493"/>
      <c r="BT1118" s="493"/>
      <c r="BU1118" s="493"/>
      <c r="BV1118" s="70"/>
      <c r="BW1118" s="70"/>
      <c r="BX1118" s="70"/>
      <c r="BY1118" s="70"/>
      <c r="BZ1118" s="70"/>
      <c r="CA1118" s="70"/>
      <c r="CB1118" s="70"/>
      <c r="CC1118" s="70"/>
      <c r="CD1118" s="491"/>
      <c r="CE1118" s="491"/>
      <c r="CF1118" s="491"/>
      <c r="CG1118" s="491"/>
      <c r="CH1118" s="491"/>
      <c r="CI1118" s="491"/>
      <c r="CJ1118" s="491"/>
      <c r="CK1118" s="490"/>
      <c r="CL1118" s="186"/>
    </row>
    <row r="1119" spans="67:90" x14ac:dyDescent="0.2">
      <c r="BO1119" s="490"/>
      <c r="BP1119" s="73"/>
      <c r="BQ1119" s="73"/>
      <c r="BR1119" s="73"/>
      <c r="BS1119" s="493"/>
      <c r="BT1119" s="493"/>
      <c r="BU1119" s="493"/>
      <c r="BV1119" s="70"/>
      <c r="BW1119" s="70"/>
      <c r="BX1119" s="70"/>
      <c r="BY1119" s="70"/>
      <c r="BZ1119" s="70"/>
      <c r="CA1119" s="70"/>
      <c r="CB1119" s="70"/>
      <c r="CC1119" s="70"/>
      <c r="CD1119" s="491"/>
      <c r="CE1119" s="491"/>
      <c r="CF1119" s="491"/>
      <c r="CG1119" s="491"/>
      <c r="CH1119" s="491"/>
      <c r="CI1119" s="491"/>
      <c r="CJ1119" s="491"/>
      <c r="CK1119" s="490"/>
      <c r="CL1119" s="186"/>
    </row>
    <row r="1120" spans="67:90" x14ac:dyDescent="0.2">
      <c r="BO1120" s="490"/>
      <c r="BP1120" s="73"/>
      <c r="BQ1120" s="73"/>
      <c r="BR1120" s="73"/>
      <c r="BS1120" s="493"/>
      <c r="BT1120" s="493"/>
      <c r="BU1120" s="493"/>
      <c r="BV1120" s="70"/>
      <c r="BW1120" s="70"/>
      <c r="BX1120" s="70"/>
      <c r="BY1120" s="70"/>
      <c r="BZ1120" s="70"/>
      <c r="CA1120" s="70"/>
      <c r="CB1120" s="70"/>
      <c r="CC1120" s="70"/>
      <c r="CD1120" s="491"/>
      <c r="CE1120" s="491"/>
      <c r="CF1120" s="491"/>
      <c r="CG1120" s="491"/>
      <c r="CH1120" s="491"/>
      <c r="CI1120" s="491"/>
      <c r="CJ1120" s="491"/>
      <c r="CK1120" s="490"/>
      <c r="CL1120" s="186"/>
    </row>
    <row r="1121" spans="67:90" x14ac:dyDescent="0.2">
      <c r="BO1121" s="490"/>
      <c r="BP1121" s="73"/>
      <c r="BQ1121" s="73"/>
      <c r="BR1121" s="73"/>
      <c r="BS1121" s="493"/>
      <c r="BT1121" s="493"/>
      <c r="BU1121" s="493"/>
      <c r="BV1121" s="70"/>
      <c r="BW1121" s="70"/>
      <c r="BX1121" s="70"/>
      <c r="BY1121" s="70"/>
      <c r="BZ1121" s="70"/>
      <c r="CA1121" s="70"/>
      <c r="CB1121" s="70"/>
      <c r="CC1121" s="70"/>
      <c r="CD1121" s="491"/>
      <c r="CE1121" s="491"/>
      <c r="CF1121" s="491"/>
      <c r="CG1121" s="491"/>
      <c r="CH1121" s="491"/>
      <c r="CI1121" s="491"/>
      <c r="CJ1121" s="491"/>
      <c r="CK1121" s="490"/>
      <c r="CL1121" s="186"/>
    </row>
    <row r="1122" spans="67:90" x14ac:dyDescent="0.2">
      <c r="BO1122" s="490"/>
      <c r="BP1122" s="73"/>
      <c r="BQ1122" s="73"/>
      <c r="BR1122" s="73"/>
      <c r="BS1122" s="493"/>
      <c r="BT1122" s="493"/>
      <c r="BU1122" s="493"/>
      <c r="BV1122" s="70"/>
      <c r="BW1122" s="70"/>
      <c r="BX1122" s="70"/>
      <c r="BY1122" s="70"/>
      <c r="BZ1122" s="70"/>
      <c r="CA1122" s="70"/>
      <c r="CB1122" s="70"/>
      <c r="CC1122" s="70"/>
      <c r="CD1122" s="491"/>
      <c r="CE1122" s="491"/>
      <c r="CF1122" s="491"/>
      <c r="CG1122" s="491"/>
      <c r="CH1122" s="491"/>
      <c r="CI1122" s="491"/>
      <c r="CJ1122" s="491"/>
      <c r="CK1122" s="490"/>
      <c r="CL1122" s="186"/>
    </row>
    <row r="1123" spans="67:90" x14ac:dyDescent="0.2">
      <c r="BO1123" s="490"/>
      <c r="BP1123" s="73"/>
      <c r="BQ1123" s="73"/>
      <c r="BR1123" s="73"/>
      <c r="BS1123" s="493"/>
      <c r="BT1123" s="493"/>
      <c r="BU1123" s="493"/>
      <c r="BV1123" s="70"/>
      <c r="BW1123" s="70"/>
      <c r="BX1123" s="70"/>
      <c r="BY1123" s="70"/>
      <c r="BZ1123" s="70"/>
      <c r="CA1123" s="70"/>
      <c r="CB1123" s="70"/>
      <c r="CC1123" s="70"/>
      <c r="CD1123" s="491"/>
      <c r="CE1123" s="491"/>
      <c r="CF1123" s="491"/>
      <c r="CG1123" s="491"/>
      <c r="CH1123" s="491"/>
      <c r="CI1123" s="491"/>
      <c r="CJ1123" s="491"/>
      <c r="CK1123" s="490"/>
      <c r="CL1123" s="186"/>
    </row>
    <row r="1124" spans="67:90" x14ac:dyDescent="0.2">
      <c r="BO1124" s="490"/>
      <c r="BP1124" s="73"/>
      <c r="BQ1124" s="73"/>
      <c r="BR1124" s="73"/>
      <c r="BS1124" s="493"/>
      <c r="BT1124" s="493"/>
      <c r="BU1124" s="493"/>
      <c r="BV1124" s="70"/>
      <c r="BW1124" s="70"/>
      <c r="BX1124" s="70"/>
      <c r="BY1124" s="70"/>
      <c r="BZ1124" s="70"/>
      <c r="CA1124" s="70"/>
      <c r="CB1124" s="70"/>
      <c r="CC1124" s="70"/>
      <c r="CD1124" s="491"/>
      <c r="CE1124" s="491"/>
      <c r="CF1124" s="491"/>
      <c r="CG1124" s="491"/>
      <c r="CH1124" s="491"/>
      <c r="CI1124" s="491"/>
      <c r="CJ1124" s="491"/>
      <c r="CK1124" s="490"/>
      <c r="CL1124" s="186"/>
    </row>
    <row r="1125" spans="67:90" x14ac:dyDescent="0.2">
      <c r="BO1125" s="490"/>
      <c r="BP1125" s="73"/>
      <c r="BQ1125" s="73"/>
      <c r="BR1125" s="73"/>
      <c r="BS1125" s="493"/>
      <c r="BT1125" s="493"/>
      <c r="BU1125" s="493"/>
      <c r="BV1125" s="70"/>
      <c r="BW1125" s="70"/>
      <c r="BX1125" s="70"/>
      <c r="BY1125" s="70"/>
      <c r="BZ1125" s="70"/>
      <c r="CA1125" s="70"/>
      <c r="CB1125" s="70"/>
      <c r="CC1125" s="70"/>
      <c r="CD1125" s="491"/>
      <c r="CE1125" s="491"/>
      <c r="CF1125" s="491"/>
      <c r="CG1125" s="491"/>
      <c r="CH1125" s="491"/>
      <c r="CI1125" s="491"/>
      <c r="CJ1125" s="491"/>
      <c r="CK1125" s="490"/>
      <c r="CL1125" s="186"/>
    </row>
    <row r="1126" spans="67:90" x14ac:dyDescent="0.2">
      <c r="BO1126" s="490"/>
      <c r="BP1126" s="73"/>
      <c r="BQ1126" s="73"/>
      <c r="BR1126" s="73"/>
      <c r="BS1126" s="493"/>
      <c r="BT1126" s="493"/>
      <c r="BU1126" s="493"/>
      <c r="BV1126" s="70"/>
      <c r="BW1126" s="70"/>
      <c r="BX1126" s="70"/>
      <c r="BY1126" s="70"/>
      <c r="BZ1126" s="70"/>
      <c r="CA1126" s="70"/>
      <c r="CB1126" s="70"/>
      <c r="CC1126" s="70"/>
      <c r="CD1126" s="491"/>
      <c r="CE1126" s="491"/>
      <c r="CF1126" s="491"/>
      <c r="CG1126" s="491"/>
      <c r="CH1126" s="491"/>
      <c r="CI1126" s="491"/>
      <c r="CJ1126" s="491"/>
      <c r="CK1126" s="490"/>
      <c r="CL1126" s="186"/>
    </row>
    <row r="1127" spans="67:90" x14ac:dyDescent="0.2">
      <c r="BO1127" s="490"/>
      <c r="BP1127" s="73"/>
      <c r="BQ1127" s="73"/>
      <c r="BR1127" s="73"/>
      <c r="BS1127" s="493"/>
      <c r="BT1127" s="493"/>
      <c r="BU1127" s="493"/>
      <c r="BV1127" s="70"/>
      <c r="BW1127" s="70"/>
      <c r="BX1127" s="70"/>
      <c r="BY1127" s="70"/>
      <c r="BZ1127" s="70"/>
      <c r="CA1127" s="70"/>
      <c r="CB1127" s="70"/>
      <c r="CC1127" s="70"/>
      <c r="CD1127" s="491"/>
      <c r="CE1127" s="491"/>
      <c r="CF1127" s="491"/>
      <c r="CG1127" s="491"/>
      <c r="CH1127" s="491"/>
      <c r="CI1127" s="491"/>
      <c r="CJ1127" s="491"/>
      <c r="CK1127" s="490"/>
      <c r="CL1127" s="186"/>
    </row>
    <row r="1128" spans="67:90" x14ac:dyDescent="0.2">
      <c r="BO1128" s="490"/>
      <c r="BP1128" s="73"/>
      <c r="BQ1128" s="73"/>
      <c r="BR1128" s="73"/>
      <c r="BS1128" s="493"/>
      <c r="BT1128" s="493"/>
      <c r="BU1128" s="493"/>
      <c r="BV1128" s="70"/>
      <c r="BW1128" s="70"/>
      <c r="BX1128" s="70"/>
      <c r="BY1128" s="70"/>
      <c r="BZ1128" s="70"/>
      <c r="CA1128" s="70"/>
      <c r="CB1128" s="70"/>
      <c r="CC1128" s="70"/>
      <c r="CD1128" s="491"/>
      <c r="CE1128" s="491"/>
      <c r="CF1128" s="491"/>
      <c r="CG1128" s="491"/>
      <c r="CH1128" s="491"/>
      <c r="CI1128" s="491"/>
      <c r="CJ1128" s="491"/>
      <c r="CK1128" s="490"/>
      <c r="CL1128" s="186"/>
    </row>
    <row r="1129" spans="67:90" x14ac:dyDescent="0.2">
      <c r="BO1129" s="490"/>
      <c r="BP1129" s="73"/>
      <c r="BQ1129" s="73"/>
      <c r="BR1129" s="73"/>
      <c r="BS1129" s="493"/>
      <c r="BT1129" s="493"/>
      <c r="BU1129" s="493"/>
      <c r="BV1129" s="70"/>
      <c r="BW1129" s="70"/>
      <c r="BX1129" s="70"/>
      <c r="BY1129" s="70"/>
      <c r="BZ1129" s="70"/>
      <c r="CA1129" s="70"/>
      <c r="CB1129" s="70"/>
      <c r="CC1129" s="70"/>
      <c r="CD1129" s="491"/>
      <c r="CE1129" s="491"/>
      <c r="CF1129" s="491"/>
      <c r="CG1129" s="491"/>
      <c r="CH1129" s="491"/>
      <c r="CI1129" s="491"/>
      <c r="CJ1129" s="491"/>
      <c r="CK1129" s="490"/>
      <c r="CL1129" s="186"/>
    </row>
    <row r="1130" spans="67:90" x14ac:dyDescent="0.2">
      <c r="BO1130" s="490"/>
      <c r="BP1130" s="73"/>
      <c r="BQ1130" s="73"/>
      <c r="BR1130" s="73"/>
      <c r="BS1130" s="493"/>
      <c r="BT1130" s="493"/>
      <c r="BU1130" s="493"/>
      <c r="BV1130" s="70"/>
      <c r="BW1130" s="70"/>
      <c r="BX1130" s="70"/>
      <c r="BY1130" s="70"/>
      <c r="BZ1130" s="70"/>
      <c r="CA1130" s="70"/>
      <c r="CB1130" s="70"/>
      <c r="CC1130" s="70"/>
      <c r="CD1130" s="491"/>
      <c r="CE1130" s="491"/>
      <c r="CF1130" s="491"/>
      <c r="CG1130" s="491"/>
      <c r="CH1130" s="491"/>
      <c r="CI1130" s="491"/>
      <c r="CJ1130" s="491"/>
      <c r="CK1130" s="490"/>
      <c r="CL1130" s="186"/>
    </row>
    <row r="1131" spans="67:90" x14ac:dyDescent="0.2">
      <c r="BO1131" s="490"/>
      <c r="BP1131" s="73"/>
      <c r="BQ1131" s="73"/>
      <c r="BR1131" s="73"/>
      <c r="BS1131" s="493"/>
      <c r="BT1131" s="493"/>
      <c r="BU1131" s="493"/>
      <c r="BV1131" s="70"/>
      <c r="BW1131" s="70"/>
      <c r="BX1131" s="70"/>
      <c r="BY1131" s="70"/>
      <c r="BZ1131" s="70"/>
      <c r="CA1131" s="70"/>
      <c r="CB1131" s="70"/>
      <c r="CC1131" s="70"/>
      <c r="CD1131" s="491"/>
      <c r="CE1131" s="491"/>
      <c r="CF1131" s="491"/>
      <c r="CG1131" s="491"/>
      <c r="CH1131" s="491"/>
      <c r="CI1131" s="491"/>
      <c r="CJ1131" s="491"/>
      <c r="CK1131" s="490"/>
      <c r="CL1131" s="186"/>
    </row>
    <row r="1132" spans="67:90" x14ac:dyDescent="0.2">
      <c r="BO1132" s="490"/>
      <c r="BP1132" s="73"/>
      <c r="BQ1132" s="73"/>
      <c r="BR1132" s="73"/>
      <c r="BS1132" s="493"/>
      <c r="BT1132" s="493"/>
      <c r="BU1132" s="493"/>
      <c r="BV1132" s="70"/>
      <c r="BW1132" s="70"/>
      <c r="BX1132" s="70"/>
      <c r="BY1132" s="70"/>
      <c r="BZ1132" s="70"/>
      <c r="CA1132" s="70"/>
      <c r="CB1132" s="70"/>
      <c r="CC1132" s="70"/>
      <c r="CD1132" s="491"/>
      <c r="CE1132" s="491"/>
      <c r="CF1132" s="491"/>
      <c r="CG1132" s="491"/>
      <c r="CH1132" s="491"/>
      <c r="CI1132" s="491"/>
      <c r="CJ1132" s="491"/>
      <c r="CK1132" s="490"/>
      <c r="CL1132" s="186"/>
    </row>
    <row r="1133" spans="67:90" x14ac:dyDescent="0.2">
      <c r="BO1133" s="490"/>
      <c r="BP1133" s="73"/>
      <c r="BQ1133" s="73"/>
      <c r="BR1133" s="73"/>
      <c r="BS1133" s="493"/>
      <c r="BT1133" s="493"/>
      <c r="BU1133" s="493"/>
      <c r="BV1133" s="70"/>
      <c r="BW1133" s="70"/>
      <c r="BX1133" s="70"/>
      <c r="BY1133" s="70"/>
      <c r="BZ1133" s="70"/>
      <c r="CA1133" s="70"/>
      <c r="CB1133" s="70"/>
      <c r="CC1133" s="70"/>
      <c r="CD1133" s="491"/>
      <c r="CE1133" s="491"/>
      <c r="CF1133" s="491"/>
      <c r="CG1133" s="491"/>
      <c r="CH1133" s="491"/>
      <c r="CI1133" s="491"/>
      <c r="CJ1133" s="491"/>
      <c r="CK1133" s="490"/>
      <c r="CL1133" s="186"/>
    </row>
    <row r="1134" spans="67:90" x14ac:dyDescent="0.2">
      <c r="BO1134" s="490"/>
      <c r="BP1134" s="73"/>
      <c r="BQ1134" s="73"/>
      <c r="BR1134" s="73"/>
      <c r="BS1134" s="493"/>
      <c r="BT1134" s="493"/>
      <c r="BU1134" s="493"/>
      <c r="BV1134" s="70"/>
      <c r="BW1134" s="70"/>
      <c r="BX1134" s="70"/>
      <c r="BY1134" s="70"/>
      <c r="BZ1134" s="70"/>
      <c r="CA1134" s="70"/>
      <c r="CB1134" s="70"/>
      <c r="CC1134" s="70"/>
      <c r="CD1134" s="491"/>
      <c r="CE1134" s="491"/>
      <c r="CF1134" s="491"/>
      <c r="CG1134" s="491"/>
      <c r="CH1134" s="491"/>
      <c r="CI1134" s="491"/>
      <c r="CJ1134" s="491"/>
      <c r="CK1134" s="490"/>
      <c r="CL1134" s="186"/>
    </row>
    <row r="1135" spans="67:90" x14ac:dyDescent="0.2">
      <c r="BO1135" s="490"/>
      <c r="BP1135" s="73"/>
      <c r="BQ1135" s="73"/>
      <c r="BR1135" s="73"/>
      <c r="BS1135" s="493"/>
      <c r="BT1135" s="493"/>
      <c r="BU1135" s="493"/>
      <c r="BV1135" s="70"/>
      <c r="BW1135" s="70"/>
      <c r="BX1135" s="70"/>
      <c r="BY1135" s="70"/>
      <c r="BZ1135" s="70"/>
      <c r="CA1135" s="70"/>
      <c r="CB1135" s="70"/>
      <c r="CC1135" s="70"/>
      <c r="CD1135" s="491"/>
      <c r="CE1135" s="491"/>
      <c r="CF1135" s="491"/>
      <c r="CG1135" s="491"/>
      <c r="CH1135" s="491"/>
      <c r="CI1135" s="491"/>
      <c r="CJ1135" s="491"/>
      <c r="CK1135" s="490"/>
      <c r="CL1135" s="186"/>
    </row>
    <row r="1136" spans="67:90" x14ac:dyDescent="0.2">
      <c r="BO1136" s="490"/>
      <c r="BP1136" s="73"/>
      <c r="BQ1136" s="73"/>
      <c r="BR1136" s="73"/>
      <c r="BS1136" s="493"/>
      <c r="BT1136" s="493"/>
      <c r="BU1136" s="493"/>
      <c r="BV1136" s="70"/>
      <c r="BW1136" s="70"/>
      <c r="BX1136" s="70"/>
      <c r="BY1136" s="70"/>
      <c r="BZ1136" s="70"/>
      <c r="CA1136" s="70"/>
      <c r="CB1136" s="70"/>
      <c r="CC1136" s="70"/>
      <c r="CD1136" s="491"/>
      <c r="CE1136" s="491"/>
      <c r="CF1136" s="491"/>
      <c r="CG1136" s="491"/>
      <c r="CH1136" s="491"/>
      <c r="CI1136" s="491"/>
      <c r="CJ1136" s="491"/>
      <c r="CK1136" s="490"/>
      <c r="CL1136" s="186"/>
    </row>
    <row r="1137" spans="67:90" x14ac:dyDescent="0.2">
      <c r="BO1137" s="490"/>
      <c r="BP1137" s="73"/>
      <c r="BQ1137" s="73"/>
      <c r="BR1137" s="73"/>
      <c r="BS1137" s="493"/>
      <c r="BT1137" s="493"/>
      <c r="BU1137" s="493"/>
      <c r="BV1137" s="70"/>
      <c r="BW1137" s="70"/>
      <c r="BX1137" s="70"/>
      <c r="BY1137" s="70"/>
      <c r="BZ1137" s="70"/>
      <c r="CA1137" s="70"/>
      <c r="CB1137" s="70"/>
      <c r="CC1137" s="70"/>
      <c r="CD1137" s="491"/>
      <c r="CE1137" s="491"/>
      <c r="CF1137" s="491"/>
      <c r="CG1137" s="491"/>
      <c r="CH1137" s="491"/>
      <c r="CI1137" s="491"/>
      <c r="CJ1137" s="491"/>
      <c r="CK1137" s="490"/>
      <c r="CL1137" s="186"/>
    </row>
    <row r="1138" spans="67:90" x14ac:dyDescent="0.2">
      <c r="BO1138" s="490"/>
      <c r="BP1138" s="73"/>
      <c r="BQ1138" s="73"/>
      <c r="BR1138" s="73"/>
      <c r="BS1138" s="493"/>
      <c r="BT1138" s="493"/>
      <c r="BU1138" s="493"/>
      <c r="BV1138" s="70"/>
      <c r="BW1138" s="70"/>
      <c r="BX1138" s="70"/>
      <c r="BY1138" s="70"/>
      <c r="BZ1138" s="70"/>
      <c r="CA1138" s="70"/>
      <c r="CB1138" s="70"/>
      <c r="CC1138" s="70"/>
      <c r="CD1138" s="491"/>
      <c r="CE1138" s="491"/>
      <c r="CF1138" s="491"/>
      <c r="CG1138" s="491"/>
      <c r="CH1138" s="491"/>
      <c r="CI1138" s="491"/>
      <c r="CJ1138" s="491"/>
      <c r="CK1138" s="490"/>
      <c r="CL1138" s="186"/>
    </row>
    <row r="1139" spans="67:90" x14ac:dyDescent="0.2">
      <c r="BO1139" s="490"/>
      <c r="BP1139" s="73"/>
      <c r="BQ1139" s="73"/>
      <c r="BR1139" s="73"/>
      <c r="BS1139" s="493"/>
      <c r="BT1139" s="493"/>
      <c r="BU1139" s="493"/>
      <c r="BV1139" s="70"/>
      <c r="BW1139" s="70"/>
      <c r="BX1139" s="70"/>
      <c r="BY1139" s="70"/>
      <c r="BZ1139" s="70"/>
      <c r="CA1139" s="70"/>
      <c r="CB1139" s="70"/>
      <c r="CC1139" s="70"/>
      <c r="CD1139" s="491"/>
      <c r="CE1139" s="491"/>
      <c r="CF1139" s="491"/>
      <c r="CG1139" s="491"/>
      <c r="CH1139" s="491"/>
      <c r="CI1139" s="491"/>
      <c r="CJ1139" s="491"/>
      <c r="CK1139" s="490"/>
      <c r="CL1139" s="186"/>
    </row>
    <row r="1140" spans="67:90" x14ac:dyDescent="0.2">
      <c r="BO1140" s="490"/>
      <c r="BP1140" s="73"/>
      <c r="BQ1140" s="73"/>
      <c r="BR1140" s="73"/>
      <c r="BS1140" s="493"/>
      <c r="BT1140" s="493"/>
      <c r="BU1140" s="493"/>
      <c r="BV1140" s="70"/>
      <c r="BW1140" s="70"/>
      <c r="BX1140" s="70"/>
      <c r="BY1140" s="70"/>
      <c r="BZ1140" s="70"/>
      <c r="CA1140" s="70"/>
      <c r="CB1140" s="70"/>
      <c r="CC1140" s="70"/>
      <c r="CD1140" s="491"/>
      <c r="CE1140" s="491"/>
      <c r="CF1140" s="491"/>
      <c r="CG1140" s="491"/>
      <c r="CH1140" s="491"/>
      <c r="CI1140" s="491"/>
      <c r="CJ1140" s="491"/>
      <c r="CK1140" s="490"/>
      <c r="CL1140" s="186"/>
    </row>
    <row r="1141" spans="67:90" x14ac:dyDescent="0.2">
      <c r="BO1141" s="490"/>
      <c r="BP1141" s="73"/>
      <c r="BQ1141" s="73"/>
      <c r="BR1141" s="73"/>
      <c r="BS1141" s="493"/>
      <c r="BT1141" s="493"/>
      <c r="BU1141" s="493"/>
      <c r="BV1141" s="70"/>
      <c r="BW1141" s="70"/>
      <c r="BX1141" s="70"/>
      <c r="BY1141" s="70"/>
      <c r="BZ1141" s="70"/>
      <c r="CA1141" s="70"/>
      <c r="CB1141" s="70"/>
      <c r="CC1141" s="70"/>
      <c r="CD1141" s="491"/>
      <c r="CE1141" s="491"/>
      <c r="CF1141" s="491"/>
      <c r="CG1141" s="491"/>
      <c r="CH1141" s="491"/>
      <c r="CI1141" s="491"/>
      <c r="CJ1141" s="491"/>
      <c r="CK1141" s="490"/>
      <c r="CL1141" s="186"/>
    </row>
    <row r="1142" spans="67:90" x14ac:dyDescent="0.2">
      <c r="BO1142" s="490"/>
      <c r="BP1142" s="73"/>
      <c r="BQ1142" s="73"/>
      <c r="BR1142" s="73"/>
      <c r="BS1142" s="493"/>
      <c r="BT1142" s="493"/>
      <c r="BU1142" s="493"/>
      <c r="BV1142" s="70"/>
      <c r="BW1142" s="70"/>
      <c r="BX1142" s="70"/>
      <c r="BY1142" s="70"/>
      <c r="BZ1142" s="70"/>
      <c r="CA1142" s="70"/>
      <c r="CB1142" s="70"/>
      <c r="CC1142" s="70"/>
      <c r="CD1142" s="491"/>
      <c r="CE1142" s="491"/>
      <c r="CF1142" s="491"/>
      <c r="CG1142" s="491"/>
      <c r="CH1142" s="491"/>
      <c r="CI1142" s="491"/>
      <c r="CJ1142" s="491"/>
      <c r="CK1142" s="490"/>
      <c r="CL1142" s="186"/>
    </row>
    <row r="1143" spans="67:90" x14ac:dyDescent="0.2">
      <c r="BO1143" s="490"/>
      <c r="BP1143" s="73"/>
      <c r="BQ1143" s="73"/>
      <c r="BR1143" s="73"/>
      <c r="BS1143" s="493"/>
      <c r="BT1143" s="493"/>
      <c r="BU1143" s="493"/>
      <c r="BV1143" s="70"/>
      <c r="BW1143" s="70"/>
      <c r="BX1143" s="70"/>
      <c r="BY1143" s="70"/>
      <c r="BZ1143" s="70"/>
      <c r="CA1143" s="70"/>
      <c r="CB1143" s="70"/>
      <c r="CC1143" s="70"/>
      <c r="CD1143" s="491"/>
      <c r="CE1143" s="491"/>
      <c r="CF1143" s="491"/>
      <c r="CG1143" s="491"/>
      <c r="CH1143" s="491"/>
      <c r="CI1143" s="491"/>
      <c r="CJ1143" s="491"/>
      <c r="CK1143" s="490"/>
      <c r="CL1143" s="186"/>
    </row>
    <row r="1144" spans="67:90" x14ac:dyDescent="0.2">
      <c r="BO1144" s="490"/>
      <c r="BP1144" s="73"/>
      <c r="BQ1144" s="73"/>
      <c r="BR1144" s="73"/>
      <c r="BS1144" s="493"/>
      <c r="BT1144" s="493"/>
      <c r="BU1144" s="493"/>
      <c r="BV1144" s="70"/>
      <c r="BW1144" s="70"/>
      <c r="BX1144" s="70"/>
      <c r="BY1144" s="70"/>
      <c r="BZ1144" s="70"/>
      <c r="CA1144" s="70"/>
      <c r="CB1144" s="70"/>
      <c r="CC1144" s="70"/>
      <c r="CD1144" s="491"/>
      <c r="CE1144" s="491"/>
      <c r="CF1144" s="491"/>
      <c r="CG1144" s="491"/>
      <c r="CH1144" s="491"/>
      <c r="CI1144" s="491"/>
      <c r="CJ1144" s="491"/>
      <c r="CK1144" s="490"/>
      <c r="CL1144" s="186"/>
    </row>
    <row r="1145" spans="67:90" x14ac:dyDescent="0.2">
      <c r="BO1145" s="490"/>
      <c r="BP1145" s="73"/>
      <c r="BQ1145" s="73"/>
      <c r="BR1145" s="73"/>
      <c r="BS1145" s="493"/>
      <c r="BT1145" s="493"/>
      <c r="BU1145" s="493"/>
      <c r="BV1145" s="70"/>
      <c r="BW1145" s="70"/>
      <c r="BX1145" s="70"/>
      <c r="BY1145" s="70"/>
      <c r="BZ1145" s="70"/>
      <c r="CA1145" s="70"/>
      <c r="CB1145" s="70"/>
      <c r="CC1145" s="70"/>
      <c r="CD1145" s="491"/>
      <c r="CE1145" s="491"/>
      <c r="CF1145" s="491"/>
      <c r="CG1145" s="491"/>
      <c r="CH1145" s="491"/>
      <c r="CI1145" s="491"/>
      <c r="CJ1145" s="491"/>
      <c r="CK1145" s="490"/>
      <c r="CL1145" s="186"/>
    </row>
    <row r="1146" spans="67:90" x14ac:dyDescent="0.2">
      <c r="BO1146" s="490"/>
      <c r="BP1146" s="73"/>
      <c r="BQ1146" s="73"/>
      <c r="BR1146" s="73"/>
      <c r="BS1146" s="493"/>
      <c r="BT1146" s="493"/>
      <c r="BU1146" s="493"/>
      <c r="BV1146" s="70"/>
      <c r="BW1146" s="70"/>
      <c r="BX1146" s="70"/>
      <c r="BY1146" s="70"/>
      <c r="BZ1146" s="70"/>
      <c r="CA1146" s="70"/>
      <c r="CB1146" s="70"/>
      <c r="CC1146" s="70"/>
      <c r="CD1146" s="491"/>
      <c r="CE1146" s="491"/>
      <c r="CF1146" s="491"/>
      <c r="CG1146" s="491"/>
      <c r="CH1146" s="491"/>
      <c r="CI1146" s="491"/>
      <c r="CJ1146" s="491"/>
      <c r="CK1146" s="490"/>
      <c r="CL1146" s="186"/>
    </row>
    <row r="1147" spans="67:90" x14ac:dyDescent="0.2">
      <c r="BO1147" s="490"/>
      <c r="BP1147" s="73"/>
      <c r="BQ1147" s="73"/>
      <c r="BR1147" s="73"/>
      <c r="BS1147" s="493"/>
      <c r="BT1147" s="493"/>
      <c r="BU1147" s="493"/>
      <c r="BV1147" s="70"/>
      <c r="BW1147" s="70"/>
      <c r="BX1147" s="70"/>
      <c r="BY1147" s="70"/>
      <c r="BZ1147" s="70"/>
      <c r="CA1147" s="70"/>
      <c r="CB1147" s="70"/>
      <c r="CC1147" s="70"/>
      <c r="CD1147" s="491"/>
      <c r="CE1147" s="491"/>
      <c r="CF1147" s="491"/>
      <c r="CG1147" s="491"/>
      <c r="CH1147" s="491"/>
      <c r="CI1147" s="491"/>
      <c r="CJ1147" s="491"/>
      <c r="CK1147" s="490"/>
      <c r="CL1147" s="186"/>
    </row>
    <row r="1148" spans="67:90" x14ac:dyDescent="0.2">
      <c r="BO1148" s="490"/>
      <c r="BP1148" s="73"/>
      <c r="BQ1148" s="73"/>
      <c r="BR1148" s="73"/>
      <c r="BS1148" s="493"/>
      <c r="BT1148" s="493"/>
      <c r="BU1148" s="493"/>
      <c r="BV1148" s="70"/>
      <c r="BW1148" s="70"/>
      <c r="BX1148" s="70"/>
      <c r="BY1148" s="70"/>
      <c r="BZ1148" s="70"/>
      <c r="CA1148" s="70"/>
      <c r="CB1148" s="70"/>
      <c r="CC1148" s="70"/>
      <c r="CD1148" s="491"/>
      <c r="CE1148" s="491"/>
      <c r="CF1148" s="491"/>
      <c r="CG1148" s="491"/>
      <c r="CH1148" s="491"/>
      <c r="CI1148" s="491"/>
      <c r="CJ1148" s="491"/>
      <c r="CK1148" s="490"/>
      <c r="CL1148" s="186"/>
    </row>
    <row r="1149" spans="67:90" x14ac:dyDescent="0.2">
      <c r="BO1149" s="490"/>
      <c r="BP1149" s="73"/>
      <c r="BQ1149" s="73"/>
      <c r="BR1149" s="73"/>
      <c r="BS1149" s="493"/>
      <c r="BT1149" s="493"/>
      <c r="BU1149" s="493"/>
      <c r="BV1149" s="70"/>
      <c r="BW1149" s="70"/>
      <c r="BX1149" s="70"/>
      <c r="BY1149" s="70"/>
      <c r="BZ1149" s="70"/>
      <c r="CA1149" s="70"/>
      <c r="CB1149" s="70"/>
      <c r="CC1149" s="70"/>
      <c r="CD1149" s="491"/>
      <c r="CE1149" s="491"/>
      <c r="CF1149" s="491"/>
      <c r="CG1149" s="491"/>
      <c r="CH1149" s="491"/>
      <c r="CI1149" s="491"/>
      <c r="CJ1149" s="491"/>
      <c r="CK1149" s="490"/>
      <c r="CL1149" s="186"/>
    </row>
    <row r="1150" spans="67:90" x14ac:dyDescent="0.2">
      <c r="BO1150" s="490"/>
      <c r="BP1150" s="73"/>
      <c r="BQ1150" s="73"/>
      <c r="BR1150" s="73"/>
      <c r="BS1150" s="493"/>
      <c r="BT1150" s="493"/>
      <c r="BU1150" s="493"/>
      <c r="BV1150" s="70"/>
      <c r="BW1150" s="70"/>
      <c r="BX1150" s="70"/>
      <c r="BY1150" s="70"/>
      <c r="BZ1150" s="70"/>
      <c r="CA1150" s="70"/>
      <c r="CB1150" s="70"/>
      <c r="CC1150" s="70"/>
      <c r="CD1150" s="491"/>
      <c r="CE1150" s="491"/>
      <c r="CF1150" s="491"/>
      <c r="CG1150" s="491"/>
      <c r="CH1150" s="491"/>
      <c r="CI1150" s="491"/>
      <c r="CJ1150" s="491"/>
      <c r="CK1150" s="490"/>
      <c r="CL1150" s="186"/>
    </row>
    <row r="1151" spans="67:90" x14ac:dyDescent="0.2">
      <c r="BO1151" s="490"/>
      <c r="BP1151" s="73"/>
      <c r="BQ1151" s="73"/>
      <c r="BR1151" s="73"/>
      <c r="BS1151" s="493"/>
      <c r="BT1151" s="493"/>
      <c r="BU1151" s="493"/>
      <c r="BV1151" s="70"/>
      <c r="BW1151" s="70"/>
      <c r="BX1151" s="70"/>
      <c r="BY1151" s="70"/>
      <c r="BZ1151" s="70"/>
      <c r="CA1151" s="70"/>
      <c r="CB1151" s="70"/>
      <c r="CC1151" s="70"/>
      <c r="CD1151" s="491"/>
      <c r="CE1151" s="491"/>
      <c r="CF1151" s="491"/>
      <c r="CG1151" s="491"/>
      <c r="CH1151" s="491"/>
      <c r="CI1151" s="491"/>
      <c r="CJ1151" s="491"/>
      <c r="CK1151" s="490"/>
      <c r="CL1151" s="186"/>
    </row>
    <row r="1152" spans="67:90" x14ac:dyDescent="0.2">
      <c r="BO1152" s="490"/>
      <c r="BP1152" s="73"/>
      <c r="BQ1152" s="73"/>
      <c r="BR1152" s="73"/>
      <c r="BS1152" s="493"/>
      <c r="BT1152" s="493"/>
      <c r="BU1152" s="493"/>
      <c r="BV1152" s="70"/>
      <c r="BW1152" s="70"/>
      <c r="BX1152" s="70"/>
      <c r="BY1152" s="70"/>
      <c r="BZ1152" s="70"/>
      <c r="CA1152" s="70"/>
      <c r="CB1152" s="70"/>
      <c r="CC1152" s="70"/>
      <c r="CD1152" s="491"/>
      <c r="CE1152" s="491"/>
      <c r="CF1152" s="491"/>
      <c r="CG1152" s="491"/>
      <c r="CH1152" s="491"/>
      <c r="CI1152" s="491"/>
      <c r="CJ1152" s="491"/>
      <c r="CK1152" s="490"/>
      <c r="CL1152" s="186"/>
    </row>
    <row r="1153" spans="67:90" x14ac:dyDescent="0.2">
      <c r="BO1153" s="490"/>
      <c r="BP1153" s="73"/>
      <c r="BQ1153" s="73"/>
      <c r="BR1153" s="73"/>
      <c r="BS1153" s="493"/>
      <c r="BT1153" s="493"/>
      <c r="BU1153" s="493"/>
      <c r="BV1153" s="70"/>
      <c r="BW1153" s="70"/>
      <c r="BX1153" s="70"/>
      <c r="BY1153" s="70"/>
      <c r="BZ1153" s="70"/>
      <c r="CA1153" s="70"/>
      <c r="CB1153" s="70"/>
      <c r="CC1153" s="70"/>
      <c r="CD1153" s="491"/>
      <c r="CE1153" s="491"/>
      <c r="CF1153" s="491"/>
      <c r="CG1153" s="491"/>
      <c r="CH1153" s="491"/>
      <c r="CI1153" s="491"/>
      <c r="CJ1153" s="491"/>
      <c r="CK1153" s="490"/>
      <c r="CL1153" s="186"/>
    </row>
    <row r="1154" spans="67:90" x14ac:dyDescent="0.2">
      <c r="BO1154" s="490"/>
      <c r="BP1154" s="73"/>
      <c r="BQ1154" s="73"/>
      <c r="BR1154" s="73"/>
      <c r="BS1154" s="493"/>
      <c r="BT1154" s="493"/>
      <c r="BU1154" s="493"/>
      <c r="BV1154" s="70"/>
      <c r="BW1154" s="70"/>
      <c r="BX1154" s="70"/>
      <c r="BY1154" s="70"/>
      <c r="BZ1154" s="70"/>
      <c r="CA1154" s="70"/>
      <c r="CB1154" s="70"/>
      <c r="CC1154" s="70"/>
      <c r="CD1154" s="491"/>
      <c r="CE1154" s="491"/>
      <c r="CF1154" s="491"/>
      <c r="CG1154" s="491"/>
      <c r="CH1154" s="491"/>
      <c r="CI1154" s="491"/>
      <c r="CJ1154" s="491"/>
      <c r="CK1154" s="490"/>
      <c r="CL1154" s="186"/>
    </row>
    <row r="1155" spans="67:90" x14ac:dyDescent="0.2">
      <c r="BO1155" s="490"/>
      <c r="BP1155" s="73"/>
      <c r="BQ1155" s="73"/>
      <c r="BR1155" s="73"/>
      <c r="BS1155" s="493"/>
      <c r="BT1155" s="493"/>
      <c r="BU1155" s="493"/>
      <c r="BV1155" s="70"/>
      <c r="BW1155" s="70"/>
      <c r="BX1155" s="70"/>
      <c r="BY1155" s="70"/>
      <c r="BZ1155" s="70"/>
      <c r="CA1155" s="70"/>
      <c r="CB1155" s="70"/>
      <c r="CC1155" s="70"/>
      <c r="CD1155" s="491"/>
      <c r="CE1155" s="491"/>
      <c r="CF1155" s="491"/>
      <c r="CG1155" s="491"/>
      <c r="CH1155" s="491"/>
      <c r="CI1155" s="491"/>
      <c r="CJ1155" s="491"/>
      <c r="CK1155" s="490"/>
      <c r="CL1155" s="186"/>
    </row>
    <row r="1156" spans="67:90" x14ac:dyDescent="0.2">
      <c r="BO1156" s="490"/>
      <c r="BP1156" s="73"/>
      <c r="BQ1156" s="73"/>
      <c r="BR1156" s="73"/>
      <c r="BS1156" s="493"/>
      <c r="BT1156" s="493"/>
      <c r="BU1156" s="493"/>
      <c r="BV1156" s="70"/>
      <c r="BW1156" s="70"/>
      <c r="BX1156" s="70"/>
      <c r="BY1156" s="70"/>
      <c r="BZ1156" s="70"/>
      <c r="CA1156" s="70"/>
      <c r="CB1156" s="70"/>
      <c r="CC1156" s="70"/>
      <c r="CD1156" s="491"/>
      <c r="CE1156" s="491"/>
      <c r="CF1156" s="491"/>
      <c r="CG1156" s="491"/>
      <c r="CH1156" s="491"/>
      <c r="CI1156" s="491"/>
      <c r="CJ1156" s="491"/>
      <c r="CK1156" s="490"/>
      <c r="CL1156" s="186"/>
    </row>
    <row r="1157" spans="67:90" x14ac:dyDescent="0.2">
      <c r="BO1157" s="490"/>
      <c r="BP1157" s="73"/>
      <c r="BQ1157" s="73"/>
      <c r="BR1157" s="73"/>
      <c r="BS1157" s="493"/>
      <c r="BT1157" s="493"/>
      <c r="BU1157" s="493"/>
      <c r="BV1157" s="70"/>
      <c r="BW1157" s="70"/>
      <c r="BX1157" s="70"/>
      <c r="BY1157" s="70"/>
      <c r="BZ1157" s="70"/>
      <c r="CA1157" s="70"/>
      <c r="CB1157" s="70"/>
      <c r="CC1157" s="70"/>
      <c r="CD1157" s="491"/>
      <c r="CE1157" s="491"/>
      <c r="CF1157" s="491"/>
      <c r="CG1157" s="491"/>
      <c r="CH1157" s="491"/>
      <c r="CI1157" s="491"/>
      <c r="CJ1157" s="491"/>
      <c r="CK1157" s="490"/>
      <c r="CL1157" s="186"/>
    </row>
    <row r="1158" spans="67:90" x14ac:dyDescent="0.2">
      <c r="BO1158" s="490"/>
      <c r="BP1158" s="73"/>
      <c r="BQ1158" s="73"/>
      <c r="BR1158" s="73"/>
      <c r="BS1158" s="493"/>
      <c r="BT1158" s="493"/>
      <c r="BU1158" s="493"/>
      <c r="BV1158" s="70"/>
      <c r="BW1158" s="70"/>
      <c r="BX1158" s="70"/>
      <c r="BY1158" s="70"/>
      <c r="BZ1158" s="70"/>
      <c r="CA1158" s="70"/>
      <c r="CB1158" s="70"/>
      <c r="CC1158" s="70"/>
      <c r="CD1158" s="491"/>
      <c r="CE1158" s="491"/>
      <c r="CF1158" s="491"/>
      <c r="CG1158" s="491"/>
      <c r="CH1158" s="491"/>
      <c r="CI1158" s="491"/>
      <c r="CJ1158" s="491"/>
      <c r="CK1158" s="490"/>
      <c r="CL1158" s="186"/>
    </row>
    <row r="1159" spans="67:90" x14ac:dyDescent="0.2">
      <c r="BO1159" s="490"/>
      <c r="BP1159" s="73"/>
      <c r="BQ1159" s="73"/>
      <c r="BR1159" s="73"/>
      <c r="BS1159" s="493"/>
      <c r="BT1159" s="493"/>
      <c r="BU1159" s="493"/>
      <c r="BV1159" s="70"/>
      <c r="BW1159" s="70"/>
      <c r="BX1159" s="70"/>
      <c r="BY1159" s="70"/>
      <c r="BZ1159" s="70"/>
      <c r="CA1159" s="70"/>
      <c r="CB1159" s="70"/>
      <c r="CC1159" s="70"/>
      <c r="CD1159" s="491"/>
      <c r="CE1159" s="491"/>
      <c r="CF1159" s="491"/>
      <c r="CG1159" s="491"/>
      <c r="CH1159" s="491"/>
      <c r="CI1159" s="491"/>
      <c r="CJ1159" s="491"/>
      <c r="CK1159" s="490"/>
      <c r="CL1159" s="186"/>
    </row>
    <row r="1160" spans="67:90" x14ac:dyDescent="0.2">
      <c r="BO1160" s="490"/>
      <c r="BP1160" s="73"/>
      <c r="BQ1160" s="73"/>
      <c r="BR1160" s="73"/>
      <c r="BS1160" s="493"/>
      <c r="BT1160" s="493"/>
      <c r="BU1160" s="493"/>
      <c r="BV1160" s="70"/>
      <c r="BW1160" s="70"/>
      <c r="BX1160" s="70"/>
      <c r="BY1160" s="70"/>
      <c r="BZ1160" s="70"/>
      <c r="CA1160" s="70"/>
      <c r="CB1160" s="70"/>
      <c r="CC1160" s="70"/>
      <c r="CD1160" s="491"/>
      <c r="CE1160" s="491"/>
      <c r="CF1160" s="491"/>
      <c r="CG1160" s="491"/>
      <c r="CH1160" s="491"/>
      <c r="CI1160" s="491"/>
      <c r="CJ1160" s="491"/>
      <c r="CK1160" s="490"/>
      <c r="CL1160" s="186"/>
    </row>
    <row r="1161" spans="67:90" x14ac:dyDescent="0.2">
      <c r="BO1161" s="490"/>
      <c r="BP1161" s="73"/>
      <c r="BQ1161" s="73"/>
      <c r="BR1161" s="73"/>
      <c r="BS1161" s="493"/>
      <c r="BT1161" s="493"/>
      <c r="BU1161" s="493"/>
      <c r="BV1161" s="70"/>
      <c r="BW1161" s="70"/>
      <c r="BX1161" s="70"/>
      <c r="BY1161" s="70"/>
      <c r="BZ1161" s="70"/>
      <c r="CA1161" s="70"/>
      <c r="CB1161" s="70"/>
      <c r="CC1161" s="70"/>
      <c r="CD1161" s="491"/>
      <c r="CE1161" s="491"/>
      <c r="CF1161" s="491"/>
      <c r="CG1161" s="491"/>
      <c r="CH1161" s="491"/>
      <c r="CI1161" s="491"/>
      <c r="CJ1161" s="491"/>
      <c r="CK1161" s="490"/>
      <c r="CL1161" s="186"/>
    </row>
    <row r="1162" spans="67:90" x14ac:dyDescent="0.2">
      <c r="BO1162" s="490"/>
      <c r="BP1162" s="73"/>
      <c r="BQ1162" s="73"/>
      <c r="BR1162" s="73"/>
      <c r="BS1162" s="493"/>
      <c r="BT1162" s="493"/>
      <c r="BU1162" s="493"/>
      <c r="BV1162" s="70"/>
      <c r="BW1162" s="70"/>
      <c r="BX1162" s="70"/>
      <c r="BY1162" s="70"/>
      <c r="BZ1162" s="70"/>
      <c r="CA1162" s="70"/>
      <c r="CB1162" s="70"/>
      <c r="CC1162" s="70"/>
      <c r="CD1162" s="491"/>
      <c r="CE1162" s="491"/>
      <c r="CF1162" s="491"/>
      <c r="CG1162" s="491"/>
      <c r="CH1162" s="491"/>
      <c r="CI1162" s="491"/>
      <c r="CJ1162" s="491"/>
      <c r="CK1162" s="490"/>
      <c r="CL1162" s="186"/>
    </row>
    <row r="1163" spans="67:90" x14ac:dyDescent="0.2">
      <c r="BO1163" s="490"/>
      <c r="BP1163" s="73"/>
      <c r="BQ1163" s="73"/>
      <c r="BR1163" s="73"/>
      <c r="BS1163" s="493"/>
      <c r="BT1163" s="493"/>
      <c r="BU1163" s="493"/>
      <c r="BV1163" s="70"/>
      <c r="BW1163" s="70"/>
      <c r="BX1163" s="70"/>
      <c r="BY1163" s="70"/>
      <c r="BZ1163" s="70"/>
      <c r="CA1163" s="70"/>
      <c r="CB1163" s="70"/>
      <c r="CC1163" s="70"/>
      <c r="CD1163" s="491"/>
      <c r="CE1163" s="491"/>
      <c r="CF1163" s="491"/>
      <c r="CG1163" s="491"/>
      <c r="CH1163" s="491"/>
      <c r="CI1163" s="491"/>
      <c r="CJ1163" s="491"/>
      <c r="CK1163" s="490"/>
      <c r="CL1163" s="186"/>
    </row>
    <row r="1164" spans="67:90" x14ac:dyDescent="0.2">
      <c r="BO1164" s="490"/>
      <c r="BP1164" s="73"/>
      <c r="BQ1164" s="73"/>
      <c r="BR1164" s="73"/>
      <c r="BS1164" s="493"/>
      <c r="BT1164" s="493"/>
      <c r="BU1164" s="493"/>
      <c r="BV1164" s="70"/>
      <c r="BW1164" s="70"/>
      <c r="BX1164" s="70"/>
      <c r="BY1164" s="70"/>
      <c r="BZ1164" s="70"/>
      <c r="CA1164" s="70"/>
      <c r="CB1164" s="70"/>
      <c r="CC1164" s="70"/>
      <c r="CD1164" s="491"/>
      <c r="CE1164" s="491"/>
      <c r="CF1164" s="491"/>
      <c r="CG1164" s="491"/>
      <c r="CH1164" s="491"/>
      <c r="CI1164" s="491"/>
      <c r="CJ1164" s="491"/>
      <c r="CK1164" s="490"/>
      <c r="CL1164" s="186"/>
    </row>
    <row r="1165" spans="67:90" x14ac:dyDescent="0.2">
      <c r="BO1165" s="490"/>
      <c r="BP1165" s="73"/>
      <c r="BQ1165" s="73"/>
      <c r="BR1165" s="73"/>
      <c r="BS1165" s="493"/>
      <c r="BT1165" s="493"/>
      <c r="BU1165" s="493"/>
      <c r="BV1165" s="70"/>
      <c r="BW1165" s="70"/>
      <c r="BX1165" s="70"/>
      <c r="BY1165" s="70"/>
      <c r="BZ1165" s="70"/>
      <c r="CA1165" s="70"/>
      <c r="CB1165" s="70"/>
      <c r="CC1165" s="70"/>
      <c r="CD1165" s="491"/>
      <c r="CE1165" s="491"/>
      <c r="CF1165" s="491"/>
      <c r="CG1165" s="491"/>
      <c r="CH1165" s="491"/>
      <c r="CI1165" s="491"/>
      <c r="CJ1165" s="491"/>
      <c r="CK1165" s="490"/>
      <c r="CL1165" s="186"/>
    </row>
    <row r="1166" spans="67:90" x14ac:dyDescent="0.2">
      <c r="BO1166" s="490"/>
      <c r="BP1166" s="73"/>
      <c r="BQ1166" s="73"/>
      <c r="BR1166" s="73"/>
      <c r="BS1166" s="493"/>
      <c r="BT1166" s="493"/>
      <c r="BU1166" s="493"/>
      <c r="BV1166" s="70"/>
      <c r="BW1166" s="70"/>
      <c r="BX1166" s="70"/>
      <c r="BY1166" s="70"/>
      <c r="BZ1166" s="70"/>
      <c r="CA1166" s="70"/>
      <c r="CB1166" s="70"/>
      <c r="CC1166" s="70"/>
      <c r="CD1166" s="491"/>
      <c r="CE1166" s="491"/>
      <c r="CF1166" s="491"/>
      <c r="CG1166" s="491"/>
      <c r="CH1166" s="491"/>
      <c r="CI1166" s="491"/>
      <c r="CJ1166" s="491"/>
      <c r="CK1166" s="490"/>
      <c r="CL1166" s="186"/>
    </row>
    <row r="1167" spans="67:90" x14ac:dyDescent="0.2">
      <c r="BO1167" s="490"/>
      <c r="BP1167" s="73"/>
      <c r="BQ1167" s="73"/>
      <c r="BR1167" s="73"/>
      <c r="BS1167" s="493"/>
      <c r="BT1167" s="493"/>
      <c r="BU1167" s="493"/>
      <c r="BV1167" s="70"/>
      <c r="BW1167" s="70"/>
      <c r="BX1167" s="70"/>
      <c r="BY1167" s="70"/>
      <c r="BZ1167" s="70"/>
      <c r="CA1167" s="70"/>
      <c r="CB1167" s="70"/>
      <c r="CC1167" s="70"/>
      <c r="CD1167" s="491"/>
      <c r="CE1167" s="491"/>
      <c r="CF1167" s="491"/>
      <c r="CG1167" s="491"/>
      <c r="CH1167" s="491"/>
      <c r="CI1167" s="491"/>
      <c r="CJ1167" s="491"/>
      <c r="CK1167" s="490"/>
      <c r="CL1167" s="186"/>
    </row>
    <row r="1168" spans="67:90" x14ac:dyDescent="0.2">
      <c r="BO1168" s="490"/>
      <c r="BP1168" s="73"/>
      <c r="BQ1168" s="73"/>
      <c r="BR1168" s="73"/>
      <c r="BS1168" s="493"/>
      <c r="BT1168" s="493"/>
      <c r="BU1168" s="493"/>
      <c r="BV1168" s="70"/>
      <c r="BW1168" s="70"/>
      <c r="BX1168" s="70"/>
      <c r="BY1168" s="70"/>
      <c r="BZ1168" s="70"/>
      <c r="CA1168" s="70"/>
      <c r="CB1168" s="70"/>
      <c r="CC1168" s="70"/>
      <c r="CD1168" s="491"/>
      <c r="CE1168" s="491"/>
      <c r="CF1168" s="491"/>
      <c r="CG1168" s="491"/>
      <c r="CH1168" s="491"/>
      <c r="CI1168" s="491"/>
      <c r="CJ1168" s="491"/>
      <c r="CK1168" s="490"/>
      <c r="CL1168" s="186"/>
    </row>
    <row r="1169" spans="67:90" x14ac:dyDescent="0.2">
      <c r="BO1169" s="490"/>
      <c r="BP1169" s="73"/>
      <c r="BQ1169" s="73"/>
      <c r="BR1169" s="73"/>
      <c r="BS1169" s="493"/>
      <c r="BT1169" s="493"/>
      <c r="BU1169" s="493"/>
      <c r="BV1169" s="70"/>
      <c r="BW1169" s="70"/>
      <c r="BX1169" s="70"/>
      <c r="BY1169" s="70"/>
      <c r="BZ1169" s="70"/>
      <c r="CA1169" s="70"/>
      <c r="CB1169" s="70"/>
      <c r="CC1169" s="70"/>
      <c r="CD1169" s="491"/>
      <c r="CE1169" s="491"/>
      <c r="CF1169" s="491"/>
      <c r="CG1169" s="491"/>
      <c r="CH1169" s="491"/>
      <c r="CI1169" s="491"/>
      <c r="CJ1169" s="491"/>
      <c r="CK1169" s="490"/>
      <c r="CL1169" s="186"/>
    </row>
    <row r="1170" spans="67:90" x14ac:dyDescent="0.2">
      <c r="BO1170" s="490"/>
      <c r="BP1170" s="73"/>
      <c r="BQ1170" s="73"/>
      <c r="BR1170" s="73"/>
      <c r="BS1170" s="493"/>
      <c r="BT1170" s="493"/>
      <c r="BU1170" s="493"/>
      <c r="BV1170" s="70"/>
      <c r="BW1170" s="70"/>
      <c r="BX1170" s="70"/>
      <c r="BY1170" s="70"/>
      <c r="BZ1170" s="70"/>
      <c r="CA1170" s="70"/>
      <c r="CB1170" s="70"/>
      <c r="CC1170" s="70"/>
      <c r="CD1170" s="491"/>
      <c r="CE1170" s="491"/>
      <c r="CF1170" s="491"/>
      <c r="CG1170" s="491"/>
      <c r="CH1170" s="491"/>
      <c r="CI1170" s="491"/>
      <c r="CJ1170" s="491"/>
      <c r="CK1170" s="490"/>
      <c r="CL1170" s="186"/>
    </row>
    <row r="1171" spans="67:90" x14ac:dyDescent="0.2">
      <c r="BO1171" s="490"/>
      <c r="BP1171" s="73"/>
      <c r="BQ1171" s="73"/>
      <c r="BR1171" s="73"/>
      <c r="BS1171" s="493"/>
      <c r="BT1171" s="493"/>
      <c r="BU1171" s="493"/>
      <c r="BV1171" s="70"/>
      <c r="BW1171" s="70"/>
      <c r="BX1171" s="70"/>
      <c r="BY1171" s="70"/>
      <c r="BZ1171" s="70"/>
      <c r="CA1171" s="70"/>
      <c r="CB1171" s="70"/>
      <c r="CC1171" s="70"/>
      <c r="CD1171" s="491"/>
      <c r="CE1171" s="491"/>
      <c r="CF1171" s="491"/>
      <c r="CG1171" s="491"/>
      <c r="CH1171" s="491"/>
      <c r="CI1171" s="491"/>
      <c r="CJ1171" s="491"/>
      <c r="CK1171" s="490"/>
      <c r="CL1171" s="186"/>
    </row>
    <row r="1172" spans="67:90" x14ac:dyDescent="0.2">
      <c r="BO1172" s="490"/>
      <c r="BP1172" s="73"/>
      <c r="BQ1172" s="73"/>
      <c r="BR1172" s="73"/>
      <c r="BS1172" s="493"/>
      <c r="BT1172" s="493"/>
      <c r="BU1172" s="493"/>
      <c r="BV1172" s="70"/>
      <c r="BW1172" s="70"/>
      <c r="BX1172" s="70"/>
      <c r="BY1172" s="70"/>
      <c r="BZ1172" s="70"/>
      <c r="CA1172" s="70"/>
      <c r="CB1172" s="70"/>
      <c r="CC1172" s="70"/>
      <c r="CD1172" s="491"/>
      <c r="CE1172" s="491"/>
      <c r="CF1172" s="491"/>
      <c r="CG1172" s="491"/>
      <c r="CH1172" s="491"/>
      <c r="CI1172" s="491"/>
      <c r="CJ1172" s="491"/>
      <c r="CK1172" s="490"/>
      <c r="CL1172" s="186"/>
    </row>
    <row r="1173" spans="67:90" x14ac:dyDescent="0.2">
      <c r="BO1173" s="490"/>
      <c r="BP1173" s="73"/>
      <c r="BQ1173" s="73"/>
      <c r="BR1173" s="73"/>
      <c r="BS1173" s="493"/>
      <c r="BT1173" s="493"/>
      <c r="BU1173" s="493"/>
      <c r="BV1173" s="70"/>
      <c r="BW1173" s="70"/>
      <c r="BX1173" s="70"/>
      <c r="BY1173" s="70"/>
      <c r="BZ1173" s="70"/>
      <c r="CA1173" s="70"/>
      <c r="CB1173" s="70"/>
      <c r="CC1173" s="70"/>
      <c r="CD1173" s="491"/>
      <c r="CE1173" s="491"/>
      <c r="CF1173" s="491"/>
      <c r="CG1173" s="491"/>
      <c r="CH1173" s="491"/>
      <c r="CI1173" s="491"/>
      <c r="CJ1173" s="491"/>
      <c r="CK1173" s="490"/>
      <c r="CL1173" s="186"/>
    </row>
    <row r="1174" spans="67:90" x14ac:dyDescent="0.2">
      <c r="BO1174" s="490"/>
      <c r="BP1174" s="73"/>
      <c r="BQ1174" s="73"/>
      <c r="BR1174" s="73"/>
      <c r="BS1174" s="493"/>
      <c r="BT1174" s="493"/>
      <c r="BU1174" s="493"/>
      <c r="BV1174" s="70"/>
      <c r="BW1174" s="70"/>
      <c r="BX1174" s="70"/>
      <c r="BY1174" s="70"/>
      <c r="BZ1174" s="70"/>
      <c r="CA1174" s="70"/>
      <c r="CB1174" s="70"/>
      <c r="CC1174" s="70"/>
      <c r="CD1174" s="491"/>
      <c r="CE1174" s="491"/>
      <c r="CF1174" s="491"/>
      <c r="CG1174" s="491"/>
      <c r="CH1174" s="491"/>
      <c r="CI1174" s="491"/>
      <c r="CJ1174" s="491"/>
      <c r="CK1174" s="490"/>
      <c r="CL1174" s="186"/>
    </row>
    <row r="1175" spans="67:90" x14ac:dyDescent="0.2">
      <c r="BO1175" s="490"/>
      <c r="BP1175" s="73"/>
      <c r="BQ1175" s="73"/>
      <c r="BR1175" s="73"/>
      <c r="BS1175" s="493"/>
      <c r="BT1175" s="493"/>
      <c r="BU1175" s="493"/>
      <c r="BV1175" s="70"/>
      <c r="BW1175" s="70"/>
      <c r="BX1175" s="70"/>
      <c r="BY1175" s="70"/>
      <c r="BZ1175" s="70"/>
      <c r="CA1175" s="70"/>
      <c r="CB1175" s="70"/>
      <c r="CC1175" s="70"/>
      <c r="CD1175" s="491"/>
      <c r="CE1175" s="491"/>
      <c r="CF1175" s="491"/>
      <c r="CG1175" s="491"/>
      <c r="CH1175" s="491"/>
      <c r="CI1175" s="491"/>
      <c r="CJ1175" s="491"/>
      <c r="CK1175" s="490"/>
      <c r="CL1175" s="186"/>
    </row>
    <row r="1176" spans="67:90" x14ac:dyDescent="0.2">
      <c r="BO1176" s="490"/>
      <c r="BP1176" s="73"/>
      <c r="BQ1176" s="73"/>
      <c r="BR1176" s="73"/>
      <c r="BS1176" s="493"/>
      <c r="BT1176" s="493"/>
      <c r="BU1176" s="493"/>
      <c r="BV1176" s="70"/>
      <c r="BW1176" s="70"/>
      <c r="BX1176" s="70"/>
      <c r="BY1176" s="70"/>
      <c r="BZ1176" s="70"/>
      <c r="CA1176" s="70"/>
      <c r="CB1176" s="70"/>
      <c r="CC1176" s="70"/>
      <c r="CD1176" s="491"/>
      <c r="CE1176" s="491"/>
      <c r="CF1176" s="491"/>
      <c r="CG1176" s="491"/>
      <c r="CH1176" s="491"/>
      <c r="CI1176" s="491"/>
      <c r="CJ1176" s="491"/>
      <c r="CK1176" s="490"/>
      <c r="CL1176" s="186"/>
    </row>
    <row r="1177" spans="67:90" x14ac:dyDescent="0.2">
      <c r="BO1177" s="490"/>
      <c r="BP1177" s="73"/>
      <c r="BQ1177" s="73"/>
      <c r="BR1177" s="73"/>
      <c r="BS1177" s="493"/>
      <c r="BT1177" s="493"/>
      <c r="BU1177" s="493"/>
      <c r="BV1177" s="70"/>
      <c r="BW1177" s="70"/>
      <c r="BX1177" s="70"/>
      <c r="BY1177" s="70"/>
      <c r="BZ1177" s="70"/>
      <c r="CA1177" s="70"/>
      <c r="CB1177" s="70"/>
      <c r="CC1177" s="70"/>
      <c r="CD1177" s="491"/>
      <c r="CE1177" s="491"/>
      <c r="CF1177" s="491"/>
      <c r="CG1177" s="491"/>
      <c r="CH1177" s="491"/>
      <c r="CI1177" s="491"/>
      <c r="CJ1177" s="491"/>
      <c r="CK1177" s="490"/>
      <c r="CL1177" s="186"/>
    </row>
    <row r="1178" spans="67:90" x14ac:dyDescent="0.2">
      <c r="BO1178" s="490"/>
      <c r="BP1178" s="73"/>
      <c r="BQ1178" s="73"/>
      <c r="BR1178" s="73"/>
      <c r="BS1178" s="493"/>
      <c r="BT1178" s="493"/>
      <c r="BU1178" s="493"/>
      <c r="BV1178" s="70"/>
      <c r="BW1178" s="70"/>
      <c r="BX1178" s="70"/>
      <c r="BY1178" s="70"/>
      <c r="BZ1178" s="70"/>
      <c r="CA1178" s="70"/>
      <c r="CB1178" s="70"/>
      <c r="CC1178" s="70"/>
      <c r="CD1178" s="491"/>
      <c r="CE1178" s="491"/>
      <c r="CF1178" s="491"/>
      <c r="CG1178" s="491"/>
      <c r="CH1178" s="491"/>
      <c r="CI1178" s="491"/>
      <c r="CJ1178" s="491"/>
      <c r="CK1178" s="490"/>
      <c r="CL1178" s="186"/>
    </row>
    <row r="1179" spans="67:90" x14ac:dyDescent="0.2">
      <c r="BO1179" s="490"/>
      <c r="BP1179" s="73"/>
      <c r="BQ1179" s="73"/>
      <c r="BR1179" s="73"/>
      <c r="BS1179" s="493"/>
      <c r="BT1179" s="493"/>
      <c r="BU1179" s="493"/>
      <c r="BV1179" s="70"/>
      <c r="BW1179" s="70"/>
      <c r="BX1179" s="70"/>
      <c r="BY1179" s="70"/>
      <c r="BZ1179" s="70"/>
      <c r="CA1179" s="70"/>
      <c r="CB1179" s="70"/>
      <c r="CC1179" s="70"/>
      <c r="CD1179" s="491"/>
      <c r="CE1179" s="491"/>
      <c r="CF1179" s="491"/>
      <c r="CG1179" s="491"/>
      <c r="CH1179" s="491"/>
      <c r="CI1179" s="491"/>
      <c r="CJ1179" s="491"/>
      <c r="CK1179" s="490"/>
      <c r="CL1179" s="186"/>
    </row>
    <row r="1180" spans="67:90" x14ac:dyDescent="0.2">
      <c r="BO1180" s="490"/>
      <c r="BP1180" s="73"/>
      <c r="BQ1180" s="73"/>
      <c r="BR1180" s="73"/>
      <c r="BS1180" s="493"/>
      <c r="BT1180" s="493"/>
      <c r="BU1180" s="493"/>
      <c r="BV1180" s="70"/>
      <c r="BW1180" s="70"/>
      <c r="BX1180" s="70"/>
      <c r="BY1180" s="70"/>
      <c r="BZ1180" s="70"/>
      <c r="CA1180" s="70"/>
      <c r="CB1180" s="70"/>
      <c r="CC1180" s="70"/>
      <c r="CD1180" s="491"/>
      <c r="CE1180" s="491"/>
      <c r="CF1180" s="491"/>
      <c r="CG1180" s="491"/>
      <c r="CH1180" s="491"/>
      <c r="CI1180" s="491"/>
      <c r="CJ1180" s="491"/>
      <c r="CK1180" s="490"/>
      <c r="CL1180" s="186"/>
    </row>
    <row r="1181" spans="67:90" x14ac:dyDescent="0.2">
      <c r="BO1181" s="490"/>
      <c r="BP1181" s="73"/>
      <c r="BQ1181" s="73"/>
      <c r="BR1181" s="73"/>
      <c r="BS1181" s="493"/>
      <c r="BT1181" s="493"/>
      <c r="BU1181" s="493"/>
      <c r="BV1181" s="70"/>
      <c r="BW1181" s="70"/>
      <c r="BX1181" s="70"/>
      <c r="BY1181" s="70"/>
      <c r="BZ1181" s="70"/>
      <c r="CA1181" s="70"/>
      <c r="CB1181" s="70"/>
      <c r="CC1181" s="70"/>
      <c r="CD1181" s="491"/>
      <c r="CE1181" s="491"/>
      <c r="CF1181" s="491"/>
      <c r="CG1181" s="491"/>
      <c r="CH1181" s="491"/>
      <c r="CI1181" s="491"/>
      <c r="CJ1181" s="491"/>
      <c r="CK1181" s="490"/>
      <c r="CL1181" s="186"/>
    </row>
    <row r="1182" spans="67:90" x14ac:dyDescent="0.2">
      <c r="BO1182" s="490"/>
      <c r="BP1182" s="73"/>
      <c r="BQ1182" s="73"/>
      <c r="BR1182" s="73"/>
      <c r="BS1182" s="493"/>
      <c r="BT1182" s="493"/>
      <c r="BU1182" s="493"/>
      <c r="BV1182" s="70"/>
      <c r="BW1182" s="70"/>
      <c r="BX1182" s="70"/>
      <c r="BY1182" s="70"/>
      <c r="BZ1182" s="70"/>
      <c r="CA1182" s="70"/>
      <c r="CB1182" s="70"/>
      <c r="CC1182" s="70"/>
      <c r="CD1182" s="491"/>
      <c r="CE1182" s="491"/>
      <c r="CF1182" s="491"/>
      <c r="CG1182" s="491"/>
      <c r="CH1182" s="491"/>
      <c r="CI1182" s="491"/>
      <c r="CJ1182" s="491"/>
      <c r="CK1182" s="490"/>
      <c r="CL1182" s="186"/>
    </row>
    <row r="1183" spans="67:90" x14ac:dyDescent="0.2">
      <c r="BO1183" s="490"/>
      <c r="BP1183" s="73"/>
      <c r="BQ1183" s="73"/>
      <c r="BR1183" s="73"/>
      <c r="BS1183" s="493"/>
      <c r="BT1183" s="493"/>
      <c r="BU1183" s="493"/>
      <c r="BV1183" s="70"/>
      <c r="BW1183" s="70"/>
      <c r="BX1183" s="70"/>
      <c r="BY1183" s="70"/>
      <c r="BZ1183" s="70"/>
      <c r="CA1183" s="70"/>
      <c r="CB1183" s="70"/>
      <c r="CC1183" s="70"/>
      <c r="CD1183" s="491"/>
      <c r="CE1183" s="491"/>
      <c r="CF1183" s="491"/>
      <c r="CG1183" s="491"/>
      <c r="CH1183" s="491"/>
      <c r="CI1183" s="491"/>
      <c r="CJ1183" s="491"/>
      <c r="CK1183" s="490"/>
      <c r="CL1183" s="186"/>
    </row>
    <row r="1184" spans="67:90" x14ac:dyDescent="0.2">
      <c r="BO1184" s="490"/>
      <c r="BP1184" s="73"/>
      <c r="BQ1184" s="73"/>
      <c r="BR1184" s="73"/>
      <c r="BS1184" s="493"/>
      <c r="BT1184" s="493"/>
      <c r="BU1184" s="493"/>
      <c r="BV1184" s="70"/>
      <c r="BW1184" s="70"/>
      <c r="BX1184" s="70"/>
      <c r="BY1184" s="70"/>
      <c r="BZ1184" s="70"/>
      <c r="CA1184" s="70"/>
      <c r="CB1184" s="70"/>
      <c r="CC1184" s="70"/>
      <c r="CD1184" s="491"/>
      <c r="CE1184" s="491"/>
      <c r="CF1184" s="491"/>
      <c r="CG1184" s="491"/>
      <c r="CH1184" s="491"/>
      <c r="CI1184" s="491"/>
      <c r="CJ1184" s="491"/>
      <c r="CK1184" s="490"/>
      <c r="CL1184" s="186"/>
    </row>
    <row r="1185" spans="67:90" x14ac:dyDescent="0.2">
      <c r="BO1185" s="490"/>
      <c r="BP1185" s="73"/>
      <c r="BQ1185" s="73"/>
      <c r="BR1185" s="73"/>
      <c r="BS1185" s="493"/>
      <c r="BT1185" s="493"/>
      <c r="BU1185" s="493"/>
      <c r="BV1185" s="70"/>
      <c r="BW1185" s="70"/>
      <c r="BX1185" s="70"/>
      <c r="BY1185" s="70"/>
      <c r="BZ1185" s="70"/>
      <c r="CA1185" s="70"/>
      <c r="CB1185" s="70"/>
      <c r="CC1185" s="70"/>
      <c r="CD1185" s="491"/>
      <c r="CE1185" s="491"/>
      <c r="CF1185" s="491"/>
      <c r="CG1185" s="491"/>
      <c r="CH1185" s="491"/>
      <c r="CI1185" s="491"/>
      <c r="CJ1185" s="491"/>
      <c r="CK1185" s="490"/>
      <c r="CL1185" s="186"/>
    </row>
    <row r="1186" spans="67:90" x14ac:dyDescent="0.2">
      <c r="BO1186" s="490"/>
      <c r="BP1186" s="73"/>
      <c r="BQ1186" s="73"/>
      <c r="BR1186" s="73"/>
      <c r="BS1186" s="493"/>
      <c r="BT1186" s="493"/>
      <c r="BU1186" s="493"/>
      <c r="BV1186" s="70"/>
      <c r="BW1186" s="70"/>
      <c r="BX1186" s="70"/>
      <c r="BY1186" s="70"/>
      <c r="BZ1186" s="70"/>
      <c r="CA1186" s="70"/>
      <c r="CB1186" s="70"/>
      <c r="CC1186" s="70"/>
      <c r="CD1186" s="491"/>
      <c r="CE1186" s="491"/>
      <c r="CF1186" s="491"/>
      <c r="CG1186" s="491"/>
      <c r="CH1186" s="491"/>
      <c r="CI1186" s="491"/>
      <c r="CJ1186" s="491"/>
      <c r="CK1186" s="490"/>
      <c r="CL1186" s="186"/>
    </row>
    <row r="1187" spans="67:90" x14ac:dyDescent="0.2">
      <c r="BO1187" s="490"/>
      <c r="BP1187" s="73"/>
      <c r="BQ1187" s="73"/>
      <c r="BR1187" s="73"/>
      <c r="BS1187" s="493"/>
      <c r="BT1187" s="493"/>
      <c r="BU1187" s="493"/>
      <c r="BV1187" s="70"/>
      <c r="BW1187" s="70"/>
      <c r="BX1187" s="70"/>
      <c r="BY1187" s="70"/>
      <c r="BZ1187" s="70"/>
      <c r="CA1187" s="70"/>
      <c r="CB1187" s="70"/>
      <c r="CC1187" s="70"/>
      <c r="CD1187" s="491"/>
      <c r="CE1187" s="491"/>
      <c r="CF1187" s="491"/>
      <c r="CG1187" s="491"/>
      <c r="CH1187" s="491"/>
      <c r="CI1187" s="491"/>
      <c r="CJ1187" s="491"/>
      <c r="CK1187" s="490"/>
      <c r="CL1187" s="186"/>
    </row>
    <row r="1188" spans="67:90" x14ac:dyDescent="0.2">
      <c r="BO1188" s="490"/>
      <c r="BP1188" s="73"/>
      <c r="BQ1188" s="73"/>
      <c r="BR1188" s="73"/>
      <c r="BS1188" s="493"/>
      <c r="BT1188" s="493"/>
      <c r="BU1188" s="493"/>
      <c r="BV1188" s="70"/>
      <c r="BW1188" s="70"/>
      <c r="BX1188" s="70"/>
      <c r="BY1188" s="70"/>
      <c r="BZ1188" s="70"/>
      <c r="CA1188" s="70"/>
      <c r="CB1188" s="70"/>
      <c r="CC1188" s="70"/>
      <c r="CD1188" s="491"/>
      <c r="CE1188" s="491"/>
      <c r="CF1188" s="491"/>
      <c r="CG1188" s="491"/>
      <c r="CH1188" s="491"/>
      <c r="CI1188" s="491"/>
      <c r="CJ1188" s="491"/>
      <c r="CK1188" s="490"/>
      <c r="CL1188" s="186"/>
    </row>
    <row r="1189" spans="67:90" x14ac:dyDescent="0.2">
      <c r="BO1189" s="490"/>
      <c r="BP1189" s="73"/>
      <c r="BQ1189" s="73"/>
      <c r="BR1189" s="73"/>
      <c r="BS1189" s="493"/>
      <c r="BT1189" s="493"/>
      <c r="BU1189" s="493"/>
      <c r="BV1189" s="70"/>
      <c r="BW1189" s="70"/>
      <c r="BX1189" s="70"/>
      <c r="BY1189" s="70"/>
      <c r="BZ1189" s="70"/>
      <c r="CA1189" s="70"/>
      <c r="CB1189" s="70"/>
      <c r="CC1189" s="70"/>
      <c r="CD1189" s="491"/>
      <c r="CE1189" s="491"/>
      <c r="CF1189" s="491"/>
      <c r="CG1189" s="491"/>
      <c r="CH1189" s="491"/>
      <c r="CI1189" s="491"/>
      <c r="CJ1189" s="491"/>
      <c r="CK1189" s="490"/>
      <c r="CL1189" s="186"/>
    </row>
    <row r="1190" spans="67:90" x14ac:dyDescent="0.2">
      <c r="BO1190" s="490"/>
      <c r="BP1190" s="73"/>
      <c r="BQ1190" s="73"/>
      <c r="BR1190" s="73"/>
      <c r="BS1190" s="493"/>
      <c r="BT1190" s="493"/>
      <c r="BU1190" s="493"/>
      <c r="BV1190" s="70"/>
      <c r="BW1190" s="70"/>
      <c r="BX1190" s="70"/>
      <c r="BY1190" s="70"/>
      <c r="BZ1190" s="70"/>
      <c r="CA1190" s="70"/>
      <c r="CB1190" s="70"/>
      <c r="CC1190" s="70"/>
      <c r="CD1190" s="491"/>
      <c r="CE1190" s="491"/>
      <c r="CF1190" s="491"/>
      <c r="CG1190" s="491"/>
      <c r="CH1190" s="491"/>
      <c r="CI1190" s="491"/>
      <c r="CJ1190" s="491"/>
      <c r="CK1190" s="490"/>
      <c r="CL1190" s="186"/>
    </row>
    <row r="1191" spans="67:90" x14ac:dyDescent="0.2">
      <c r="BO1191" s="490"/>
      <c r="BP1191" s="73"/>
      <c r="BQ1191" s="73"/>
      <c r="BR1191" s="73"/>
      <c r="BS1191" s="493"/>
      <c r="BT1191" s="493"/>
      <c r="BU1191" s="493"/>
      <c r="BV1191" s="70"/>
      <c r="BW1191" s="70"/>
      <c r="BX1191" s="70"/>
      <c r="BY1191" s="70"/>
      <c r="BZ1191" s="70"/>
      <c r="CA1191" s="70"/>
      <c r="CB1191" s="70"/>
      <c r="CC1191" s="70"/>
      <c r="CD1191" s="491"/>
      <c r="CE1191" s="491"/>
      <c r="CF1191" s="491"/>
      <c r="CG1191" s="491"/>
      <c r="CH1191" s="491"/>
      <c r="CI1191" s="491"/>
      <c r="CJ1191" s="491"/>
      <c r="CK1191" s="490"/>
      <c r="CL1191" s="186"/>
    </row>
    <row r="1192" spans="67:90" x14ac:dyDescent="0.2">
      <c r="BO1192" s="490"/>
      <c r="BP1192" s="73"/>
      <c r="BQ1192" s="73"/>
      <c r="BR1192" s="73"/>
      <c r="BS1192" s="493"/>
      <c r="BT1192" s="493"/>
      <c r="BU1192" s="493"/>
      <c r="BV1192" s="70"/>
      <c r="BW1192" s="70"/>
      <c r="BX1192" s="70"/>
      <c r="BY1192" s="70"/>
      <c r="BZ1192" s="70"/>
      <c r="CA1192" s="70"/>
      <c r="CB1192" s="70"/>
      <c r="CC1192" s="70"/>
      <c r="CD1192" s="491"/>
      <c r="CE1192" s="491"/>
      <c r="CF1192" s="491"/>
      <c r="CG1192" s="491"/>
      <c r="CH1192" s="491"/>
      <c r="CI1192" s="491"/>
      <c r="CJ1192" s="491"/>
      <c r="CK1192" s="490"/>
      <c r="CL1192" s="186"/>
    </row>
    <row r="1193" spans="67:90" x14ac:dyDescent="0.2">
      <c r="BO1193" s="490"/>
      <c r="BP1193" s="73"/>
      <c r="BQ1193" s="73"/>
      <c r="BR1193" s="73"/>
      <c r="BS1193" s="493"/>
      <c r="BT1193" s="493"/>
      <c r="BU1193" s="493"/>
      <c r="BV1193" s="70"/>
      <c r="BW1193" s="70"/>
      <c r="BX1193" s="70"/>
      <c r="BY1193" s="70"/>
      <c r="BZ1193" s="70"/>
      <c r="CA1193" s="70"/>
      <c r="CB1193" s="70"/>
      <c r="CC1193" s="70"/>
      <c r="CD1193" s="491"/>
      <c r="CE1193" s="491"/>
      <c r="CF1193" s="491"/>
      <c r="CG1193" s="491"/>
      <c r="CH1193" s="491"/>
      <c r="CI1193" s="491"/>
      <c r="CJ1193" s="491"/>
      <c r="CK1193" s="490"/>
      <c r="CL1193" s="186"/>
    </row>
    <row r="1194" spans="67:90" x14ac:dyDescent="0.2">
      <c r="BO1194" s="490"/>
      <c r="BP1194" s="73"/>
      <c r="BQ1194" s="73"/>
      <c r="BR1194" s="73"/>
      <c r="BS1194" s="493"/>
      <c r="BT1194" s="493"/>
      <c r="BU1194" s="493"/>
      <c r="BV1194" s="70"/>
      <c r="BW1194" s="70"/>
      <c r="BX1194" s="70"/>
      <c r="BY1194" s="70"/>
      <c r="BZ1194" s="70"/>
      <c r="CA1194" s="70"/>
      <c r="CB1194" s="70"/>
      <c r="CC1194" s="70"/>
      <c r="CD1194" s="491"/>
      <c r="CE1194" s="491"/>
      <c r="CF1194" s="491"/>
      <c r="CG1194" s="491"/>
      <c r="CH1194" s="491"/>
      <c r="CI1194" s="491"/>
      <c r="CJ1194" s="491"/>
      <c r="CK1194" s="490"/>
      <c r="CL1194" s="186"/>
    </row>
    <row r="1195" spans="67:90" x14ac:dyDescent="0.2">
      <c r="BO1195" s="490"/>
      <c r="BP1195" s="73"/>
      <c r="BQ1195" s="73"/>
      <c r="BR1195" s="73"/>
      <c r="BS1195" s="493"/>
      <c r="BT1195" s="493"/>
      <c r="BU1195" s="493"/>
      <c r="BV1195" s="70"/>
      <c r="BW1195" s="70"/>
      <c r="BX1195" s="70"/>
      <c r="BY1195" s="70"/>
      <c r="BZ1195" s="70"/>
      <c r="CA1195" s="70"/>
      <c r="CB1195" s="70"/>
      <c r="CC1195" s="70"/>
      <c r="CD1195" s="491"/>
      <c r="CE1195" s="491"/>
      <c r="CF1195" s="491"/>
      <c r="CG1195" s="491"/>
      <c r="CH1195" s="491"/>
      <c r="CI1195" s="491"/>
      <c r="CJ1195" s="491"/>
      <c r="CK1195" s="490"/>
      <c r="CL1195" s="186"/>
    </row>
    <row r="1196" spans="67:90" x14ac:dyDescent="0.2">
      <c r="BO1196" s="490"/>
      <c r="BP1196" s="73"/>
      <c r="BQ1196" s="73"/>
      <c r="BR1196" s="73"/>
      <c r="BS1196" s="493"/>
      <c r="BT1196" s="493"/>
      <c r="BU1196" s="493"/>
      <c r="BV1196" s="70"/>
      <c r="BW1196" s="70"/>
      <c r="BX1196" s="70"/>
      <c r="BY1196" s="70"/>
      <c r="BZ1196" s="70"/>
      <c r="CA1196" s="70"/>
      <c r="CB1196" s="70"/>
      <c r="CC1196" s="70"/>
      <c r="CD1196" s="491"/>
      <c r="CE1196" s="491"/>
      <c r="CF1196" s="491"/>
      <c r="CG1196" s="491"/>
      <c r="CH1196" s="491"/>
      <c r="CI1196" s="491"/>
      <c r="CJ1196" s="491"/>
      <c r="CK1196" s="490"/>
      <c r="CL1196" s="186"/>
    </row>
    <row r="1197" spans="67:90" x14ac:dyDescent="0.2">
      <c r="BO1197" s="490"/>
      <c r="BP1197" s="73"/>
      <c r="BQ1197" s="73"/>
      <c r="BR1197" s="73"/>
      <c r="BS1197" s="493"/>
      <c r="BT1197" s="493"/>
      <c r="BU1197" s="493"/>
      <c r="BV1197" s="70"/>
      <c r="BW1197" s="70"/>
      <c r="BX1197" s="70"/>
      <c r="BY1197" s="70"/>
      <c r="BZ1197" s="70"/>
      <c r="CA1197" s="70"/>
      <c r="CB1197" s="70"/>
      <c r="CC1197" s="70"/>
      <c r="CD1197" s="491"/>
      <c r="CE1197" s="491"/>
      <c r="CF1197" s="491"/>
      <c r="CG1197" s="491"/>
      <c r="CH1197" s="491"/>
      <c r="CI1197" s="491"/>
      <c r="CJ1197" s="491"/>
      <c r="CK1197" s="490"/>
      <c r="CL1197" s="186"/>
    </row>
    <row r="1198" spans="67:90" x14ac:dyDescent="0.2">
      <c r="BO1198" s="490"/>
      <c r="BP1198" s="73"/>
      <c r="BQ1198" s="73"/>
      <c r="BR1198" s="73"/>
      <c r="BS1198" s="493"/>
      <c r="BT1198" s="493"/>
      <c r="BU1198" s="493"/>
      <c r="BV1198" s="70"/>
      <c r="BW1198" s="70"/>
      <c r="BX1198" s="70"/>
      <c r="BY1198" s="70"/>
      <c r="BZ1198" s="70"/>
      <c r="CA1198" s="70"/>
      <c r="CB1198" s="70"/>
      <c r="CC1198" s="70"/>
      <c r="CD1198" s="491"/>
      <c r="CE1198" s="491"/>
      <c r="CF1198" s="491"/>
      <c r="CG1198" s="491"/>
      <c r="CH1198" s="491"/>
      <c r="CI1198" s="491"/>
      <c r="CJ1198" s="491"/>
      <c r="CK1198" s="490"/>
      <c r="CL1198" s="186"/>
    </row>
    <row r="1199" spans="67:90" x14ac:dyDescent="0.2">
      <c r="BO1199" s="490"/>
      <c r="BP1199" s="73"/>
      <c r="BQ1199" s="73"/>
      <c r="BR1199" s="73"/>
      <c r="BS1199" s="493"/>
      <c r="BT1199" s="493"/>
      <c r="BU1199" s="493"/>
      <c r="BV1199" s="70"/>
      <c r="BW1199" s="70"/>
      <c r="BX1199" s="70"/>
      <c r="BY1199" s="70"/>
      <c r="BZ1199" s="70"/>
      <c r="CA1199" s="70"/>
      <c r="CB1199" s="70"/>
      <c r="CC1199" s="70"/>
      <c r="CD1199" s="491"/>
      <c r="CE1199" s="491"/>
      <c r="CF1199" s="491"/>
      <c r="CG1199" s="491"/>
      <c r="CH1199" s="491"/>
      <c r="CI1199" s="491"/>
      <c r="CJ1199" s="491"/>
      <c r="CK1199" s="490"/>
      <c r="CL1199" s="186"/>
    </row>
    <row r="1200" spans="67:90" x14ac:dyDescent="0.2">
      <c r="BO1200" s="490"/>
      <c r="BP1200" s="73"/>
      <c r="BQ1200" s="73"/>
      <c r="BR1200" s="73"/>
      <c r="BS1200" s="493"/>
      <c r="BT1200" s="493"/>
      <c r="BU1200" s="493"/>
      <c r="BV1200" s="70"/>
      <c r="BW1200" s="70"/>
      <c r="BX1200" s="70"/>
      <c r="BY1200" s="70"/>
      <c r="BZ1200" s="70"/>
      <c r="CA1200" s="70"/>
      <c r="CB1200" s="70"/>
      <c r="CC1200" s="70"/>
      <c r="CD1200" s="491"/>
      <c r="CE1200" s="491"/>
      <c r="CF1200" s="491"/>
      <c r="CG1200" s="491"/>
      <c r="CH1200" s="491"/>
      <c r="CI1200" s="491"/>
      <c r="CJ1200" s="491"/>
      <c r="CK1200" s="490"/>
      <c r="CL1200" s="186"/>
    </row>
    <row r="1201" spans="67:90" x14ac:dyDescent="0.2">
      <c r="BO1201" s="490"/>
      <c r="BP1201" s="73"/>
      <c r="BQ1201" s="73"/>
      <c r="BR1201" s="73"/>
      <c r="BS1201" s="493"/>
      <c r="BT1201" s="493"/>
      <c r="BU1201" s="493"/>
      <c r="BV1201" s="70"/>
      <c r="BW1201" s="70"/>
      <c r="BX1201" s="70"/>
      <c r="BY1201" s="70"/>
      <c r="BZ1201" s="70"/>
      <c r="CA1201" s="70"/>
      <c r="CB1201" s="70"/>
      <c r="CC1201" s="70"/>
      <c r="CD1201" s="491"/>
      <c r="CE1201" s="491"/>
      <c r="CF1201" s="491"/>
      <c r="CG1201" s="491"/>
      <c r="CH1201" s="491"/>
      <c r="CI1201" s="491"/>
      <c r="CJ1201" s="491"/>
      <c r="CK1201" s="490"/>
      <c r="CL1201" s="186"/>
    </row>
    <row r="1202" spans="67:90" x14ac:dyDescent="0.2">
      <c r="BO1202" s="490"/>
      <c r="BP1202" s="73"/>
      <c r="BQ1202" s="73"/>
      <c r="BR1202" s="73"/>
      <c r="BS1202" s="493"/>
      <c r="BT1202" s="493"/>
      <c r="BU1202" s="493"/>
      <c r="BV1202" s="70"/>
      <c r="BW1202" s="70"/>
      <c r="BX1202" s="70"/>
      <c r="BY1202" s="70"/>
      <c r="BZ1202" s="70"/>
      <c r="CA1202" s="70"/>
      <c r="CB1202" s="70"/>
      <c r="CC1202" s="70"/>
      <c r="CD1202" s="491"/>
      <c r="CE1202" s="491"/>
      <c r="CF1202" s="491"/>
      <c r="CG1202" s="491"/>
      <c r="CH1202" s="491"/>
      <c r="CI1202" s="491"/>
      <c r="CJ1202" s="491"/>
      <c r="CK1202" s="490"/>
      <c r="CL1202" s="186"/>
    </row>
    <row r="1203" spans="67:90" x14ac:dyDescent="0.2">
      <c r="BO1203" s="490"/>
      <c r="BP1203" s="73"/>
      <c r="BQ1203" s="73"/>
      <c r="BR1203" s="73"/>
      <c r="BS1203" s="493"/>
      <c r="BT1203" s="493"/>
      <c r="BU1203" s="493"/>
      <c r="BV1203" s="70"/>
      <c r="BW1203" s="70"/>
      <c r="BX1203" s="70"/>
      <c r="BY1203" s="70"/>
      <c r="BZ1203" s="70"/>
      <c r="CA1203" s="70"/>
      <c r="CB1203" s="70"/>
      <c r="CC1203" s="70"/>
      <c r="CD1203" s="491"/>
      <c r="CE1203" s="491"/>
      <c r="CF1203" s="491"/>
      <c r="CG1203" s="491"/>
      <c r="CH1203" s="491"/>
      <c r="CI1203" s="491"/>
      <c r="CJ1203" s="491"/>
      <c r="CK1203" s="490"/>
      <c r="CL1203" s="186"/>
    </row>
    <row r="1204" spans="67:90" x14ac:dyDescent="0.2">
      <c r="BO1204" s="490"/>
      <c r="BP1204" s="73"/>
      <c r="BQ1204" s="73"/>
      <c r="BR1204" s="73"/>
      <c r="BS1204" s="493"/>
      <c r="BT1204" s="493"/>
      <c r="BU1204" s="493"/>
      <c r="BV1204" s="70"/>
      <c r="BW1204" s="70"/>
      <c r="BX1204" s="70"/>
      <c r="BY1204" s="70"/>
      <c r="BZ1204" s="70"/>
      <c r="CA1204" s="70"/>
      <c r="CB1204" s="70"/>
      <c r="CC1204" s="70"/>
      <c r="CD1204" s="491"/>
      <c r="CE1204" s="491"/>
      <c r="CF1204" s="491"/>
      <c r="CG1204" s="491"/>
      <c r="CH1204" s="491"/>
      <c r="CI1204" s="491"/>
      <c r="CJ1204" s="491"/>
      <c r="CK1204" s="490"/>
      <c r="CL1204" s="186"/>
    </row>
    <row r="1205" spans="67:90" x14ac:dyDescent="0.2">
      <c r="BO1205" s="490"/>
      <c r="BP1205" s="73"/>
      <c r="BQ1205" s="73"/>
      <c r="BR1205" s="73"/>
      <c r="BS1205" s="493"/>
      <c r="BT1205" s="493"/>
      <c r="BU1205" s="493"/>
      <c r="BV1205" s="70"/>
      <c r="BW1205" s="70"/>
      <c r="BX1205" s="70"/>
      <c r="BY1205" s="70"/>
      <c r="BZ1205" s="70"/>
      <c r="CA1205" s="70"/>
      <c r="CB1205" s="70"/>
      <c r="CC1205" s="70"/>
      <c r="CD1205" s="491"/>
      <c r="CE1205" s="491"/>
      <c r="CF1205" s="491"/>
      <c r="CG1205" s="491"/>
      <c r="CH1205" s="491"/>
      <c r="CI1205" s="491"/>
      <c r="CJ1205" s="491"/>
      <c r="CK1205" s="490"/>
      <c r="CL1205" s="186"/>
    </row>
    <row r="1206" spans="67:90" x14ac:dyDescent="0.2">
      <c r="BO1206" s="490"/>
      <c r="BP1206" s="73"/>
      <c r="BQ1206" s="73"/>
      <c r="BR1206" s="73"/>
      <c r="BS1206" s="493"/>
      <c r="BT1206" s="493"/>
      <c r="BU1206" s="493"/>
      <c r="BV1206" s="70"/>
      <c r="BW1206" s="70"/>
      <c r="BX1206" s="70"/>
      <c r="BY1206" s="70"/>
      <c r="BZ1206" s="70"/>
      <c r="CA1206" s="70"/>
      <c r="CB1206" s="70"/>
      <c r="CC1206" s="70"/>
      <c r="CD1206" s="491"/>
      <c r="CE1206" s="491"/>
      <c r="CF1206" s="491"/>
      <c r="CG1206" s="491"/>
      <c r="CH1206" s="491"/>
      <c r="CI1206" s="491"/>
      <c r="CJ1206" s="491"/>
      <c r="CK1206" s="490"/>
      <c r="CL1206" s="186"/>
    </row>
    <row r="1207" spans="67:90" x14ac:dyDescent="0.2">
      <c r="BO1207" s="490"/>
      <c r="BP1207" s="73"/>
      <c r="BQ1207" s="73"/>
      <c r="BR1207" s="73"/>
      <c r="BS1207" s="493"/>
      <c r="BT1207" s="493"/>
      <c r="BU1207" s="493"/>
      <c r="BV1207" s="70"/>
      <c r="BW1207" s="70"/>
      <c r="BX1207" s="70"/>
      <c r="BY1207" s="70"/>
      <c r="BZ1207" s="70"/>
      <c r="CA1207" s="70"/>
      <c r="CB1207" s="70"/>
      <c r="CC1207" s="70"/>
      <c r="CD1207" s="491"/>
      <c r="CE1207" s="491"/>
      <c r="CF1207" s="491"/>
      <c r="CG1207" s="491"/>
      <c r="CH1207" s="491"/>
      <c r="CI1207" s="491"/>
      <c r="CJ1207" s="491"/>
      <c r="CK1207" s="490"/>
      <c r="CL1207" s="186"/>
    </row>
    <row r="1208" spans="67:90" x14ac:dyDescent="0.2">
      <c r="BO1208" s="490"/>
      <c r="BP1208" s="73"/>
      <c r="BQ1208" s="73"/>
      <c r="BR1208" s="73"/>
      <c r="BS1208" s="493"/>
      <c r="BT1208" s="493"/>
      <c r="BU1208" s="493"/>
      <c r="BV1208" s="70"/>
      <c r="BW1208" s="70"/>
      <c r="BX1208" s="70"/>
      <c r="BY1208" s="70"/>
      <c r="BZ1208" s="70"/>
      <c r="CA1208" s="70"/>
      <c r="CB1208" s="70"/>
      <c r="CC1208" s="70"/>
      <c r="CD1208" s="491"/>
      <c r="CE1208" s="491"/>
      <c r="CF1208" s="491"/>
      <c r="CG1208" s="491"/>
      <c r="CH1208" s="491"/>
      <c r="CI1208" s="491"/>
      <c r="CJ1208" s="491"/>
      <c r="CK1208" s="490"/>
      <c r="CL1208" s="186"/>
    </row>
    <row r="1209" spans="67:90" x14ac:dyDescent="0.2">
      <c r="BO1209" s="490"/>
      <c r="BP1209" s="73"/>
      <c r="BQ1209" s="73"/>
      <c r="BR1209" s="73"/>
      <c r="BS1209" s="493"/>
      <c r="BT1209" s="493"/>
      <c r="BU1209" s="493"/>
      <c r="BV1209" s="70"/>
      <c r="BW1209" s="70"/>
      <c r="BX1209" s="70"/>
      <c r="BY1209" s="70"/>
      <c r="BZ1209" s="70"/>
      <c r="CA1209" s="70"/>
      <c r="CB1209" s="70"/>
      <c r="CC1209" s="70"/>
      <c r="CD1209" s="491"/>
      <c r="CE1209" s="491"/>
      <c r="CF1209" s="491"/>
      <c r="CG1209" s="491"/>
      <c r="CH1209" s="491"/>
      <c r="CI1209" s="491"/>
      <c r="CJ1209" s="491"/>
      <c r="CK1209" s="490"/>
      <c r="CL1209" s="186"/>
    </row>
    <row r="1210" spans="67:90" x14ac:dyDescent="0.2">
      <c r="BO1210" s="490"/>
      <c r="BP1210" s="73"/>
      <c r="BQ1210" s="73"/>
      <c r="BR1210" s="73"/>
      <c r="BS1210" s="493"/>
      <c r="BT1210" s="493"/>
      <c r="BU1210" s="493"/>
      <c r="BV1210" s="70"/>
      <c r="BW1210" s="70"/>
      <c r="BX1210" s="70"/>
      <c r="BY1210" s="70"/>
      <c r="BZ1210" s="70"/>
      <c r="CA1210" s="70"/>
      <c r="CB1210" s="70"/>
      <c r="CC1210" s="70"/>
      <c r="CD1210" s="491"/>
      <c r="CE1210" s="491"/>
      <c r="CF1210" s="491"/>
      <c r="CG1210" s="491"/>
      <c r="CH1210" s="491"/>
      <c r="CI1210" s="491"/>
      <c r="CJ1210" s="491"/>
      <c r="CK1210" s="490"/>
      <c r="CL1210" s="186"/>
    </row>
    <row r="1211" spans="67:90" x14ac:dyDescent="0.2">
      <c r="BO1211" s="490"/>
      <c r="BP1211" s="73"/>
      <c r="BQ1211" s="73"/>
      <c r="BR1211" s="73"/>
      <c r="BS1211" s="493"/>
      <c r="BT1211" s="493"/>
      <c r="BU1211" s="493"/>
      <c r="BV1211" s="70"/>
      <c r="BW1211" s="70"/>
      <c r="BX1211" s="70"/>
      <c r="BY1211" s="70"/>
      <c r="BZ1211" s="70"/>
      <c r="CA1211" s="70"/>
      <c r="CB1211" s="70"/>
      <c r="CC1211" s="70"/>
      <c r="CD1211" s="491"/>
      <c r="CE1211" s="491"/>
      <c r="CF1211" s="491"/>
      <c r="CG1211" s="491"/>
      <c r="CH1211" s="491"/>
      <c r="CI1211" s="491"/>
      <c r="CJ1211" s="491"/>
      <c r="CK1211" s="490"/>
      <c r="CL1211" s="186"/>
    </row>
    <row r="1212" spans="67:90" x14ac:dyDescent="0.2">
      <c r="BO1212" s="490"/>
      <c r="BP1212" s="73"/>
      <c r="BQ1212" s="73"/>
      <c r="BR1212" s="73"/>
      <c r="BS1212" s="493"/>
      <c r="BT1212" s="493"/>
      <c r="BU1212" s="493"/>
      <c r="BV1212" s="70"/>
      <c r="BW1212" s="70"/>
      <c r="BX1212" s="70"/>
      <c r="BY1212" s="70"/>
      <c r="BZ1212" s="70"/>
      <c r="CA1212" s="70"/>
      <c r="CB1212" s="70"/>
      <c r="CC1212" s="70"/>
      <c r="CD1212" s="491"/>
      <c r="CE1212" s="491"/>
      <c r="CF1212" s="491"/>
      <c r="CG1212" s="491"/>
      <c r="CH1212" s="491"/>
      <c r="CI1212" s="491"/>
      <c r="CJ1212" s="491"/>
      <c r="CK1212" s="490"/>
      <c r="CL1212" s="186"/>
    </row>
    <row r="1213" spans="67:90" x14ac:dyDescent="0.2">
      <c r="BO1213" s="490"/>
      <c r="BP1213" s="73"/>
      <c r="BQ1213" s="73"/>
      <c r="BR1213" s="73"/>
      <c r="BS1213" s="493"/>
      <c r="BT1213" s="493"/>
      <c r="BU1213" s="493"/>
      <c r="BV1213" s="70"/>
      <c r="BW1213" s="70"/>
      <c r="BX1213" s="70"/>
      <c r="BY1213" s="70"/>
      <c r="BZ1213" s="70"/>
      <c r="CA1213" s="70"/>
      <c r="CB1213" s="70"/>
      <c r="CC1213" s="70"/>
      <c r="CD1213" s="491"/>
      <c r="CE1213" s="491"/>
      <c r="CF1213" s="491"/>
      <c r="CG1213" s="491"/>
      <c r="CH1213" s="491"/>
      <c r="CI1213" s="491"/>
      <c r="CJ1213" s="491"/>
      <c r="CK1213" s="490"/>
      <c r="CL1213" s="186"/>
    </row>
    <row r="1214" spans="67:90" x14ac:dyDescent="0.2">
      <c r="BO1214" s="490"/>
      <c r="BP1214" s="73"/>
      <c r="BQ1214" s="73"/>
      <c r="BR1214" s="73"/>
      <c r="BS1214" s="493"/>
      <c r="BT1214" s="493"/>
      <c r="BU1214" s="493"/>
      <c r="BV1214" s="70"/>
      <c r="BW1214" s="70"/>
      <c r="BX1214" s="70"/>
      <c r="BY1214" s="70"/>
      <c r="BZ1214" s="70"/>
      <c r="CA1214" s="70"/>
      <c r="CB1214" s="70"/>
      <c r="CC1214" s="70"/>
      <c r="CD1214" s="491"/>
      <c r="CE1214" s="491"/>
      <c r="CF1214" s="491"/>
      <c r="CG1214" s="491"/>
      <c r="CH1214" s="491"/>
      <c r="CI1214" s="491"/>
      <c r="CJ1214" s="491"/>
      <c r="CK1214" s="490"/>
      <c r="CL1214" s="186"/>
    </row>
    <row r="1215" spans="67:90" x14ac:dyDescent="0.2">
      <c r="BO1215" s="490"/>
      <c r="BP1215" s="73"/>
      <c r="BQ1215" s="73"/>
      <c r="BR1215" s="73"/>
      <c r="BS1215" s="493"/>
      <c r="BT1215" s="493"/>
      <c r="BU1215" s="493"/>
      <c r="BV1215" s="70"/>
      <c r="BW1215" s="70"/>
      <c r="BX1215" s="70"/>
      <c r="BY1215" s="70"/>
      <c r="BZ1215" s="70"/>
      <c r="CA1215" s="70"/>
      <c r="CB1215" s="70"/>
      <c r="CC1215" s="70"/>
      <c r="CD1215" s="491"/>
      <c r="CE1215" s="491"/>
      <c r="CF1215" s="491"/>
      <c r="CG1215" s="491"/>
      <c r="CH1215" s="491"/>
      <c r="CI1215" s="491"/>
      <c r="CJ1215" s="491"/>
      <c r="CK1215" s="490"/>
      <c r="CL1215" s="186"/>
    </row>
    <row r="1216" spans="67:90" x14ac:dyDescent="0.2">
      <c r="BO1216" s="490"/>
      <c r="BP1216" s="73"/>
      <c r="BQ1216" s="73"/>
      <c r="BR1216" s="73"/>
      <c r="BS1216" s="493"/>
      <c r="BT1216" s="493"/>
      <c r="BU1216" s="493"/>
      <c r="BV1216" s="70"/>
      <c r="BW1216" s="70"/>
      <c r="BX1216" s="70"/>
      <c r="BY1216" s="70"/>
      <c r="BZ1216" s="70"/>
      <c r="CA1216" s="70"/>
      <c r="CB1216" s="70"/>
      <c r="CC1216" s="70"/>
      <c r="CD1216" s="491"/>
      <c r="CE1216" s="491"/>
      <c r="CF1216" s="491"/>
      <c r="CG1216" s="491"/>
      <c r="CH1216" s="491"/>
      <c r="CI1216" s="491"/>
      <c r="CJ1216" s="491"/>
      <c r="CK1216" s="490"/>
      <c r="CL1216" s="186"/>
    </row>
    <row r="1217" spans="67:90" x14ac:dyDescent="0.2">
      <c r="BO1217" s="490"/>
      <c r="BP1217" s="73"/>
      <c r="BQ1217" s="73"/>
      <c r="BR1217" s="73"/>
      <c r="BS1217" s="493"/>
      <c r="BT1217" s="493"/>
      <c r="BU1217" s="493"/>
      <c r="BV1217" s="70"/>
      <c r="BW1217" s="70"/>
      <c r="BX1217" s="70"/>
      <c r="BY1217" s="70"/>
      <c r="BZ1217" s="70"/>
      <c r="CA1217" s="70"/>
      <c r="CB1217" s="70"/>
      <c r="CC1217" s="70"/>
      <c r="CD1217" s="491"/>
      <c r="CE1217" s="491"/>
      <c r="CF1217" s="491"/>
      <c r="CG1217" s="491"/>
      <c r="CH1217" s="491"/>
      <c r="CI1217" s="491"/>
      <c r="CJ1217" s="491"/>
      <c r="CK1217" s="490"/>
      <c r="CL1217" s="186"/>
    </row>
    <row r="1218" spans="67:90" x14ac:dyDescent="0.2">
      <c r="BO1218" s="490"/>
      <c r="BP1218" s="73"/>
      <c r="BQ1218" s="73"/>
      <c r="BR1218" s="73"/>
      <c r="BS1218" s="493"/>
      <c r="BT1218" s="493"/>
      <c r="BU1218" s="493"/>
      <c r="BV1218" s="70"/>
      <c r="BW1218" s="70"/>
      <c r="BX1218" s="70"/>
      <c r="BY1218" s="70"/>
      <c r="BZ1218" s="70"/>
      <c r="CA1218" s="70"/>
      <c r="CB1218" s="70"/>
      <c r="CC1218" s="70"/>
      <c r="CD1218" s="491"/>
      <c r="CE1218" s="491"/>
      <c r="CF1218" s="491"/>
      <c r="CG1218" s="491"/>
      <c r="CH1218" s="491"/>
      <c r="CI1218" s="491"/>
      <c r="CJ1218" s="491"/>
      <c r="CK1218" s="490"/>
      <c r="CL1218" s="186"/>
    </row>
    <row r="1219" spans="67:90" x14ac:dyDescent="0.2">
      <c r="BO1219" s="490"/>
      <c r="BP1219" s="73"/>
      <c r="BQ1219" s="73"/>
      <c r="BR1219" s="73"/>
      <c r="BS1219" s="493"/>
      <c r="BT1219" s="493"/>
      <c r="BU1219" s="493"/>
      <c r="BV1219" s="70"/>
      <c r="BW1219" s="70"/>
      <c r="BX1219" s="70"/>
      <c r="BY1219" s="70"/>
      <c r="BZ1219" s="70"/>
      <c r="CA1219" s="70"/>
      <c r="CB1219" s="70"/>
      <c r="CC1219" s="70"/>
      <c r="CD1219" s="491"/>
      <c r="CE1219" s="491"/>
      <c r="CF1219" s="491"/>
      <c r="CG1219" s="491"/>
      <c r="CH1219" s="491"/>
      <c r="CI1219" s="491"/>
      <c r="CJ1219" s="491"/>
      <c r="CK1219" s="490"/>
      <c r="CL1219" s="186"/>
    </row>
    <row r="1220" spans="67:90" x14ac:dyDescent="0.2">
      <c r="BO1220" s="490"/>
      <c r="BP1220" s="73"/>
      <c r="BQ1220" s="73"/>
      <c r="BR1220" s="73"/>
      <c r="BS1220" s="493"/>
      <c r="BT1220" s="493"/>
      <c r="BU1220" s="493"/>
      <c r="BV1220" s="70"/>
      <c r="BW1220" s="70"/>
      <c r="BX1220" s="70"/>
      <c r="BY1220" s="70"/>
      <c r="BZ1220" s="70"/>
      <c r="CA1220" s="70"/>
      <c r="CB1220" s="70"/>
      <c r="CC1220" s="70"/>
      <c r="CD1220" s="491"/>
      <c r="CE1220" s="491"/>
      <c r="CF1220" s="491"/>
      <c r="CG1220" s="491"/>
      <c r="CH1220" s="491"/>
      <c r="CI1220" s="491"/>
      <c r="CJ1220" s="491"/>
      <c r="CK1220" s="490"/>
      <c r="CL1220" s="186"/>
    </row>
    <row r="1221" spans="67:90" x14ac:dyDescent="0.2">
      <c r="BO1221" s="490"/>
      <c r="BP1221" s="73"/>
      <c r="BQ1221" s="73"/>
      <c r="BR1221" s="73"/>
      <c r="BS1221" s="493"/>
      <c r="BT1221" s="493"/>
      <c r="BU1221" s="493"/>
      <c r="BV1221" s="70"/>
      <c r="BW1221" s="70"/>
      <c r="BX1221" s="70"/>
      <c r="BY1221" s="70"/>
      <c r="BZ1221" s="70"/>
      <c r="CA1221" s="70"/>
      <c r="CB1221" s="70"/>
      <c r="CC1221" s="70"/>
      <c r="CD1221" s="491"/>
      <c r="CE1221" s="491"/>
      <c r="CF1221" s="491"/>
      <c r="CG1221" s="491"/>
      <c r="CH1221" s="491"/>
      <c r="CI1221" s="491"/>
      <c r="CJ1221" s="491"/>
      <c r="CK1221" s="490"/>
      <c r="CL1221" s="186"/>
    </row>
    <row r="1222" spans="67:90" x14ac:dyDescent="0.2">
      <c r="BO1222" s="490"/>
      <c r="BP1222" s="73"/>
      <c r="BQ1222" s="73"/>
      <c r="BR1222" s="73"/>
      <c r="BS1222" s="493"/>
      <c r="BT1222" s="493"/>
      <c r="BU1222" s="493"/>
      <c r="BV1222" s="70"/>
      <c r="BW1222" s="70"/>
      <c r="BX1222" s="70"/>
      <c r="BY1222" s="70"/>
      <c r="BZ1222" s="70"/>
      <c r="CA1222" s="70"/>
      <c r="CB1222" s="70"/>
      <c r="CC1222" s="70"/>
      <c r="CD1222" s="491"/>
      <c r="CE1222" s="491"/>
      <c r="CF1222" s="491"/>
      <c r="CG1222" s="491"/>
      <c r="CH1222" s="491"/>
      <c r="CI1222" s="491"/>
      <c r="CJ1222" s="491"/>
      <c r="CK1222" s="490"/>
      <c r="CL1222" s="186"/>
    </row>
    <row r="1223" spans="67:90" x14ac:dyDescent="0.2">
      <c r="BO1223" s="490"/>
      <c r="BP1223" s="73"/>
      <c r="BQ1223" s="73"/>
      <c r="BR1223" s="73"/>
      <c r="BS1223" s="493"/>
      <c r="BT1223" s="493"/>
      <c r="BU1223" s="493"/>
      <c r="BV1223" s="70"/>
      <c r="BW1223" s="70"/>
      <c r="BX1223" s="70"/>
      <c r="BY1223" s="70"/>
      <c r="BZ1223" s="70"/>
      <c r="CA1223" s="70"/>
      <c r="CB1223" s="70"/>
      <c r="CC1223" s="70"/>
      <c r="CD1223" s="491"/>
      <c r="CE1223" s="491"/>
      <c r="CF1223" s="491"/>
      <c r="CG1223" s="491"/>
      <c r="CH1223" s="491"/>
      <c r="CI1223" s="491"/>
      <c r="CJ1223" s="491"/>
      <c r="CK1223" s="490"/>
      <c r="CL1223" s="186"/>
    </row>
    <row r="1224" spans="67:90" x14ac:dyDescent="0.2">
      <c r="BO1224" s="490"/>
      <c r="BP1224" s="73"/>
      <c r="BQ1224" s="73"/>
      <c r="BR1224" s="73"/>
      <c r="BS1224" s="493"/>
      <c r="BT1224" s="493"/>
      <c r="BU1224" s="493"/>
      <c r="BV1224" s="70"/>
      <c r="BW1224" s="70"/>
      <c r="BX1224" s="70"/>
      <c r="BY1224" s="70"/>
      <c r="BZ1224" s="70"/>
      <c r="CA1224" s="70"/>
      <c r="CB1224" s="70"/>
      <c r="CC1224" s="70"/>
      <c r="CD1224" s="491"/>
      <c r="CE1224" s="491"/>
      <c r="CF1224" s="491"/>
      <c r="CG1224" s="491"/>
      <c r="CH1224" s="491"/>
      <c r="CI1224" s="491"/>
      <c r="CJ1224" s="491"/>
      <c r="CK1224" s="490"/>
      <c r="CL1224" s="186"/>
    </row>
    <row r="1225" spans="67:90" x14ac:dyDescent="0.2">
      <c r="BO1225" s="490"/>
      <c r="BP1225" s="73"/>
      <c r="BQ1225" s="73"/>
      <c r="BR1225" s="73"/>
      <c r="BS1225" s="493"/>
      <c r="BT1225" s="493"/>
      <c r="BU1225" s="493"/>
      <c r="BV1225" s="70"/>
      <c r="BW1225" s="70"/>
      <c r="BX1225" s="70"/>
      <c r="BY1225" s="70"/>
      <c r="BZ1225" s="70"/>
      <c r="CA1225" s="70"/>
      <c r="CB1225" s="70"/>
      <c r="CC1225" s="70"/>
      <c r="CD1225" s="491"/>
      <c r="CE1225" s="491"/>
      <c r="CF1225" s="491"/>
      <c r="CG1225" s="491"/>
      <c r="CH1225" s="491"/>
      <c r="CI1225" s="491"/>
      <c r="CJ1225" s="491"/>
      <c r="CK1225" s="490"/>
      <c r="CL1225" s="186"/>
    </row>
    <row r="1226" spans="67:90" x14ac:dyDescent="0.2">
      <c r="BO1226" s="490"/>
      <c r="BP1226" s="73"/>
      <c r="BQ1226" s="73"/>
      <c r="BR1226" s="73"/>
      <c r="BS1226" s="493"/>
      <c r="BT1226" s="493"/>
      <c r="BU1226" s="493"/>
      <c r="BV1226" s="70"/>
      <c r="BW1226" s="70"/>
      <c r="BX1226" s="70"/>
      <c r="BY1226" s="70"/>
      <c r="BZ1226" s="70"/>
      <c r="CA1226" s="70"/>
      <c r="CB1226" s="70"/>
      <c r="CC1226" s="70"/>
      <c r="CD1226" s="491"/>
      <c r="CE1226" s="491"/>
      <c r="CF1226" s="491"/>
      <c r="CG1226" s="491"/>
      <c r="CH1226" s="491"/>
      <c r="CI1226" s="491"/>
      <c r="CJ1226" s="491"/>
      <c r="CK1226" s="490"/>
      <c r="CL1226" s="186"/>
    </row>
    <row r="1227" spans="67:90" x14ac:dyDescent="0.2">
      <c r="BO1227" s="490"/>
      <c r="BP1227" s="73"/>
      <c r="BQ1227" s="73"/>
      <c r="BR1227" s="73"/>
      <c r="BS1227" s="493"/>
      <c r="BT1227" s="493"/>
      <c r="BU1227" s="493"/>
      <c r="BV1227" s="70"/>
      <c r="BW1227" s="70"/>
      <c r="BX1227" s="70"/>
      <c r="BY1227" s="70"/>
      <c r="BZ1227" s="70"/>
      <c r="CA1227" s="70"/>
      <c r="CB1227" s="70"/>
      <c r="CC1227" s="70"/>
      <c r="CD1227" s="491"/>
      <c r="CE1227" s="491"/>
      <c r="CF1227" s="491"/>
      <c r="CG1227" s="491"/>
      <c r="CH1227" s="491"/>
      <c r="CI1227" s="491"/>
      <c r="CJ1227" s="491"/>
      <c r="CK1227" s="490"/>
      <c r="CL1227" s="186"/>
    </row>
    <row r="1228" spans="67:90" x14ac:dyDescent="0.2">
      <c r="BO1228" s="490"/>
      <c r="BP1228" s="73"/>
      <c r="BQ1228" s="73"/>
      <c r="BR1228" s="73"/>
      <c r="BS1228" s="493"/>
      <c r="BT1228" s="493"/>
      <c r="BU1228" s="493"/>
      <c r="BV1228" s="70"/>
      <c r="BW1228" s="70"/>
      <c r="BX1228" s="70"/>
      <c r="BY1228" s="70"/>
      <c r="BZ1228" s="70"/>
      <c r="CA1228" s="70"/>
      <c r="CB1228" s="70"/>
      <c r="CC1228" s="70"/>
      <c r="CD1228" s="491"/>
      <c r="CE1228" s="491"/>
      <c r="CF1228" s="491"/>
      <c r="CG1228" s="491"/>
      <c r="CH1228" s="491"/>
      <c r="CI1228" s="491"/>
      <c r="CJ1228" s="491"/>
      <c r="CK1228" s="490"/>
      <c r="CL1228" s="186"/>
    </row>
    <row r="1229" spans="67:90" x14ac:dyDescent="0.2">
      <c r="BO1229" s="490"/>
      <c r="BP1229" s="73"/>
      <c r="BQ1229" s="73"/>
      <c r="BR1229" s="73"/>
      <c r="BS1229" s="493"/>
      <c r="BT1229" s="493"/>
      <c r="BU1229" s="493"/>
      <c r="BV1229" s="70"/>
      <c r="BW1229" s="70"/>
      <c r="BX1229" s="70"/>
      <c r="BY1229" s="70"/>
      <c r="BZ1229" s="70"/>
      <c r="CA1229" s="70"/>
      <c r="CB1229" s="70"/>
      <c r="CC1229" s="70"/>
      <c r="CD1229" s="491"/>
      <c r="CE1229" s="491"/>
      <c r="CF1229" s="491"/>
      <c r="CG1229" s="491"/>
      <c r="CH1229" s="491"/>
      <c r="CI1229" s="491"/>
      <c r="CJ1229" s="491"/>
      <c r="CK1229" s="490"/>
      <c r="CL1229" s="186"/>
    </row>
    <row r="1230" spans="67:90" x14ac:dyDescent="0.2">
      <c r="BO1230" s="490"/>
      <c r="BP1230" s="73"/>
      <c r="BQ1230" s="73"/>
      <c r="BR1230" s="73"/>
      <c r="BS1230" s="493"/>
      <c r="BT1230" s="493"/>
      <c r="BU1230" s="493"/>
      <c r="BV1230" s="70"/>
      <c r="BW1230" s="70"/>
      <c r="BX1230" s="70"/>
      <c r="BY1230" s="70"/>
      <c r="BZ1230" s="70"/>
      <c r="CA1230" s="70"/>
      <c r="CB1230" s="70"/>
      <c r="CC1230" s="70"/>
      <c r="CD1230" s="491"/>
      <c r="CE1230" s="491"/>
      <c r="CF1230" s="491"/>
      <c r="CG1230" s="491"/>
      <c r="CH1230" s="491"/>
      <c r="CI1230" s="491"/>
      <c r="CJ1230" s="491"/>
      <c r="CK1230" s="490"/>
      <c r="CL1230" s="186"/>
    </row>
    <row r="1231" spans="67:90" x14ac:dyDescent="0.2">
      <c r="BO1231" s="490"/>
      <c r="BP1231" s="73"/>
      <c r="BQ1231" s="73"/>
      <c r="BR1231" s="73"/>
      <c r="BS1231" s="493"/>
      <c r="BT1231" s="493"/>
      <c r="BU1231" s="493"/>
      <c r="BV1231" s="70"/>
      <c r="BW1231" s="70"/>
      <c r="BX1231" s="70"/>
      <c r="BY1231" s="70"/>
      <c r="BZ1231" s="70"/>
      <c r="CA1231" s="70"/>
      <c r="CB1231" s="70"/>
      <c r="CC1231" s="70"/>
      <c r="CD1231" s="491"/>
      <c r="CE1231" s="491"/>
      <c r="CF1231" s="491"/>
      <c r="CG1231" s="491"/>
      <c r="CH1231" s="491"/>
      <c r="CI1231" s="491"/>
      <c r="CJ1231" s="491"/>
      <c r="CK1231" s="490"/>
      <c r="CL1231" s="186"/>
    </row>
    <row r="1232" spans="67:90" x14ac:dyDescent="0.2">
      <c r="BO1232" s="490"/>
      <c r="BP1232" s="73"/>
      <c r="BQ1232" s="73"/>
      <c r="BR1232" s="73"/>
      <c r="BS1232" s="493"/>
      <c r="BT1232" s="493"/>
      <c r="BU1232" s="493"/>
      <c r="BV1232" s="70"/>
      <c r="BW1232" s="70"/>
      <c r="BX1232" s="70"/>
      <c r="BY1232" s="70"/>
      <c r="BZ1232" s="70"/>
      <c r="CA1232" s="70"/>
      <c r="CB1232" s="70"/>
      <c r="CC1232" s="70"/>
      <c r="CD1232" s="491"/>
      <c r="CE1232" s="491"/>
      <c r="CF1232" s="491"/>
      <c r="CG1232" s="491"/>
      <c r="CH1232" s="491"/>
      <c r="CI1232" s="491"/>
      <c r="CJ1232" s="491"/>
      <c r="CK1232" s="490"/>
      <c r="CL1232" s="186"/>
    </row>
    <row r="1233" spans="67:90" x14ac:dyDescent="0.2">
      <c r="BO1233" s="490"/>
      <c r="BP1233" s="73"/>
      <c r="BQ1233" s="73"/>
      <c r="BR1233" s="73"/>
      <c r="BS1233" s="493"/>
      <c r="BT1233" s="493"/>
      <c r="BU1233" s="493"/>
      <c r="BV1233" s="70"/>
      <c r="BW1233" s="70"/>
      <c r="BX1233" s="70"/>
      <c r="BY1233" s="70"/>
      <c r="BZ1233" s="70"/>
      <c r="CA1233" s="70"/>
      <c r="CB1233" s="70"/>
      <c r="CC1233" s="70"/>
      <c r="CD1233" s="491"/>
      <c r="CE1233" s="491"/>
      <c r="CF1233" s="491"/>
      <c r="CG1233" s="491"/>
      <c r="CH1233" s="491"/>
      <c r="CI1233" s="491"/>
      <c r="CJ1233" s="491"/>
      <c r="CK1233" s="490"/>
      <c r="CL1233" s="186"/>
    </row>
    <row r="1234" spans="67:90" x14ac:dyDescent="0.2">
      <c r="BO1234" s="490"/>
      <c r="BP1234" s="73"/>
      <c r="BQ1234" s="73"/>
      <c r="BR1234" s="73"/>
      <c r="BS1234" s="493"/>
      <c r="BT1234" s="493"/>
      <c r="BU1234" s="493"/>
      <c r="BV1234" s="70"/>
      <c r="BW1234" s="70"/>
      <c r="BX1234" s="70"/>
      <c r="BY1234" s="70"/>
      <c r="BZ1234" s="70"/>
      <c r="CA1234" s="70"/>
      <c r="CB1234" s="70"/>
      <c r="CC1234" s="70"/>
      <c r="CD1234" s="491"/>
      <c r="CE1234" s="491"/>
      <c r="CF1234" s="491"/>
      <c r="CG1234" s="491"/>
      <c r="CH1234" s="491"/>
      <c r="CI1234" s="491"/>
      <c r="CJ1234" s="491"/>
      <c r="CK1234" s="490"/>
      <c r="CL1234" s="186"/>
    </row>
    <row r="1235" spans="67:90" x14ac:dyDescent="0.2">
      <c r="BO1235" s="490"/>
      <c r="BP1235" s="73"/>
      <c r="BQ1235" s="73"/>
      <c r="BR1235" s="73"/>
      <c r="BS1235" s="493"/>
      <c r="BT1235" s="493"/>
      <c r="BU1235" s="493"/>
      <c r="BV1235" s="70"/>
      <c r="BW1235" s="70"/>
      <c r="BX1235" s="70"/>
      <c r="BY1235" s="70"/>
      <c r="BZ1235" s="70"/>
      <c r="CA1235" s="70"/>
      <c r="CB1235" s="70"/>
      <c r="CC1235" s="70"/>
      <c r="CD1235" s="491"/>
      <c r="CE1235" s="491"/>
      <c r="CF1235" s="491"/>
      <c r="CG1235" s="491"/>
      <c r="CH1235" s="491"/>
      <c r="CI1235" s="491"/>
      <c r="CJ1235" s="491"/>
      <c r="CK1235" s="490"/>
      <c r="CL1235" s="186"/>
    </row>
    <row r="1236" spans="67:90" x14ac:dyDescent="0.2">
      <c r="BO1236" s="490"/>
      <c r="BP1236" s="73"/>
      <c r="BQ1236" s="73"/>
      <c r="BR1236" s="73"/>
      <c r="BS1236" s="493"/>
      <c r="BT1236" s="493"/>
      <c r="BU1236" s="493"/>
      <c r="BV1236" s="70"/>
      <c r="BW1236" s="70"/>
      <c r="BX1236" s="70"/>
      <c r="BY1236" s="70"/>
      <c r="BZ1236" s="70"/>
      <c r="CA1236" s="70"/>
      <c r="CB1236" s="70"/>
      <c r="CC1236" s="70"/>
      <c r="CD1236" s="491"/>
      <c r="CE1236" s="491"/>
      <c r="CF1236" s="491"/>
      <c r="CG1236" s="491"/>
      <c r="CH1236" s="491"/>
      <c r="CI1236" s="491"/>
      <c r="CJ1236" s="491"/>
      <c r="CK1236" s="490"/>
      <c r="CL1236" s="186"/>
    </row>
    <row r="1237" spans="67:90" x14ac:dyDescent="0.2">
      <c r="BO1237" s="490"/>
      <c r="BP1237" s="73"/>
      <c r="BQ1237" s="73"/>
      <c r="BR1237" s="73"/>
      <c r="BS1237" s="493"/>
      <c r="BT1237" s="493"/>
      <c r="BU1237" s="493"/>
      <c r="BV1237" s="70"/>
      <c r="BW1237" s="70"/>
      <c r="BX1237" s="70"/>
      <c r="BY1237" s="70"/>
      <c r="BZ1237" s="70"/>
      <c r="CA1237" s="70"/>
      <c r="CB1237" s="70"/>
      <c r="CC1237" s="70"/>
      <c r="CD1237" s="491"/>
      <c r="CE1237" s="491"/>
      <c r="CF1237" s="491"/>
      <c r="CG1237" s="491"/>
      <c r="CH1237" s="491"/>
      <c r="CI1237" s="491"/>
      <c r="CJ1237" s="491"/>
      <c r="CK1237" s="490"/>
      <c r="CL1237" s="186"/>
    </row>
    <row r="1238" spans="67:90" x14ac:dyDescent="0.2">
      <c r="BO1238" s="490"/>
      <c r="BP1238" s="73"/>
      <c r="BQ1238" s="73"/>
      <c r="BR1238" s="73"/>
      <c r="BS1238" s="493"/>
      <c r="BT1238" s="493"/>
      <c r="BU1238" s="493"/>
      <c r="BV1238" s="70"/>
      <c r="BW1238" s="70"/>
      <c r="BX1238" s="70"/>
      <c r="BY1238" s="70"/>
      <c r="BZ1238" s="70"/>
      <c r="CA1238" s="70"/>
      <c r="CB1238" s="70"/>
      <c r="CC1238" s="70"/>
      <c r="CD1238" s="491"/>
      <c r="CE1238" s="491"/>
      <c r="CF1238" s="491"/>
      <c r="CG1238" s="491"/>
      <c r="CH1238" s="491"/>
      <c r="CI1238" s="491"/>
      <c r="CJ1238" s="491"/>
      <c r="CK1238" s="490"/>
      <c r="CL1238" s="186"/>
    </row>
    <row r="1239" spans="67:90" x14ac:dyDescent="0.2">
      <c r="BO1239" s="490"/>
      <c r="BP1239" s="73"/>
      <c r="BQ1239" s="73"/>
      <c r="BR1239" s="73"/>
      <c r="BS1239" s="493"/>
      <c r="BT1239" s="493"/>
      <c r="BU1239" s="493"/>
      <c r="BV1239" s="70"/>
      <c r="BW1239" s="70"/>
      <c r="BX1239" s="70"/>
      <c r="BY1239" s="70"/>
      <c r="BZ1239" s="70"/>
      <c r="CA1239" s="70"/>
      <c r="CB1239" s="70"/>
      <c r="CC1239" s="70"/>
      <c r="CD1239" s="491"/>
      <c r="CE1239" s="491"/>
      <c r="CF1239" s="491"/>
      <c r="CG1239" s="491"/>
      <c r="CH1239" s="491"/>
      <c r="CI1239" s="491"/>
      <c r="CJ1239" s="491"/>
      <c r="CK1239" s="490"/>
      <c r="CL1239" s="186"/>
    </row>
    <row r="1240" spans="67:90" x14ac:dyDescent="0.2">
      <c r="BO1240" s="490"/>
      <c r="BP1240" s="73"/>
      <c r="BQ1240" s="73"/>
      <c r="BR1240" s="73"/>
      <c r="BS1240" s="493"/>
      <c r="BT1240" s="493"/>
      <c r="BU1240" s="493"/>
      <c r="BV1240" s="70"/>
      <c r="BW1240" s="70"/>
      <c r="BX1240" s="70"/>
      <c r="BY1240" s="70"/>
      <c r="BZ1240" s="70"/>
      <c r="CA1240" s="70"/>
      <c r="CB1240" s="70"/>
      <c r="CC1240" s="70"/>
      <c r="CD1240" s="491"/>
      <c r="CE1240" s="491"/>
      <c r="CF1240" s="491"/>
      <c r="CG1240" s="491"/>
      <c r="CH1240" s="491"/>
      <c r="CI1240" s="491"/>
      <c r="CJ1240" s="491"/>
      <c r="CK1240" s="490"/>
      <c r="CL1240" s="186"/>
    </row>
    <row r="1241" spans="67:90" x14ac:dyDescent="0.2">
      <c r="BO1241" s="490"/>
      <c r="BP1241" s="73"/>
      <c r="BQ1241" s="73"/>
      <c r="BR1241" s="73"/>
      <c r="BS1241" s="493"/>
      <c r="BT1241" s="493"/>
      <c r="BU1241" s="493"/>
      <c r="BV1241" s="70"/>
      <c r="BW1241" s="70"/>
      <c r="BX1241" s="70"/>
      <c r="BY1241" s="70"/>
      <c r="BZ1241" s="70"/>
      <c r="CA1241" s="70"/>
      <c r="CB1241" s="70"/>
      <c r="CC1241" s="70"/>
      <c r="CD1241" s="491"/>
      <c r="CE1241" s="491"/>
      <c r="CF1241" s="491"/>
      <c r="CG1241" s="491"/>
      <c r="CH1241" s="491"/>
      <c r="CI1241" s="491"/>
      <c r="CJ1241" s="491"/>
      <c r="CK1241" s="490"/>
      <c r="CL1241" s="186"/>
    </row>
    <row r="1242" spans="67:90" x14ac:dyDescent="0.2">
      <c r="BO1242" s="490"/>
      <c r="BP1242" s="73"/>
      <c r="BQ1242" s="73"/>
      <c r="BR1242" s="73"/>
      <c r="BS1242" s="493"/>
      <c r="BT1242" s="493"/>
      <c r="BU1242" s="493"/>
      <c r="BV1242" s="70"/>
      <c r="BW1242" s="70"/>
      <c r="BX1242" s="70"/>
      <c r="BY1242" s="70"/>
      <c r="BZ1242" s="70"/>
      <c r="CA1242" s="70"/>
      <c r="CB1242" s="70"/>
      <c r="CC1242" s="70"/>
      <c r="CD1242" s="491"/>
      <c r="CE1242" s="491"/>
      <c r="CF1242" s="491"/>
      <c r="CG1242" s="491"/>
      <c r="CH1242" s="491"/>
      <c r="CI1242" s="491"/>
      <c r="CJ1242" s="491"/>
      <c r="CK1242" s="490"/>
      <c r="CL1242" s="186"/>
    </row>
    <row r="1243" spans="67:90" x14ac:dyDescent="0.2">
      <c r="BO1243" s="490"/>
      <c r="BP1243" s="73"/>
      <c r="BQ1243" s="73"/>
      <c r="BR1243" s="73"/>
      <c r="BS1243" s="493"/>
      <c r="BT1243" s="493"/>
      <c r="BU1243" s="493"/>
      <c r="BV1243" s="70"/>
      <c r="BW1243" s="70"/>
      <c r="BX1243" s="70"/>
      <c r="BY1243" s="70"/>
      <c r="BZ1243" s="70"/>
      <c r="CA1243" s="70"/>
      <c r="CB1243" s="70"/>
      <c r="CC1243" s="70"/>
      <c r="CD1243" s="491"/>
      <c r="CE1243" s="491"/>
      <c r="CF1243" s="491"/>
      <c r="CG1243" s="491"/>
      <c r="CH1243" s="491"/>
      <c r="CI1243" s="491"/>
      <c r="CJ1243" s="491"/>
      <c r="CK1243" s="490"/>
      <c r="CL1243" s="186"/>
    </row>
    <row r="1244" spans="67:90" x14ac:dyDescent="0.2">
      <c r="BO1244" s="490"/>
      <c r="BP1244" s="73"/>
      <c r="BQ1244" s="73"/>
      <c r="BR1244" s="73"/>
      <c r="BS1244" s="493"/>
      <c r="BT1244" s="493"/>
      <c r="BU1244" s="493"/>
      <c r="BV1244" s="70"/>
      <c r="BW1244" s="70"/>
      <c r="BX1244" s="70"/>
      <c r="BY1244" s="70"/>
      <c r="BZ1244" s="70"/>
      <c r="CA1244" s="70"/>
      <c r="CB1244" s="70"/>
      <c r="CC1244" s="70"/>
      <c r="CD1244" s="491"/>
      <c r="CE1244" s="491"/>
      <c r="CF1244" s="491"/>
      <c r="CG1244" s="491"/>
      <c r="CH1244" s="491"/>
      <c r="CI1244" s="491"/>
      <c r="CJ1244" s="491"/>
      <c r="CK1244" s="490"/>
      <c r="CL1244" s="186"/>
    </row>
    <row r="1245" spans="67:90" x14ac:dyDescent="0.2">
      <c r="BO1245" s="490"/>
      <c r="BP1245" s="73"/>
      <c r="BQ1245" s="73"/>
      <c r="BR1245" s="73"/>
      <c r="BS1245" s="493"/>
      <c r="BT1245" s="493"/>
      <c r="BU1245" s="493"/>
      <c r="BV1245" s="70"/>
      <c r="BW1245" s="70"/>
      <c r="BX1245" s="70"/>
      <c r="BY1245" s="70"/>
      <c r="BZ1245" s="70"/>
      <c r="CA1245" s="70"/>
      <c r="CB1245" s="70"/>
      <c r="CC1245" s="70"/>
      <c r="CD1245" s="491"/>
      <c r="CE1245" s="491"/>
      <c r="CF1245" s="491"/>
      <c r="CG1245" s="491"/>
      <c r="CH1245" s="491"/>
      <c r="CI1245" s="491"/>
      <c r="CJ1245" s="491"/>
      <c r="CK1245" s="490"/>
      <c r="CL1245" s="186"/>
    </row>
    <row r="1246" spans="67:90" x14ac:dyDescent="0.2">
      <c r="BO1246" s="490"/>
      <c r="BP1246" s="73"/>
      <c r="BQ1246" s="73"/>
      <c r="BR1246" s="73"/>
      <c r="BS1246" s="493"/>
      <c r="BT1246" s="493"/>
      <c r="BU1246" s="493"/>
      <c r="BV1246" s="70"/>
      <c r="BW1246" s="70"/>
      <c r="BX1246" s="70"/>
      <c r="BY1246" s="70"/>
      <c r="BZ1246" s="70"/>
      <c r="CA1246" s="70"/>
      <c r="CB1246" s="70"/>
      <c r="CC1246" s="70"/>
      <c r="CD1246" s="491"/>
      <c r="CE1246" s="491"/>
      <c r="CF1246" s="491"/>
      <c r="CG1246" s="491"/>
      <c r="CH1246" s="491"/>
      <c r="CI1246" s="491"/>
      <c r="CJ1246" s="491"/>
      <c r="CK1246" s="490"/>
      <c r="CL1246" s="186"/>
    </row>
    <row r="1247" spans="67:90" x14ac:dyDescent="0.2">
      <c r="BO1247" s="490"/>
      <c r="BP1247" s="73"/>
      <c r="BQ1247" s="73"/>
      <c r="BR1247" s="73"/>
      <c r="BS1247" s="493"/>
      <c r="BT1247" s="493"/>
      <c r="BU1247" s="493"/>
      <c r="BV1247" s="70"/>
      <c r="BW1247" s="70"/>
      <c r="BX1247" s="70"/>
      <c r="BY1247" s="70"/>
      <c r="BZ1247" s="70"/>
      <c r="CA1247" s="70"/>
      <c r="CB1247" s="70"/>
      <c r="CC1247" s="70"/>
      <c r="CD1247" s="491"/>
      <c r="CE1247" s="491"/>
      <c r="CF1247" s="491"/>
      <c r="CG1247" s="491"/>
      <c r="CH1247" s="491"/>
      <c r="CI1247" s="491"/>
      <c r="CJ1247" s="491"/>
      <c r="CK1247" s="490"/>
      <c r="CL1247" s="186"/>
    </row>
    <row r="1248" spans="67:90" x14ac:dyDescent="0.2">
      <c r="BO1248" s="490"/>
      <c r="BP1248" s="73"/>
      <c r="BQ1248" s="73"/>
      <c r="BR1248" s="73"/>
      <c r="BS1248" s="493"/>
      <c r="BT1248" s="493"/>
      <c r="BU1248" s="493"/>
      <c r="BV1248" s="70"/>
      <c r="BW1248" s="70"/>
      <c r="BX1248" s="70"/>
      <c r="BY1248" s="70"/>
      <c r="BZ1248" s="70"/>
      <c r="CA1248" s="70"/>
      <c r="CB1248" s="70"/>
      <c r="CC1248" s="70"/>
      <c r="CD1248" s="491"/>
      <c r="CE1248" s="491"/>
      <c r="CF1248" s="491"/>
      <c r="CG1248" s="491"/>
      <c r="CH1248" s="491"/>
      <c r="CI1248" s="491"/>
      <c r="CJ1248" s="491"/>
      <c r="CK1248" s="490"/>
      <c r="CL1248" s="186"/>
    </row>
    <row r="1249" spans="67:90" x14ac:dyDescent="0.2">
      <c r="BO1249" s="490"/>
      <c r="BP1249" s="73"/>
      <c r="BQ1249" s="73"/>
      <c r="BR1249" s="73"/>
      <c r="BS1249" s="493"/>
      <c r="BT1249" s="493"/>
      <c r="BU1249" s="493"/>
      <c r="BV1249" s="70"/>
      <c r="BW1249" s="70"/>
      <c r="BX1249" s="70"/>
      <c r="BY1249" s="70"/>
      <c r="BZ1249" s="70"/>
      <c r="CA1249" s="70"/>
      <c r="CB1249" s="70"/>
      <c r="CC1249" s="70"/>
      <c r="CD1249" s="491"/>
      <c r="CE1249" s="491"/>
      <c r="CF1249" s="491"/>
      <c r="CG1249" s="491"/>
      <c r="CH1249" s="491"/>
      <c r="CI1249" s="491"/>
      <c r="CJ1249" s="491"/>
      <c r="CK1249" s="490"/>
      <c r="CL1249" s="186"/>
    </row>
    <row r="1250" spans="67:90" x14ac:dyDescent="0.2">
      <c r="BO1250" s="490"/>
      <c r="BP1250" s="73"/>
      <c r="BQ1250" s="73"/>
      <c r="BR1250" s="73"/>
      <c r="BS1250" s="493"/>
      <c r="BT1250" s="493"/>
      <c r="BU1250" s="493"/>
      <c r="BV1250" s="70"/>
      <c r="BW1250" s="70"/>
      <c r="BX1250" s="70"/>
      <c r="BY1250" s="70"/>
      <c r="BZ1250" s="70"/>
      <c r="CA1250" s="70"/>
      <c r="CB1250" s="70"/>
      <c r="CC1250" s="70"/>
      <c r="CD1250" s="491"/>
      <c r="CE1250" s="491"/>
      <c r="CF1250" s="491"/>
      <c r="CG1250" s="491"/>
      <c r="CH1250" s="491"/>
      <c r="CI1250" s="491"/>
      <c r="CJ1250" s="491"/>
      <c r="CK1250" s="490"/>
      <c r="CL1250" s="186"/>
    </row>
    <row r="1251" spans="67:90" x14ac:dyDescent="0.2">
      <c r="BO1251" s="490"/>
      <c r="BP1251" s="73"/>
      <c r="BQ1251" s="73"/>
      <c r="BR1251" s="73"/>
      <c r="BS1251" s="493"/>
      <c r="BT1251" s="493"/>
      <c r="BU1251" s="493"/>
      <c r="BV1251" s="70"/>
      <c r="BW1251" s="70"/>
      <c r="BX1251" s="70"/>
      <c r="BY1251" s="70"/>
      <c r="BZ1251" s="70"/>
      <c r="CA1251" s="70"/>
      <c r="CB1251" s="70"/>
      <c r="CC1251" s="70"/>
      <c r="CD1251" s="491"/>
      <c r="CE1251" s="491"/>
      <c r="CF1251" s="491"/>
      <c r="CG1251" s="491"/>
      <c r="CH1251" s="491"/>
      <c r="CI1251" s="491"/>
      <c r="CJ1251" s="491"/>
      <c r="CK1251" s="490"/>
      <c r="CL1251" s="186"/>
    </row>
    <row r="1252" spans="67:90" x14ac:dyDescent="0.2">
      <c r="BO1252" s="490"/>
      <c r="BP1252" s="73"/>
      <c r="BQ1252" s="73"/>
      <c r="BR1252" s="73"/>
      <c r="BS1252" s="493"/>
      <c r="BT1252" s="493"/>
      <c r="BU1252" s="493"/>
      <c r="BV1252" s="70"/>
      <c r="BW1252" s="70"/>
      <c r="BX1252" s="70"/>
      <c r="BY1252" s="70"/>
      <c r="BZ1252" s="70"/>
      <c r="CA1252" s="70"/>
      <c r="CB1252" s="70"/>
      <c r="CC1252" s="70"/>
      <c r="CD1252" s="491"/>
      <c r="CE1252" s="491"/>
      <c r="CF1252" s="491"/>
      <c r="CG1252" s="491"/>
      <c r="CH1252" s="491"/>
      <c r="CI1252" s="491"/>
      <c r="CJ1252" s="491"/>
      <c r="CK1252" s="490"/>
      <c r="CL1252" s="186"/>
    </row>
    <row r="1253" spans="67:90" x14ac:dyDescent="0.2">
      <c r="BO1253" s="490"/>
      <c r="BP1253" s="73"/>
      <c r="BQ1253" s="73"/>
      <c r="BR1253" s="73"/>
      <c r="BS1253" s="493"/>
      <c r="BT1253" s="493"/>
      <c r="BU1253" s="493"/>
      <c r="BV1253" s="70"/>
      <c r="BW1253" s="70"/>
      <c r="BX1253" s="70"/>
      <c r="BY1253" s="70"/>
      <c r="BZ1253" s="70"/>
      <c r="CA1253" s="70"/>
      <c r="CB1253" s="70"/>
      <c r="CC1253" s="70"/>
      <c r="CD1253" s="491"/>
      <c r="CE1253" s="491"/>
      <c r="CF1253" s="491"/>
      <c r="CG1253" s="491"/>
      <c r="CH1253" s="491"/>
      <c r="CI1253" s="491"/>
      <c r="CJ1253" s="491"/>
      <c r="CK1253" s="490"/>
      <c r="CL1253" s="186"/>
    </row>
    <row r="1254" spans="67:90" x14ac:dyDescent="0.2">
      <c r="BO1254" s="490"/>
      <c r="BP1254" s="73"/>
      <c r="BQ1254" s="73"/>
      <c r="BR1254" s="73"/>
      <c r="BS1254" s="493"/>
      <c r="BT1254" s="493"/>
      <c r="BU1254" s="493"/>
      <c r="BV1254" s="70"/>
      <c r="BW1254" s="70"/>
      <c r="BX1254" s="70"/>
      <c r="BY1254" s="70"/>
      <c r="BZ1254" s="70"/>
      <c r="CA1254" s="70"/>
      <c r="CB1254" s="70"/>
      <c r="CC1254" s="70"/>
      <c r="CD1254" s="491"/>
      <c r="CE1254" s="491"/>
      <c r="CF1254" s="491"/>
      <c r="CG1254" s="491"/>
      <c r="CH1254" s="491"/>
      <c r="CI1254" s="491"/>
      <c r="CJ1254" s="491"/>
      <c r="CK1254" s="490"/>
      <c r="CL1254" s="186"/>
    </row>
    <row r="1255" spans="67:90" x14ac:dyDescent="0.2">
      <c r="BO1255" s="490"/>
      <c r="BP1255" s="73"/>
      <c r="BQ1255" s="73"/>
      <c r="BR1255" s="73"/>
      <c r="BS1255" s="493"/>
      <c r="BT1255" s="493"/>
      <c r="BU1255" s="493"/>
      <c r="BV1255" s="70"/>
      <c r="BW1255" s="70"/>
      <c r="BX1255" s="70"/>
      <c r="BY1255" s="70"/>
      <c r="BZ1255" s="70"/>
      <c r="CA1255" s="70"/>
      <c r="CB1255" s="70"/>
      <c r="CC1255" s="70"/>
      <c r="CD1255" s="491"/>
      <c r="CE1255" s="491"/>
      <c r="CF1255" s="491"/>
      <c r="CG1255" s="491"/>
      <c r="CH1255" s="491"/>
      <c r="CI1255" s="491"/>
      <c r="CJ1255" s="491"/>
      <c r="CK1255" s="490"/>
      <c r="CL1255" s="186"/>
    </row>
    <row r="1256" spans="67:90" x14ac:dyDescent="0.2">
      <c r="BO1256" s="490"/>
      <c r="BP1256" s="73"/>
      <c r="BQ1256" s="73"/>
      <c r="BR1256" s="73"/>
      <c r="BS1256" s="493"/>
      <c r="BT1256" s="493"/>
      <c r="BU1256" s="493"/>
      <c r="BV1256" s="70"/>
      <c r="BW1256" s="70"/>
      <c r="BX1256" s="70"/>
      <c r="BY1256" s="70"/>
      <c r="BZ1256" s="70"/>
      <c r="CA1256" s="70"/>
      <c r="CB1256" s="70"/>
      <c r="CC1256" s="70"/>
      <c r="CD1256" s="491"/>
      <c r="CE1256" s="491"/>
      <c r="CF1256" s="491"/>
      <c r="CG1256" s="491"/>
      <c r="CH1256" s="491"/>
      <c r="CI1256" s="491"/>
      <c r="CJ1256" s="491"/>
      <c r="CK1256" s="490"/>
      <c r="CL1256" s="186"/>
    </row>
    <row r="1257" spans="67:90" x14ac:dyDescent="0.2">
      <c r="BO1257" s="490"/>
      <c r="BP1257" s="73"/>
      <c r="BQ1257" s="73"/>
      <c r="BR1257" s="73"/>
      <c r="BS1257" s="493"/>
      <c r="BT1257" s="493"/>
      <c r="BU1257" s="493"/>
      <c r="BV1257" s="70"/>
      <c r="BW1257" s="70"/>
      <c r="BX1257" s="70"/>
      <c r="BY1257" s="70"/>
      <c r="BZ1257" s="70"/>
      <c r="CA1257" s="70"/>
      <c r="CB1257" s="70"/>
      <c r="CC1257" s="70"/>
      <c r="CD1257" s="491"/>
      <c r="CE1257" s="491"/>
      <c r="CF1257" s="491"/>
      <c r="CG1257" s="491"/>
      <c r="CH1257" s="491"/>
      <c r="CI1257" s="491"/>
      <c r="CJ1257" s="491"/>
      <c r="CK1257" s="490"/>
      <c r="CL1257" s="186"/>
    </row>
    <row r="1258" spans="67:90" x14ac:dyDescent="0.2">
      <c r="BO1258" s="490"/>
      <c r="BP1258" s="73"/>
      <c r="BQ1258" s="73"/>
      <c r="BR1258" s="73"/>
      <c r="BS1258" s="493"/>
      <c r="BT1258" s="493"/>
      <c r="BU1258" s="493"/>
      <c r="BV1258" s="70"/>
      <c r="BW1258" s="70"/>
      <c r="BX1258" s="70"/>
      <c r="BY1258" s="70"/>
      <c r="BZ1258" s="70"/>
      <c r="CA1258" s="70"/>
      <c r="CB1258" s="70"/>
      <c r="CC1258" s="70"/>
      <c r="CD1258" s="491"/>
      <c r="CE1258" s="491"/>
      <c r="CF1258" s="491"/>
      <c r="CG1258" s="491"/>
      <c r="CH1258" s="491"/>
      <c r="CI1258" s="491"/>
      <c r="CJ1258" s="491"/>
      <c r="CK1258" s="490"/>
      <c r="CL1258" s="186"/>
    </row>
    <row r="1259" spans="67:90" x14ac:dyDescent="0.2">
      <c r="BO1259" s="490"/>
      <c r="BP1259" s="73"/>
      <c r="BQ1259" s="73"/>
      <c r="BR1259" s="73"/>
      <c r="BS1259" s="493"/>
      <c r="BT1259" s="493"/>
      <c r="BU1259" s="493"/>
      <c r="BV1259" s="70"/>
      <c r="BW1259" s="70"/>
      <c r="BX1259" s="70"/>
      <c r="BY1259" s="70"/>
      <c r="BZ1259" s="70"/>
      <c r="CA1259" s="70"/>
      <c r="CB1259" s="70"/>
      <c r="CC1259" s="70"/>
      <c r="CD1259" s="491"/>
      <c r="CE1259" s="491"/>
      <c r="CF1259" s="491"/>
      <c r="CG1259" s="491"/>
      <c r="CH1259" s="491"/>
      <c r="CI1259" s="491"/>
      <c r="CJ1259" s="491"/>
      <c r="CK1259" s="490"/>
      <c r="CL1259" s="186"/>
    </row>
    <row r="1260" spans="67:90" x14ac:dyDescent="0.2">
      <c r="BO1260" s="490"/>
      <c r="BP1260" s="73"/>
      <c r="BQ1260" s="73"/>
      <c r="BR1260" s="73"/>
      <c r="BS1260" s="493"/>
      <c r="BT1260" s="493"/>
      <c r="BU1260" s="493"/>
      <c r="BV1260" s="70"/>
      <c r="BW1260" s="70"/>
      <c r="BX1260" s="70"/>
      <c r="BY1260" s="70"/>
      <c r="BZ1260" s="70"/>
      <c r="CA1260" s="70"/>
      <c r="CB1260" s="70"/>
      <c r="CC1260" s="70"/>
      <c r="CD1260" s="491"/>
      <c r="CE1260" s="491"/>
      <c r="CF1260" s="491"/>
      <c r="CG1260" s="491"/>
      <c r="CH1260" s="491"/>
      <c r="CI1260" s="491"/>
      <c r="CJ1260" s="491"/>
      <c r="CK1260" s="490"/>
      <c r="CL1260" s="186"/>
    </row>
    <row r="1261" spans="67:90" x14ac:dyDescent="0.2">
      <c r="BO1261" s="490"/>
      <c r="BP1261" s="73"/>
      <c r="BQ1261" s="73"/>
      <c r="BR1261" s="73"/>
      <c r="BS1261" s="493"/>
      <c r="BT1261" s="493"/>
      <c r="BU1261" s="493"/>
      <c r="BV1261" s="70"/>
      <c r="BW1261" s="70"/>
      <c r="BX1261" s="70"/>
      <c r="BY1261" s="70"/>
      <c r="BZ1261" s="70"/>
      <c r="CA1261" s="70"/>
      <c r="CB1261" s="70"/>
      <c r="CC1261" s="70"/>
      <c r="CD1261" s="491"/>
      <c r="CE1261" s="491"/>
      <c r="CF1261" s="491"/>
      <c r="CG1261" s="491"/>
      <c r="CH1261" s="491"/>
      <c r="CI1261" s="491"/>
      <c r="CJ1261" s="491"/>
      <c r="CK1261" s="490"/>
      <c r="CL1261" s="186"/>
    </row>
    <row r="1262" spans="67:90" x14ac:dyDescent="0.2">
      <c r="BO1262" s="490"/>
      <c r="BP1262" s="73"/>
      <c r="BQ1262" s="73"/>
      <c r="BR1262" s="73"/>
      <c r="BS1262" s="493"/>
      <c r="BT1262" s="493"/>
      <c r="BU1262" s="493"/>
      <c r="BV1262" s="70"/>
      <c r="BW1262" s="70"/>
      <c r="BX1262" s="70"/>
      <c r="BY1262" s="70"/>
      <c r="BZ1262" s="70"/>
      <c r="CA1262" s="70"/>
      <c r="CB1262" s="70"/>
      <c r="CC1262" s="70"/>
      <c r="CD1262" s="491"/>
      <c r="CE1262" s="491"/>
      <c r="CF1262" s="491"/>
      <c r="CG1262" s="491"/>
      <c r="CH1262" s="491"/>
      <c r="CI1262" s="491"/>
      <c r="CJ1262" s="491"/>
      <c r="CK1262" s="490"/>
      <c r="CL1262" s="186"/>
    </row>
    <row r="1263" spans="67:90" x14ac:dyDescent="0.2">
      <c r="BO1263" s="490"/>
      <c r="BP1263" s="73"/>
      <c r="BQ1263" s="73"/>
      <c r="BR1263" s="73"/>
      <c r="BS1263" s="493"/>
      <c r="BT1263" s="493"/>
      <c r="BU1263" s="493"/>
      <c r="BV1263" s="70"/>
      <c r="BW1263" s="70"/>
      <c r="BX1263" s="70"/>
      <c r="BY1263" s="70"/>
      <c r="BZ1263" s="70"/>
      <c r="CA1263" s="70"/>
      <c r="CB1263" s="70"/>
      <c r="CC1263" s="70"/>
      <c r="CD1263" s="491"/>
      <c r="CE1263" s="491"/>
      <c r="CF1263" s="491"/>
      <c r="CG1263" s="491"/>
      <c r="CH1263" s="491"/>
      <c r="CI1263" s="491"/>
      <c r="CJ1263" s="491"/>
      <c r="CK1263" s="490"/>
      <c r="CL1263" s="186"/>
    </row>
    <row r="1264" spans="67:90" x14ac:dyDescent="0.2">
      <c r="BO1264" s="490"/>
      <c r="BP1264" s="73"/>
      <c r="BQ1264" s="73"/>
      <c r="BR1264" s="73"/>
      <c r="BS1264" s="493"/>
      <c r="BT1264" s="493"/>
      <c r="BU1264" s="493"/>
      <c r="BV1264" s="70"/>
      <c r="BW1264" s="70"/>
      <c r="BX1264" s="70"/>
      <c r="BY1264" s="70"/>
      <c r="BZ1264" s="70"/>
      <c r="CA1264" s="70"/>
      <c r="CB1264" s="70"/>
      <c r="CC1264" s="70"/>
      <c r="CD1264" s="491"/>
      <c r="CE1264" s="491"/>
      <c r="CF1264" s="491"/>
      <c r="CG1264" s="491"/>
      <c r="CH1264" s="491"/>
      <c r="CI1264" s="491"/>
      <c r="CJ1264" s="491"/>
      <c r="CK1264" s="490"/>
      <c r="CL1264" s="186"/>
    </row>
    <row r="1265" spans="67:90" x14ac:dyDescent="0.2">
      <c r="BO1265" s="490"/>
      <c r="BP1265" s="73"/>
      <c r="BQ1265" s="73"/>
      <c r="BR1265" s="73"/>
      <c r="BS1265" s="493"/>
      <c r="BT1265" s="493"/>
      <c r="BU1265" s="493"/>
      <c r="BV1265" s="70"/>
      <c r="BW1265" s="70"/>
      <c r="BX1265" s="70"/>
      <c r="BY1265" s="70"/>
      <c r="BZ1265" s="70"/>
      <c r="CA1265" s="70"/>
      <c r="CB1265" s="70"/>
      <c r="CC1265" s="70"/>
      <c r="CD1265" s="491"/>
      <c r="CE1265" s="491"/>
      <c r="CF1265" s="491"/>
      <c r="CG1265" s="491"/>
      <c r="CH1265" s="491"/>
      <c r="CI1265" s="491"/>
      <c r="CJ1265" s="491"/>
      <c r="CK1265" s="490"/>
      <c r="CL1265" s="186"/>
    </row>
    <row r="1266" spans="67:90" x14ac:dyDescent="0.2">
      <c r="BO1266" s="490"/>
      <c r="BP1266" s="73"/>
      <c r="BQ1266" s="73"/>
      <c r="BR1266" s="73"/>
      <c r="BS1266" s="493"/>
      <c r="BT1266" s="493"/>
      <c r="BU1266" s="493"/>
      <c r="BV1266" s="70"/>
      <c r="BW1266" s="70"/>
      <c r="BX1266" s="70"/>
      <c r="BY1266" s="70"/>
      <c r="BZ1266" s="70"/>
      <c r="CA1266" s="70"/>
      <c r="CB1266" s="70"/>
      <c r="CC1266" s="70"/>
      <c r="CD1266" s="491"/>
      <c r="CE1266" s="491"/>
      <c r="CF1266" s="491"/>
      <c r="CG1266" s="491"/>
      <c r="CH1266" s="491"/>
      <c r="CI1266" s="491"/>
      <c r="CJ1266" s="491"/>
      <c r="CK1266" s="490"/>
      <c r="CL1266" s="186"/>
    </row>
    <row r="1267" spans="67:90" x14ac:dyDescent="0.2">
      <c r="BO1267" s="490"/>
      <c r="BP1267" s="73"/>
      <c r="BQ1267" s="73"/>
      <c r="BR1267" s="73"/>
      <c r="BS1267" s="493"/>
      <c r="BT1267" s="493"/>
      <c r="BU1267" s="493"/>
      <c r="BV1267" s="70"/>
      <c r="BW1267" s="70"/>
      <c r="BX1267" s="70"/>
      <c r="BY1267" s="70"/>
      <c r="BZ1267" s="70"/>
      <c r="CA1267" s="70"/>
      <c r="CB1267" s="70"/>
      <c r="CC1267" s="70"/>
      <c r="CD1267" s="491"/>
      <c r="CE1267" s="491"/>
      <c r="CF1267" s="491"/>
      <c r="CG1267" s="491"/>
      <c r="CH1267" s="491"/>
      <c r="CI1267" s="491"/>
      <c r="CJ1267" s="491"/>
      <c r="CK1267" s="490"/>
      <c r="CL1267" s="186"/>
    </row>
    <row r="1268" spans="67:90" x14ac:dyDescent="0.2">
      <c r="BO1268" s="490"/>
      <c r="BP1268" s="73"/>
      <c r="BQ1268" s="73"/>
      <c r="BR1268" s="73"/>
      <c r="BS1268" s="493"/>
      <c r="BT1268" s="493"/>
      <c r="BU1268" s="493"/>
      <c r="BV1268" s="70"/>
      <c r="BW1268" s="70"/>
      <c r="BX1268" s="70"/>
      <c r="BY1268" s="70"/>
      <c r="BZ1268" s="70"/>
      <c r="CA1268" s="70"/>
      <c r="CB1268" s="70"/>
      <c r="CC1268" s="70"/>
      <c r="CD1268" s="491"/>
      <c r="CE1268" s="491"/>
      <c r="CF1268" s="491"/>
      <c r="CG1268" s="491"/>
      <c r="CH1268" s="491"/>
      <c r="CI1268" s="491"/>
      <c r="CJ1268" s="491"/>
      <c r="CK1268" s="490"/>
      <c r="CL1268" s="186"/>
    </row>
    <row r="1269" spans="67:90" x14ac:dyDescent="0.2">
      <c r="BO1269" s="490"/>
      <c r="BP1269" s="73"/>
      <c r="BQ1269" s="73"/>
      <c r="BR1269" s="73"/>
      <c r="BS1269" s="493"/>
      <c r="BT1269" s="493"/>
      <c r="BU1269" s="493"/>
      <c r="BV1269" s="70"/>
      <c r="BW1269" s="70"/>
      <c r="BX1269" s="70"/>
      <c r="BY1269" s="70"/>
      <c r="BZ1269" s="70"/>
      <c r="CA1269" s="70"/>
      <c r="CB1269" s="70"/>
      <c r="CC1269" s="70"/>
      <c r="CD1269" s="491"/>
      <c r="CE1269" s="491"/>
      <c r="CF1269" s="491"/>
      <c r="CG1269" s="491"/>
      <c r="CH1269" s="491"/>
      <c r="CI1269" s="491"/>
      <c r="CJ1269" s="491"/>
      <c r="CK1269" s="490"/>
      <c r="CL1269" s="186"/>
    </row>
    <row r="1270" spans="67:90" x14ac:dyDescent="0.2">
      <c r="BO1270" s="490"/>
      <c r="BP1270" s="73"/>
      <c r="BQ1270" s="73"/>
      <c r="BR1270" s="73"/>
      <c r="BS1270" s="493"/>
      <c r="BT1270" s="493"/>
      <c r="BU1270" s="493"/>
      <c r="BV1270" s="70"/>
      <c r="BW1270" s="70"/>
      <c r="BX1270" s="70"/>
      <c r="BY1270" s="70"/>
      <c r="BZ1270" s="70"/>
      <c r="CA1270" s="70"/>
      <c r="CB1270" s="70"/>
      <c r="CC1270" s="70"/>
      <c r="CD1270" s="491"/>
      <c r="CE1270" s="491"/>
      <c r="CF1270" s="491"/>
      <c r="CG1270" s="491"/>
      <c r="CH1270" s="491"/>
      <c r="CI1270" s="491"/>
      <c r="CJ1270" s="491"/>
      <c r="CK1270" s="490"/>
      <c r="CL1270" s="186"/>
    </row>
    <row r="1271" spans="67:90" x14ac:dyDescent="0.2">
      <c r="BO1271" s="490"/>
      <c r="BP1271" s="73"/>
      <c r="BQ1271" s="73"/>
      <c r="BR1271" s="73"/>
      <c r="BS1271" s="493"/>
      <c r="BT1271" s="493"/>
      <c r="BU1271" s="493"/>
      <c r="BV1271" s="70"/>
      <c r="BW1271" s="70"/>
      <c r="BX1271" s="70"/>
      <c r="BY1271" s="70"/>
      <c r="BZ1271" s="70"/>
      <c r="CA1271" s="70"/>
      <c r="CB1271" s="70"/>
      <c r="CC1271" s="70"/>
      <c r="CD1271" s="491"/>
      <c r="CE1271" s="491"/>
      <c r="CF1271" s="491"/>
      <c r="CG1271" s="491"/>
      <c r="CH1271" s="491"/>
      <c r="CI1271" s="491"/>
      <c r="CJ1271" s="491"/>
      <c r="CK1271" s="490"/>
      <c r="CL1271" s="186"/>
    </row>
    <row r="1272" spans="67:90" x14ac:dyDescent="0.2">
      <c r="BO1272" s="490"/>
      <c r="BP1272" s="73"/>
      <c r="BQ1272" s="73"/>
      <c r="BR1272" s="73"/>
      <c r="BS1272" s="493"/>
      <c r="BT1272" s="493"/>
      <c r="BU1272" s="493"/>
      <c r="BV1272" s="70"/>
      <c r="BW1272" s="70"/>
      <c r="BX1272" s="70"/>
      <c r="BY1272" s="70"/>
      <c r="BZ1272" s="70"/>
      <c r="CA1272" s="70"/>
      <c r="CB1272" s="70"/>
      <c r="CC1272" s="70"/>
      <c r="CD1272" s="491"/>
      <c r="CE1272" s="491"/>
      <c r="CF1272" s="491"/>
      <c r="CG1272" s="491"/>
      <c r="CH1272" s="491"/>
      <c r="CI1272" s="491"/>
      <c r="CJ1272" s="491"/>
      <c r="CK1272" s="490"/>
      <c r="CL1272" s="186"/>
    </row>
    <row r="1273" spans="67:90" x14ac:dyDescent="0.2">
      <c r="BO1273" s="490"/>
      <c r="BP1273" s="73"/>
      <c r="BQ1273" s="73"/>
      <c r="BR1273" s="73"/>
      <c r="BS1273" s="493"/>
      <c r="BT1273" s="493"/>
      <c r="BU1273" s="493"/>
      <c r="BV1273" s="70"/>
      <c r="BW1273" s="70"/>
      <c r="BX1273" s="70"/>
      <c r="BY1273" s="70"/>
      <c r="BZ1273" s="70"/>
      <c r="CA1273" s="70"/>
      <c r="CB1273" s="70"/>
      <c r="CC1273" s="70"/>
      <c r="CD1273" s="491"/>
      <c r="CE1273" s="491"/>
      <c r="CF1273" s="491"/>
      <c r="CG1273" s="491"/>
      <c r="CH1273" s="491"/>
      <c r="CI1273" s="491"/>
      <c r="CJ1273" s="491"/>
      <c r="CK1273" s="490"/>
      <c r="CL1273" s="186"/>
    </row>
    <row r="1274" spans="67:90" x14ac:dyDescent="0.2">
      <c r="BO1274" s="490"/>
      <c r="BP1274" s="73"/>
      <c r="BQ1274" s="73"/>
      <c r="BR1274" s="73"/>
      <c r="BS1274" s="493"/>
      <c r="BT1274" s="493"/>
      <c r="BU1274" s="493"/>
      <c r="BV1274" s="70"/>
      <c r="BW1274" s="70"/>
      <c r="BX1274" s="70"/>
      <c r="BY1274" s="70"/>
      <c r="BZ1274" s="70"/>
      <c r="CA1274" s="70"/>
      <c r="CB1274" s="70"/>
      <c r="CC1274" s="70"/>
      <c r="CD1274" s="491"/>
      <c r="CE1274" s="491"/>
      <c r="CF1274" s="491"/>
      <c r="CG1274" s="491"/>
      <c r="CH1274" s="491"/>
      <c r="CI1274" s="491"/>
      <c r="CJ1274" s="491"/>
      <c r="CK1274" s="490"/>
      <c r="CL1274" s="186"/>
    </row>
    <row r="1275" spans="67:90" x14ac:dyDescent="0.2">
      <c r="BO1275" s="490"/>
      <c r="BP1275" s="73"/>
      <c r="BQ1275" s="73"/>
      <c r="BR1275" s="73"/>
      <c r="BS1275" s="493"/>
      <c r="BT1275" s="493"/>
      <c r="BU1275" s="493"/>
      <c r="BV1275" s="70"/>
      <c r="BW1275" s="70"/>
      <c r="BX1275" s="70"/>
      <c r="BY1275" s="70"/>
      <c r="BZ1275" s="70"/>
      <c r="CA1275" s="70"/>
      <c r="CB1275" s="70"/>
      <c r="CC1275" s="70"/>
      <c r="CD1275" s="491"/>
      <c r="CE1275" s="491"/>
      <c r="CF1275" s="491"/>
      <c r="CG1275" s="491"/>
      <c r="CH1275" s="491"/>
      <c r="CI1275" s="491"/>
      <c r="CJ1275" s="491"/>
      <c r="CK1275" s="490"/>
      <c r="CL1275" s="186"/>
    </row>
    <row r="1276" spans="67:90" x14ac:dyDescent="0.2">
      <c r="BO1276" s="490"/>
      <c r="BP1276" s="73"/>
      <c r="BQ1276" s="73"/>
      <c r="BR1276" s="73"/>
      <c r="BS1276" s="493"/>
      <c r="BT1276" s="493"/>
      <c r="BU1276" s="493"/>
      <c r="BV1276" s="70"/>
      <c r="BW1276" s="70"/>
      <c r="BX1276" s="70"/>
      <c r="BY1276" s="70"/>
      <c r="BZ1276" s="70"/>
      <c r="CA1276" s="70"/>
      <c r="CB1276" s="70"/>
      <c r="CC1276" s="70"/>
      <c r="CD1276" s="491"/>
      <c r="CE1276" s="491"/>
      <c r="CF1276" s="491"/>
      <c r="CG1276" s="491"/>
      <c r="CH1276" s="491"/>
      <c r="CI1276" s="491"/>
      <c r="CJ1276" s="491"/>
      <c r="CK1276" s="490"/>
      <c r="CL1276" s="186"/>
    </row>
    <row r="1277" spans="67:90" x14ac:dyDescent="0.2">
      <c r="BO1277" s="490"/>
      <c r="BP1277" s="73"/>
      <c r="BQ1277" s="73"/>
      <c r="BR1277" s="73"/>
      <c r="BS1277" s="493"/>
      <c r="BT1277" s="493"/>
      <c r="BU1277" s="493"/>
      <c r="BV1277" s="70"/>
      <c r="BW1277" s="70"/>
      <c r="BX1277" s="70"/>
      <c r="BY1277" s="70"/>
      <c r="BZ1277" s="70"/>
      <c r="CA1277" s="70"/>
      <c r="CB1277" s="70"/>
      <c r="CC1277" s="70"/>
      <c r="CD1277" s="491"/>
      <c r="CE1277" s="491"/>
      <c r="CF1277" s="491"/>
      <c r="CG1277" s="491"/>
      <c r="CH1277" s="491"/>
      <c r="CI1277" s="491"/>
      <c r="CJ1277" s="491"/>
      <c r="CK1277" s="490"/>
      <c r="CL1277" s="186"/>
    </row>
    <row r="1278" spans="67:90" x14ac:dyDescent="0.2">
      <c r="BO1278" s="490"/>
      <c r="BP1278" s="73"/>
      <c r="BQ1278" s="73"/>
      <c r="BR1278" s="73"/>
      <c r="BS1278" s="493"/>
      <c r="BT1278" s="493"/>
      <c r="BU1278" s="493"/>
      <c r="BV1278" s="70"/>
      <c r="BW1278" s="70"/>
      <c r="BX1278" s="70"/>
      <c r="BY1278" s="70"/>
      <c r="BZ1278" s="70"/>
      <c r="CA1278" s="70"/>
      <c r="CB1278" s="70"/>
      <c r="CC1278" s="70"/>
      <c r="CD1278" s="491"/>
      <c r="CE1278" s="491"/>
      <c r="CF1278" s="491"/>
      <c r="CG1278" s="491"/>
      <c r="CH1278" s="491"/>
      <c r="CI1278" s="491"/>
      <c r="CJ1278" s="491"/>
      <c r="CK1278" s="490"/>
      <c r="CL1278" s="186"/>
    </row>
    <row r="1279" spans="67:90" x14ac:dyDescent="0.2">
      <c r="BO1279" s="490"/>
      <c r="BP1279" s="73"/>
      <c r="BQ1279" s="73"/>
      <c r="BR1279" s="73"/>
      <c r="BS1279" s="493"/>
      <c r="BT1279" s="493"/>
      <c r="BU1279" s="493"/>
      <c r="BV1279" s="70"/>
      <c r="BW1279" s="70"/>
      <c r="BX1279" s="70"/>
      <c r="BY1279" s="70"/>
      <c r="BZ1279" s="70"/>
      <c r="CA1279" s="70"/>
      <c r="CB1279" s="70"/>
      <c r="CC1279" s="70"/>
      <c r="CD1279" s="491"/>
      <c r="CE1279" s="491"/>
      <c r="CF1279" s="491"/>
      <c r="CG1279" s="491"/>
      <c r="CH1279" s="491"/>
      <c r="CI1279" s="491"/>
      <c r="CJ1279" s="491"/>
      <c r="CK1279" s="490"/>
      <c r="CL1279" s="186"/>
    </row>
    <row r="1280" spans="67:90" x14ac:dyDescent="0.2">
      <c r="BO1280" s="490"/>
      <c r="BP1280" s="73"/>
      <c r="BQ1280" s="73"/>
      <c r="BR1280" s="73"/>
      <c r="BS1280" s="493"/>
      <c r="BT1280" s="493"/>
      <c r="BU1280" s="493"/>
      <c r="BV1280" s="70"/>
      <c r="BW1280" s="70"/>
      <c r="BX1280" s="70"/>
      <c r="BY1280" s="70"/>
      <c r="BZ1280" s="70"/>
      <c r="CA1280" s="70"/>
      <c r="CB1280" s="70"/>
      <c r="CC1280" s="70"/>
      <c r="CD1280" s="491"/>
      <c r="CE1280" s="491"/>
      <c r="CF1280" s="491"/>
      <c r="CG1280" s="491"/>
      <c r="CH1280" s="491"/>
      <c r="CI1280" s="491"/>
      <c r="CJ1280" s="491"/>
      <c r="CK1280" s="490"/>
      <c r="CL1280" s="186"/>
    </row>
    <row r="1281" spans="67:90" x14ac:dyDescent="0.2">
      <c r="BO1281" s="490"/>
      <c r="BP1281" s="73"/>
      <c r="BQ1281" s="73"/>
      <c r="BR1281" s="73"/>
      <c r="BS1281" s="493"/>
      <c r="BT1281" s="493"/>
      <c r="BU1281" s="493"/>
      <c r="BV1281" s="70"/>
      <c r="BW1281" s="70"/>
      <c r="BX1281" s="70"/>
      <c r="BY1281" s="70"/>
      <c r="BZ1281" s="70"/>
      <c r="CA1281" s="70"/>
      <c r="CB1281" s="70"/>
      <c r="CC1281" s="70"/>
      <c r="CD1281" s="491"/>
      <c r="CE1281" s="491"/>
      <c r="CF1281" s="491"/>
      <c r="CG1281" s="491"/>
      <c r="CH1281" s="491"/>
      <c r="CI1281" s="491"/>
      <c r="CJ1281" s="491"/>
      <c r="CK1281" s="490"/>
      <c r="CL1281" s="186"/>
    </row>
    <row r="1282" spans="67:90" x14ac:dyDescent="0.2">
      <c r="BO1282" s="490"/>
      <c r="BP1282" s="73"/>
      <c r="BQ1282" s="73"/>
      <c r="BR1282" s="73"/>
      <c r="BS1282" s="493"/>
      <c r="BT1282" s="493"/>
      <c r="BU1282" s="493"/>
      <c r="BV1282" s="70"/>
      <c r="BW1282" s="70"/>
      <c r="BX1282" s="70"/>
      <c r="BY1282" s="70"/>
      <c r="BZ1282" s="70"/>
      <c r="CA1282" s="70"/>
      <c r="CB1282" s="70"/>
      <c r="CC1282" s="70"/>
      <c r="CD1282" s="491"/>
      <c r="CE1282" s="491"/>
      <c r="CF1282" s="491"/>
      <c r="CG1282" s="491"/>
      <c r="CH1282" s="491"/>
      <c r="CI1282" s="491"/>
      <c r="CJ1282" s="491"/>
      <c r="CK1282" s="490"/>
      <c r="CL1282" s="186"/>
    </row>
    <row r="1283" spans="67:90" x14ac:dyDescent="0.2">
      <c r="BO1283" s="490"/>
      <c r="BP1283" s="73"/>
      <c r="BQ1283" s="73"/>
      <c r="BR1283" s="73"/>
      <c r="BS1283" s="493"/>
      <c r="BT1283" s="493"/>
      <c r="BU1283" s="493"/>
      <c r="BV1283" s="70"/>
      <c r="BW1283" s="70"/>
      <c r="BX1283" s="70"/>
      <c r="BY1283" s="70"/>
      <c r="BZ1283" s="70"/>
      <c r="CA1283" s="70"/>
      <c r="CB1283" s="70"/>
      <c r="CC1283" s="70"/>
      <c r="CD1283" s="491"/>
      <c r="CE1283" s="491"/>
      <c r="CF1283" s="491"/>
      <c r="CG1283" s="491"/>
      <c r="CH1283" s="491"/>
      <c r="CI1283" s="491"/>
      <c r="CJ1283" s="491"/>
      <c r="CK1283" s="490"/>
      <c r="CL1283" s="186"/>
    </row>
    <row r="1284" spans="67:90" x14ac:dyDescent="0.2">
      <c r="BO1284" s="490"/>
      <c r="BP1284" s="73"/>
      <c r="BQ1284" s="73"/>
      <c r="BR1284" s="73"/>
      <c r="BS1284" s="493"/>
      <c r="BT1284" s="493"/>
      <c r="BU1284" s="493"/>
      <c r="BV1284" s="70"/>
      <c r="BW1284" s="70"/>
      <c r="BX1284" s="70"/>
      <c r="BY1284" s="70"/>
      <c r="BZ1284" s="70"/>
      <c r="CA1284" s="70"/>
      <c r="CB1284" s="70"/>
      <c r="CC1284" s="70"/>
      <c r="CD1284" s="491"/>
      <c r="CE1284" s="491"/>
      <c r="CF1284" s="491"/>
      <c r="CG1284" s="491"/>
      <c r="CH1284" s="491"/>
      <c r="CI1284" s="491"/>
      <c r="CJ1284" s="491"/>
      <c r="CK1284" s="490"/>
      <c r="CL1284" s="186"/>
    </row>
    <row r="1285" spans="67:90" x14ac:dyDescent="0.2">
      <c r="BO1285" s="490"/>
      <c r="BP1285" s="73"/>
      <c r="BQ1285" s="73"/>
      <c r="BR1285" s="73"/>
      <c r="BS1285" s="493"/>
      <c r="BT1285" s="493"/>
      <c r="BU1285" s="493"/>
      <c r="BV1285" s="70"/>
      <c r="BW1285" s="70"/>
      <c r="BX1285" s="70"/>
      <c r="BY1285" s="70"/>
      <c r="BZ1285" s="70"/>
      <c r="CA1285" s="70"/>
      <c r="CB1285" s="70"/>
      <c r="CC1285" s="70"/>
      <c r="CD1285" s="491"/>
      <c r="CE1285" s="491"/>
      <c r="CF1285" s="491"/>
      <c r="CG1285" s="491"/>
      <c r="CH1285" s="491"/>
      <c r="CI1285" s="491"/>
      <c r="CJ1285" s="491"/>
      <c r="CK1285" s="490"/>
      <c r="CL1285" s="186"/>
    </row>
    <row r="1286" spans="67:90" x14ac:dyDescent="0.2">
      <c r="BO1286" s="490"/>
      <c r="BP1286" s="73"/>
      <c r="BQ1286" s="73"/>
      <c r="BR1286" s="73"/>
      <c r="BS1286" s="493"/>
      <c r="BT1286" s="493"/>
      <c r="BU1286" s="493"/>
      <c r="BV1286" s="70"/>
      <c r="BW1286" s="70"/>
      <c r="BX1286" s="70"/>
      <c r="BY1286" s="70"/>
      <c r="BZ1286" s="70"/>
      <c r="CA1286" s="70"/>
      <c r="CB1286" s="70"/>
      <c r="CC1286" s="70"/>
      <c r="CD1286" s="491"/>
      <c r="CE1286" s="491"/>
      <c r="CF1286" s="491"/>
      <c r="CG1286" s="491"/>
      <c r="CH1286" s="491"/>
      <c r="CI1286" s="491"/>
      <c r="CJ1286" s="491"/>
      <c r="CK1286" s="490"/>
      <c r="CL1286" s="186"/>
    </row>
    <row r="1287" spans="67:90" x14ac:dyDescent="0.2">
      <c r="BO1287" s="490"/>
      <c r="BP1287" s="73"/>
      <c r="BQ1287" s="73"/>
      <c r="BR1287" s="73"/>
      <c r="BS1287" s="493"/>
      <c r="BT1287" s="493"/>
      <c r="BU1287" s="493"/>
      <c r="BV1287" s="70"/>
      <c r="BW1287" s="70"/>
      <c r="BX1287" s="70"/>
      <c r="BY1287" s="70"/>
      <c r="BZ1287" s="70"/>
      <c r="CA1287" s="70"/>
      <c r="CB1287" s="70"/>
      <c r="CC1287" s="70"/>
      <c r="CD1287" s="491"/>
      <c r="CE1287" s="491"/>
      <c r="CF1287" s="491"/>
      <c r="CG1287" s="491"/>
      <c r="CH1287" s="491"/>
      <c r="CI1287" s="491"/>
      <c r="CJ1287" s="491"/>
      <c r="CK1287" s="490"/>
      <c r="CL1287" s="186"/>
    </row>
    <row r="1288" spans="67:90" x14ac:dyDescent="0.2">
      <c r="BO1288" s="490"/>
      <c r="BP1288" s="73"/>
      <c r="BQ1288" s="73"/>
      <c r="BR1288" s="73"/>
      <c r="BS1288" s="493"/>
      <c r="BT1288" s="493"/>
      <c r="BU1288" s="493"/>
      <c r="BV1288" s="70"/>
      <c r="BW1288" s="70"/>
      <c r="BX1288" s="70"/>
      <c r="BY1288" s="70"/>
      <c r="BZ1288" s="70"/>
      <c r="CA1288" s="70"/>
      <c r="CB1288" s="70"/>
      <c r="CC1288" s="70"/>
      <c r="CD1288" s="491"/>
      <c r="CE1288" s="491"/>
      <c r="CF1288" s="491"/>
      <c r="CG1288" s="491"/>
      <c r="CH1288" s="491"/>
      <c r="CI1288" s="491"/>
      <c r="CJ1288" s="491"/>
      <c r="CK1288" s="490"/>
      <c r="CL1288" s="186"/>
    </row>
    <row r="1289" spans="67:90" x14ac:dyDescent="0.2">
      <c r="BO1289" s="490"/>
      <c r="BP1289" s="73"/>
      <c r="BQ1289" s="73"/>
      <c r="BR1289" s="73"/>
      <c r="BS1289" s="493"/>
      <c r="BT1289" s="493"/>
      <c r="BU1289" s="493"/>
      <c r="BV1289" s="70"/>
      <c r="BW1289" s="70"/>
      <c r="BX1289" s="70"/>
      <c r="BY1289" s="70"/>
      <c r="BZ1289" s="70"/>
      <c r="CA1289" s="70"/>
      <c r="CB1289" s="70"/>
      <c r="CC1289" s="70"/>
      <c r="CD1289" s="491"/>
      <c r="CE1289" s="491"/>
      <c r="CF1289" s="491"/>
      <c r="CG1289" s="491"/>
      <c r="CH1289" s="491"/>
      <c r="CI1289" s="491"/>
      <c r="CJ1289" s="491"/>
      <c r="CK1289" s="490"/>
      <c r="CL1289" s="186"/>
    </row>
    <row r="1290" spans="67:90" x14ac:dyDescent="0.2">
      <c r="BO1290" s="490"/>
      <c r="BP1290" s="73"/>
      <c r="BQ1290" s="73"/>
      <c r="BR1290" s="73"/>
      <c r="BS1290" s="493"/>
      <c r="BT1290" s="493"/>
      <c r="BU1290" s="493"/>
      <c r="BV1290" s="70"/>
      <c r="BW1290" s="70"/>
      <c r="BX1290" s="70"/>
      <c r="BY1290" s="70"/>
      <c r="BZ1290" s="70"/>
      <c r="CA1290" s="70"/>
      <c r="CB1290" s="70"/>
      <c r="CC1290" s="70"/>
      <c r="CD1290" s="491"/>
      <c r="CE1290" s="491"/>
      <c r="CF1290" s="491"/>
      <c r="CG1290" s="491"/>
      <c r="CH1290" s="491"/>
      <c r="CI1290" s="491"/>
      <c r="CJ1290" s="491"/>
      <c r="CK1290" s="490"/>
      <c r="CL1290" s="186"/>
    </row>
    <row r="1291" spans="67:90" x14ac:dyDescent="0.2">
      <c r="BO1291" s="490"/>
      <c r="BP1291" s="73"/>
      <c r="BQ1291" s="73"/>
      <c r="BR1291" s="73"/>
      <c r="BS1291" s="493"/>
      <c r="BT1291" s="493"/>
      <c r="BU1291" s="493"/>
      <c r="BV1291" s="70"/>
      <c r="BW1291" s="70"/>
      <c r="BX1291" s="70"/>
      <c r="BY1291" s="70"/>
      <c r="BZ1291" s="70"/>
      <c r="CA1291" s="70"/>
      <c r="CB1291" s="70"/>
      <c r="CC1291" s="70"/>
      <c r="CD1291" s="491"/>
      <c r="CE1291" s="491"/>
      <c r="CF1291" s="491"/>
      <c r="CG1291" s="491"/>
      <c r="CH1291" s="491"/>
      <c r="CI1291" s="491"/>
      <c r="CJ1291" s="491"/>
      <c r="CK1291" s="490"/>
      <c r="CL1291" s="186"/>
    </row>
    <row r="1292" spans="67:90" x14ac:dyDescent="0.2">
      <c r="BO1292" s="490"/>
      <c r="BP1292" s="73"/>
      <c r="BQ1292" s="73"/>
      <c r="BR1292" s="73"/>
      <c r="BS1292" s="493"/>
      <c r="BT1292" s="493"/>
      <c r="BU1292" s="493"/>
      <c r="BV1292" s="70"/>
      <c r="BW1292" s="70"/>
      <c r="BX1292" s="70"/>
      <c r="BY1292" s="70"/>
      <c r="BZ1292" s="70"/>
      <c r="CA1292" s="70"/>
      <c r="CB1292" s="70"/>
      <c r="CC1292" s="70"/>
      <c r="CD1292" s="491"/>
      <c r="CE1292" s="491"/>
      <c r="CF1292" s="491"/>
      <c r="CG1292" s="491"/>
      <c r="CH1292" s="491"/>
      <c r="CI1292" s="491"/>
      <c r="CJ1292" s="491"/>
      <c r="CK1292" s="490"/>
      <c r="CL1292" s="186"/>
    </row>
    <row r="1293" spans="67:90" x14ac:dyDescent="0.2">
      <c r="BO1293" s="490"/>
      <c r="BP1293" s="73"/>
      <c r="BQ1293" s="73"/>
      <c r="BR1293" s="73"/>
      <c r="BS1293" s="493"/>
      <c r="BT1293" s="493"/>
      <c r="BU1293" s="493"/>
      <c r="BV1293" s="70"/>
      <c r="BW1293" s="70"/>
      <c r="BX1293" s="70"/>
      <c r="BY1293" s="70"/>
      <c r="BZ1293" s="70"/>
      <c r="CA1293" s="70"/>
      <c r="CB1293" s="70"/>
      <c r="CC1293" s="70"/>
      <c r="CD1293" s="491"/>
      <c r="CE1293" s="491"/>
      <c r="CF1293" s="491"/>
      <c r="CG1293" s="491"/>
      <c r="CH1293" s="491"/>
      <c r="CI1293" s="491"/>
      <c r="CJ1293" s="491"/>
      <c r="CK1293" s="490"/>
      <c r="CL1293" s="186"/>
    </row>
    <row r="1294" spans="67:90" x14ac:dyDescent="0.2">
      <c r="BO1294" s="490"/>
      <c r="BP1294" s="73"/>
      <c r="BQ1294" s="73"/>
      <c r="BR1294" s="73"/>
      <c r="BS1294" s="493"/>
      <c r="BT1294" s="493"/>
      <c r="BU1294" s="493"/>
      <c r="BV1294" s="70"/>
      <c r="BW1294" s="70"/>
      <c r="BX1294" s="70"/>
      <c r="BY1294" s="70"/>
      <c r="BZ1294" s="70"/>
      <c r="CA1294" s="70"/>
      <c r="CB1294" s="70"/>
      <c r="CC1294" s="70"/>
      <c r="CD1294" s="491"/>
      <c r="CE1294" s="491"/>
      <c r="CF1294" s="491"/>
      <c r="CG1294" s="491"/>
      <c r="CH1294" s="491"/>
      <c r="CI1294" s="491"/>
      <c r="CJ1294" s="491"/>
      <c r="CK1294" s="490"/>
      <c r="CL1294" s="186"/>
    </row>
    <row r="1295" spans="67:90" x14ac:dyDescent="0.2">
      <c r="BO1295" s="490"/>
      <c r="BP1295" s="73"/>
      <c r="BQ1295" s="73"/>
      <c r="BR1295" s="73"/>
      <c r="BS1295" s="493"/>
      <c r="BT1295" s="493"/>
      <c r="BU1295" s="493"/>
      <c r="BV1295" s="70"/>
      <c r="BW1295" s="70"/>
      <c r="BX1295" s="70"/>
      <c r="BY1295" s="70"/>
      <c r="BZ1295" s="70"/>
      <c r="CA1295" s="70"/>
      <c r="CB1295" s="70"/>
      <c r="CC1295" s="70"/>
      <c r="CD1295" s="491"/>
      <c r="CE1295" s="491"/>
      <c r="CF1295" s="491"/>
      <c r="CG1295" s="491"/>
      <c r="CH1295" s="491"/>
      <c r="CI1295" s="491"/>
      <c r="CJ1295" s="491"/>
      <c r="CK1295" s="490"/>
      <c r="CL1295" s="186"/>
    </row>
    <row r="1296" spans="67:90" x14ac:dyDescent="0.2">
      <c r="BO1296" s="490"/>
      <c r="BP1296" s="73"/>
      <c r="BQ1296" s="73"/>
      <c r="BR1296" s="73"/>
      <c r="BS1296" s="493"/>
      <c r="BT1296" s="493"/>
      <c r="BU1296" s="493"/>
      <c r="BV1296" s="70"/>
      <c r="BW1296" s="70"/>
      <c r="BX1296" s="70"/>
      <c r="BY1296" s="70"/>
      <c r="BZ1296" s="70"/>
      <c r="CA1296" s="70"/>
      <c r="CB1296" s="70"/>
      <c r="CC1296" s="70"/>
      <c r="CD1296" s="491"/>
      <c r="CE1296" s="491"/>
      <c r="CF1296" s="491"/>
      <c r="CG1296" s="491"/>
      <c r="CH1296" s="491"/>
      <c r="CI1296" s="491"/>
      <c r="CJ1296" s="491"/>
      <c r="CK1296" s="490"/>
      <c r="CL1296" s="186"/>
    </row>
    <row r="1297" spans="67:90" x14ac:dyDescent="0.2">
      <c r="BO1297" s="490"/>
      <c r="BP1297" s="73"/>
      <c r="BQ1297" s="73"/>
      <c r="BR1297" s="73"/>
      <c r="BS1297" s="493"/>
      <c r="BT1297" s="493"/>
      <c r="BU1297" s="493"/>
      <c r="BV1297" s="70"/>
      <c r="BW1297" s="70"/>
      <c r="BX1297" s="70"/>
      <c r="BY1297" s="70"/>
      <c r="BZ1297" s="70"/>
      <c r="CA1297" s="70"/>
      <c r="CB1297" s="70"/>
      <c r="CC1297" s="70"/>
      <c r="CD1297" s="491"/>
      <c r="CE1297" s="491"/>
      <c r="CF1297" s="491"/>
      <c r="CG1297" s="491"/>
      <c r="CH1297" s="491"/>
      <c r="CI1297" s="491"/>
      <c r="CJ1297" s="491"/>
      <c r="CK1297" s="490"/>
      <c r="CL1297" s="186"/>
    </row>
    <row r="1298" spans="67:90" x14ac:dyDescent="0.2">
      <c r="BO1298" s="490"/>
      <c r="BP1298" s="73"/>
      <c r="BQ1298" s="73"/>
      <c r="BR1298" s="73"/>
      <c r="BS1298" s="493"/>
      <c r="BT1298" s="493"/>
      <c r="BU1298" s="493"/>
      <c r="BV1298" s="70"/>
      <c r="BW1298" s="70"/>
      <c r="BX1298" s="70"/>
      <c r="BY1298" s="70"/>
      <c r="BZ1298" s="70"/>
      <c r="CA1298" s="70"/>
      <c r="CB1298" s="70"/>
      <c r="CC1298" s="70"/>
      <c r="CD1298" s="491"/>
      <c r="CE1298" s="491"/>
      <c r="CF1298" s="491"/>
      <c r="CG1298" s="491"/>
      <c r="CH1298" s="491"/>
      <c r="CI1298" s="491"/>
      <c r="CJ1298" s="491"/>
      <c r="CK1298" s="490"/>
      <c r="CL1298" s="186"/>
    </row>
    <row r="1299" spans="67:90" x14ac:dyDescent="0.2">
      <c r="BO1299" s="490"/>
      <c r="BP1299" s="73"/>
      <c r="BQ1299" s="73"/>
      <c r="BR1299" s="73"/>
      <c r="BS1299" s="493"/>
      <c r="BT1299" s="493"/>
      <c r="BU1299" s="493"/>
      <c r="BV1299" s="70"/>
      <c r="BW1299" s="70"/>
      <c r="BX1299" s="70"/>
      <c r="BY1299" s="70"/>
      <c r="BZ1299" s="70"/>
      <c r="CA1299" s="70"/>
      <c r="CB1299" s="70"/>
      <c r="CC1299" s="70"/>
      <c r="CD1299" s="491"/>
      <c r="CE1299" s="491"/>
      <c r="CF1299" s="491"/>
      <c r="CG1299" s="491"/>
      <c r="CH1299" s="491"/>
      <c r="CI1299" s="491"/>
      <c r="CJ1299" s="491"/>
      <c r="CK1299" s="490"/>
      <c r="CL1299" s="186"/>
    </row>
    <row r="1300" spans="67:90" x14ac:dyDescent="0.2">
      <c r="BO1300" s="490"/>
      <c r="BP1300" s="73"/>
      <c r="BQ1300" s="73"/>
      <c r="BR1300" s="73"/>
      <c r="BS1300" s="493"/>
      <c r="BT1300" s="493"/>
      <c r="BU1300" s="493"/>
      <c r="BV1300" s="70"/>
      <c r="BW1300" s="70"/>
      <c r="BX1300" s="70"/>
      <c r="BY1300" s="70"/>
      <c r="BZ1300" s="70"/>
      <c r="CA1300" s="70"/>
      <c r="CB1300" s="70"/>
      <c r="CC1300" s="70"/>
      <c r="CD1300" s="491"/>
      <c r="CE1300" s="491"/>
      <c r="CF1300" s="491"/>
      <c r="CG1300" s="491"/>
      <c r="CH1300" s="491"/>
      <c r="CI1300" s="491"/>
      <c r="CJ1300" s="491"/>
      <c r="CK1300" s="490"/>
      <c r="CL1300" s="186"/>
    </row>
    <row r="1301" spans="67:90" x14ac:dyDescent="0.2">
      <c r="BO1301" s="490"/>
      <c r="BP1301" s="73"/>
      <c r="BQ1301" s="73"/>
      <c r="BR1301" s="73"/>
      <c r="BS1301" s="493"/>
      <c r="BT1301" s="493"/>
      <c r="BU1301" s="493"/>
      <c r="BV1301" s="70"/>
      <c r="BW1301" s="70"/>
      <c r="BX1301" s="70"/>
      <c r="BY1301" s="70"/>
      <c r="BZ1301" s="70"/>
      <c r="CA1301" s="70"/>
      <c r="CB1301" s="70"/>
      <c r="CC1301" s="70"/>
      <c r="CD1301" s="491"/>
      <c r="CE1301" s="491"/>
      <c r="CF1301" s="491"/>
      <c r="CG1301" s="491"/>
      <c r="CH1301" s="491"/>
      <c r="CI1301" s="491"/>
      <c r="CJ1301" s="491"/>
      <c r="CK1301" s="490"/>
      <c r="CL1301" s="186"/>
    </row>
    <row r="1302" spans="67:90" x14ac:dyDescent="0.2">
      <c r="BO1302" s="490"/>
      <c r="BP1302" s="73"/>
      <c r="BQ1302" s="73"/>
      <c r="BR1302" s="73"/>
      <c r="BS1302" s="493"/>
      <c r="BT1302" s="493"/>
      <c r="BU1302" s="493"/>
      <c r="BV1302" s="70"/>
      <c r="BW1302" s="70"/>
      <c r="BX1302" s="70"/>
      <c r="BY1302" s="70"/>
      <c r="BZ1302" s="70"/>
      <c r="CA1302" s="70"/>
      <c r="CB1302" s="70"/>
      <c r="CC1302" s="70"/>
      <c r="CD1302" s="491"/>
      <c r="CE1302" s="491"/>
      <c r="CF1302" s="491"/>
      <c r="CG1302" s="491"/>
      <c r="CH1302" s="491"/>
      <c r="CI1302" s="491"/>
      <c r="CJ1302" s="491"/>
      <c r="CK1302" s="490"/>
      <c r="CL1302" s="186"/>
    </row>
    <row r="1303" spans="67:90" x14ac:dyDescent="0.2">
      <c r="BO1303" s="490"/>
      <c r="BP1303" s="73"/>
      <c r="BQ1303" s="73"/>
      <c r="BR1303" s="73"/>
      <c r="BS1303" s="493"/>
      <c r="BT1303" s="493"/>
      <c r="BU1303" s="493"/>
      <c r="BV1303" s="70"/>
      <c r="BW1303" s="70"/>
      <c r="BX1303" s="70"/>
      <c r="BY1303" s="70"/>
      <c r="BZ1303" s="70"/>
      <c r="CA1303" s="70"/>
      <c r="CB1303" s="70"/>
      <c r="CC1303" s="70"/>
      <c r="CD1303" s="491"/>
      <c r="CE1303" s="491"/>
      <c r="CF1303" s="491"/>
      <c r="CG1303" s="491"/>
      <c r="CH1303" s="491"/>
      <c r="CI1303" s="491"/>
      <c r="CJ1303" s="491"/>
      <c r="CK1303" s="490"/>
      <c r="CL1303" s="186"/>
    </row>
    <row r="1304" spans="67:90" x14ac:dyDescent="0.2">
      <c r="BO1304" s="490"/>
      <c r="BP1304" s="73"/>
      <c r="BQ1304" s="73"/>
      <c r="BR1304" s="73"/>
      <c r="BS1304" s="493"/>
      <c r="BT1304" s="493"/>
      <c r="BU1304" s="493"/>
      <c r="BV1304" s="70"/>
      <c r="BW1304" s="70"/>
      <c r="BX1304" s="70"/>
      <c r="BY1304" s="70"/>
      <c r="BZ1304" s="70"/>
      <c r="CA1304" s="70"/>
      <c r="CB1304" s="70"/>
      <c r="CC1304" s="70"/>
      <c r="CD1304" s="491"/>
      <c r="CE1304" s="491"/>
      <c r="CF1304" s="491"/>
      <c r="CG1304" s="491"/>
      <c r="CH1304" s="491"/>
      <c r="CI1304" s="491"/>
      <c r="CJ1304" s="491"/>
      <c r="CK1304" s="490"/>
      <c r="CL1304" s="186"/>
    </row>
    <row r="1305" spans="67:90" x14ac:dyDescent="0.2">
      <c r="BO1305" s="490"/>
      <c r="BP1305" s="73"/>
      <c r="BQ1305" s="73"/>
      <c r="BR1305" s="73"/>
      <c r="BS1305" s="493"/>
      <c r="BT1305" s="493"/>
      <c r="BU1305" s="493"/>
      <c r="BV1305" s="70"/>
      <c r="BW1305" s="70"/>
      <c r="BX1305" s="70"/>
      <c r="BY1305" s="70"/>
      <c r="BZ1305" s="70"/>
      <c r="CA1305" s="70"/>
      <c r="CB1305" s="70"/>
      <c r="CC1305" s="70"/>
      <c r="CD1305" s="491"/>
      <c r="CE1305" s="491"/>
      <c r="CF1305" s="491"/>
      <c r="CG1305" s="491"/>
      <c r="CH1305" s="491"/>
      <c r="CI1305" s="491"/>
      <c r="CJ1305" s="491"/>
      <c r="CK1305" s="490"/>
      <c r="CL1305" s="186"/>
    </row>
    <row r="1306" spans="67:90" x14ac:dyDescent="0.2">
      <c r="BO1306" s="490"/>
      <c r="BP1306" s="73"/>
      <c r="BQ1306" s="73"/>
      <c r="BR1306" s="73"/>
      <c r="BS1306" s="493"/>
      <c r="BT1306" s="493"/>
      <c r="BU1306" s="493"/>
      <c r="BV1306" s="70"/>
      <c r="BW1306" s="70"/>
      <c r="BX1306" s="70"/>
      <c r="BY1306" s="70"/>
      <c r="BZ1306" s="70"/>
      <c r="CA1306" s="70"/>
      <c r="CB1306" s="70"/>
      <c r="CC1306" s="70"/>
      <c r="CD1306" s="491"/>
      <c r="CE1306" s="491"/>
      <c r="CF1306" s="491"/>
      <c r="CG1306" s="491"/>
      <c r="CH1306" s="491"/>
      <c r="CI1306" s="491"/>
      <c r="CJ1306" s="491"/>
      <c r="CK1306" s="490"/>
      <c r="CL1306" s="186"/>
    </row>
    <row r="1307" spans="67:90" x14ac:dyDescent="0.2">
      <c r="BO1307" s="490"/>
      <c r="BP1307" s="73"/>
      <c r="BQ1307" s="73"/>
      <c r="BR1307" s="73"/>
      <c r="BS1307" s="493"/>
      <c r="BT1307" s="493"/>
      <c r="BU1307" s="493"/>
      <c r="BV1307" s="70"/>
      <c r="BW1307" s="70"/>
      <c r="BX1307" s="70"/>
      <c r="BY1307" s="70"/>
      <c r="BZ1307" s="70"/>
      <c r="CA1307" s="70"/>
      <c r="CB1307" s="70"/>
      <c r="CC1307" s="70"/>
      <c r="CD1307" s="491"/>
      <c r="CE1307" s="491"/>
      <c r="CF1307" s="491"/>
      <c r="CG1307" s="491"/>
      <c r="CH1307" s="491"/>
      <c r="CI1307" s="491"/>
      <c r="CJ1307" s="491"/>
      <c r="CK1307" s="490"/>
      <c r="CL1307" s="186"/>
    </row>
    <row r="1308" spans="67:90" x14ac:dyDescent="0.2">
      <c r="BO1308" s="490"/>
      <c r="BP1308" s="73"/>
      <c r="BQ1308" s="73"/>
      <c r="BR1308" s="73"/>
      <c r="BS1308" s="493"/>
      <c r="BT1308" s="493"/>
      <c r="BU1308" s="493"/>
      <c r="BV1308" s="70"/>
      <c r="BW1308" s="70"/>
      <c r="BX1308" s="70"/>
      <c r="BY1308" s="70"/>
      <c r="BZ1308" s="70"/>
      <c r="CA1308" s="70"/>
      <c r="CB1308" s="70"/>
      <c r="CC1308" s="70"/>
      <c r="CD1308" s="491"/>
      <c r="CE1308" s="491"/>
      <c r="CF1308" s="491"/>
      <c r="CG1308" s="491"/>
      <c r="CH1308" s="491"/>
      <c r="CI1308" s="491"/>
      <c r="CJ1308" s="491"/>
      <c r="CK1308" s="490"/>
      <c r="CL1308" s="186"/>
    </row>
    <row r="1309" spans="67:90" x14ac:dyDescent="0.2">
      <c r="BO1309" s="490"/>
      <c r="BP1309" s="73"/>
      <c r="BQ1309" s="73"/>
      <c r="BR1309" s="73"/>
      <c r="BS1309" s="493"/>
      <c r="BT1309" s="493"/>
      <c r="BU1309" s="493"/>
      <c r="BV1309" s="70"/>
      <c r="BW1309" s="70"/>
      <c r="BX1309" s="70"/>
      <c r="BY1309" s="70"/>
      <c r="BZ1309" s="70"/>
      <c r="CA1309" s="70"/>
      <c r="CB1309" s="70"/>
      <c r="CC1309" s="70"/>
      <c r="CD1309" s="491"/>
      <c r="CE1309" s="491"/>
      <c r="CF1309" s="491"/>
      <c r="CG1309" s="491"/>
      <c r="CH1309" s="491"/>
      <c r="CI1309" s="491"/>
      <c r="CJ1309" s="491"/>
      <c r="CK1309" s="490"/>
      <c r="CL1309" s="186"/>
    </row>
    <row r="1310" spans="67:90" x14ac:dyDescent="0.2">
      <c r="BO1310" s="490"/>
      <c r="BP1310" s="73"/>
      <c r="BQ1310" s="73"/>
      <c r="BR1310" s="73"/>
      <c r="BS1310" s="493"/>
      <c r="BT1310" s="493"/>
      <c r="BU1310" s="493"/>
      <c r="BV1310" s="70"/>
      <c r="BW1310" s="70"/>
      <c r="BX1310" s="70"/>
      <c r="BY1310" s="70"/>
      <c r="BZ1310" s="70"/>
      <c r="CA1310" s="70"/>
      <c r="CB1310" s="70"/>
      <c r="CC1310" s="70"/>
      <c r="CD1310" s="491"/>
      <c r="CE1310" s="491"/>
      <c r="CF1310" s="491"/>
      <c r="CG1310" s="491"/>
      <c r="CH1310" s="491"/>
      <c r="CI1310" s="491"/>
      <c r="CJ1310" s="491"/>
      <c r="CK1310" s="490"/>
      <c r="CL1310" s="186"/>
    </row>
    <row r="1311" spans="67:90" x14ac:dyDescent="0.2">
      <c r="BO1311" s="490"/>
      <c r="BP1311" s="73"/>
      <c r="BQ1311" s="73"/>
      <c r="BR1311" s="73"/>
      <c r="BS1311" s="493"/>
      <c r="BT1311" s="493"/>
      <c r="BU1311" s="493"/>
      <c r="BV1311" s="70"/>
      <c r="BW1311" s="70"/>
      <c r="BX1311" s="70"/>
      <c r="BY1311" s="70"/>
      <c r="BZ1311" s="70"/>
      <c r="CA1311" s="70"/>
      <c r="CB1311" s="70"/>
      <c r="CC1311" s="70"/>
      <c r="CD1311" s="491"/>
      <c r="CE1311" s="491"/>
      <c r="CF1311" s="491"/>
      <c r="CG1311" s="491"/>
      <c r="CH1311" s="491"/>
      <c r="CI1311" s="491"/>
      <c r="CJ1311" s="491"/>
      <c r="CK1311" s="490"/>
      <c r="CL1311" s="186"/>
    </row>
    <row r="1312" spans="67:90" x14ac:dyDescent="0.2">
      <c r="BO1312" s="490"/>
      <c r="BP1312" s="73"/>
      <c r="BQ1312" s="73"/>
      <c r="BR1312" s="73"/>
      <c r="BS1312" s="493"/>
      <c r="BT1312" s="493"/>
      <c r="BU1312" s="493"/>
      <c r="BV1312" s="70"/>
      <c r="BW1312" s="70"/>
      <c r="BX1312" s="70"/>
      <c r="BY1312" s="70"/>
      <c r="BZ1312" s="70"/>
      <c r="CA1312" s="70"/>
      <c r="CB1312" s="70"/>
      <c r="CC1312" s="70"/>
      <c r="CD1312" s="491"/>
      <c r="CE1312" s="491"/>
      <c r="CF1312" s="491"/>
      <c r="CG1312" s="491"/>
      <c r="CH1312" s="491"/>
      <c r="CI1312" s="491"/>
      <c r="CJ1312" s="491"/>
      <c r="CK1312" s="490"/>
      <c r="CL1312" s="186"/>
    </row>
    <row r="1313" spans="67:90" x14ac:dyDescent="0.2">
      <c r="BO1313" s="490"/>
      <c r="BP1313" s="73"/>
      <c r="BQ1313" s="73"/>
      <c r="BR1313" s="73"/>
      <c r="BS1313" s="493"/>
      <c r="BT1313" s="493"/>
      <c r="BU1313" s="493"/>
      <c r="BV1313" s="70"/>
      <c r="BW1313" s="70"/>
      <c r="BX1313" s="70"/>
      <c r="BY1313" s="70"/>
      <c r="BZ1313" s="70"/>
      <c r="CA1313" s="70"/>
      <c r="CB1313" s="70"/>
      <c r="CC1313" s="70"/>
      <c r="CD1313" s="491"/>
      <c r="CE1313" s="491"/>
      <c r="CF1313" s="491"/>
      <c r="CG1313" s="491"/>
      <c r="CH1313" s="491"/>
      <c r="CI1313" s="491"/>
      <c r="CJ1313" s="491"/>
      <c r="CK1313" s="490"/>
      <c r="CL1313" s="186"/>
    </row>
    <row r="1314" spans="67:90" x14ac:dyDescent="0.2">
      <c r="BO1314" s="490"/>
      <c r="BP1314" s="73"/>
      <c r="BQ1314" s="73"/>
      <c r="BR1314" s="73"/>
      <c r="BS1314" s="493"/>
      <c r="BT1314" s="493"/>
      <c r="BU1314" s="493"/>
      <c r="BV1314" s="70"/>
      <c r="BW1314" s="70"/>
      <c r="BX1314" s="70"/>
      <c r="BY1314" s="70"/>
      <c r="BZ1314" s="70"/>
      <c r="CA1314" s="70"/>
      <c r="CB1314" s="70"/>
      <c r="CC1314" s="70"/>
      <c r="CD1314" s="491"/>
      <c r="CE1314" s="491"/>
      <c r="CF1314" s="491"/>
      <c r="CG1314" s="491"/>
      <c r="CH1314" s="491"/>
      <c r="CI1314" s="491"/>
      <c r="CJ1314" s="491"/>
      <c r="CK1314" s="490"/>
      <c r="CL1314" s="186"/>
    </row>
    <row r="1315" spans="67:90" x14ac:dyDescent="0.2">
      <c r="BO1315" s="490"/>
      <c r="BP1315" s="73"/>
      <c r="BQ1315" s="73"/>
      <c r="BR1315" s="73"/>
      <c r="BS1315" s="493"/>
      <c r="BT1315" s="493"/>
      <c r="BU1315" s="493"/>
      <c r="BV1315" s="70"/>
      <c r="BW1315" s="70"/>
      <c r="BX1315" s="70"/>
      <c r="BY1315" s="70"/>
      <c r="BZ1315" s="70"/>
      <c r="CA1315" s="70"/>
      <c r="CB1315" s="70"/>
      <c r="CC1315" s="70"/>
      <c r="CD1315" s="491"/>
      <c r="CE1315" s="491"/>
      <c r="CF1315" s="491"/>
      <c r="CG1315" s="491"/>
      <c r="CH1315" s="491"/>
      <c r="CI1315" s="491"/>
      <c r="CJ1315" s="491"/>
      <c r="CK1315" s="490"/>
      <c r="CL1315" s="186"/>
    </row>
    <row r="1316" spans="67:90" x14ac:dyDescent="0.2">
      <c r="BO1316" s="490"/>
      <c r="BP1316" s="73"/>
      <c r="BQ1316" s="73"/>
      <c r="BR1316" s="73"/>
      <c r="BS1316" s="493"/>
      <c r="BT1316" s="493"/>
      <c r="BU1316" s="493"/>
      <c r="BV1316" s="70"/>
      <c r="BW1316" s="70"/>
      <c r="BX1316" s="70"/>
      <c r="BY1316" s="70"/>
      <c r="BZ1316" s="70"/>
      <c r="CA1316" s="70"/>
      <c r="CB1316" s="70"/>
      <c r="CC1316" s="70"/>
      <c r="CD1316" s="491"/>
      <c r="CE1316" s="491"/>
      <c r="CF1316" s="491"/>
      <c r="CG1316" s="491"/>
      <c r="CH1316" s="491"/>
      <c r="CI1316" s="491"/>
      <c r="CJ1316" s="491"/>
      <c r="CK1316" s="490"/>
      <c r="CL1316" s="186"/>
    </row>
    <row r="1317" spans="67:90" x14ac:dyDescent="0.2">
      <c r="BO1317" s="490"/>
      <c r="BP1317" s="73"/>
      <c r="BQ1317" s="73"/>
      <c r="BR1317" s="73"/>
      <c r="BS1317" s="493"/>
      <c r="BT1317" s="493"/>
      <c r="BU1317" s="493"/>
      <c r="BV1317" s="70"/>
      <c r="BW1317" s="70"/>
      <c r="BX1317" s="70"/>
      <c r="BY1317" s="70"/>
      <c r="BZ1317" s="70"/>
      <c r="CA1317" s="70"/>
      <c r="CB1317" s="70"/>
      <c r="CC1317" s="70"/>
      <c r="CD1317" s="491"/>
      <c r="CE1317" s="491"/>
      <c r="CF1317" s="491"/>
      <c r="CG1317" s="491"/>
      <c r="CH1317" s="491"/>
      <c r="CI1317" s="491"/>
      <c r="CJ1317" s="491"/>
      <c r="CK1317" s="490"/>
      <c r="CL1317" s="186"/>
    </row>
    <row r="1318" spans="67:90" x14ac:dyDescent="0.2">
      <c r="BO1318" s="490"/>
      <c r="BP1318" s="73"/>
      <c r="BQ1318" s="73"/>
      <c r="BR1318" s="73"/>
      <c r="BS1318" s="493"/>
      <c r="BT1318" s="493"/>
      <c r="BU1318" s="493"/>
      <c r="BV1318" s="70"/>
      <c r="BW1318" s="70"/>
      <c r="BX1318" s="70"/>
      <c r="BY1318" s="70"/>
      <c r="BZ1318" s="70"/>
      <c r="CA1318" s="70"/>
      <c r="CB1318" s="70"/>
      <c r="CC1318" s="70"/>
      <c r="CD1318" s="491"/>
      <c r="CE1318" s="491"/>
      <c r="CF1318" s="491"/>
      <c r="CG1318" s="491"/>
      <c r="CH1318" s="491"/>
      <c r="CI1318" s="491"/>
      <c r="CJ1318" s="491"/>
      <c r="CK1318" s="490"/>
      <c r="CL1318" s="186"/>
    </row>
    <row r="1319" spans="67:90" x14ac:dyDescent="0.2">
      <c r="BO1319" s="490"/>
      <c r="BP1319" s="73"/>
      <c r="BQ1319" s="73"/>
      <c r="BR1319" s="73"/>
      <c r="BS1319" s="493"/>
      <c r="BT1319" s="493"/>
      <c r="BU1319" s="493"/>
      <c r="BV1319" s="70"/>
      <c r="BW1319" s="70"/>
      <c r="BX1319" s="70"/>
      <c r="BY1319" s="70"/>
      <c r="BZ1319" s="70"/>
      <c r="CA1319" s="70"/>
      <c r="CB1319" s="70"/>
      <c r="CC1319" s="70"/>
      <c r="CD1319" s="491"/>
      <c r="CE1319" s="491"/>
      <c r="CF1319" s="491"/>
      <c r="CG1319" s="491"/>
      <c r="CH1319" s="491"/>
      <c r="CI1319" s="491"/>
      <c r="CJ1319" s="491"/>
      <c r="CK1319" s="490"/>
      <c r="CL1319" s="186"/>
    </row>
    <row r="1320" spans="67:90" x14ac:dyDescent="0.2">
      <c r="BO1320" s="490"/>
      <c r="BP1320" s="73"/>
      <c r="BQ1320" s="73"/>
      <c r="BR1320" s="73"/>
      <c r="BS1320" s="493"/>
      <c r="BT1320" s="493"/>
      <c r="BU1320" s="493"/>
      <c r="BV1320" s="70"/>
      <c r="BW1320" s="70"/>
      <c r="BX1320" s="70"/>
      <c r="BY1320" s="70"/>
      <c r="BZ1320" s="70"/>
      <c r="CA1320" s="70"/>
      <c r="CB1320" s="70"/>
      <c r="CC1320" s="70"/>
      <c r="CD1320" s="491"/>
      <c r="CE1320" s="491"/>
      <c r="CF1320" s="491"/>
      <c r="CG1320" s="491"/>
      <c r="CH1320" s="491"/>
      <c r="CI1320" s="491"/>
      <c r="CJ1320" s="491"/>
      <c r="CK1320" s="490"/>
      <c r="CL1320" s="186"/>
    </row>
    <row r="1321" spans="67:90" x14ac:dyDescent="0.2">
      <c r="BO1321" s="490"/>
      <c r="BP1321" s="73"/>
      <c r="BQ1321" s="73"/>
      <c r="BR1321" s="73"/>
      <c r="BS1321" s="493"/>
      <c r="BT1321" s="493"/>
      <c r="BU1321" s="493"/>
      <c r="BV1321" s="70"/>
      <c r="BW1321" s="70"/>
      <c r="BX1321" s="70"/>
      <c r="BY1321" s="70"/>
      <c r="BZ1321" s="70"/>
      <c r="CA1321" s="70"/>
      <c r="CB1321" s="70"/>
      <c r="CC1321" s="70"/>
      <c r="CD1321" s="491"/>
      <c r="CE1321" s="491"/>
      <c r="CF1321" s="491"/>
      <c r="CG1321" s="491"/>
      <c r="CH1321" s="491"/>
      <c r="CI1321" s="491"/>
      <c r="CJ1321" s="491"/>
      <c r="CK1321" s="490"/>
      <c r="CL1321" s="186"/>
    </row>
    <row r="1322" spans="67:90" x14ac:dyDescent="0.2">
      <c r="BO1322" s="490"/>
      <c r="BP1322" s="73"/>
      <c r="BQ1322" s="73"/>
      <c r="BR1322" s="73"/>
      <c r="BS1322" s="493"/>
      <c r="BT1322" s="493"/>
      <c r="BU1322" s="493"/>
      <c r="BV1322" s="70"/>
      <c r="BW1322" s="70"/>
      <c r="BX1322" s="70"/>
      <c r="BY1322" s="70"/>
      <c r="BZ1322" s="70"/>
      <c r="CA1322" s="70"/>
      <c r="CB1322" s="70"/>
      <c r="CC1322" s="70"/>
      <c r="CD1322" s="491"/>
      <c r="CE1322" s="491"/>
      <c r="CF1322" s="491"/>
      <c r="CG1322" s="491"/>
      <c r="CH1322" s="491"/>
      <c r="CI1322" s="491"/>
      <c r="CJ1322" s="491"/>
      <c r="CK1322" s="490"/>
      <c r="CL1322" s="186"/>
    </row>
    <row r="1323" spans="67:90" x14ac:dyDescent="0.2">
      <c r="BO1323" s="490"/>
      <c r="BP1323" s="73"/>
      <c r="BQ1323" s="73"/>
      <c r="BR1323" s="73"/>
      <c r="BS1323" s="493"/>
      <c r="BT1323" s="493"/>
      <c r="BU1323" s="493"/>
      <c r="BV1323" s="70"/>
      <c r="BW1323" s="70"/>
      <c r="BX1323" s="70"/>
      <c r="BY1323" s="70"/>
      <c r="BZ1323" s="70"/>
      <c r="CA1323" s="70"/>
      <c r="CB1323" s="70"/>
      <c r="CC1323" s="70"/>
      <c r="CD1323" s="491"/>
      <c r="CE1323" s="491"/>
      <c r="CF1323" s="491"/>
      <c r="CG1323" s="491"/>
      <c r="CH1323" s="491"/>
      <c r="CI1323" s="491"/>
      <c r="CJ1323" s="491"/>
      <c r="CK1323" s="490"/>
      <c r="CL1323" s="186"/>
    </row>
    <row r="1324" spans="67:90" x14ac:dyDescent="0.2">
      <c r="BO1324" s="490"/>
      <c r="BP1324" s="73"/>
      <c r="BQ1324" s="73"/>
      <c r="BR1324" s="73"/>
      <c r="BS1324" s="493"/>
      <c r="BT1324" s="493"/>
      <c r="BU1324" s="493"/>
      <c r="BV1324" s="70"/>
      <c r="BW1324" s="70"/>
      <c r="BX1324" s="70"/>
      <c r="BY1324" s="70"/>
      <c r="BZ1324" s="70"/>
      <c r="CA1324" s="70"/>
      <c r="CB1324" s="70"/>
      <c r="CC1324" s="70"/>
      <c r="CD1324" s="491"/>
      <c r="CE1324" s="491"/>
      <c r="CF1324" s="491"/>
      <c r="CG1324" s="491"/>
      <c r="CH1324" s="491"/>
      <c r="CI1324" s="491"/>
      <c r="CJ1324" s="491"/>
      <c r="CK1324" s="490"/>
      <c r="CL1324" s="186"/>
    </row>
    <row r="1325" spans="67:90" x14ac:dyDescent="0.2">
      <c r="BO1325" s="490"/>
      <c r="BP1325" s="73"/>
      <c r="BQ1325" s="73"/>
      <c r="BR1325" s="73"/>
      <c r="BS1325" s="493"/>
      <c r="BT1325" s="493"/>
      <c r="BU1325" s="493"/>
      <c r="BV1325" s="70"/>
      <c r="BW1325" s="70"/>
      <c r="BX1325" s="70"/>
      <c r="BY1325" s="70"/>
      <c r="BZ1325" s="70"/>
      <c r="CA1325" s="70"/>
      <c r="CB1325" s="70"/>
      <c r="CC1325" s="70"/>
      <c r="CD1325" s="491"/>
      <c r="CE1325" s="491"/>
      <c r="CF1325" s="491"/>
      <c r="CG1325" s="491"/>
      <c r="CH1325" s="491"/>
      <c r="CI1325" s="491"/>
      <c r="CJ1325" s="491"/>
      <c r="CK1325" s="490"/>
      <c r="CL1325" s="186"/>
    </row>
    <row r="1326" spans="67:90" x14ac:dyDescent="0.2">
      <c r="BO1326" s="490"/>
      <c r="BP1326" s="73"/>
      <c r="BQ1326" s="73"/>
      <c r="BR1326" s="73"/>
      <c r="BS1326" s="493"/>
      <c r="BT1326" s="493"/>
      <c r="BU1326" s="493"/>
      <c r="BV1326" s="70"/>
      <c r="BW1326" s="70"/>
      <c r="BX1326" s="70"/>
      <c r="BY1326" s="70"/>
      <c r="BZ1326" s="70"/>
      <c r="CA1326" s="70"/>
      <c r="CB1326" s="70"/>
      <c r="CC1326" s="70"/>
      <c r="CD1326" s="491"/>
      <c r="CE1326" s="491"/>
      <c r="CF1326" s="491"/>
      <c r="CG1326" s="491"/>
      <c r="CH1326" s="491"/>
      <c r="CI1326" s="491"/>
      <c r="CJ1326" s="491"/>
      <c r="CK1326" s="490"/>
      <c r="CL1326" s="186"/>
    </row>
    <row r="1327" spans="67:90" x14ac:dyDescent="0.2">
      <c r="BO1327" s="490"/>
      <c r="BP1327" s="73"/>
      <c r="BQ1327" s="73"/>
      <c r="BR1327" s="73"/>
      <c r="BS1327" s="493"/>
      <c r="BT1327" s="493"/>
      <c r="BU1327" s="493"/>
      <c r="BV1327" s="70"/>
      <c r="BW1327" s="70"/>
      <c r="BX1327" s="70"/>
      <c r="BY1327" s="70"/>
      <c r="BZ1327" s="70"/>
      <c r="CA1327" s="70"/>
      <c r="CB1327" s="70"/>
      <c r="CC1327" s="70"/>
      <c r="CD1327" s="491"/>
      <c r="CE1327" s="491"/>
      <c r="CF1327" s="491"/>
      <c r="CG1327" s="491"/>
      <c r="CH1327" s="491"/>
      <c r="CI1327" s="491"/>
      <c r="CJ1327" s="491"/>
      <c r="CK1327" s="490"/>
      <c r="CL1327" s="186"/>
    </row>
    <row r="1328" spans="67:90" x14ac:dyDescent="0.2">
      <c r="BO1328" s="490"/>
      <c r="BP1328" s="73"/>
      <c r="BQ1328" s="73"/>
      <c r="BR1328" s="73"/>
      <c r="BS1328" s="493"/>
      <c r="BT1328" s="493"/>
      <c r="BU1328" s="493"/>
      <c r="BV1328" s="70"/>
      <c r="BW1328" s="70"/>
      <c r="BX1328" s="70"/>
      <c r="BY1328" s="70"/>
      <c r="BZ1328" s="70"/>
      <c r="CA1328" s="70"/>
      <c r="CB1328" s="70"/>
      <c r="CC1328" s="70"/>
      <c r="CD1328" s="491"/>
      <c r="CE1328" s="491"/>
      <c r="CF1328" s="491"/>
      <c r="CG1328" s="491"/>
      <c r="CH1328" s="491"/>
      <c r="CI1328" s="491"/>
      <c r="CJ1328" s="491"/>
      <c r="CK1328" s="490"/>
      <c r="CL1328" s="186"/>
    </row>
    <row r="1329" spans="67:90" x14ac:dyDescent="0.2">
      <c r="BO1329" s="490"/>
      <c r="BP1329" s="73"/>
      <c r="BQ1329" s="73"/>
      <c r="BR1329" s="73"/>
      <c r="BS1329" s="493"/>
      <c r="BT1329" s="493"/>
      <c r="BU1329" s="493"/>
      <c r="BV1329" s="70"/>
      <c r="BW1329" s="70"/>
      <c r="BX1329" s="70"/>
      <c r="BY1329" s="70"/>
      <c r="BZ1329" s="70"/>
      <c r="CA1329" s="70"/>
      <c r="CB1329" s="70"/>
      <c r="CC1329" s="70"/>
      <c r="CD1329" s="491"/>
      <c r="CE1329" s="491"/>
      <c r="CF1329" s="491"/>
      <c r="CG1329" s="491"/>
      <c r="CH1329" s="491"/>
      <c r="CI1329" s="491"/>
      <c r="CJ1329" s="491"/>
      <c r="CK1329" s="490"/>
      <c r="CL1329" s="186"/>
    </row>
    <row r="1330" spans="67:90" x14ac:dyDescent="0.2">
      <c r="BO1330" s="490"/>
      <c r="BP1330" s="73"/>
      <c r="BQ1330" s="73"/>
      <c r="BR1330" s="73"/>
      <c r="BS1330" s="493"/>
      <c r="BT1330" s="493"/>
      <c r="BU1330" s="493"/>
      <c r="BV1330" s="70"/>
      <c r="BW1330" s="70"/>
      <c r="BX1330" s="70"/>
      <c r="BY1330" s="70"/>
      <c r="BZ1330" s="70"/>
      <c r="CA1330" s="70"/>
      <c r="CB1330" s="70"/>
      <c r="CC1330" s="70"/>
      <c r="CD1330" s="491"/>
      <c r="CE1330" s="491"/>
      <c r="CF1330" s="491"/>
      <c r="CG1330" s="491"/>
      <c r="CH1330" s="491"/>
      <c r="CI1330" s="491"/>
      <c r="CJ1330" s="491"/>
      <c r="CK1330" s="490"/>
      <c r="CL1330" s="186"/>
    </row>
    <row r="1331" spans="67:90" x14ac:dyDescent="0.2">
      <c r="BO1331" s="490"/>
      <c r="BP1331" s="73"/>
      <c r="BQ1331" s="73"/>
      <c r="BR1331" s="73"/>
      <c r="BS1331" s="493"/>
      <c r="BT1331" s="493"/>
      <c r="BU1331" s="493"/>
      <c r="BV1331" s="70"/>
      <c r="BW1331" s="70"/>
      <c r="BX1331" s="70"/>
      <c r="BY1331" s="70"/>
      <c r="BZ1331" s="70"/>
      <c r="CA1331" s="70"/>
      <c r="CB1331" s="70"/>
      <c r="CC1331" s="70"/>
      <c r="CD1331" s="491"/>
      <c r="CE1331" s="491"/>
      <c r="CF1331" s="491"/>
      <c r="CG1331" s="491"/>
      <c r="CH1331" s="491"/>
      <c r="CI1331" s="491"/>
      <c r="CJ1331" s="491"/>
      <c r="CK1331" s="490"/>
      <c r="CL1331" s="186"/>
    </row>
    <row r="1332" spans="67:90" x14ac:dyDescent="0.2">
      <c r="BO1332" s="490"/>
      <c r="BP1332" s="73"/>
      <c r="BQ1332" s="73"/>
      <c r="BR1332" s="73"/>
      <c r="BS1332" s="493"/>
      <c r="BT1332" s="493"/>
      <c r="BU1332" s="493"/>
      <c r="BV1332" s="70"/>
      <c r="BW1332" s="70"/>
      <c r="BX1332" s="70"/>
      <c r="BY1332" s="70"/>
      <c r="BZ1332" s="70"/>
      <c r="CA1332" s="70"/>
      <c r="CB1332" s="70"/>
      <c r="CC1332" s="70"/>
      <c r="CD1332" s="491"/>
      <c r="CE1332" s="491"/>
      <c r="CF1332" s="491"/>
      <c r="CG1332" s="491"/>
      <c r="CH1332" s="491"/>
      <c r="CI1332" s="491"/>
      <c r="CJ1332" s="491"/>
      <c r="CK1332" s="490"/>
      <c r="CL1332" s="186"/>
    </row>
    <row r="1333" spans="67:90" x14ac:dyDescent="0.2">
      <c r="BO1333" s="490"/>
      <c r="BP1333" s="73"/>
      <c r="BQ1333" s="73"/>
      <c r="BR1333" s="73"/>
      <c r="BS1333" s="493"/>
      <c r="BT1333" s="493"/>
      <c r="BU1333" s="493"/>
      <c r="BV1333" s="70"/>
      <c r="BW1333" s="70"/>
      <c r="BX1333" s="70"/>
      <c r="BY1333" s="70"/>
      <c r="BZ1333" s="70"/>
      <c r="CA1333" s="70"/>
      <c r="CB1333" s="70"/>
      <c r="CC1333" s="70"/>
      <c r="CD1333" s="491"/>
      <c r="CE1333" s="491"/>
      <c r="CF1333" s="491"/>
      <c r="CG1333" s="491"/>
      <c r="CH1333" s="491"/>
      <c r="CI1333" s="491"/>
      <c r="CJ1333" s="491"/>
      <c r="CK1333" s="490"/>
      <c r="CL1333" s="186"/>
    </row>
    <row r="1334" spans="67:90" x14ac:dyDescent="0.2">
      <c r="BO1334" s="490"/>
      <c r="BP1334" s="73"/>
      <c r="BQ1334" s="73"/>
      <c r="BR1334" s="73"/>
      <c r="BS1334" s="493"/>
      <c r="BT1334" s="493"/>
      <c r="BU1334" s="493"/>
      <c r="BV1334" s="70"/>
      <c r="BW1334" s="70"/>
      <c r="BX1334" s="70"/>
      <c r="BY1334" s="70"/>
      <c r="BZ1334" s="70"/>
      <c r="CA1334" s="70"/>
      <c r="CB1334" s="70"/>
      <c r="CC1334" s="70"/>
      <c r="CD1334" s="491"/>
      <c r="CE1334" s="491"/>
      <c r="CF1334" s="491"/>
      <c r="CG1334" s="491"/>
      <c r="CH1334" s="491"/>
      <c r="CI1334" s="491"/>
      <c r="CJ1334" s="491"/>
      <c r="CK1334" s="490"/>
      <c r="CL1334" s="186"/>
    </row>
    <row r="1335" spans="67:90" x14ac:dyDescent="0.2">
      <c r="BO1335" s="490"/>
      <c r="BP1335" s="73"/>
      <c r="BQ1335" s="73"/>
      <c r="BR1335" s="73"/>
      <c r="BS1335" s="493"/>
      <c r="BT1335" s="493"/>
      <c r="BU1335" s="493"/>
      <c r="BV1335" s="70"/>
      <c r="BW1335" s="70"/>
      <c r="BX1335" s="70"/>
      <c r="BY1335" s="70"/>
      <c r="BZ1335" s="70"/>
      <c r="CA1335" s="70"/>
      <c r="CB1335" s="70"/>
      <c r="CC1335" s="70"/>
      <c r="CD1335" s="491"/>
      <c r="CE1335" s="491"/>
      <c r="CF1335" s="491"/>
      <c r="CG1335" s="491"/>
      <c r="CH1335" s="491"/>
      <c r="CI1335" s="491"/>
      <c r="CJ1335" s="491"/>
      <c r="CK1335" s="490"/>
      <c r="CL1335" s="186"/>
    </row>
    <row r="1336" spans="67:90" x14ac:dyDescent="0.2">
      <c r="BO1336" s="490"/>
      <c r="BP1336" s="73"/>
      <c r="BQ1336" s="73"/>
      <c r="BR1336" s="73"/>
      <c r="BS1336" s="493"/>
      <c r="BT1336" s="493"/>
      <c r="BU1336" s="493"/>
      <c r="BV1336" s="70"/>
      <c r="BW1336" s="70"/>
      <c r="BX1336" s="70"/>
      <c r="BY1336" s="70"/>
      <c r="BZ1336" s="70"/>
      <c r="CA1336" s="70"/>
      <c r="CB1336" s="70"/>
      <c r="CC1336" s="70"/>
      <c r="CD1336" s="491"/>
      <c r="CE1336" s="491"/>
      <c r="CF1336" s="491"/>
      <c r="CG1336" s="491"/>
      <c r="CH1336" s="491"/>
      <c r="CI1336" s="491"/>
      <c r="CJ1336" s="491"/>
      <c r="CK1336" s="490"/>
      <c r="CL1336" s="186"/>
    </row>
    <row r="1337" spans="67:90" x14ac:dyDescent="0.2">
      <c r="BO1337" s="490"/>
      <c r="BP1337" s="73"/>
      <c r="BQ1337" s="73"/>
      <c r="BR1337" s="73"/>
      <c r="BS1337" s="493"/>
      <c r="BT1337" s="493"/>
      <c r="BU1337" s="493"/>
      <c r="BV1337" s="70"/>
      <c r="BW1337" s="70"/>
      <c r="BX1337" s="70"/>
      <c r="BY1337" s="70"/>
      <c r="BZ1337" s="70"/>
      <c r="CA1337" s="70"/>
      <c r="CB1337" s="70"/>
      <c r="CC1337" s="70"/>
      <c r="CD1337" s="491"/>
      <c r="CE1337" s="491"/>
      <c r="CF1337" s="491"/>
      <c r="CG1337" s="491"/>
      <c r="CH1337" s="491"/>
      <c r="CI1337" s="491"/>
      <c r="CJ1337" s="491"/>
      <c r="CK1337" s="490"/>
      <c r="CL1337" s="186"/>
    </row>
    <row r="1338" spans="67:90" x14ac:dyDescent="0.2">
      <c r="BO1338" s="490"/>
      <c r="BP1338" s="73"/>
      <c r="BQ1338" s="73"/>
      <c r="BR1338" s="73"/>
      <c r="BS1338" s="493"/>
      <c r="BT1338" s="493"/>
      <c r="BU1338" s="493"/>
      <c r="BV1338" s="70"/>
      <c r="BW1338" s="70"/>
      <c r="BX1338" s="70"/>
      <c r="BY1338" s="70"/>
      <c r="BZ1338" s="70"/>
      <c r="CA1338" s="70"/>
      <c r="CB1338" s="70"/>
      <c r="CC1338" s="70"/>
      <c r="CD1338" s="491"/>
      <c r="CE1338" s="491"/>
      <c r="CF1338" s="491"/>
      <c r="CG1338" s="491"/>
      <c r="CH1338" s="491"/>
      <c r="CI1338" s="491"/>
      <c r="CJ1338" s="491"/>
      <c r="CK1338" s="490"/>
      <c r="CL1338" s="186"/>
    </row>
    <row r="1339" spans="67:90" x14ac:dyDescent="0.2">
      <c r="BO1339" s="490"/>
      <c r="BP1339" s="73"/>
      <c r="BQ1339" s="73"/>
      <c r="BR1339" s="73"/>
      <c r="BS1339" s="493"/>
      <c r="BT1339" s="493"/>
      <c r="BU1339" s="493"/>
      <c r="BV1339" s="70"/>
      <c r="BW1339" s="70"/>
      <c r="BX1339" s="70"/>
      <c r="BY1339" s="70"/>
      <c r="BZ1339" s="70"/>
      <c r="CA1339" s="70"/>
      <c r="CB1339" s="70"/>
      <c r="CC1339" s="70"/>
      <c r="CD1339" s="491"/>
      <c r="CE1339" s="491"/>
      <c r="CF1339" s="491"/>
      <c r="CG1339" s="491"/>
      <c r="CH1339" s="491"/>
      <c r="CI1339" s="491"/>
      <c r="CJ1339" s="491"/>
      <c r="CK1339" s="490"/>
      <c r="CL1339" s="186"/>
    </row>
    <row r="1340" spans="67:90" x14ac:dyDescent="0.2">
      <c r="BO1340" s="490"/>
      <c r="BP1340" s="73"/>
      <c r="BQ1340" s="73"/>
      <c r="BR1340" s="73"/>
      <c r="BS1340" s="493"/>
      <c r="BT1340" s="493"/>
      <c r="BU1340" s="493"/>
      <c r="BV1340" s="70"/>
      <c r="BW1340" s="70"/>
      <c r="BX1340" s="70"/>
      <c r="BY1340" s="70"/>
      <c r="BZ1340" s="70"/>
      <c r="CA1340" s="70"/>
      <c r="CB1340" s="70"/>
      <c r="CC1340" s="70"/>
      <c r="CD1340" s="491"/>
      <c r="CE1340" s="491"/>
      <c r="CF1340" s="491"/>
      <c r="CG1340" s="491"/>
      <c r="CH1340" s="491"/>
      <c r="CI1340" s="491"/>
      <c r="CJ1340" s="491"/>
      <c r="CK1340" s="490"/>
      <c r="CL1340" s="186"/>
    </row>
    <row r="1341" spans="67:90" x14ac:dyDescent="0.2">
      <c r="BO1341" s="490"/>
      <c r="BP1341" s="73"/>
      <c r="BQ1341" s="73"/>
      <c r="BR1341" s="73"/>
      <c r="BS1341" s="493"/>
      <c r="BT1341" s="493"/>
      <c r="BU1341" s="493"/>
      <c r="BV1341" s="70"/>
      <c r="BW1341" s="70"/>
      <c r="BX1341" s="70"/>
      <c r="BY1341" s="70"/>
      <c r="BZ1341" s="70"/>
      <c r="CA1341" s="70"/>
      <c r="CB1341" s="70"/>
      <c r="CC1341" s="70"/>
      <c r="CD1341" s="491"/>
      <c r="CE1341" s="491"/>
      <c r="CF1341" s="491"/>
      <c r="CG1341" s="491"/>
      <c r="CH1341" s="491"/>
      <c r="CI1341" s="491"/>
      <c r="CJ1341" s="491"/>
      <c r="CK1341" s="490"/>
      <c r="CL1341" s="186"/>
    </row>
    <row r="1342" spans="67:90" x14ac:dyDescent="0.2">
      <c r="BO1342" s="490"/>
      <c r="BP1342" s="73"/>
      <c r="BQ1342" s="73"/>
      <c r="BR1342" s="73"/>
      <c r="BS1342" s="493"/>
      <c r="BT1342" s="493"/>
      <c r="BU1342" s="493"/>
      <c r="BV1342" s="70"/>
      <c r="BW1342" s="70"/>
      <c r="BX1342" s="70"/>
      <c r="BY1342" s="70"/>
      <c r="BZ1342" s="70"/>
      <c r="CA1342" s="70"/>
      <c r="CB1342" s="70"/>
      <c r="CC1342" s="70"/>
      <c r="CD1342" s="491"/>
      <c r="CE1342" s="491"/>
      <c r="CF1342" s="491"/>
      <c r="CG1342" s="491"/>
      <c r="CH1342" s="491"/>
      <c r="CI1342" s="491"/>
      <c r="CJ1342" s="491"/>
      <c r="CK1342" s="490"/>
      <c r="CL1342" s="186"/>
    </row>
    <row r="1343" spans="67:90" x14ac:dyDescent="0.2">
      <c r="BO1343" s="490"/>
      <c r="BP1343" s="73"/>
      <c r="BQ1343" s="73"/>
      <c r="BR1343" s="73"/>
      <c r="BS1343" s="493"/>
      <c r="BT1343" s="493"/>
      <c r="BU1343" s="493"/>
      <c r="BV1343" s="70"/>
      <c r="BW1343" s="70"/>
      <c r="BX1343" s="70"/>
      <c r="BY1343" s="70"/>
      <c r="BZ1343" s="70"/>
      <c r="CA1343" s="70"/>
      <c r="CB1343" s="70"/>
      <c r="CC1343" s="70"/>
      <c r="CD1343" s="491"/>
      <c r="CE1343" s="491"/>
      <c r="CF1343" s="491"/>
      <c r="CG1343" s="491"/>
      <c r="CH1343" s="491"/>
      <c r="CI1343" s="491"/>
      <c r="CJ1343" s="491"/>
      <c r="CK1343" s="490"/>
      <c r="CL1343" s="186"/>
    </row>
    <row r="1344" spans="67:90" x14ac:dyDescent="0.2">
      <c r="BO1344" s="490"/>
      <c r="BP1344" s="73"/>
      <c r="BQ1344" s="73"/>
      <c r="BR1344" s="73"/>
      <c r="BS1344" s="493"/>
      <c r="BT1344" s="493"/>
      <c r="BU1344" s="493"/>
      <c r="BV1344" s="70"/>
      <c r="BW1344" s="70"/>
      <c r="BX1344" s="70"/>
      <c r="BY1344" s="70"/>
      <c r="BZ1344" s="70"/>
      <c r="CA1344" s="70"/>
      <c r="CB1344" s="70"/>
      <c r="CC1344" s="70"/>
      <c r="CD1344" s="491"/>
      <c r="CE1344" s="491"/>
      <c r="CF1344" s="491"/>
      <c r="CG1344" s="491"/>
      <c r="CH1344" s="491"/>
      <c r="CI1344" s="491"/>
      <c r="CJ1344" s="491"/>
      <c r="CK1344" s="490"/>
      <c r="CL1344" s="186"/>
    </row>
    <row r="1345" spans="67:90" x14ac:dyDescent="0.2">
      <c r="BO1345" s="490"/>
      <c r="BP1345" s="73"/>
      <c r="BQ1345" s="73"/>
      <c r="BR1345" s="73"/>
      <c r="BS1345" s="493"/>
      <c r="BT1345" s="493"/>
      <c r="BU1345" s="493"/>
      <c r="BV1345" s="70"/>
      <c r="BW1345" s="70"/>
      <c r="BX1345" s="70"/>
      <c r="BY1345" s="70"/>
      <c r="BZ1345" s="70"/>
      <c r="CA1345" s="70"/>
      <c r="CB1345" s="70"/>
      <c r="CC1345" s="70"/>
      <c r="CD1345" s="491"/>
      <c r="CE1345" s="491"/>
      <c r="CF1345" s="491"/>
      <c r="CG1345" s="491"/>
      <c r="CH1345" s="491"/>
      <c r="CI1345" s="491"/>
      <c r="CJ1345" s="491"/>
      <c r="CK1345" s="490"/>
      <c r="CL1345" s="186"/>
    </row>
    <row r="1346" spans="67:90" x14ac:dyDescent="0.2">
      <c r="BO1346" s="490"/>
      <c r="BP1346" s="73"/>
      <c r="BQ1346" s="73"/>
      <c r="BR1346" s="73"/>
      <c r="BS1346" s="493"/>
      <c r="BT1346" s="493"/>
      <c r="BU1346" s="493"/>
      <c r="BV1346" s="70"/>
      <c r="BW1346" s="70"/>
      <c r="BX1346" s="70"/>
      <c r="BY1346" s="70"/>
      <c r="BZ1346" s="70"/>
      <c r="CA1346" s="70"/>
      <c r="CB1346" s="70"/>
      <c r="CC1346" s="70"/>
      <c r="CD1346" s="491"/>
      <c r="CE1346" s="491"/>
      <c r="CF1346" s="491"/>
      <c r="CG1346" s="491"/>
      <c r="CH1346" s="491"/>
      <c r="CI1346" s="491"/>
      <c r="CJ1346" s="491"/>
      <c r="CK1346" s="490"/>
      <c r="CL1346" s="186"/>
    </row>
    <row r="1347" spans="67:90" x14ac:dyDescent="0.2">
      <c r="BO1347" s="490"/>
      <c r="BP1347" s="73"/>
      <c r="BQ1347" s="73"/>
      <c r="BR1347" s="73"/>
      <c r="BS1347" s="493"/>
      <c r="BT1347" s="493"/>
      <c r="BU1347" s="493"/>
      <c r="BV1347" s="70"/>
      <c r="BW1347" s="70"/>
      <c r="BX1347" s="70"/>
      <c r="BY1347" s="70"/>
      <c r="BZ1347" s="70"/>
      <c r="CA1347" s="70"/>
      <c r="CB1347" s="70"/>
      <c r="CC1347" s="70"/>
      <c r="CD1347" s="491"/>
      <c r="CE1347" s="491"/>
      <c r="CF1347" s="491"/>
      <c r="CG1347" s="491"/>
      <c r="CH1347" s="491"/>
      <c r="CI1347" s="491"/>
      <c r="CJ1347" s="491"/>
      <c r="CK1347" s="490"/>
      <c r="CL1347" s="186"/>
    </row>
    <row r="1348" spans="67:90" x14ac:dyDescent="0.2">
      <c r="BO1348" s="490"/>
      <c r="BP1348" s="73"/>
      <c r="BQ1348" s="73"/>
      <c r="BR1348" s="73"/>
      <c r="BS1348" s="493"/>
      <c r="BT1348" s="493"/>
      <c r="BU1348" s="493"/>
      <c r="BV1348" s="70"/>
      <c r="BW1348" s="70"/>
      <c r="BX1348" s="70"/>
      <c r="BY1348" s="70"/>
      <c r="BZ1348" s="70"/>
      <c r="CA1348" s="70"/>
      <c r="CB1348" s="70"/>
      <c r="CC1348" s="70"/>
      <c r="CD1348" s="491"/>
      <c r="CE1348" s="491"/>
      <c r="CF1348" s="491"/>
      <c r="CG1348" s="491"/>
      <c r="CH1348" s="491"/>
      <c r="CI1348" s="491"/>
      <c r="CJ1348" s="491"/>
      <c r="CK1348" s="490"/>
      <c r="CL1348" s="186"/>
    </row>
    <row r="1349" spans="67:90" x14ac:dyDescent="0.2">
      <c r="BO1349" s="490"/>
      <c r="BP1349" s="73"/>
      <c r="BQ1349" s="73"/>
      <c r="BR1349" s="73"/>
      <c r="BS1349" s="493"/>
      <c r="BT1349" s="493"/>
      <c r="BU1349" s="493"/>
      <c r="BV1349" s="70"/>
      <c r="BW1349" s="70"/>
      <c r="BX1349" s="70"/>
      <c r="BY1349" s="70"/>
      <c r="BZ1349" s="70"/>
      <c r="CA1349" s="70"/>
      <c r="CB1349" s="70"/>
      <c r="CC1349" s="70"/>
      <c r="CD1349" s="491"/>
      <c r="CE1349" s="491"/>
      <c r="CF1349" s="491"/>
      <c r="CG1349" s="491"/>
      <c r="CH1349" s="491"/>
      <c r="CI1349" s="491"/>
      <c r="CJ1349" s="491"/>
      <c r="CK1349" s="490"/>
      <c r="CL1349" s="186"/>
    </row>
    <row r="1350" spans="67:90" x14ac:dyDescent="0.2">
      <c r="BO1350" s="490"/>
      <c r="BP1350" s="73"/>
      <c r="BQ1350" s="73"/>
      <c r="BR1350" s="73"/>
      <c r="BS1350" s="493"/>
      <c r="BT1350" s="493"/>
      <c r="BU1350" s="493"/>
      <c r="BV1350" s="70"/>
      <c r="BW1350" s="70"/>
      <c r="BX1350" s="70"/>
      <c r="BY1350" s="70"/>
      <c r="BZ1350" s="70"/>
      <c r="CA1350" s="70"/>
      <c r="CB1350" s="70"/>
      <c r="CC1350" s="70"/>
      <c r="CD1350" s="491"/>
      <c r="CE1350" s="491"/>
      <c r="CF1350" s="491"/>
      <c r="CG1350" s="491"/>
      <c r="CH1350" s="491"/>
      <c r="CI1350" s="491"/>
      <c r="CJ1350" s="491"/>
      <c r="CK1350" s="490"/>
      <c r="CL1350" s="186"/>
    </row>
    <row r="1351" spans="67:90" x14ac:dyDescent="0.2">
      <c r="BO1351" s="490"/>
      <c r="BP1351" s="73"/>
      <c r="BQ1351" s="73"/>
      <c r="BR1351" s="73"/>
      <c r="BS1351" s="493"/>
      <c r="BT1351" s="493"/>
      <c r="BU1351" s="493"/>
      <c r="BV1351" s="70"/>
      <c r="BW1351" s="70"/>
      <c r="BX1351" s="70"/>
      <c r="BY1351" s="70"/>
      <c r="BZ1351" s="70"/>
      <c r="CA1351" s="70"/>
      <c r="CB1351" s="70"/>
      <c r="CC1351" s="70"/>
      <c r="CD1351" s="491"/>
      <c r="CE1351" s="491"/>
      <c r="CF1351" s="491"/>
      <c r="CG1351" s="491"/>
      <c r="CH1351" s="491"/>
      <c r="CI1351" s="491"/>
      <c r="CJ1351" s="491"/>
      <c r="CK1351" s="490"/>
      <c r="CL1351" s="186"/>
    </row>
    <row r="1352" spans="67:90" x14ac:dyDescent="0.2">
      <c r="BO1352" s="490"/>
      <c r="BP1352" s="73"/>
      <c r="BQ1352" s="73"/>
      <c r="BR1352" s="73"/>
      <c r="BS1352" s="493"/>
      <c r="BT1352" s="493"/>
      <c r="BU1352" s="493"/>
      <c r="BV1352" s="70"/>
      <c r="BW1352" s="70"/>
      <c r="BX1352" s="70"/>
      <c r="BY1352" s="70"/>
      <c r="BZ1352" s="70"/>
      <c r="CA1352" s="70"/>
      <c r="CB1352" s="70"/>
      <c r="CC1352" s="70"/>
      <c r="CD1352" s="491"/>
      <c r="CE1352" s="491"/>
      <c r="CF1352" s="491"/>
      <c r="CG1352" s="491"/>
      <c r="CH1352" s="491"/>
      <c r="CI1352" s="491"/>
      <c r="CJ1352" s="491"/>
      <c r="CK1352" s="490"/>
      <c r="CL1352" s="186"/>
    </row>
    <row r="1353" spans="67:90" x14ac:dyDescent="0.2">
      <c r="BO1353" s="490"/>
      <c r="BP1353" s="73"/>
      <c r="BQ1353" s="73"/>
      <c r="BR1353" s="73"/>
      <c r="BS1353" s="493"/>
      <c r="BT1353" s="493"/>
      <c r="BU1353" s="493"/>
      <c r="BV1353" s="70"/>
      <c r="BW1353" s="70"/>
      <c r="BX1353" s="70"/>
      <c r="BY1353" s="70"/>
      <c r="BZ1353" s="70"/>
      <c r="CA1353" s="70"/>
      <c r="CB1353" s="70"/>
      <c r="CC1353" s="70"/>
      <c r="CD1353" s="491"/>
      <c r="CE1353" s="491"/>
      <c r="CF1353" s="491"/>
      <c r="CG1353" s="491"/>
      <c r="CH1353" s="491"/>
      <c r="CI1353" s="491"/>
      <c r="CJ1353" s="491"/>
      <c r="CK1353" s="490"/>
      <c r="CL1353" s="186"/>
    </row>
    <row r="1354" spans="67:90" x14ac:dyDescent="0.2">
      <c r="BO1354" s="490"/>
      <c r="BP1354" s="73"/>
      <c r="BQ1354" s="73"/>
      <c r="BR1354" s="73"/>
      <c r="BS1354" s="493"/>
      <c r="BT1354" s="493"/>
      <c r="BU1354" s="493"/>
      <c r="BV1354" s="70"/>
      <c r="BW1354" s="70"/>
      <c r="BX1354" s="70"/>
      <c r="BY1354" s="70"/>
      <c r="BZ1354" s="70"/>
      <c r="CA1354" s="70"/>
      <c r="CB1354" s="70"/>
      <c r="CC1354" s="70"/>
      <c r="CD1354" s="491"/>
      <c r="CE1354" s="491"/>
      <c r="CF1354" s="491"/>
      <c r="CG1354" s="491"/>
      <c r="CH1354" s="491"/>
      <c r="CI1354" s="491"/>
      <c r="CJ1354" s="491"/>
      <c r="CK1354" s="490"/>
      <c r="CL1354" s="186"/>
    </row>
    <row r="1355" spans="67:90" x14ac:dyDescent="0.2">
      <c r="BO1355" s="490"/>
      <c r="BP1355" s="73"/>
      <c r="BQ1355" s="73"/>
      <c r="BR1355" s="73"/>
      <c r="BS1355" s="493"/>
      <c r="BT1355" s="493"/>
      <c r="BU1355" s="493"/>
      <c r="BV1355" s="70"/>
      <c r="BW1355" s="70"/>
      <c r="BX1355" s="70"/>
      <c r="BY1355" s="70"/>
      <c r="BZ1355" s="70"/>
      <c r="CA1355" s="70"/>
      <c r="CB1355" s="70"/>
      <c r="CC1355" s="70"/>
      <c r="CD1355" s="491"/>
      <c r="CE1355" s="491"/>
      <c r="CF1355" s="491"/>
      <c r="CG1355" s="491"/>
      <c r="CH1355" s="491"/>
      <c r="CI1355" s="491"/>
      <c r="CJ1355" s="491"/>
      <c r="CK1355" s="490"/>
      <c r="CL1355" s="186"/>
    </row>
    <row r="1356" spans="67:90" x14ac:dyDescent="0.2">
      <c r="BO1356" s="490"/>
      <c r="BP1356" s="73"/>
      <c r="BQ1356" s="73"/>
      <c r="BR1356" s="73"/>
      <c r="BS1356" s="493"/>
      <c r="BT1356" s="493"/>
      <c r="BU1356" s="493"/>
      <c r="BV1356" s="70"/>
      <c r="BW1356" s="70"/>
      <c r="BX1356" s="70"/>
      <c r="BY1356" s="70"/>
      <c r="BZ1356" s="70"/>
      <c r="CA1356" s="70"/>
      <c r="CB1356" s="70"/>
      <c r="CC1356" s="70"/>
      <c r="CD1356" s="491"/>
      <c r="CE1356" s="491"/>
      <c r="CF1356" s="491"/>
      <c r="CG1356" s="491"/>
      <c r="CH1356" s="491"/>
      <c r="CI1356" s="491"/>
      <c r="CJ1356" s="491"/>
      <c r="CK1356" s="490"/>
      <c r="CL1356" s="186"/>
    </row>
    <row r="1357" spans="67:90" x14ac:dyDescent="0.2">
      <c r="BO1357" s="490"/>
      <c r="BP1357" s="73"/>
      <c r="BQ1357" s="73"/>
      <c r="BR1357" s="73"/>
      <c r="BS1357" s="493"/>
      <c r="BT1357" s="493"/>
      <c r="BU1357" s="493"/>
      <c r="BV1357" s="70"/>
      <c r="BW1357" s="70"/>
      <c r="BX1357" s="70"/>
      <c r="BY1357" s="70"/>
      <c r="BZ1357" s="70"/>
      <c r="CA1357" s="70"/>
      <c r="CB1357" s="70"/>
      <c r="CC1357" s="70"/>
      <c r="CD1357" s="491"/>
      <c r="CE1357" s="491"/>
      <c r="CF1357" s="491"/>
      <c r="CG1357" s="491"/>
      <c r="CH1357" s="491"/>
      <c r="CI1357" s="491"/>
      <c r="CJ1357" s="491"/>
      <c r="CK1357" s="490"/>
      <c r="CL1357" s="186"/>
    </row>
    <row r="1358" spans="67:90" x14ac:dyDescent="0.2">
      <c r="BO1358" s="490"/>
      <c r="BP1358" s="73"/>
      <c r="BQ1358" s="73"/>
      <c r="BR1358" s="73"/>
      <c r="BS1358" s="493"/>
      <c r="BT1358" s="493"/>
      <c r="BU1358" s="493"/>
      <c r="BV1358" s="70"/>
      <c r="BW1358" s="70"/>
      <c r="BX1358" s="70"/>
      <c r="BY1358" s="70"/>
      <c r="BZ1358" s="70"/>
      <c r="CA1358" s="70"/>
      <c r="CB1358" s="70"/>
      <c r="CC1358" s="70"/>
      <c r="CD1358" s="491"/>
      <c r="CE1358" s="491"/>
      <c r="CF1358" s="491"/>
      <c r="CG1358" s="491"/>
      <c r="CH1358" s="491"/>
      <c r="CI1358" s="491"/>
      <c r="CJ1358" s="491"/>
      <c r="CK1358" s="490"/>
      <c r="CL1358" s="186"/>
    </row>
    <row r="1359" spans="67:90" x14ac:dyDescent="0.2">
      <c r="BO1359" s="490"/>
      <c r="BP1359" s="73"/>
      <c r="BQ1359" s="73"/>
      <c r="BR1359" s="73"/>
      <c r="BS1359" s="493"/>
      <c r="BT1359" s="493"/>
      <c r="BU1359" s="493"/>
      <c r="BV1359" s="70"/>
      <c r="BW1359" s="70"/>
      <c r="BX1359" s="70"/>
      <c r="BY1359" s="70"/>
      <c r="BZ1359" s="70"/>
      <c r="CA1359" s="70"/>
      <c r="CB1359" s="70"/>
      <c r="CC1359" s="70"/>
      <c r="CD1359" s="491"/>
      <c r="CE1359" s="491"/>
      <c r="CF1359" s="491"/>
      <c r="CG1359" s="491"/>
      <c r="CH1359" s="491"/>
      <c r="CI1359" s="491"/>
      <c r="CJ1359" s="491"/>
      <c r="CK1359" s="490"/>
      <c r="CL1359" s="186"/>
    </row>
    <row r="1360" spans="67:90" x14ac:dyDescent="0.2">
      <c r="BO1360" s="490"/>
      <c r="BP1360" s="73"/>
      <c r="BQ1360" s="73"/>
      <c r="BR1360" s="73"/>
      <c r="BS1360" s="493"/>
      <c r="BT1360" s="493"/>
      <c r="BU1360" s="493"/>
      <c r="BV1360" s="70"/>
      <c r="BW1360" s="70"/>
      <c r="BX1360" s="70"/>
      <c r="BY1360" s="70"/>
      <c r="BZ1360" s="70"/>
      <c r="CA1360" s="70"/>
      <c r="CB1360" s="70"/>
      <c r="CC1360" s="70"/>
      <c r="CD1360" s="491"/>
      <c r="CE1360" s="491"/>
      <c r="CF1360" s="491"/>
      <c r="CG1360" s="491"/>
      <c r="CH1360" s="491"/>
      <c r="CI1360" s="491"/>
      <c r="CJ1360" s="491"/>
      <c r="CK1360" s="490"/>
      <c r="CL1360" s="186"/>
    </row>
    <row r="1361" spans="67:90" x14ac:dyDescent="0.2">
      <c r="BO1361" s="490"/>
      <c r="BP1361" s="73"/>
      <c r="BQ1361" s="73"/>
      <c r="BR1361" s="73"/>
      <c r="BS1361" s="493"/>
      <c r="BT1361" s="493"/>
      <c r="BU1361" s="493"/>
      <c r="BV1361" s="70"/>
      <c r="BW1361" s="70"/>
      <c r="BX1361" s="70"/>
      <c r="BY1361" s="70"/>
      <c r="BZ1361" s="70"/>
      <c r="CA1361" s="70"/>
      <c r="CB1361" s="70"/>
      <c r="CC1361" s="70"/>
      <c r="CD1361" s="491"/>
      <c r="CE1361" s="491"/>
      <c r="CF1361" s="491"/>
      <c r="CG1361" s="491"/>
      <c r="CH1361" s="491"/>
      <c r="CI1361" s="491"/>
      <c r="CJ1361" s="491"/>
      <c r="CK1361" s="490"/>
      <c r="CL1361" s="186"/>
    </row>
    <row r="1362" spans="67:90" x14ac:dyDescent="0.2">
      <c r="BO1362" s="490"/>
      <c r="BP1362" s="73"/>
      <c r="BQ1362" s="73"/>
      <c r="BR1362" s="73"/>
      <c r="BS1362" s="493"/>
      <c r="BT1362" s="493"/>
      <c r="BU1362" s="493"/>
      <c r="BV1362" s="70"/>
      <c r="BW1362" s="70"/>
      <c r="BX1362" s="70"/>
      <c r="BY1362" s="70"/>
      <c r="BZ1362" s="70"/>
      <c r="CA1362" s="70"/>
      <c r="CB1362" s="70"/>
      <c r="CC1362" s="70"/>
      <c r="CD1362" s="491"/>
      <c r="CE1362" s="491"/>
      <c r="CF1362" s="491"/>
      <c r="CG1362" s="491"/>
      <c r="CH1362" s="491"/>
      <c r="CI1362" s="491"/>
      <c r="CJ1362" s="491"/>
      <c r="CK1362" s="490"/>
      <c r="CL1362" s="186"/>
    </row>
    <row r="1363" spans="67:90" x14ac:dyDescent="0.2">
      <c r="BO1363" s="490"/>
      <c r="BP1363" s="73"/>
      <c r="BQ1363" s="73"/>
      <c r="BR1363" s="73"/>
      <c r="BS1363" s="493"/>
      <c r="BT1363" s="493"/>
      <c r="BU1363" s="493"/>
      <c r="BV1363" s="70"/>
      <c r="BW1363" s="70"/>
      <c r="BX1363" s="70"/>
      <c r="BY1363" s="70"/>
      <c r="BZ1363" s="70"/>
      <c r="CA1363" s="70"/>
      <c r="CB1363" s="70"/>
      <c r="CC1363" s="70"/>
      <c r="CD1363" s="491"/>
      <c r="CE1363" s="491"/>
      <c r="CF1363" s="491"/>
      <c r="CG1363" s="491"/>
      <c r="CH1363" s="491"/>
      <c r="CI1363" s="491"/>
      <c r="CJ1363" s="491"/>
      <c r="CK1363" s="490"/>
      <c r="CL1363" s="186"/>
    </row>
    <row r="1364" spans="67:90" x14ac:dyDescent="0.2">
      <c r="BO1364" s="490"/>
      <c r="BP1364" s="73"/>
      <c r="BQ1364" s="73"/>
      <c r="BR1364" s="73"/>
      <c r="BS1364" s="493"/>
      <c r="BT1364" s="493"/>
      <c r="BU1364" s="493"/>
      <c r="BV1364" s="70"/>
      <c r="BW1364" s="70"/>
      <c r="BX1364" s="70"/>
      <c r="BY1364" s="70"/>
      <c r="BZ1364" s="70"/>
      <c r="CA1364" s="70"/>
      <c r="CB1364" s="70"/>
      <c r="CC1364" s="70"/>
      <c r="CD1364" s="491"/>
      <c r="CE1364" s="491"/>
      <c r="CF1364" s="491"/>
      <c r="CG1364" s="491"/>
      <c r="CH1364" s="491"/>
      <c r="CI1364" s="491"/>
      <c r="CJ1364" s="491"/>
      <c r="CK1364" s="490"/>
      <c r="CL1364" s="186"/>
    </row>
    <row r="1365" spans="67:90" x14ac:dyDescent="0.2">
      <c r="BO1365" s="490"/>
      <c r="BP1365" s="73"/>
      <c r="BQ1365" s="73"/>
      <c r="BR1365" s="73"/>
      <c r="BS1365" s="493"/>
      <c r="BT1365" s="493"/>
      <c r="BU1365" s="493"/>
      <c r="BV1365" s="70"/>
      <c r="BW1365" s="70"/>
      <c r="BX1365" s="70"/>
      <c r="BY1365" s="70"/>
      <c r="BZ1365" s="70"/>
      <c r="CA1365" s="70"/>
      <c r="CB1365" s="70"/>
      <c r="CC1365" s="70"/>
      <c r="CD1365" s="491"/>
      <c r="CE1365" s="491"/>
      <c r="CF1365" s="491"/>
      <c r="CG1365" s="491"/>
      <c r="CH1365" s="491"/>
      <c r="CI1365" s="491"/>
      <c r="CJ1365" s="491"/>
      <c r="CK1365" s="490"/>
      <c r="CL1365" s="186"/>
    </row>
    <row r="1366" spans="67:90" x14ac:dyDescent="0.2">
      <c r="BO1366" s="490"/>
      <c r="BP1366" s="73"/>
      <c r="BQ1366" s="73"/>
      <c r="BR1366" s="73"/>
      <c r="BS1366" s="493"/>
      <c r="BT1366" s="493"/>
      <c r="BU1366" s="493"/>
      <c r="BV1366" s="70"/>
      <c r="BW1366" s="70"/>
      <c r="BX1366" s="70"/>
      <c r="BY1366" s="70"/>
      <c r="BZ1366" s="70"/>
      <c r="CA1366" s="70"/>
      <c r="CB1366" s="70"/>
      <c r="CC1366" s="70"/>
      <c r="CD1366" s="491"/>
      <c r="CE1366" s="491"/>
      <c r="CF1366" s="491"/>
      <c r="CG1366" s="491"/>
      <c r="CH1366" s="491"/>
      <c r="CI1366" s="491"/>
      <c r="CJ1366" s="491"/>
      <c r="CK1366" s="490"/>
      <c r="CL1366" s="186"/>
    </row>
    <row r="1367" spans="67:90" x14ac:dyDescent="0.2">
      <c r="BO1367" s="490"/>
      <c r="BP1367" s="73"/>
      <c r="BQ1367" s="73"/>
      <c r="BR1367" s="73"/>
      <c r="BS1367" s="493"/>
      <c r="BT1367" s="493"/>
      <c r="BU1367" s="493"/>
      <c r="BV1367" s="70"/>
      <c r="BW1367" s="70"/>
      <c r="BX1367" s="70"/>
      <c r="BY1367" s="70"/>
      <c r="BZ1367" s="70"/>
      <c r="CA1367" s="70"/>
      <c r="CB1367" s="70"/>
      <c r="CC1367" s="70"/>
      <c r="CD1367" s="491"/>
      <c r="CE1367" s="491"/>
      <c r="CF1367" s="491"/>
      <c r="CG1367" s="491"/>
      <c r="CH1367" s="491"/>
      <c r="CI1367" s="491"/>
      <c r="CJ1367" s="491"/>
      <c r="CK1367" s="490"/>
      <c r="CL1367" s="186"/>
    </row>
    <row r="1368" spans="67:90" x14ac:dyDescent="0.2">
      <c r="BO1368" s="490"/>
      <c r="BP1368" s="73"/>
      <c r="BQ1368" s="73"/>
      <c r="BR1368" s="73"/>
      <c r="BS1368" s="493"/>
      <c r="BT1368" s="493"/>
      <c r="BU1368" s="493"/>
      <c r="BV1368" s="70"/>
      <c r="BW1368" s="70"/>
      <c r="BX1368" s="70"/>
      <c r="BY1368" s="70"/>
      <c r="BZ1368" s="70"/>
      <c r="CA1368" s="70"/>
      <c r="CB1368" s="70"/>
      <c r="CC1368" s="70"/>
      <c r="CD1368" s="491"/>
      <c r="CE1368" s="491"/>
      <c r="CF1368" s="491"/>
      <c r="CG1368" s="491"/>
      <c r="CH1368" s="491"/>
      <c r="CI1368" s="491"/>
      <c r="CJ1368" s="491"/>
      <c r="CK1368" s="490"/>
      <c r="CL1368" s="186"/>
    </row>
    <row r="1369" spans="67:90" x14ac:dyDescent="0.2">
      <c r="BO1369" s="490"/>
      <c r="BP1369" s="73"/>
      <c r="BQ1369" s="73"/>
      <c r="BR1369" s="73"/>
      <c r="BS1369" s="493"/>
      <c r="BT1369" s="493"/>
      <c r="BU1369" s="493"/>
      <c r="BV1369" s="70"/>
      <c r="BW1369" s="70"/>
      <c r="BX1369" s="70"/>
      <c r="BY1369" s="70"/>
      <c r="BZ1369" s="70"/>
      <c r="CA1369" s="70"/>
      <c r="CB1369" s="70"/>
      <c r="CC1369" s="70"/>
      <c r="CD1369" s="491"/>
      <c r="CE1369" s="491"/>
      <c r="CF1369" s="491"/>
      <c r="CG1369" s="491"/>
      <c r="CH1369" s="491"/>
      <c r="CI1369" s="491"/>
      <c r="CJ1369" s="491"/>
      <c r="CK1369" s="490"/>
      <c r="CL1369" s="186"/>
    </row>
    <row r="1370" spans="67:90" x14ac:dyDescent="0.2">
      <c r="BO1370" s="490"/>
      <c r="BP1370" s="73"/>
      <c r="BQ1370" s="73"/>
      <c r="BR1370" s="73"/>
      <c r="BS1370" s="493"/>
      <c r="BT1370" s="493"/>
      <c r="BU1370" s="493"/>
      <c r="BV1370" s="70"/>
      <c r="BW1370" s="70"/>
      <c r="BX1370" s="70"/>
      <c r="BY1370" s="70"/>
      <c r="BZ1370" s="70"/>
      <c r="CA1370" s="70"/>
      <c r="CB1370" s="70"/>
      <c r="CC1370" s="70"/>
      <c r="CD1370" s="491"/>
      <c r="CE1370" s="491"/>
      <c r="CF1370" s="491"/>
      <c r="CG1370" s="491"/>
      <c r="CH1370" s="491"/>
      <c r="CI1370" s="491"/>
      <c r="CJ1370" s="491"/>
      <c r="CK1370" s="490"/>
      <c r="CL1370" s="186"/>
    </row>
    <row r="1371" spans="67:90" x14ac:dyDescent="0.2">
      <c r="BO1371" s="490"/>
      <c r="BP1371" s="73"/>
      <c r="BQ1371" s="73"/>
      <c r="BR1371" s="73"/>
      <c r="BS1371" s="493"/>
      <c r="BT1371" s="493"/>
      <c r="BU1371" s="493"/>
      <c r="BV1371" s="70"/>
      <c r="BW1371" s="70"/>
      <c r="BX1371" s="70"/>
      <c r="BY1371" s="70"/>
      <c r="BZ1371" s="70"/>
      <c r="CA1371" s="70"/>
      <c r="CB1371" s="70"/>
      <c r="CC1371" s="70"/>
      <c r="CD1371" s="491"/>
      <c r="CE1371" s="491"/>
      <c r="CF1371" s="491"/>
      <c r="CG1371" s="491"/>
      <c r="CH1371" s="491"/>
      <c r="CI1371" s="491"/>
      <c r="CJ1371" s="491"/>
      <c r="CK1371" s="490"/>
      <c r="CL1371" s="186"/>
    </row>
    <row r="1372" spans="67:90" x14ac:dyDescent="0.2">
      <c r="BO1372" s="490"/>
      <c r="BP1372" s="73"/>
      <c r="BQ1372" s="73"/>
      <c r="BR1372" s="73"/>
      <c r="BS1372" s="493"/>
      <c r="BT1372" s="493"/>
      <c r="BU1372" s="493"/>
      <c r="BV1372" s="70"/>
      <c r="BW1372" s="70"/>
      <c r="BX1372" s="70"/>
      <c r="BY1372" s="70"/>
      <c r="BZ1372" s="70"/>
      <c r="CA1372" s="70"/>
      <c r="CB1372" s="70"/>
      <c r="CC1372" s="70"/>
      <c r="CD1372" s="491"/>
      <c r="CE1372" s="491"/>
      <c r="CF1372" s="491"/>
      <c r="CG1372" s="491"/>
      <c r="CH1372" s="491"/>
      <c r="CI1372" s="491"/>
      <c r="CJ1372" s="491"/>
      <c r="CK1372" s="490"/>
      <c r="CL1372" s="186"/>
    </row>
    <row r="1373" spans="67:90" x14ac:dyDescent="0.2">
      <c r="BO1373" s="490"/>
      <c r="BP1373" s="73"/>
      <c r="BQ1373" s="73"/>
      <c r="BR1373" s="73"/>
      <c r="BS1373" s="493"/>
      <c r="BT1373" s="493"/>
      <c r="BU1373" s="493"/>
      <c r="BV1373" s="70"/>
      <c r="BW1373" s="70"/>
      <c r="BX1373" s="70"/>
      <c r="BY1373" s="70"/>
      <c r="BZ1373" s="70"/>
      <c r="CA1373" s="70"/>
      <c r="CB1373" s="70"/>
      <c r="CC1373" s="70"/>
      <c r="CD1373" s="491"/>
      <c r="CE1373" s="491"/>
      <c r="CF1373" s="491"/>
      <c r="CG1373" s="491"/>
      <c r="CH1373" s="491"/>
      <c r="CI1373" s="491"/>
      <c r="CJ1373" s="491"/>
      <c r="CK1373" s="490"/>
      <c r="CL1373" s="186"/>
    </row>
    <row r="1374" spans="67:90" x14ac:dyDescent="0.2">
      <c r="BO1374" s="490"/>
      <c r="BP1374" s="73"/>
      <c r="BQ1374" s="73"/>
      <c r="BR1374" s="73"/>
      <c r="BS1374" s="493"/>
      <c r="BT1374" s="493"/>
      <c r="BU1374" s="493"/>
      <c r="BV1374" s="70"/>
      <c r="BW1374" s="70"/>
      <c r="BX1374" s="70"/>
      <c r="BY1374" s="70"/>
      <c r="BZ1374" s="70"/>
      <c r="CA1374" s="70"/>
      <c r="CB1374" s="70"/>
      <c r="CC1374" s="70"/>
      <c r="CD1374" s="491"/>
      <c r="CE1374" s="491"/>
      <c r="CF1374" s="491"/>
      <c r="CG1374" s="491"/>
      <c r="CH1374" s="491"/>
      <c r="CI1374" s="491"/>
      <c r="CJ1374" s="491"/>
      <c r="CK1374" s="490"/>
      <c r="CL1374" s="186"/>
    </row>
    <row r="1375" spans="67:90" x14ac:dyDescent="0.2">
      <c r="BO1375" s="490"/>
      <c r="BP1375" s="73"/>
      <c r="BQ1375" s="73"/>
      <c r="BR1375" s="73"/>
      <c r="BS1375" s="493"/>
      <c r="BT1375" s="493"/>
      <c r="BU1375" s="493"/>
      <c r="BV1375" s="70"/>
      <c r="BW1375" s="70"/>
      <c r="BX1375" s="70"/>
      <c r="BY1375" s="70"/>
      <c r="BZ1375" s="70"/>
      <c r="CA1375" s="70"/>
      <c r="CB1375" s="70"/>
      <c r="CC1375" s="70"/>
      <c r="CD1375" s="491"/>
      <c r="CE1375" s="491"/>
      <c r="CF1375" s="491"/>
      <c r="CG1375" s="491"/>
      <c r="CH1375" s="491"/>
      <c r="CI1375" s="491"/>
      <c r="CJ1375" s="491"/>
      <c r="CK1375" s="490"/>
      <c r="CL1375" s="186"/>
    </row>
    <row r="1376" spans="67:90" x14ac:dyDescent="0.2">
      <c r="BO1376" s="490"/>
      <c r="BP1376" s="73"/>
      <c r="BQ1376" s="73"/>
      <c r="BR1376" s="73"/>
      <c r="BS1376" s="493"/>
      <c r="BT1376" s="493"/>
      <c r="BU1376" s="493"/>
      <c r="BV1376" s="70"/>
      <c r="BW1376" s="70"/>
      <c r="BX1376" s="70"/>
      <c r="BY1376" s="70"/>
      <c r="BZ1376" s="70"/>
      <c r="CA1376" s="70"/>
      <c r="CB1376" s="70"/>
      <c r="CC1376" s="70"/>
      <c r="CD1376" s="491"/>
      <c r="CE1376" s="491"/>
      <c r="CF1376" s="491"/>
      <c r="CG1376" s="491"/>
      <c r="CH1376" s="491"/>
      <c r="CI1376" s="491"/>
      <c r="CJ1376" s="491"/>
      <c r="CK1376" s="490"/>
      <c r="CL1376" s="186"/>
    </row>
    <row r="1377" spans="67:90" x14ac:dyDescent="0.2">
      <c r="BO1377" s="490"/>
      <c r="BP1377" s="73"/>
      <c r="BQ1377" s="73"/>
      <c r="BR1377" s="73"/>
      <c r="BS1377" s="493"/>
      <c r="BT1377" s="493"/>
      <c r="BU1377" s="493"/>
      <c r="BV1377" s="70"/>
      <c r="BW1377" s="70"/>
      <c r="BX1377" s="70"/>
      <c r="BY1377" s="70"/>
      <c r="BZ1377" s="70"/>
      <c r="CA1377" s="70"/>
      <c r="CB1377" s="70"/>
      <c r="CC1377" s="70"/>
      <c r="CD1377" s="491"/>
      <c r="CE1377" s="491"/>
      <c r="CF1377" s="491"/>
      <c r="CG1377" s="491"/>
      <c r="CH1377" s="491"/>
      <c r="CI1377" s="491"/>
      <c r="CJ1377" s="491"/>
      <c r="CK1377" s="490"/>
      <c r="CL1377" s="186"/>
    </row>
    <row r="1378" spans="67:90" x14ac:dyDescent="0.2">
      <c r="BO1378" s="490"/>
      <c r="BP1378" s="73"/>
      <c r="BQ1378" s="73"/>
      <c r="BR1378" s="73"/>
      <c r="BS1378" s="493"/>
      <c r="BT1378" s="493"/>
      <c r="BU1378" s="493"/>
      <c r="BV1378" s="70"/>
      <c r="BW1378" s="70"/>
      <c r="BX1378" s="70"/>
      <c r="BY1378" s="70"/>
      <c r="BZ1378" s="70"/>
      <c r="CA1378" s="70"/>
      <c r="CB1378" s="70"/>
      <c r="CC1378" s="70"/>
      <c r="CD1378" s="491"/>
      <c r="CE1378" s="491"/>
      <c r="CF1378" s="491"/>
      <c r="CG1378" s="491"/>
      <c r="CH1378" s="491"/>
      <c r="CI1378" s="491"/>
      <c r="CJ1378" s="491"/>
      <c r="CK1378" s="490"/>
      <c r="CL1378" s="186"/>
    </row>
    <row r="1379" spans="67:90" x14ac:dyDescent="0.2">
      <c r="BO1379" s="490"/>
      <c r="BP1379" s="73"/>
      <c r="BQ1379" s="73"/>
      <c r="BR1379" s="73"/>
      <c r="BS1379" s="493"/>
      <c r="BT1379" s="493"/>
      <c r="BU1379" s="493"/>
      <c r="BV1379" s="70"/>
      <c r="BW1379" s="70"/>
      <c r="BX1379" s="70"/>
      <c r="BY1379" s="70"/>
      <c r="BZ1379" s="70"/>
      <c r="CA1379" s="70"/>
      <c r="CB1379" s="70"/>
      <c r="CC1379" s="70"/>
      <c r="CD1379" s="491"/>
      <c r="CE1379" s="491"/>
      <c r="CF1379" s="491"/>
      <c r="CG1379" s="491"/>
      <c r="CH1379" s="491"/>
      <c r="CI1379" s="491"/>
      <c r="CJ1379" s="491"/>
      <c r="CK1379" s="490"/>
      <c r="CL1379" s="186"/>
    </row>
    <row r="1380" spans="67:90" x14ac:dyDescent="0.2">
      <c r="BO1380" s="490"/>
      <c r="BP1380" s="73"/>
      <c r="BQ1380" s="73"/>
      <c r="BR1380" s="73"/>
      <c r="BS1380" s="493"/>
      <c r="BT1380" s="493"/>
      <c r="BU1380" s="493"/>
      <c r="BV1380" s="70"/>
      <c r="BW1380" s="70"/>
      <c r="BX1380" s="70"/>
      <c r="BY1380" s="70"/>
      <c r="BZ1380" s="70"/>
      <c r="CA1380" s="70"/>
      <c r="CB1380" s="70"/>
      <c r="CC1380" s="70"/>
      <c r="CD1380" s="491"/>
      <c r="CE1380" s="491"/>
      <c r="CF1380" s="491"/>
      <c r="CG1380" s="491"/>
      <c r="CH1380" s="491"/>
      <c r="CI1380" s="491"/>
      <c r="CJ1380" s="491"/>
      <c r="CK1380" s="490"/>
      <c r="CL1380" s="186"/>
    </row>
    <row r="1381" spans="67:90" x14ac:dyDescent="0.2">
      <c r="BO1381" s="490"/>
      <c r="BP1381" s="73"/>
      <c r="BQ1381" s="73"/>
      <c r="BR1381" s="73"/>
      <c r="BS1381" s="493"/>
      <c r="BT1381" s="493"/>
      <c r="BU1381" s="493"/>
      <c r="BV1381" s="70"/>
      <c r="BW1381" s="70"/>
      <c r="BX1381" s="70"/>
      <c r="BY1381" s="70"/>
      <c r="BZ1381" s="70"/>
      <c r="CA1381" s="70"/>
      <c r="CB1381" s="70"/>
      <c r="CC1381" s="70"/>
      <c r="CD1381" s="491"/>
      <c r="CE1381" s="491"/>
      <c r="CF1381" s="491"/>
      <c r="CG1381" s="491"/>
      <c r="CH1381" s="491"/>
      <c r="CI1381" s="491"/>
      <c r="CJ1381" s="491"/>
      <c r="CK1381" s="490"/>
      <c r="CL1381" s="186"/>
    </row>
    <row r="1382" spans="67:90" x14ac:dyDescent="0.2">
      <c r="BO1382" s="490"/>
      <c r="BP1382" s="73"/>
      <c r="BQ1382" s="73"/>
      <c r="BR1382" s="73"/>
      <c r="BS1382" s="493"/>
      <c r="BT1382" s="493"/>
      <c r="BU1382" s="493"/>
      <c r="BV1382" s="70"/>
      <c r="BW1382" s="70"/>
      <c r="BX1382" s="70"/>
      <c r="BY1382" s="70"/>
      <c r="BZ1382" s="70"/>
      <c r="CA1382" s="70"/>
      <c r="CB1382" s="70"/>
      <c r="CC1382" s="70"/>
      <c r="CD1382" s="491"/>
      <c r="CE1382" s="491"/>
      <c r="CF1382" s="491"/>
      <c r="CG1382" s="491"/>
      <c r="CH1382" s="491"/>
      <c r="CI1382" s="491"/>
      <c r="CJ1382" s="491"/>
      <c r="CK1382" s="490"/>
      <c r="CL1382" s="186"/>
    </row>
    <row r="1383" spans="67:90" x14ac:dyDescent="0.2">
      <c r="BO1383" s="490"/>
      <c r="BP1383" s="73"/>
      <c r="BQ1383" s="73"/>
      <c r="BR1383" s="73"/>
      <c r="BS1383" s="493"/>
      <c r="BT1383" s="493"/>
      <c r="BU1383" s="493"/>
      <c r="BV1383" s="70"/>
      <c r="BW1383" s="70"/>
      <c r="BX1383" s="70"/>
      <c r="BY1383" s="70"/>
      <c r="BZ1383" s="70"/>
      <c r="CA1383" s="70"/>
      <c r="CB1383" s="70"/>
      <c r="CC1383" s="70"/>
      <c r="CD1383" s="491"/>
      <c r="CE1383" s="491"/>
      <c r="CF1383" s="491"/>
      <c r="CG1383" s="491"/>
      <c r="CH1383" s="491"/>
      <c r="CI1383" s="491"/>
      <c r="CJ1383" s="491"/>
      <c r="CK1383" s="490"/>
      <c r="CL1383" s="186"/>
    </row>
    <row r="1384" spans="67:90" x14ac:dyDescent="0.2">
      <c r="BO1384" s="490"/>
      <c r="BP1384" s="73"/>
      <c r="BQ1384" s="73"/>
      <c r="BR1384" s="73"/>
      <c r="BS1384" s="493"/>
      <c r="BT1384" s="493"/>
      <c r="BU1384" s="493"/>
      <c r="BV1384" s="70"/>
      <c r="BW1384" s="70"/>
      <c r="BX1384" s="70"/>
      <c r="BY1384" s="70"/>
      <c r="BZ1384" s="70"/>
      <c r="CA1384" s="70"/>
      <c r="CB1384" s="70"/>
      <c r="CC1384" s="70"/>
      <c r="CD1384" s="491"/>
      <c r="CE1384" s="491"/>
      <c r="CF1384" s="491"/>
      <c r="CG1384" s="491"/>
      <c r="CH1384" s="491"/>
      <c r="CI1384" s="491"/>
      <c r="CJ1384" s="491"/>
      <c r="CK1384" s="490"/>
      <c r="CL1384" s="186"/>
    </row>
    <row r="1385" spans="67:90" x14ac:dyDescent="0.2">
      <c r="BO1385" s="490"/>
      <c r="BP1385" s="73"/>
      <c r="BQ1385" s="73"/>
      <c r="BR1385" s="73"/>
      <c r="BS1385" s="493"/>
      <c r="BT1385" s="493"/>
      <c r="BU1385" s="493"/>
      <c r="BV1385" s="70"/>
      <c r="BW1385" s="70"/>
      <c r="BX1385" s="70"/>
      <c r="BY1385" s="70"/>
      <c r="BZ1385" s="70"/>
      <c r="CA1385" s="70"/>
      <c r="CB1385" s="70"/>
      <c r="CC1385" s="70"/>
      <c r="CD1385" s="491"/>
      <c r="CE1385" s="491"/>
      <c r="CF1385" s="491"/>
      <c r="CG1385" s="491"/>
      <c r="CH1385" s="491"/>
      <c r="CI1385" s="491"/>
      <c r="CJ1385" s="491"/>
      <c r="CK1385" s="490"/>
      <c r="CL1385" s="186"/>
    </row>
    <row r="1386" spans="67:90" x14ac:dyDescent="0.2">
      <c r="BO1386" s="490"/>
      <c r="BP1386" s="73"/>
      <c r="BQ1386" s="73"/>
      <c r="BR1386" s="73"/>
      <c r="BS1386" s="493"/>
      <c r="BT1386" s="493"/>
      <c r="BU1386" s="493"/>
      <c r="BV1386" s="70"/>
      <c r="BW1386" s="70"/>
      <c r="BX1386" s="70"/>
      <c r="BY1386" s="70"/>
      <c r="BZ1386" s="70"/>
      <c r="CA1386" s="70"/>
      <c r="CB1386" s="70"/>
      <c r="CC1386" s="70"/>
      <c r="CD1386" s="491"/>
      <c r="CE1386" s="491"/>
      <c r="CF1386" s="491"/>
      <c r="CG1386" s="491"/>
      <c r="CH1386" s="491"/>
      <c r="CI1386" s="491"/>
      <c r="CJ1386" s="491"/>
      <c r="CK1386" s="490"/>
      <c r="CL1386" s="186"/>
    </row>
    <row r="1387" spans="67:90" x14ac:dyDescent="0.2">
      <c r="BO1387" s="490"/>
      <c r="BP1387" s="73"/>
      <c r="BQ1387" s="73"/>
      <c r="BR1387" s="73"/>
      <c r="BS1387" s="493"/>
      <c r="BT1387" s="493"/>
      <c r="BU1387" s="493"/>
      <c r="BV1387" s="70"/>
      <c r="BW1387" s="70"/>
      <c r="BX1387" s="70"/>
      <c r="BY1387" s="70"/>
      <c r="BZ1387" s="70"/>
      <c r="CA1387" s="70"/>
      <c r="CB1387" s="70"/>
      <c r="CC1387" s="70"/>
      <c r="CD1387" s="491"/>
      <c r="CE1387" s="491"/>
      <c r="CF1387" s="491"/>
      <c r="CG1387" s="491"/>
      <c r="CH1387" s="491"/>
      <c r="CI1387" s="491"/>
      <c r="CJ1387" s="491"/>
      <c r="CK1387" s="490"/>
      <c r="CL1387" s="186"/>
    </row>
    <row r="1388" spans="67:90" x14ac:dyDescent="0.2">
      <c r="BO1388" s="490"/>
      <c r="BP1388" s="73"/>
      <c r="BQ1388" s="73"/>
      <c r="BR1388" s="73"/>
      <c r="BS1388" s="493"/>
      <c r="BT1388" s="493"/>
      <c r="BU1388" s="493"/>
      <c r="BV1388" s="70"/>
      <c r="BW1388" s="70"/>
      <c r="BX1388" s="70"/>
      <c r="BY1388" s="70"/>
      <c r="BZ1388" s="70"/>
      <c r="CA1388" s="70"/>
      <c r="CB1388" s="70"/>
      <c r="CC1388" s="70"/>
      <c r="CD1388" s="491"/>
      <c r="CE1388" s="491"/>
      <c r="CF1388" s="491"/>
      <c r="CG1388" s="491"/>
      <c r="CH1388" s="491"/>
      <c r="CI1388" s="491"/>
      <c r="CJ1388" s="491"/>
      <c r="CK1388" s="490"/>
      <c r="CL1388" s="186"/>
    </row>
    <row r="1389" spans="67:90" x14ac:dyDescent="0.2">
      <c r="BO1389" s="490"/>
      <c r="BP1389" s="73"/>
      <c r="BQ1389" s="73"/>
      <c r="BR1389" s="73"/>
      <c r="BS1389" s="493"/>
      <c r="BT1389" s="493"/>
      <c r="BU1389" s="493"/>
      <c r="BV1389" s="70"/>
      <c r="BW1389" s="70"/>
      <c r="BX1389" s="70"/>
      <c r="BY1389" s="70"/>
      <c r="BZ1389" s="70"/>
      <c r="CA1389" s="70"/>
      <c r="CB1389" s="70"/>
      <c r="CC1389" s="70"/>
      <c r="CD1389" s="491"/>
      <c r="CE1389" s="491"/>
      <c r="CF1389" s="491"/>
      <c r="CG1389" s="491"/>
      <c r="CH1389" s="491"/>
      <c r="CI1389" s="491"/>
      <c r="CJ1389" s="491"/>
      <c r="CK1389" s="490"/>
      <c r="CL1389" s="186"/>
    </row>
    <row r="1390" spans="67:90" x14ac:dyDescent="0.2">
      <c r="BO1390" s="490"/>
      <c r="BP1390" s="73"/>
      <c r="BQ1390" s="73"/>
      <c r="BR1390" s="73"/>
      <c r="BS1390" s="493"/>
      <c r="BT1390" s="493"/>
      <c r="BU1390" s="493"/>
      <c r="BV1390" s="70"/>
      <c r="BW1390" s="70"/>
      <c r="BX1390" s="70"/>
      <c r="BY1390" s="70"/>
      <c r="BZ1390" s="70"/>
      <c r="CA1390" s="70"/>
      <c r="CB1390" s="70"/>
      <c r="CC1390" s="70"/>
      <c r="CD1390" s="491"/>
      <c r="CE1390" s="491"/>
      <c r="CF1390" s="491"/>
      <c r="CG1390" s="491"/>
      <c r="CH1390" s="491"/>
      <c r="CI1390" s="491"/>
      <c r="CJ1390" s="491"/>
      <c r="CK1390" s="490"/>
      <c r="CL1390" s="186"/>
    </row>
    <row r="1391" spans="67:90" x14ac:dyDescent="0.2">
      <c r="BO1391" s="490"/>
      <c r="BP1391" s="73"/>
      <c r="BQ1391" s="73"/>
      <c r="BR1391" s="73"/>
      <c r="BS1391" s="493"/>
      <c r="BT1391" s="493"/>
      <c r="BU1391" s="493"/>
      <c r="BV1391" s="70"/>
      <c r="BW1391" s="70"/>
      <c r="BX1391" s="70"/>
      <c r="BY1391" s="70"/>
      <c r="BZ1391" s="70"/>
      <c r="CA1391" s="70"/>
      <c r="CB1391" s="70"/>
      <c r="CC1391" s="70"/>
      <c r="CD1391" s="491"/>
      <c r="CE1391" s="491"/>
      <c r="CF1391" s="491"/>
      <c r="CG1391" s="491"/>
      <c r="CH1391" s="491"/>
      <c r="CI1391" s="491"/>
      <c r="CJ1391" s="491"/>
      <c r="CK1391" s="490"/>
      <c r="CL1391" s="186"/>
    </row>
    <row r="1392" spans="67:90" x14ac:dyDescent="0.2">
      <c r="BO1392" s="490"/>
      <c r="BP1392" s="73"/>
      <c r="BQ1392" s="73"/>
      <c r="BR1392" s="73"/>
      <c r="BS1392" s="493"/>
      <c r="BT1392" s="493"/>
      <c r="BU1392" s="493"/>
      <c r="BV1392" s="70"/>
      <c r="BW1392" s="70"/>
      <c r="BX1392" s="70"/>
      <c r="BY1392" s="70"/>
      <c r="BZ1392" s="70"/>
      <c r="CA1392" s="70"/>
      <c r="CB1392" s="70"/>
      <c r="CC1392" s="70"/>
      <c r="CD1392" s="491"/>
      <c r="CE1392" s="491"/>
      <c r="CF1392" s="491"/>
      <c r="CG1392" s="491"/>
      <c r="CH1392" s="491"/>
      <c r="CI1392" s="491"/>
      <c r="CJ1392" s="491"/>
      <c r="CK1392" s="490"/>
      <c r="CL1392" s="186"/>
    </row>
    <row r="1393" spans="67:90" x14ac:dyDescent="0.2">
      <c r="BO1393" s="490"/>
      <c r="BP1393" s="73"/>
      <c r="BQ1393" s="73"/>
      <c r="BR1393" s="73"/>
      <c r="BS1393" s="493"/>
      <c r="BT1393" s="493"/>
      <c r="BU1393" s="493"/>
      <c r="BV1393" s="70"/>
      <c r="BW1393" s="70"/>
      <c r="BX1393" s="70"/>
      <c r="BY1393" s="70"/>
      <c r="BZ1393" s="70"/>
      <c r="CA1393" s="70"/>
      <c r="CB1393" s="70"/>
      <c r="CC1393" s="70"/>
      <c r="CD1393" s="491"/>
      <c r="CE1393" s="491"/>
      <c r="CF1393" s="491"/>
      <c r="CG1393" s="491"/>
      <c r="CH1393" s="491"/>
      <c r="CI1393" s="491"/>
      <c r="CJ1393" s="491"/>
      <c r="CK1393" s="490"/>
      <c r="CL1393" s="186"/>
    </row>
    <row r="1394" spans="67:90" x14ac:dyDescent="0.2">
      <c r="BO1394" s="490"/>
      <c r="BP1394" s="73"/>
      <c r="BQ1394" s="73"/>
      <c r="BR1394" s="73"/>
      <c r="BS1394" s="493"/>
      <c r="BT1394" s="493"/>
      <c r="BU1394" s="493"/>
      <c r="BV1394" s="70"/>
      <c r="BW1394" s="70"/>
      <c r="BX1394" s="70"/>
      <c r="BY1394" s="70"/>
      <c r="BZ1394" s="70"/>
      <c r="CA1394" s="70"/>
      <c r="CB1394" s="70"/>
      <c r="CC1394" s="70"/>
      <c r="CD1394" s="491"/>
      <c r="CE1394" s="491"/>
      <c r="CF1394" s="491"/>
      <c r="CG1394" s="491"/>
      <c r="CH1394" s="491"/>
      <c r="CI1394" s="491"/>
      <c r="CJ1394" s="491"/>
      <c r="CK1394" s="490"/>
      <c r="CL1394" s="186"/>
    </row>
    <row r="1395" spans="67:90" x14ac:dyDescent="0.2">
      <c r="BO1395" s="490"/>
      <c r="BP1395" s="73"/>
      <c r="BQ1395" s="73"/>
      <c r="BR1395" s="73"/>
      <c r="BS1395" s="493"/>
      <c r="BT1395" s="493"/>
      <c r="BU1395" s="493"/>
      <c r="BV1395" s="70"/>
      <c r="BW1395" s="70"/>
      <c r="BX1395" s="70"/>
      <c r="BY1395" s="70"/>
      <c r="BZ1395" s="70"/>
      <c r="CA1395" s="70"/>
      <c r="CB1395" s="70"/>
      <c r="CC1395" s="70"/>
      <c r="CD1395" s="491"/>
      <c r="CE1395" s="491"/>
      <c r="CF1395" s="491"/>
      <c r="CG1395" s="491"/>
      <c r="CH1395" s="491"/>
      <c r="CI1395" s="491"/>
      <c r="CJ1395" s="491"/>
      <c r="CK1395" s="490"/>
      <c r="CL1395" s="186"/>
    </row>
    <row r="1396" spans="67:90" x14ac:dyDescent="0.2">
      <c r="BO1396" s="490"/>
      <c r="BP1396" s="73"/>
      <c r="BQ1396" s="73"/>
      <c r="BR1396" s="73"/>
      <c r="BS1396" s="493"/>
      <c r="BT1396" s="493"/>
      <c r="BU1396" s="493"/>
      <c r="BV1396" s="70"/>
      <c r="BW1396" s="70"/>
      <c r="BX1396" s="70"/>
      <c r="BY1396" s="70"/>
      <c r="BZ1396" s="70"/>
      <c r="CA1396" s="70"/>
      <c r="CB1396" s="70"/>
      <c r="CC1396" s="70"/>
      <c r="CD1396" s="491"/>
      <c r="CE1396" s="491"/>
      <c r="CF1396" s="491"/>
      <c r="CG1396" s="491"/>
      <c r="CH1396" s="491"/>
      <c r="CI1396" s="491"/>
      <c r="CJ1396" s="491"/>
      <c r="CK1396" s="490"/>
      <c r="CL1396" s="186"/>
    </row>
    <row r="1397" spans="67:90" x14ac:dyDescent="0.2">
      <c r="BO1397" s="490"/>
      <c r="BP1397" s="73"/>
      <c r="BQ1397" s="73"/>
      <c r="BR1397" s="73"/>
      <c r="BS1397" s="493"/>
      <c r="BT1397" s="493"/>
      <c r="BU1397" s="493"/>
      <c r="BV1397" s="70"/>
      <c r="BW1397" s="70"/>
      <c r="BX1397" s="70"/>
      <c r="BY1397" s="70"/>
      <c r="BZ1397" s="70"/>
      <c r="CA1397" s="70"/>
      <c r="CB1397" s="70"/>
      <c r="CC1397" s="70"/>
      <c r="CD1397" s="491"/>
      <c r="CE1397" s="491"/>
      <c r="CF1397" s="491"/>
      <c r="CG1397" s="491"/>
      <c r="CH1397" s="491"/>
      <c r="CI1397" s="491"/>
      <c r="CJ1397" s="491"/>
      <c r="CK1397" s="490"/>
      <c r="CL1397" s="186"/>
    </row>
    <row r="1398" spans="67:90" x14ac:dyDescent="0.2">
      <c r="BO1398" s="490"/>
      <c r="BP1398" s="73"/>
      <c r="BQ1398" s="73"/>
      <c r="BR1398" s="73"/>
      <c r="BS1398" s="493"/>
      <c r="BT1398" s="493"/>
      <c r="BU1398" s="493"/>
      <c r="BV1398" s="70"/>
      <c r="BW1398" s="70"/>
      <c r="BX1398" s="70"/>
      <c r="BY1398" s="70"/>
      <c r="BZ1398" s="70"/>
      <c r="CA1398" s="70"/>
      <c r="CB1398" s="70"/>
      <c r="CC1398" s="70"/>
      <c r="CD1398" s="491"/>
      <c r="CE1398" s="491"/>
      <c r="CF1398" s="491"/>
      <c r="CG1398" s="491"/>
      <c r="CH1398" s="491"/>
      <c r="CI1398" s="491"/>
      <c r="CJ1398" s="491"/>
      <c r="CK1398" s="490"/>
      <c r="CL1398" s="186"/>
    </row>
    <row r="1399" spans="67:90" x14ac:dyDescent="0.2">
      <c r="BO1399" s="490"/>
      <c r="BP1399" s="73"/>
      <c r="BQ1399" s="73"/>
      <c r="BR1399" s="73"/>
      <c r="BS1399" s="493"/>
      <c r="BT1399" s="493"/>
      <c r="BU1399" s="493"/>
      <c r="BV1399" s="70"/>
      <c r="BW1399" s="70"/>
      <c r="BX1399" s="70"/>
      <c r="BY1399" s="70"/>
      <c r="BZ1399" s="70"/>
      <c r="CA1399" s="70"/>
      <c r="CB1399" s="70"/>
      <c r="CC1399" s="70"/>
      <c r="CD1399" s="491"/>
      <c r="CE1399" s="491"/>
      <c r="CF1399" s="491"/>
      <c r="CG1399" s="491"/>
      <c r="CH1399" s="491"/>
      <c r="CI1399" s="491"/>
      <c r="CJ1399" s="491"/>
      <c r="CK1399" s="490"/>
      <c r="CL1399" s="186"/>
    </row>
    <row r="1400" spans="67:90" x14ac:dyDescent="0.2">
      <c r="BO1400" s="490"/>
      <c r="BP1400" s="73"/>
      <c r="BQ1400" s="73"/>
      <c r="BR1400" s="73"/>
      <c r="BS1400" s="493"/>
      <c r="BT1400" s="493"/>
      <c r="BU1400" s="493"/>
      <c r="BV1400" s="70"/>
      <c r="BW1400" s="70"/>
      <c r="BX1400" s="70"/>
      <c r="BY1400" s="70"/>
      <c r="BZ1400" s="70"/>
      <c r="CA1400" s="70"/>
      <c r="CB1400" s="70"/>
      <c r="CC1400" s="70"/>
      <c r="CD1400" s="491"/>
      <c r="CE1400" s="491"/>
      <c r="CF1400" s="491"/>
      <c r="CG1400" s="491"/>
      <c r="CH1400" s="491"/>
      <c r="CI1400" s="491"/>
      <c r="CJ1400" s="491"/>
      <c r="CK1400" s="490"/>
      <c r="CL1400" s="186"/>
    </row>
    <row r="1401" spans="67:90" x14ac:dyDescent="0.2">
      <c r="BO1401" s="490"/>
      <c r="BP1401" s="73"/>
      <c r="BQ1401" s="73"/>
      <c r="BR1401" s="73"/>
      <c r="BS1401" s="493"/>
      <c r="BT1401" s="493"/>
      <c r="BU1401" s="493"/>
      <c r="BV1401" s="70"/>
      <c r="BW1401" s="70"/>
      <c r="BX1401" s="70"/>
      <c r="BY1401" s="70"/>
      <c r="BZ1401" s="70"/>
      <c r="CA1401" s="70"/>
      <c r="CB1401" s="70"/>
      <c r="CC1401" s="70"/>
      <c r="CD1401" s="491"/>
      <c r="CE1401" s="491"/>
      <c r="CF1401" s="491"/>
      <c r="CG1401" s="491"/>
      <c r="CH1401" s="491"/>
      <c r="CI1401" s="491"/>
      <c r="CJ1401" s="491"/>
      <c r="CK1401" s="490"/>
      <c r="CL1401" s="186"/>
    </row>
    <row r="1402" spans="67:90" x14ac:dyDescent="0.2">
      <c r="BO1402" s="490"/>
      <c r="BP1402" s="73"/>
      <c r="BQ1402" s="73"/>
      <c r="BR1402" s="73"/>
      <c r="BS1402" s="493"/>
      <c r="BT1402" s="493"/>
      <c r="BU1402" s="493"/>
      <c r="BV1402" s="70"/>
      <c r="BW1402" s="70"/>
      <c r="BX1402" s="70"/>
      <c r="BY1402" s="70"/>
      <c r="BZ1402" s="70"/>
      <c r="CA1402" s="70"/>
      <c r="CB1402" s="70"/>
      <c r="CC1402" s="70"/>
      <c r="CD1402" s="491"/>
      <c r="CE1402" s="491"/>
      <c r="CF1402" s="491"/>
      <c r="CG1402" s="491"/>
      <c r="CH1402" s="491"/>
      <c r="CI1402" s="491"/>
      <c r="CJ1402" s="491"/>
      <c r="CK1402" s="490"/>
      <c r="CL1402" s="186"/>
    </row>
    <row r="1403" spans="67:90" x14ac:dyDescent="0.2">
      <c r="BO1403" s="490"/>
      <c r="BP1403" s="73"/>
      <c r="BQ1403" s="73"/>
      <c r="BR1403" s="73"/>
      <c r="BS1403" s="493"/>
      <c r="BT1403" s="493"/>
      <c r="BU1403" s="493"/>
      <c r="BV1403" s="70"/>
      <c r="BW1403" s="70"/>
      <c r="BX1403" s="70"/>
      <c r="BY1403" s="70"/>
      <c r="BZ1403" s="70"/>
      <c r="CA1403" s="70"/>
      <c r="CB1403" s="70"/>
      <c r="CC1403" s="70"/>
      <c r="CD1403" s="491"/>
      <c r="CE1403" s="491"/>
      <c r="CF1403" s="491"/>
      <c r="CG1403" s="491"/>
      <c r="CH1403" s="491"/>
      <c r="CI1403" s="491"/>
      <c r="CJ1403" s="491"/>
      <c r="CK1403" s="490"/>
      <c r="CL1403" s="186"/>
    </row>
    <row r="1404" spans="67:90" x14ac:dyDescent="0.2">
      <c r="BO1404" s="490"/>
      <c r="BP1404" s="73"/>
      <c r="BQ1404" s="73"/>
      <c r="BR1404" s="73"/>
      <c r="BS1404" s="493"/>
      <c r="BT1404" s="493"/>
      <c r="BU1404" s="493"/>
      <c r="BV1404" s="70"/>
      <c r="BW1404" s="70"/>
      <c r="BX1404" s="70"/>
      <c r="BY1404" s="70"/>
      <c r="BZ1404" s="70"/>
      <c r="CA1404" s="70"/>
      <c r="CB1404" s="70"/>
      <c r="CC1404" s="70"/>
      <c r="CD1404" s="491"/>
      <c r="CE1404" s="491"/>
      <c r="CF1404" s="491"/>
      <c r="CG1404" s="491"/>
      <c r="CH1404" s="491"/>
      <c r="CI1404" s="491"/>
      <c r="CJ1404" s="491"/>
      <c r="CK1404" s="490"/>
      <c r="CL1404" s="186"/>
    </row>
    <row r="1405" spans="67:90" x14ac:dyDescent="0.2">
      <c r="BO1405" s="490"/>
      <c r="BP1405" s="73"/>
      <c r="BQ1405" s="73"/>
      <c r="BR1405" s="73"/>
      <c r="BS1405" s="493"/>
      <c r="BT1405" s="493"/>
      <c r="BU1405" s="493"/>
      <c r="BV1405" s="70"/>
      <c r="BW1405" s="70"/>
      <c r="BX1405" s="70"/>
      <c r="BY1405" s="70"/>
      <c r="BZ1405" s="70"/>
      <c r="CA1405" s="70"/>
      <c r="CB1405" s="70"/>
      <c r="CC1405" s="70"/>
      <c r="CD1405" s="491"/>
      <c r="CE1405" s="491"/>
      <c r="CF1405" s="491"/>
      <c r="CG1405" s="491"/>
      <c r="CH1405" s="491"/>
      <c r="CI1405" s="491"/>
      <c r="CJ1405" s="491"/>
      <c r="CK1405" s="490"/>
      <c r="CL1405" s="186"/>
    </row>
    <row r="1406" spans="67:90" x14ac:dyDescent="0.2">
      <c r="BO1406" s="490"/>
      <c r="BP1406" s="73"/>
      <c r="BQ1406" s="73"/>
      <c r="BR1406" s="73"/>
      <c r="BS1406" s="493"/>
      <c r="BT1406" s="493"/>
      <c r="BU1406" s="493"/>
      <c r="BV1406" s="70"/>
      <c r="BW1406" s="70"/>
      <c r="BX1406" s="70"/>
      <c r="BY1406" s="70"/>
      <c r="BZ1406" s="70"/>
      <c r="CA1406" s="70"/>
      <c r="CB1406" s="70"/>
      <c r="CC1406" s="70"/>
      <c r="CD1406" s="491"/>
      <c r="CE1406" s="491"/>
      <c r="CF1406" s="491"/>
      <c r="CG1406" s="491"/>
      <c r="CH1406" s="491"/>
      <c r="CI1406" s="491"/>
      <c r="CJ1406" s="491"/>
      <c r="CK1406" s="490"/>
      <c r="CL1406" s="186"/>
    </row>
    <row r="1407" spans="67:90" x14ac:dyDescent="0.2">
      <c r="BO1407" s="490"/>
      <c r="BP1407" s="73"/>
      <c r="BQ1407" s="73"/>
      <c r="BR1407" s="73"/>
      <c r="BS1407" s="493"/>
      <c r="BT1407" s="493"/>
      <c r="BU1407" s="493"/>
      <c r="BV1407" s="70"/>
      <c r="BW1407" s="70"/>
      <c r="BX1407" s="70"/>
      <c r="BY1407" s="70"/>
      <c r="BZ1407" s="70"/>
      <c r="CA1407" s="70"/>
      <c r="CB1407" s="70"/>
      <c r="CC1407" s="70"/>
      <c r="CD1407" s="491"/>
      <c r="CE1407" s="491"/>
      <c r="CF1407" s="491"/>
      <c r="CG1407" s="491"/>
      <c r="CH1407" s="491"/>
      <c r="CI1407" s="491"/>
      <c r="CJ1407" s="491"/>
      <c r="CK1407" s="490"/>
      <c r="CL1407" s="186"/>
    </row>
    <row r="1408" spans="67:90" x14ac:dyDescent="0.2">
      <c r="BO1408" s="490"/>
      <c r="BP1408" s="73"/>
      <c r="BQ1408" s="73"/>
      <c r="BR1408" s="73"/>
      <c r="BS1408" s="493"/>
      <c r="BT1408" s="493"/>
      <c r="BU1408" s="493"/>
      <c r="BV1408" s="70"/>
      <c r="BW1408" s="70"/>
      <c r="BX1408" s="70"/>
      <c r="BY1408" s="70"/>
      <c r="BZ1408" s="70"/>
      <c r="CA1408" s="70"/>
      <c r="CB1408" s="70"/>
      <c r="CC1408" s="70"/>
      <c r="CD1408" s="491"/>
      <c r="CE1408" s="491"/>
      <c r="CF1408" s="491"/>
      <c r="CG1408" s="491"/>
      <c r="CH1408" s="491"/>
      <c r="CI1408" s="491"/>
      <c r="CJ1408" s="491"/>
      <c r="CK1408" s="490"/>
      <c r="CL1408" s="186"/>
    </row>
    <row r="1409" spans="67:90" x14ac:dyDescent="0.2">
      <c r="BO1409" s="490"/>
      <c r="BP1409" s="73"/>
      <c r="BQ1409" s="73"/>
      <c r="BR1409" s="73"/>
      <c r="BS1409" s="493"/>
      <c r="BT1409" s="493"/>
      <c r="BU1409" s="493"/>
      <c r="BV1409" s="70"/>
      <c r="BW1409" s="70"/>
      <c r="BX1409" s="70"/>
      <c r="BY1409" s="70"/>
      <c r="BZ1409" s="70"/>
      <c r="CA1409" s="70"/>
      <c r="CB1409" s="70"/>
      <c r="CC1409" s="70"/>
      <c r="CD1409" s="491"/>
      <c r="CE1409" s="491"/>
      <c r="CF1409" s="491"/>
      <c r="CG1409" s="491"/>
      <c r="CH1409" s="491"/>
      <c r="CI1409" s="491"/>
      <c r="CJ1409" s="491"/>
      <c r="CK1409" s="490"/>
      <c r="CL1409" s="186"/>
    </row>
    <row r="1410" spans="67:90" x14ac:dyDescent="0.2">
      <c r="BO1410" s="490"/>
      <c r="BP1410" s="73"/>
      <c r="BQ1410" s="73"/>
      <c r="BR1410" s="73"/>
      <c r="BS1410" s="493"/>
      <c r="BT1410" s="493"/>
      <c r="BU1410" s="493"/>
      <c r="BV1410" s="70"/>
      <c r="BW1410" s="70"/>
      <c r="BX1410" s="70"/>
      <c r="BY1410" s="70"/>
      <c r="BZ1410" s="70"/>
      <c r="CA1410" s="70"/>
      <c r="CB1410" s="70"/>
      <c r="CC1410" s="70"/>
      <c r="CD1410" s="491"/>
      <c r="CE1410" s="491"/>
      <c r="CF1410" s="491"/>
      <c r="CG1410" s="491"/>
      <c r="CH1410" s="491"/>
      <c r="CI1410" s="491"/>
      <c r="CJ1410" s="491"/>
      <c r="CK1410" s="490"/>
      <c r="CL1410" s="186"/>
    </row>
    <row r="1411" spans="67:90" x14ac:dyDescent="0.2">
      <c r="BO1411" s="490"/>
      <c r="BP1411" s="73"/>
      <c r="BQ1411" s="73"/>
      <c r="BR1411" s="73"/>
      <c r="BS1411" s="493"/>
      <c r="BT1411" s="493"/>
      <c r="BU1411" s="493"/>
      <c r="BV1411" s="70"/>
      <c r="BW1411" s="70"/>
      <c r="BX1411" s="70"/>
      <c r="BY1411" s="70"/>
      <c r="BZ1411" s="70"/>
      <c r="CA1411" s="70"/>
      <c r="CB1411" s="70"/>
      <c r="CC1411" s="70"/>
      <c r="CD1411" s="491"/>
      <c r="CE1411" s="491"/>
      <c r="CF1411" s="491"/>
      <c r="CG1411" s="491"/>
      <c r="CH1411" s="491"/>
      <c r="CI1411" s="491"/>
      <c r="CJ1411" s="491"/>
      <c r="CK1411" s="490"/>
      <c r="CL1411" s="186"/>
    </row>
    <row r="1412" spans="67:90" x14ac:dyDescent="0.2">
      <c r="BO1412" s="490"/>
      <c r="BP1412" s="73"/>
      <c r="BQ1412" s="73"/>
      <c r="BR1412" s="73"/>
      <c r="BS1412" s="493"/>
      <c r="BT1412" s="493"/>
      <c r="BU1412" s="493"/>
      <c r="BV1412" s="70"/>
      <c r="BW1412" s="70"/>
      <c r="BX1412" s="70"/>
      <c r="BY1412" s="70"/>
      <c r="BZ1412" s="70"/>
      <c r="CA1412" s="70"/>
      <c r="CB1412" s="70"/>
      <c r="CC1412" s="70"/>
      <c r="CD1412" s="491"/>
      <c r="CE1412" s="491"/>
      <c r="CF1412" s="491"/>
      <c r="CG1412" s="491"/>
      <c r="CH1412" s="491"/>
      <c r="CI1412" s="491"/>
      <c r="CJ1412" s="491"/>
      <c r="CK1412" s="490"/>
      <c r="CL1412" s="186"/>
    </row>
    <row r="1413" spans="67:90" x14ac:dyDescent="0.2">
      <c r="BO1413" s="490"/>
      <c r="BP1413" s="73"/>
      <c r="BQ1413" s="73"/>
      <c r="BR1413" s="73"/>
      <c r="BS1413" s="493"/>
      <c r="BT1413" s="493"/>
      <c r="BU1413" s="493"/>
      <c r="BV1413" s="70"/>
      <c r="BW1413" s="70"/>
      <c r="BX1413" s="70"/>
      <c r="BY1413" s="70"/>
      <c r="BZ1413" s="70"/>
      <c r="CA1413" s="70"/>
      <c r="CB1413" s="70"/>
      <c r="CC1413" s="70"/>
      <c r="CD1413" s="491"/>
      <c r="CE1413" s="491"/>
      <c r="CF1413" s="491"/>
      <c r="CG1413" s="491"/>
      <c r="CH1413" s="491"/>
      <c r="CI1413" s="491"/>
      <c r="CJ1413" s="491"/>
      <c r="CK1413" s="490"/>
      <c r="CL1413" s="186"/>
    </row>
    <row r="1414" spans="67:90" x14ac:dyDescent="0.2">
      <c r="BO1414" s="490"/>
      <c r="BP1414" s="73"/>
      <c r="BQ1414" s="73"/>
      <c r="BR1414" s="73"/>
      <c r="BS1414" s="493"/>
      <c r="BT1414" s="493"/>
      <c r="BU1414" s="493"/>
      <c r="BV1414" s="70"/>
      <c r="BW1414" s="70"/>
      <c r="BX1414" s="70"/>
      <c r="BY1414" s="70"/>
      <c r="BZ1414" s="70"/>
      <c r="CA1414" s="70"/>
      <c r="CB1414" s="70"/>
      <c r="CC1414" s="70"/>
      <c r="CD1414" s="491"/>
      <c r="CE1414" s="491"/>
      <c r="CF1414" s="491"/>
      <c r="CG1414" s="491"/>
      <c r="CH1414" s="491"/>
      <c r="CI1414" s="491"/>
      <c r="CJ1414" s="491"/>
      <c r="CK1414" s="490"/>
      <c r="CL1414" s="186"/>
    </row>
    <row r="1415" spans="67:90" x14ac:dyDescent="0.2">
      <c r="BO1415" s="490"/>
      <c r="BP1415" s="73"/>
      <c r="BQ1415" s="73"/>
      <c r="BR1415" s="73"/>
      <c r="BS1415" s="493"/>
      <c r="BT1415" s="493"/>
      <c r="BU1415" s="493"/>
      <c r="BV1415" s="70"/>
      <c r="BW1415" s="70"/>
      <c r="BX1415" s="70"/>
      <c r="BY1415" s="70"/>
      <c r="BZ1415" s="70"/>
      <c r="CA1415" s="70"/>
      <c r="CB1415" s="70"/>
      <c r="CC1415" s="70"/>
      <c r="CD1415" s="491"/>
      <c r="CE1415" s="491"/>
      <c r="CF1415" s="491"/>
      <c r="CG1415" s="491"/>
      <c r="CH1415" s="491"/>
      <c r="CI1415" s="491"/>
      <c r="CJ1415" s="491"/>
      <c r="CK1415" s="490"/>
      <c r="CL1415" s="186"/>
    </row>
    <row r="1416" spans="67:90" x14ac:dyDescent="0.2">
      <c r="BO1416" s="490"/>
      <c r="BP1416" s="73"/>
      <c r="BQ1416" s="73"/>
      <c r="BR1416" s="73"/>
      <c r="BS1416" s="493"/>
      <c r="BT1416" s="493"/>
      <c r="BU1416" s="493"/>
      <c r="BV1416" s="70"/>
      <c r="BW1416" s="70"/>
      <c r="BX1416" s="70"/>
      <c r="BY1416" s="70"/>
      <c r="BZ1416" s="70"/>
      <c r="CA1416" s="70"/>
      <c r="CB1416" s="70"/>
      <c r="CC1416" s="70"/>
      <c r="CD1416" s="491"/>
      <c r="CE1416" s="491"/>
      <c r="CF1416" s="491"/>
      <c r="CG1416" s="491"/>
      <c r="CH1416" s="491"/>
      <c r="CI1416" s="491"/>
      <c r="CJ1416" s="491"/>
      <c r="CK1416" s="490"/>
      <c r="CL1416" s="186"/>
    </row>
    <row r="1417" spans="67:90" x14ac:dyDescent="0.2">
      <c r="BO1417" s="490"/>
      <c r="BP1417" s="73"/>
      <c r="BQ1417" s="73"/>
      <c r="BR1417" s="73"/>
      <c r="BS1417" s="493"/>
      <c r="BT1417" s="493"/>
      <c r="BU1417" s="493"/>
      <c r="BV1417" s="70"/>
      <c r="BW1417" s="70"/>
      <c r="BX1417" s="70"/>
      <c r="BY1417" s="70"/>
      <c r="BZ1417" s="70"/>
      <c r="CA1417" s="70"/>
      <c r="CB1417" s="70"/>
      <c r="CC1417" s="70"/>
      <c r="CD1417" s="491"/>
      <c r="CE1417" s="491"/>
      <c r="CF1417" s="491"/>
      <c r="CG1417" s="491"/>
      <c r="CH1417" s="491"/>
      <c r="CI1417" s="491"/>
      <c r="CJ1417" s="491"/>
      <c r="CK1417" s="490"/>
      <c r="CL1417" s="186"/>
    </row>
    <row r="1418" spans="67:90" x14ac:dyDescent="0.2">
      <c r="BO1418" s="490"/>
      <c r="BP1418" s="73"/>
      <c r="BQ1418" s="73"/>
      <c r="BR1418" s="73"/>
      <c r="BS1418" s="493"/>
      <c r="BT1418" s="493"/>
      <c r="BU1418" s="493"/>
      <c r="BV1418" s="70"/>
      <c r="BW1418" s="70"/>
      <c r="BX1418" s="70"/>
      <c r="BY1418" s="70"/>
      <c r="BZ1418" s="70"/>
      <c r="CA1418" s="70"/>
      <c r="CB1418" s="70"/>
      <c r="CC1418" s="70"/>
      <c r="CD1418" s="491"/>
      <c r="CE1418" s="491"/>
      <c r="CF1418" s="491"/>
      <c r="CG1418" s="491"/>
      <c r="CH1418" s="491"/>
      <c r="CI1418" s="491"/>
      <c r="CJ1418" s="491"/>
      <c r="CK1418" s="490"/>
      <c r="CL1418" s="186"/>
    </row>
    <row r="1419" spans="67:90" x14ac:dyDescent="0.2">
      <c r="BO1419" s="490"/>
      <c r="BP1419" s="73"/>
      <c r="BQ1419" s="73"/>
      <c r="BR1419" s="73"/>
      <c r="BS1419" s="493"/>
      <c r="BT1419" s="493"/>
      <c r="BU1419" s="493"/>
      <c r="BV1419" s="70"/>
      <c r="BW1419" s="70"/>
      <c r="BX1419" s="70"/>
      <c r="BY1419" s="70"/>
      <c r="BZ1419" s="70"/>
      <c r="CA1419" s="70"/>
      <c r="CB1419" s="70"/>
      <c r="CC1419" s="70"/>
      <c r="CD1419" s="491"/>
      <c r="CE1419" s="491"/>
      <c r="CF1419" s="491"/>
      <c r="CG1419" s="491"/>
      <c r="CH1419" s="491"/>
      <c r="CI1419" s="491"/>
      <c r="CJ1419" s="491"/>
      <c r="CK1419" s="490"/>
      <c r="CL1419" s="186"/>
    </row>
    <row r="1420" spans="67:90" x14ac:dyDescent="0.2">
      <c r="BO1420" s="490"/>
      <c r="BP1420" s="73"/>
      <c r="BQ1420" s="73"/>
      <c r="BR1420" s="73"/>
      <c r="BS1420" s="493"/>
      <c r="BT1420" s="493"/>
      <c r="BU1420" s="493"/>
      <c r="BV1420" s="70"/>
      <c r="BW1420" s="70"/>
      <c r="BX1420" s="70"/>
      <c r="BY1420" s="70"/>
      <c r="BZ1420" s="70"/>
      <c r="CA1420" s="70"/>
      <c r="CB1420" s="70"/>
      <c r="CC1420" s="70"/>
      <c r="CD1420" s="491"/>
      <c r="CE1420" s="491"/>
      <c r="CF1420" s="491"/>
      <c r="CG1420" s="491"/>
      <c r="CH1420" s="491"/>
      <c r="CI1420" s="491"/>
      <c r="CJ1420" s="491"/>
      <c r="CK1420" s="490"/>
      <c r="CL1420" s="186"/>
    </row>
    <row r="1421" spans="67:90" x14ac:dyDescent="0.2">
      <c r="BO1421" s="490"/>
      <c r="BP1421" s="73"/>
      <c r="BQ1421" s="73"/>
      <c r="BR1421" s="73"/>
      <c r="BS1421" s="493"/>
      <c r="BT1421" s="493"/>
      <c r="BU1421" s="493"/>
      <c r="BV1421" s="70"/>
      <c r="BW1421" s="70"/>
      <c r="BX1421" s="70"/>
      <c r="BY1421" s="70"/>
      <c r="BZ1421" s="70"/>
      <c r="CA1421" s="70"/>
      <c r="CB1421" s="70"/>
      <c r="CC1421" s="70"/>
      <c r="CD1421" s="491"/>
      <c r="CE1421" s="491"/>
      <c r="CF1421" s="491"/>
      <c r="CG1421" s="491"/>
      <c r="CH1421" s="491"/>
      <c r="CI1421" s="491"/>
      <c r="CJ1421" s="491"/>
      <c r="CK1421" s="490"/>
      <c r="CL1421" s="186"/>
    </row>
    <row r="1422" spans="67:90" x14ac:dyDescent="0.2">
      <c r="BO1422" s="490"/>
      <c r="BP1422" s="73"/>
      <c r="BQ1422" s="73"/>
      <c r="BR1422" s="73"/>
      <c r="BS1422" s="493"/>
      <c r="BT1422" s="493"/>
      <c r="BU1422" s="493"/>
      <c r="BV1422" s="70"/>
      <c r="BW1422" s="70"/>
      <c r="BX1422" s="70"/>
      <c r="BY1422" s="70"/>
      <c r="BZ1422" s="70"/>
      <c r="CA1422" s="70"/>
      <c r="CB1422" s="70"/>
      <c r="CC1422" s="70"/>
      <c r="CD1422" s="491"/>
      <c r="CE1422" s="491"/>
      <c r="CF1422" s="491"/>
      <c r="CG1422" s="491"/>
      <c r="CH1422" s="491"/>
      <c r="CI1422" s="491"/>
      <c r="CJ1422" s="491"/>
      <c r="CK1422" s="490"/>
      <c r="CL1422" s="186"/>
    </row>
    <row r="1423" spans="67:90" x14ac:dyDescent="0.2">
      <c r="BO1423" s="490"/>
      <c r="BP1423" s="73"/>
      <c r="BQ1423" s="73"/>
      <c r="BR1423" s="73"/>
      <c r="BS1423" s="493"/>
      <c r="BT1423" s="493"/>
      <c r="BU1423" s="493"/>
      <c r="BV1423" s="70"/>
      <c r="BW1423" s="70"/>
      <c r="BX1423" s="70"/>
      <c r="BY1423" s="70"/>
      <c r="BZ1423" s="70"/>
      <c r="CA1423" s="70"/>
      <c r="CB1423" s="70"/>
      <c r="CC1423" s="70"/>
      <c r="CD1423" s="491"/>
      <c r="CE1423" s="491"/>
      <c r="CF1423" s="491"/>
      <c r="CG1423" s="491"/>
      <c r="CH1423" s="491"/>
      <c r="CI1423" s="491"/>
      <c r="CJ1423" s="491"/>
      <c r="CK1423" s="490"/>
      <c r="CL1423" s="186"/>
    </row>
    <row r="1424" spans="67:90" x14ac:dyDescent="0.2">
      <c r="BO1424" s="490"/>
      <c r="BP1424" s="73"/>
      <c r="BQ1424" s="73"/>
      <c r="BR1424" s="73"/>
      <c r="BS1424" s="493"/>
      <c r="BT1424" s="493"/>
      <c r="BU1424" s="493"/>
      <c r="BV1424" s="70"/>
      <c r="BW1424" s="70"/>
      <c r="BX1424" s="70"/>
      <c r="BY1424" s="70"/>
      <c r="BZ1424" s="70"/>
      <c r="CA1424" s="70"/>
      <c r="CB1424" s="70"/>
      <c r="CC1424" s="70"/>
      <c r="CD1424" s="491"/>
      <c r="CE1424" s="491"/>
      <c r="CF1424" s="491"/>
      <c r="CG1424" s="491"/>
      <c r="CH1424" s="491"/>
      <c r="CI1424" s="491"/>
      <c r="CJ1424" s="491"/>
      <c r="CK1424" s="490"/>
      <c r="CL1424" s="186"/>
    </row>
    <row r="1425" spans="67:90" x14ac:dyDescent="0.2">
      <c r="BO1425" s="490"/>
      <c r="BP1425" s="73"/>
      <c r="BQ1425" s="73"/>
      <c r="BR1425" s="73"/>
      <c r="BS1425" s="493"/>
      <c r="BT1425" s="493"/>
      <c r="BU1425" s="493"/>
      <c r="BV1425" s="70"/>
      <c r="BW1425" s="70"/>
      <c r="BX1425" s="70"/>
      <c r="BY1425" s="70"/>
      <c r="BZ1425" s="70"/>
      <c r="CA1425" s="70"/>
      <c r="CB1425" s="70"/>
      <c r="CC1425" s="70"/>
      <c r="CD1425" s="491"/>
      <c r="CE1425" s="491"/>
      <c r="CF1425" s="491"/>
      <c r="CG1425" s="491"/>
      <c r="CH1425" s="491"/>
      <c r="CI1425" s="491"/>
      <c r="CJ1425" s="491"/>
      <c r="CK1425" s="490"/>
      <c r="CL1425" s="186"/>
    </row>
    <row r="1426" spans="67:90" x14ac:dyDescent="0.2">
      <c r="BO1426" s="490"/>
      <c r="BP1426" s="73"/>
      <c r="BQ1426" s="73"/>
      <c r="BR1426" s="73"/>
      <c r="BS1426" s="493"/>
      <c r="BT1426" s="493"/>
      <c r="BU1426" s="493"/>
      <c r="BV1426" s="70"/>
      <c r="BW1426" s="70"/>
      <c r="BX1426" s="70"/>
      <c r="BY1426" s="70"/>
      <c r="BZ1426" s="70"/>
      <c r="CA1426" s="70"/>
      <c r="CB1426" s="70"/>
      <c r="CC1426" s="70"/>
      <c r="CD1426" s="491"/>
      <c r="CE1426" s="491"/>
      <c r="CF1426" s="491"/>
      <c r="CG1426" s="491"/>
      <c r="CH1426" s="491"/>
      <c r="CI1426" s="491"/>
      <c r="CJ1426" s="491"/>
      <c r="CK1426" s="490"/>
      <c r="CL1426" s="186"/>
    </row>
    <row r="1427" spans="67:90" x14ac:dyDescent="0.2">
      <c r="BO1427" s="490"/>
      <c r="BP1427" s="73"/>
      <c r="BQ1427" s="73"/>
      <c r="BR1427" s="73"/>
      <c r="BS1427" s="493"/>
      <c r="BT1427" s="493"/>
      <c r="BU1427" s="493"/>
      <c r="BV1427" s="70"/>
      <c r="BW1427" s="70"/>
      <c r="BX1427" s="70"/>
      <c r="BY1427" s="70"/>
      <c r="BZ1427" s="70"/>
      <c r="CA1427" s="70"/>
      <c r="CB1427" s="70"/>
      <c r="CC1427" s="70"/>
      <c r="CD1427" s="491"/>
      <c r="CE1427" s="491"/>
      <c r="CF1427" s="491"/>
      <c r="CG1427" s="491"/>
      <c r="CH1427" s="491"/>
      <c r="CI1427" s="491"/>
      <c r="CJ1427" s="491"/>
      <c r="CK1427" s="490"/>
      <c r="CL1427" s="186"/>
    </row>
    <row r="1428" spans="67:90" x14ac:dyDescent="0.2">
      <c r="BO1428" s="490"/>
      <c r="BP1428" s="73"/>
      <c r="BQ1428" s="73"/>
      <c r="BR1428" s="73"/>
      <c r="BS1428" s="493"/>
      <c r="BT1428" s="493"/>
      <c r="BU1428" s="493"/>
      <c r="BV1428" s="70"/>
      <c r="BW1428" s="70"/>
      <c r="BX1428" s="70"/>
      <c r="BY1428" s="70"/>
      <c r="BZ1428" s="70"/>
      <c r="CA1428" s="70"/>
      <c r="CB1428" s="70"/>
      <c r="CC1428" s="70"/>
      <c r="CD1428" s="491"/>
      <c r="CE1428" s="491"/>
      <c r="CF1428" s="491"/>
      <c r="CG1428" s="491"/>
      <c r="CH1428" s="491"/>
      <c r="CI1428" s="491"/>
      <c r="CJ1428" s="491"/>
      <c r="CK1428" s="490"/>
      <c r="CL1428" s="186"/>
    </row>
    <row r="1429" spans="67:90" x14ac:dyDescent="0.2">
      <c r="BO1429" s="490"/>
      <c r="BP1429" s="73"/>
      <c r="BQ1429" s="73"/>
      <c r="BR1429" s="73"/>
      <c r="BS1429" s="493"/>
      <c r="BT1429" s="493"/>
      <c r="BU1429" s="493"/>
      <c r="BV1429" s="70"/>
      <c r="BW1429" s="70"/>
      <c r="BX1429" s="70"/>
      <c r="BY1429" s="70"/>
      <c r="BZ1429" s="70"/>
      <c r="CA1429" s="70"/>
      <c r="CB1429" s="70"/>
      <c r="CC1429" s="70"/>
      <c r="CD1429" s="491"/>
      <c r="CE1429" s="491"/>
      <c r="CF1429" s="491"/>
      <c r="CG1429" s="491"/>
      <c r="CH1429" s="491"/>
      <c r="CI1429" s="491"/>
      <c r="CJ1429" s="491"/>
      <c r="CK1429" s="490"/>
      <c r="CL1429" s="186"/>
    </row>
    <row r="1430" spans="67:90" x14ac:dyDescent="0.2">
      <c r="BO1430" s="490"/>
      <c r="BP1430" s="73"/>
      <c r="BQ1430" s="73"/>
      <c r="BR1430" s="73"/>
      <c r="BS1430" s="493"/>
      <c r="BT1430" s="493"/>
      <c r="BU1430" s="493"/>
      <c r="BV1430" s="70"/>
      <c r="BW1430" s="70"/>
      <c r="BX1430" s="70"/>
      <c r="BY1430" s="70"/>
      <c r="BZ1430" s="70"/>
      <c r="CA1430" s="70"/>
      <c r="CB1430" s="70"/>
      <c r="CC1430" s="70"/>
      <c r="CD1430" s="491"/>
      <c r="CE1430" s="491"/>
      <c r="CF1430" s="491"/>
      <c r="CG1430" s="491"/>
      <c r="CH1430" s="491"/>
      <c r="CI1430" s="491"/>
      <c r="CJ1430" s="491"/>
      <c r="CK1430" s="490"/>
      <c r="CL1430" s="186"/>
    </row>
    <row r="1431" spans="67:90" x14ac:dyDescent="0.2">
      <c r="BO1431" s="490"/>
      <c r="BP1431" s="73"/>
      <c r="BQ1431" s="73"/>
      <c r="BR1431" s="73"/>
      <c r="BS1431" s="493"/>
      <c r="BT1431" s="493"/>
      <c r="BU1431" s="493"/>
      <c r="BV1431" s="70"/>
      <c r="BW1431" s="70"/>
      <c r="BX1431" s="70"/>
      <c r="BY1431" s="70"/>
      <c r="BZ1431" s="70"/>
      <c r="CA1431" s="70"/>
      <c r="CB1431" s="70"/>
      <c r="CC1431" s="70"/>
      <c r="CD1431" s="491"/>
      <c r="CE1431" s="491"/>
      <c r="CF1431" s="491"/>
      <c r="CG1431" s="491"/>
      <c r="CH1431" s="491"/>
      <c r="CI1431" s="491"/>
      <c r="CJ1431" s="491"/>
      <c r="CK1431" s="490"/>
      <c r="CL1431" s="186"/>
    </row>
    <row r="1432" spans="67:90" x14ac:dyDescent="0.2">
      <c r="BO1432" s="490"/>
      <c r="BP1432" s="73"/>
      <c r="BQ1432" s="73"/>
      <c r="BR1432" s="73"/>
      <c r="BS1432" s="493"/>
      <c r="BT1432" s="493"/>
      <c r="BU1432" s="493"/>
      <c r="BV1432" s="70"/>
      <c r="BW1432" s="70"/>
      <c r="BX1432" s="70"/>
      <c r="BY1432" s="70"/>
      <c r="BZ1432" s="70"/>
      <c r="CA1432" s="70"/>
      <c r="CB1432" s="70"/>
      <c r="CC1432" s="70"/>
      <c r="CD1432" s="491"/>
      <c r="CE1432" s="491"/>
      <c r="CF1432" s="491"/>
      <c r="CG1432" s="491"/>
      <c r="CH1432" s="491"/>
      <c r="CI1432" s="491"/>
      <c r="CJ1432" s="491"/>
      <c r="CK1432" s="490"/>
      <c r="CL1432" s="186"/>
    </row>
    <row r="1433" spans="67:90" x14ac:dyDescent="0.2">
      <c r="BO1433" s="490"/>
      <c r="BP1433" s="73"/>
      <c r="BQ1433" s="73"/>
      <c r="BR1433" s="73"/>
      <c r="BS1433" s="493"/>
      <c r="BT1433" s="493"/>
      <c r="BU1433" s="493"/>
      <c r="BV1433" s="70"/>
      <c r="BW1433" s="70"/>
      <c r="BX1433" s="70"/>
      <c r="BY1433" s="70"/>
      <c r="BZ1433" s="70"/>
      <c r="CA1433" s="70"/>
      <c r="CB1433" s="70"/>
      <c r="CC1433" s="70"/>
      <c r="CD1433" s="491"/>
      <c r="CE1433" s="491"/>
      <c r="CF1433" s="491"/>
      <c r="CG1433" s="491"/>
      <c r="CH1433" s="491"/>
      <c r="CI1433" s="491"/>
      <c r="CJ1433" s="491"/>
      <c r="CK1433" s="490"/>
      <c r="CL1433" s="186"/>
    </row>
    <row r="1434" spans="67:90" x14ac:dyDescent="0.2">
      <c r="BO1434" s="490"/>
      <c r="BP1434" s="73"/>
      <c r="BQ1434" s="73"/>
      <c r="BR1434" s="73"/>
      <c r="BS1434" s="493"/>
      <c r="BT1434" s="493"/>
      <c r="BU1434" s="493"/>
      <c r="BV1434" s="70"/>
      <c r="BW1434" s="70"/>
      <c r="BX1434" s="70"/>
      <c r="BY1434" s="70"/>
      <c r="BZ1434" s="70"/>
      <c r="CA1434" s="70"/>
      <c r="CB1434" s="70"/>
      <c r="CC1434" s="70"/>
      <c r="CD1434" s="491"/>
      <c r="CE1434" s="491"/>
      <c r="CF1434" s="491"/>
      <c r="CG1434" s="491"/>
      <c r="CH1434" s="491"/>
      <c r="CI1434" s="491"/>
      <c r="CJ1434" s="491"/>
      <c r="CK1434" s="490"/>
      <c r="CL1434" s="186"/>
    </row>
    <row r="1435" spans="67:90" x14ac:dyDescent="0.2">
      <c r="BO1435" s="490"/>
      <c r="BP1435" s="73"/>
      <c r="BQ1435" s="73"/>
      <c r="BR1435" s="73"/>
      <c r="BS1435" s="493"/>
      <c r="BT1435" s="493"/>
      <c r="BU1435" s="493"/>
      <c r="BV1435" s="70"/>
      <c r="BW1435" s="70"/>
      <c r="BX1435" s="70"/>
      <c r="BY1435" s="70"/>
      <c r="BZ1435" s="70"/>
      <c r="CA1435" s="70"/>
      <c r="CB1435" s="70"/>
      <c r="CC1435" s="70"/>
      <c r="CD1435" s="491"/>
      <c r="CE1435" s="491"/>
      <c r="CF1435" s="491"/>
      <c r="CG1435" s="491"/>
      <c r="CH1435" s="491"/>
      <c r="CI1435" s="491"/>
      <c r="CJ1435" s="491"/>
      <c r="CK1435" s="490"/>
      <c r="CL1435" s="186"/>
    </row>
    <row r="1436" spans="67:90" x14ac:dyDescent="0.2">
      <c r="BO1436" s="490"/>
      <c r="BP1436" s="73"/>
      <c r="BQ1436" s="73"/>
      <c r="BR1436" s="73"/>
      <c r="BS1436" s="493"/>
      <c r="BT1436" s="493"/>
      <c r="BU1436" s="493"/>
      <c r="BV1436" s="70"/>
      <c r="BW1436" s="70"/>
      <c r="BX1436" s="70"/>
      <c r="BY1436" s="70"/>
      <c r="BZ1436" s="70"/>
      <c r="CA1436" s="70"/>
      <c r="CB1436" s="70"/>
      <c r="CC1436" s="70"/>
      <c r="CD1436" s="491"/>
      <c r="CE1436" s="491"/>
      <c r="CF1436" s="491"/>
      <c r="CG1436" s="491"/>
      <c r="CH1436" s="491"/>
      <c r="CI1436" s="491"/>
      <c r="CJ1436" s="491"/>
      <c r="CK1436" s="490"/>
      <c r="CL1436" s="186"/>
    </row>
    <row r="1437" spans="67:90" x14ac:dyDescent="0.2">
      <c r="BO1437" s="490"/>
      <c r="BP1437" s="73"/>
      <c r="BQ1437" s="73"/>
      <c r="BR1437" s="73"/>
      <c r="BS1437" s="493"/>
      <c r="BT1437" s="493"/>
      <c r="BU1437" s="493"/>
      <c r="BV1437" s="70"/>
      <c r="BW1437" s="70"/>
      <c r="BX1437" s="70"/>
      <c r="BY1437" s="70"/>
      <c r="BZ1437" s="70"/>
      <c r="CA1437" s="70"/>
      <c r="CB1437" s="70"/>
      <c r="CC1437" s="70"/>
      <c r="CD1437" s="491"/>
      <c r="CE1437" s="491"/>
      <c r="CF1437" s="491"/>
      <c r="CG1437" s="491"/>
      <c r="CH1437" s="491"/>
      <c r="CI1437" s="491"/>
      <c r="CJ1437" s="491"/>
      <c r="CK1437" s="490"/>
      <c r="CL1437" s="186"/>
    </row>
    <row r="1438" spans="67:90" x14ac:dyDescent="0.2">
      <c r="BO1438" s="490"/>
      <c r="BP1438" s="73"/>
      <c r="BQ1438" s="73"/>
      <c r="BR1438" s="73"/>
      <c r="BS1438" s="493"/>
      <c r="BT1438" s="493"/>
      <c r="BU1438" s="493"/>
      <c r="BV1438" s="70"/>
      <c r="BW1438" s="70"/>
      <c r="BX1438" s="70"/>
      <c r="BY1438" s="70"/>
      <c r="BZ1438" s="70"/>
      <c r="CA1438" s="70"/>
      <c r="CB1438" s="70"/>
      <c r="CC1438" s="70"/>
      <c r="CD1438" s="491"/>
      <c r="CE1438" s="491"/>
      <c r="CF1438" s="491"/>
      <c r="CG1438" s="491"/>
      <c r="CH1438" s="491"/>
      <c r="CI1438" s="491"/>
      <c r="CJ1438" s="491"/>
      <c r="CK1438" s="490"/>
      <c r="CL1438" s="186"/>
    </row>
    <row r="1439" spans="67:90" x14ac:dyDescent="0.2">
      <c r="BO1439" s="490"/>
      <c r="BP1439" s="73"/>
      <c r="BQ1439" s="73"/>
      <c r="BR1439" s="73"/>
      <c r="BS1439" s="493"/>
      <c r="BT1439" s="493"/>
      <c r="BU1439" s="493"/>
      <c r="BV1439" s="70"/>
      <c r="BW1439" s="70"/>
      <c r="BX1439" s="70"/>
      <c r="BY1439" s="70"/>
      <c r="BZ1439" s="70"/>
      <c r="CA1439" s="70"/>
      <c r="CB1439" s="70"/>
      <c r="CC1439" s="70"/>
      <c r="CD1439" s="491"/>
      <c r="CE1439" s="491"/>
      <c r="CF1439" s="491"/>
      <c r="CG1439" s="491"/>
      <c r="CH1439" s="491"/>
      <c r="CI1439" s="491"/>
      <c r="CJ1439" s="491"/>
      <c r="CK1439" s="490"/>
      <c r="CL1439" s="186"/>
    </row>
    <row r="1440" spans="67:90" x14ac:dyDescent="0.2">
      <c r="BO1440" s="490"/>
      <c r="BP1440" s="73"/>
      <c r="BQ1440" s="73"/>
      <c r="BR1440" s="73"/>
      <c r="BS1440" s="493"/>
      <c r="BT1440" s="493"/>
      <c r="BU1440" s="493"/>
      <c r="BV1440" s="70"/>
      <c r="BW1440" s="70"/>
      <c r="BX1440" s="70"/>
      <c r="BY1440" s="70"/>
      <c r="BZ1440" s="70"/>
      <c r="CA1440" s="70"/>
      <c r="CB1440" s="70"/>
      <c r="CC1440" s="70"/>
      <c r="CD1440" s="491"/>
      <c r="CE1440" s="491"/>
      <c r="CF1440" s="491"/>
      <c r="CG1440" s="491"/>
      <c r="CH1440" s="491"/>
      <c r="CI1440" s="491"/>
      <c r="CJ1440" s="491"/>
      <c r="CK1440" s="490"/>
      <c r="CL1440" s="186"/>
    </row>
    <row r="1441" spans="67:90" x14ac:dyDescent="0.2">
      <c r="BO1441" s="490"/>
      <c r="BP1441" s="73"/>
      <c r="BQ1441" s="73"/>
      <c r="BR1441" s="73"/>
      <c r="BS1441" s="493"/>
      <c r="BT1441" s="493"/>
      <c r="BU1441" s="493"/>
      <c r="BV1441" s="70"/>
      <c r="BW1441" s="70"/>
      <c r="BX1441" s="70"/>
      <c r="BY1441" s="70"/>
      <c r="BZ1441" s="70"/>
      <c r="CA1441" s="70"/>
      <c r="CB1441" s="70"/>
      <c r="CC1441" s="70"/>
      <c r="CD1441" s="491"/>
      <c r="CE1441" s="491"/>
      <c r="CF1441" s="491"/>
      <c r="CG1441" s="491"/>
      <c r="CH1441" s="491"/>
      <c r="CI1441" s="491"/>
      <c r="CJ1441" s="491"/>
      <c r="CK1441" s="490"/>
      <c r="CL1441" s="186"/>
    </row>
    <row r="1442" spans="67:90" x14ac:dyDescent="0.2">
      <c r="BO1442" s="490"/>
      <c r="BP1442" s="73"/>
      <c r="BQ1442" s="73"/>
      <c r="BR1442" s="73"/>
      <c r="BS1442" s="493"/>
      <c r="BT1442" s="493"/>
      <c r="BU1442" s="493"/>
      <c r="BV1442" s="70"/>
      <c r="BW1442" s="70"/>
      <c r="BX1442" s="70"/>
      <c r="BY1442" s="70"/>
      <c r="BZ1442" s="70"/>
      <c r="CA1442" s="70"/>
      <c r="CB1442" s="70"/>
      <c r="CC1442" s="70"/>
      <c r="CD1442" s="491"/>
      <c r="CE1442" s="491"/>
      <c r="CF1442" s="491"/>
      <c r="CG1442" s="491"/>
      <c r="CH1442" s="491"/>
      <c r="CI1442" s="491"/>
      <c r="CJ1442" s="491"/>
      <c r="CK1442" s="490"/>
      <c r="CL1442" s="186"/>
    </row>
    <row r="1443" spans="67:90" x14ac:dyDescent="0.2">
      <c r="BO1443" s="490"/>
      <c r="BP1443" s="73"/>
      <c r="BQ1443" s="73"/>
      <c r="BR1443" s="73"/>
      <c r="BS1443" s="493"/>
      <c r="BT1443" s="493"/>
      <c r="BU1443" s="493"/>
      <c r="BV1443" s="70"/>
      <c r="BW1443" s="70"/>
      <c r="BX1443" s="70"/>
      <c r="BY1443" s="70"/>
      <c r="BZ1443" s="70"/>
      <c r="CA1443" s="70"/>
      <c r="CB1443" s="70"/>
      <c r="CC1443" s="70"/>
      <c r="CD1443" s="491"/>
      <c r="CE1443" s="491"/>
      <c r="CF1443" s="491"/>
      <c r="CG1443" s="491"/>
      <c r="CH1443" s="491"/>
      <c r="CI1443" s="491"/>
      <c r="CJ1443" s="491"/>
      <c r="CK1443" s="490"/>
      <c r="CL1443" s="186"/>
    </row>
    <row r="1444" spans="67:90" x14ac:dyDescent="0.2">
      <c r="BO1444" s="490"/>
      <c r="BP1444" s="73"/>
      <c r="BQ1444" s="73"/>
      <c r="BR1444" s="73"/>
      <c r="BS1444" s="493"/>
      <c r="BT1444" s="493"/>
      <c r="BU1444" s="493"/>
      <c r="BV1444" s="70"/>
      <c r="BW1444" s="70"/>
      <c r="BX1444" s="70"/>
      <c r="BY1444" s="70"/>
      <c r="BZ1444" s="70"/>
      <c r="CA1444" s="70"/>
      <c r="CB1444" s="70"/>
      <c r="CC1444" s="70"/>
      <c r="CD1444" s="491"/>
      <c r="CE1444" s="491"/>
      <c r="CF1444" s="491"/>
      <c r="CG1444" s="491"/>
      <c r="CH1444" s="491"/>
      <c r="CI1444" s="491"/>
      <c r="CJ1444" s="491"/>
      <c r="CK1444" s="490"/>
      <c r="CL1444" s="186"/>
    </row>
    <row r="1445" spans="67:90" x14ac:dyDescent="0.2">
      <c r="BO1445" s="490"/>
      <c r="BP1445" s="73"/>
      <c r="BQ1445" s="73"/>
      <c r="BR1445" s="73"/>
      <c r="BS1445" s="493"/>
      <c r="BT1445" s="493"/>
      <c r="BU1445" s="493"/>
      <c r="BV1445" s="70"/>
      <c r="BW1445" s="70"/>
      <c r="BX1445" s="70"/>
      <c r="BY1445" s="70"/>
      <c r="BZ1445" s="70"/>
      <c r="CA1445" s="70"/>
      <c r="CB1445" s="70"/>
      <c r="CC1445" s="70"/>
      <c r="CD1445" s="491"/>
      <c r="CE1445" s="491"/>
      <c r="CF1445" s="491"/>
      <c r="CG1445" s="491"/>
      <c r="CH1445" s="491"/>
      <c r="CI1445" s="491"/>
      <c r="CJ1445" s="491"/>
      <c r="CK1445" s="490"/>
      <c r="CL1445" s="186"/>
    </row>
    <row r="1446" spans="67:90" x14ac:dyDescent="0.2">
      <c r="BO1446" s="490"/>
      <c r="BP1446" s="73"/>
      <c r="BQ1446" s="73"/>
      <c r="BR1446" s="73"/>
      <c r="BS1446" s="493"/>
      <c r="BT1446" s="493"/>
      <c r="BU1446" s="493"/>
      <c r="BV1446" s="70"/>
      <c r="BW1446" s="70"/>
      <c r="BX1446" s="70"/>
      <c r="BY1446" s="70"/>
      <c r="BZ1446" s="70"/>
      <c r="CA1446" s="70"/>
      <c r="CB1446" s="70"/>
      <c r="CC1446" s="70"/>
      <c r="CD1446" s="491"/>
      <c r="CE1446" s="491"/>
      <c r="CF1446" s="491"/>
      <c r="CG1446" s="491"/>
      <c r="CH1446" s="491"/>
      <c r="CI1446" s="491"/>
      <c r="CJ1446" s="491"/>
      <c r="CK1446" s="490"/>
      <c r="CL1446" s="186"/>
    </row>
    <row r="1447" spans="67:90" x14ac:dyDescent="0.2">
      <c r="BO1447" s="490"/>
      <c r="BP1447" s="73"/>
      <c r="BQ1447" s="73"/>
      <c r="BR1447" s="73"/>
      <c r="BS1447" s="493"/>
      <c r="BT1447" s="493"/>
      <c r="BU1447" s="493"/>
      <c r="BV1447" s="70"/>
      <c r="BW1447" s="70"/>
      <c r="BX1447" s="70"/>
      <c r="BY1447" s="70"/>
      <c r="BZ1447" s="70"/>
      <c r="CA1447" s="70"/>
      <c r="CB1447" s="70"/>
      <c r="CC1447" s="70"/>
      <c r="CD1447" s="491"/>
      <c r="CE1447" s="491"/>
      <c r="CF1447" s="491"/>
      <c r="CG1447" s="491"/>
      <c r="CH1447" s="491"/>
      <c r="CI1447" s="491"/>
      <c r="CJ1447" s="491"/>
      <c r="CK1447" s="490"/>
      <c r="CL1447" s="186"/>
    </row>
    <row r="1448" spans="67:90" x14ac:dyDescent="0.2">
      <c r="BO1448" s="490"/>
      <c r="BP1448" s="73"/>
      <c r="BQ1448" s="73"/>
      <c r="BR1448" s="73"/>
      <c r="BS1448" s="493"/>
      <c r="BT1448" s="493"/>
      <c r="BU1448" s="493"/>
      <c r="BV1448" s="70"/>
      <c r="BW1448" s="70"/>
      <c r="BX1448" s="70"/>
      <c r="BY1448" s="70"/>
      <c r="BZ1448" s="70"/>
      <c r="CA1448" s="70"/>
      <c r="CB1448" s="70"/>
      <c r="CC1448" s="70"/>
      <c r="CD1448" s="491"/>
      <c r="CE1448" s="491"/>
      <c r="CF1448" s="491"/>
      <c r="CG1448" s="491"/>
      <c r="CH1448" s="491"/>
      <c r="CI1448" s="491"/>
      <c r="CJ1448" s="491"/>
      <c r="CK1448" s="490"/>
      <c r="CL1448" s="186"/>
    </row>
    <row r="1449" spans="67:90" x14ac:dyDescent="0.2">
      <c r="BO1449" s="490"/>
      <c r="BP1449" s="73"/>
      <c r="BQ1449" s="73"/>
      <c r="BR1449" s="73"/>
      <c r="BS1449" s="493"/>
      <c r="BT1449" s="493"/>
      <c r="BU1449" s="493"/>
      <c r="BV1449" s="70"/>
      <c r="BW1449" s="70"/>
      <c r="BX1449" s="70"/>
      <c r="BY1449" s="70"/>
      <c r="BZ1449" s="70"/>
      <c r="CA1449" s="70"/>
      <c r="CB1449" s="70"/>
      <c r="CC1449" s="70"/>
      <c r="CD1449" s="491"/>
      <c r="CE1449" s="491"/>
      <c r="CF1449" s="491"/>
      <c r="CG1449" s="491"/>
      <c r="CH1449" s="491"/>
      <c r="CI1449" s="491"/>
      <c r="CJ1449" s="491"/>
      <c r="CK1449" s="490"/>
      <c r="CL1449" s="186"/>
    </row>
    <row r="1450" spans="67:90" x14ac:dyDescent="0.2">
      <c r="BO1450" s="490"/>
      <c r="BP1450" s="73"/>
      <c r="BQ1450" s="73"/>
      <c r="BR1450" s="73"/>
      <c r="BS1450" s="493"/>
      <c r="BT1450" s="493"/>
      <c r="BU1450" s="493"/>
      <c r="BV1450" s="70"/>
      <c r="BW1450" s="70"/>
      <c r="BX1450" s="70"/>
      <c r="BY1450" s="70"/>
      <c r="BZ1450" s="70"/>
      <c r="CA1450" s="70"/>
      <c r="CB1450" s="70"/>
      <c r="CC1450" s="70"/>
      <c r="CD1450" s="491"/>
      <c r="CE1450" s="491"/>
      <c r="CF1450" s="491"/>
      <c r="CG1450" s="491"/>
      <c r="CH1450" s="491"/>
      <c r="CI1450" s="491"/>
      <c r="CJ1450" s="491"/>
      <c r="CK1450" s="490"/>
      <c r="CL1450" s="186"/>
    </row>
    <row r="1451" spans="67:90" x14ac:dyDescent="0.2">
      <c r="BO1451" s="490"/>
      <c r="BP1451" s="73"/>
      <c r="BQ1451" s="73"/>
      <c r="BR1451" s="73"/>
      <c r="BS1451" s="493"/>
      <c r="BT1451" s="493"/>
      <c r="BU1451" s="493"/>
      <c r="BV1451" s="70"/>
      <c r="BW1451" s="70"/>
      <c r="BX1451" s="70"/>
      <c r="BY1451" s="70"/>
      <c r="BZ1451" s="70"/>
      <c r="CA1451" s="70"/>
      <c r="CB1451" s="70"/>
      <c r="CC1451" s="70"/>
      <c r="CD1451" s="491"/>
      <c r="CE1451" s="491"/>
      <c r="CF1451" s="491"/>
      <c r="CG1451" s="491"/>
      <c r="CH1451" s="491"/>
      <c r="CI1451" s="491"/>
      <c r="CJ1451" s="491"/>
      <c r="CK1451" s="490"/>
      <c r="CL1451" s="186"/>
    </row>
    <row r="1452" spans="67:90" x14ac:dyDescent="0.2">
      <c r="BO1452" s="490"/>
      <c r="BP1452" s="73"/>
      <c r="BQ1452" s="73"/>
      <c r="BR1452" s="73"/>
      <c r="BS1452" s="493"/>
      <c r="BT1452" s="493"/>
      <c r="BU1452" s="493"/>
      <c r="BV1452" s="70"/>
      <c r="BW1452" s="70"/>
      <c r="BX1452" s="70"/>
      <c r="BY1452" s="70"/>
      <c r="BZ1452" s="70"/>
      <c r="CA1452" s="70"/>
      <c r="CB1452" s="70"/>
      <c r="CC1452" s="70"/>
      <c r="CD1452" s="491"/>
      <c r="CE1452" s="491"/>
      <c r="CF1452" s="491"/>
      <c r="CG1452" s="491"/>
      <c r="CH1452" s="491"/>
      <c r="CI1452" s="491"/>
      <c r="CJ1452" s="491"/>
      <c r="CK1452" s="490"/>
      <c r="CL1452" s="186"/>
    </row>
    <row r="1453" spans="67:90" x14ac:dyDescent="0.2">
      <c r="BO1453" s="490"/>
      <c r="BP1453" s="73"/>
      <c r="BQ1453" s="73"/>
      <c r="BR1453" s="73"/>
      <c r="BS1453" s="493"/>
      <c r="BT1453" s="493"/>
      <c r="BU1453" s="493"/>
      <c r="BV1453" s="70"/>
      <c r="BW1453" s="70"/>
      <c r="BX1453" s="70"/>
      <c r="BY1453" s="70"/>
      <c r="BZ1453" s="70"/>
      <c r="CA1453" s="70"/>
      <c r="CB1453" s="70"/>
      <c r="CC1453" s="70"/>
      <c r="CD1453" s="491"/>
      <c r="CE1453" s="491"/>
      <c r="CF1453" s="491"/>
      <c r="CG1453" s="491"/>
      <c r="CH1453" s="491"/>
      <c r="CI1453" s="491"/>
      <c r="CJ1453" s="491"/>
      <c r="CK1453" s="490"/>
      <c r="CL1453" s="186"/>
    </row>
    <row r="1454" spans="67:90" x14ac:dyDescent="0.2">
      <c r="BO1454" s="490"/>
      <c r="BP1454" s="73"/>
      <c r="BQ1454" s="73"/>
      <c r="BR1454" s="73"/>
      <c r="BS1454" s="493"/>
      <c r="BT1454" s="493"/>
      <c r="BU1454" s="493"/>
      <c r="BV1454" s="70"/>
      <c r="BW1454" s="70"/>
      <c r="BX1454" s="70"/>
      <c r="BY1454" s="70"/>
      <c r="BZ1454" s="70"/>
      <c r="CA1454" s="70"/>
      <c r="CB1454" s="70"/>
      <c r="CC1454" s="70"/>
      <c r="CD1454" s="491"/>
      <c r="CE1454" s="491"/>
      <c r="CF1454" s="491"/>
      <c r="CG1454" s="491"/>
      <c r="CH1454" s="491"/>
      <c r="CI1454" s="491"/>
      <c r="CJ1454" s="491"/>
      <c r="CK1454" s="490"/>
      <c r="CL1454" s="186"/>
    </row>
    <row r="1455" spans="67:90" x14ac:dyDescent="0.2">
      <c r="BO1455" s="490"/>
      <c r="BP1455" s="73"/>
      <c r="BQ1455" s="73"/>
      <c r="BR1455" s="73"/>
      <c r="BS1455" s="493"/>
      <c r="BT1455" s="493"/>
      <c r="BU1455" s="493"/>
      <c r="BV1455" s="70"/>
      <c r="BW1455" s="70"/>
      <c r="BX1455" s="70"/>
      <c r="BY1455" s="70"/>
      <c r="BZ1455" s="70"/>
      <c r="CA1455" s="70"/>
      <c r="CB1455" s="70"/>
      <c r="CC1455" s="70"/>
      <c r="CD1455" s="491"/>
      <c r="CE1455" s="491"/>
      <c r="CF1455" s="491"/>
      <c r="CG1455" s="491"/>
      <c r="CH1455" s="491"/>
      <c r="CI1455" s="491"/>
      <c r="CJ1455" s="491"/>
      <c r="CK1455" s="490"/>
      <c r="CL1455" s="186"/>
    </row>
    <row r="1456" spans="67:90" x14ac:dyDescent="0.2">
      <c r="BO1456" s="490"/>
      <c r="BP1456" s="73"/>
      <c r="BQ1456" s="73"/>
      <c r="BR1456" s="73"/>
      <c r="BS1456" s="493"/>
      <c r="BT1456" s="493"/>
      <c r="BU1456" s="493"/>
      <c r="BV1456" s="70"/>
      <c r="BW1456" s="70"/>
      <c r="BX1456" s="70"/>
      <c r="BY1456" s="70"/>
      <c r="BZ1456" s="70"/>
      <c r="CA1456" s="70"/>
      <c r="CB1456" s="70"/>
      <c r="CC1456" s="70"/>
      <c r="CD1456" s="491"/>
      <c r="CE1456" s="491"/>
      <c r="CF1456" s="491"/>
      <c r="CG1456" s="491"/>
      <c r="CH1456" s="491"/>
      <c r="CI1456" s="491"/>
      <c r="CJ1456" s="491"/>
      <c r="CK1456" s="490"/>
      <c r="CL1456" s="186"/>
    </row>
    <row r="1457" spans="67:90" x14ac:dyDescent="0.2">
      <c r="BO1457" s="490"/>
      <c r="BP1457" s="73"/>
      <c r="BQ1457" s="73"/>
      <c r="BR1457" s="73"/>
      <c r="BS1457" s="493"/>
      <c r="BT1457" s="493"/>
      <c r="BU1457" s="493"/>
      <c r="BV1457" s="70"/>
      <c r="BW1457" s="70"/>
      <c r="BX1457" s="70"/>
      <c r="BY1457" s="70"/>
      <c r="BZ1457" s="70"/>
      <c r="CA1457" s="70"/>
      <c r="CB1457" s="70"/>
      <c r="CC1457" s="70"/>
      <c r="CD1457" s="491"/>
      <c r="CE1457" s="491"/>
      <c r="CF1457" s="491"/>
      <c r="CG1457" s="491"/>
      <c r="CH1457" s="491"/>
      <c r="CI1457" s="491"/>
      <c r="CJ1457" s="491"/>
      <c r="CK1457" s="490"/>
      <c r="CL1457" s="186"/>
    </row>
    <row r="1458" spans="67:90" x14ac:dyDescent="0.2">
      <c r="BO1458" s="490"/>
      <c r="BP1458" s="73"/>
      <c r="BQ1458" s="73"/>
      <c r="BR1458" s="73"/>
      <c r="BS1458" s="493"/>
      <c r="BT1458" s="493"/>
      <c r="BU1458" s="493"/>
      <c r="BV1458" s="70"/>
      <c r="BW1458" s="70"/>
      <c r="BX1458" s="70"/>
      <c r="BY1458" s="70"/>
      <c r="BZ1458" s="70"/>
      <c r="CA1458" s="70"/>
      <c r="CB1458" s="70"/>
      <c r="CC1458" s="70"/>
      <c r="CD1458" s="491"/>
      <c r="CE1458" s="491"/>
      <c r="CF1458" s="491"/>
      <c r="CG1458" s="491"/>
      <c r="CH1458" s="491"/>
      <c r="CI1458" s="491"/>
      <c r="CJ1458" s="491"/>
      <c r="CK1458" s="490"/>
      <c r="CL1458" s="186"/>
    </row>
    <row r="1459" spans="67:90" x14ac:dyDescent="0.2">
      <c r="BO1459" s="490"/>
      <c r="BP1459" s="73"/>
      <c r="BQ1459" s="73"/>
      <c r="BR1459" s="73"/>
      <c r="BS1459" s="493"/>
      <c r="BT1459" s="493"/>
      <c r="BU1459" s="493"/>
      <c r="BV1459" s="70"/>
      <c r="BW1459" s="70"/>
      <c r="BX1459" s="70"/>
      <c r="BY1459" s="70"/>
      <c r="BZ1459" s="70"/>
      <c r="CA1459" s="70"/>
      <c r="CB1459" s="70"/>
      <c r="CC1459" s="70"/>
      <c r="CD1459" s="491"/>
      <c r="CE1459" s="491"/>
      <c r="CF1459" s="491"/>
      <c r="CG1459" s="491"/>
      <c r="CH1459" s="491"/>
      <c r="CI1459" s="491"/>
      <c r="CJ1459" s="491"/>
      <c r="CK1459" s="490"/>
      <c r="CL1459" s="186"/>
    </row>
    <row r="1460" spans="67:90" x14ac:dyDescent="0.2">
      <c r="BO1460" s="490"/>
      <c r="BP1460" s="73"/>
      <c r="BQ1460" s="73"/>
      <c r="BR1460" s="73"/>
      <c r="BS1460" s="493"/>
      <c r="BT1460" s="493"/>
      <c r="BU1460" s="493"/>
      <c r="BV1460" s="70"/>
      <c r="BW1460" s="70"/>
      <c r="BX1460" s="70"/>
      <c r="BY1460" s="70"/>
      <c r="BZ1460" s="70"/>
      <c r="CA1460" s="70"/>
      <c r="CB1460" s="70"/>
      <c r="CC1460" s="70"/>
      <c r="CD1460" s="491"/>
      <c r="CE1460" s="491"/>
      <c r="CF1460" s="491"/>
      <c r="CG1460" s="491"/>
      <c r="CH1460" s="491"/>
      <c r="CI1460" s="491"/>
      <c r="CJ1460" s="491"/>
      <c r="CK1460" s="490"/>
      <c r="CL1460" s="186"/>
    </row>
    <row r="1461" spans="67:90" x14ac:dyDescent="0.2">
      <c r="BO1461" s="490"/>
      <c r="BP1461" s="73"/>
      <c r="BQ1461" s="73"/>
      <c r="BR1461" s="73"/>
      <c r="BS1461" s="493"/>
      <c r="BT1461" s="493"/>
      <c r="BU1461" s="493"/>
      <c r="BV1461" s="70"/>
      <c r="BW1461" s="70"/>
      <c r="BX1461" s="70"/>
      <c r="BY1461" s="70"/>
      <c r="BZ1461" s="70"/>
      <c r="CA1461" s="70"/>
      <c r="CB1461" s="70"/>
      <c r="CC1461" s="70"/>
      <c r="CD1461" s="491"/>
      <c r="CE1461" s="491"/>
      <c r="CF1461" s="491"/>
      <c r="CG1461" s="491"/>
      <c r="CH1461" s="491"/>
      <c r="CI1461" s="491"/>
      <c r="CJ1461" s="491"/>
      <c r="CK1461" s="490"/>
      <c r="CL1461" s="186"/>
    </row>
    <row r="1462" spans="67:90" x14ac:dyDescent="0.2">
      <c r="BO1462" s="490"/>
      <c r="BP1462" s="73"/>
      <c r="BQ1462" s="73"/>
      <c r="BR1462" s="73"/>
      <c r="BS1462" s="493"/>
      <c r="BT1462" s="493"/>
      <c r="BU1462" s="493"/>
      <c r="BV1462" s="70"/>
      <c r="BW1462" s="70"/>
      <c r="BX1462" s="70"/>
      <c r="BY1462" s="70"/>
      <c r="BZ1462" s="70"/>
      <c r="CA1462" s="70"/>
      <c r="CB1462" s="70"/>
      <c r="CC1462" s="70"/>
      <c r="CD1462" s="491"/>
      <c r="CE1462" s="491"/>
      <c r="CF1462" s="491"/>
      <c r="CG1462" s="491"/>
      <c r="CH1462" s="491"/>
      <c r="CI1462" s="491"/>
      <c r="CJ1462" s="491"/>
      <c r="CK1462" s="490"/>
      <c r="CL1462" s="186"/>
    </row>
    <row r="1463" spans="67:90" x14ac:dyDescent="0.2">
      <c r="BO1463" s="490"/>
      <c r="BP1463" s="73"/>
      <c r="BQ1463" s="73"/>
      <c r="BR1463" s="73"/>
      <c r="BS1463" s="493"/>
      <c r="BT1463" s="493"/>
      <c r="BU1463" s="493"/>
      <c r="BV1463" s="70"/>
      <c r="BW1463" s="70"/>
      <c r="BX1463" s="70"/>
      <c r="BY1463" s="70"/>
      <c r="BZ1463" s="70"/>
      <c r="CA1463" s="70"/>
      <c r="CB1463" s="70"/>
      <c r="CC1463" s="70"/>
      <c r="CD1463" s="491"/>
      <c r="CE1463" s="491"/>
      <c r="CF1463" s="491"/>
      <c r="CG1463" s="491"/>
      <c r="CH1463" s="491"/>
      <c r="CI1463" s="491"/>
      <c r="CJ1463" s="491"/>
      <c r="CK1463" s="490"/>
      <c r="CL1463" s="186"/>
    </row>
    <row r="1464" spans="67:90" x14ac:dyDescent="0.2">
      <c r="BO1464" s="490"/>
      <c r="BP1464" s="73"/>
      <c r="BQ1464" s="73"/>
      <c r="BR1464" s="73"/>
      <c r="BS1464" s="493"/>
      <c r="BT1464" s="493"/>
      <c r="BU1464" s="493"/>
      <c r="BV1464" s="70"/>
      <c r="BW1464" s="70"/>
      <c r="BX1464" s="70"/>
      <c r="BY1464" s="70"/>
      <c r="BZ1464" s="70"/>
      <c r="CA1464" s="70"/>
      <c r="CB1464" s="70"/>
      <c r="CC1464" s="70"/>
      <c r="CD1464" s="491"/>
      <c r="CE1464" s="491"/>
      <c r="CF1464" s="491"/>
      <c r="CG1464" s="491"/>
      <c r="CH1464" s="491"/>
      <c r="CI1464" s="491"/>
      <c r="CJ1464" s="491"/>
      <c r="CK1464" s="490"/>
      <c r="CL1464" s="186"/>
    </row>
    <row r="1465" spans="67:90" x14ac:dyDescent="0.2">
      <c r="BO1465" s="490"/>
      <c r="BP1465" s="73"/>
      <c r="BQ1465" s="73"/>
      <c r="BR1465" s="73"/>
      <c r="BS1465" s="493"/>
      <c r="BT1465" s="493"/>
      <c r="BU1465" s="493"/>
      <c r="BV1465" s="70"/>
      <c r="BW1465" s="70"/>
      <c r="BX1465" s="70"/>
      <c r="BY1465" s="70"/>
      <c r="BZ1465" s="70"/>
      <c r="CA1465" s="70"/>
      <c r="CB1465" s="70"/>
      <c r="CC1465" s="70"/>
      <c r="CD1465" s="491"/>
      <c r="CE1465" s="491"/>
      <c r="CF1465" s="491"/>
      <c r="CG1465" s="491"/>
      <c r="CH1465" s="491"/>
      <c r="CI1465" s="491"/>
      <c r="CJ1465" s="491"/>
      <c r="CK1465" s="490"/>
      <c r="CL1465" s="186"/>
    </row>
    <row r="1466" spans="67:90" x14ac:dyDescent="0.2">
      <c r="BO1466" s="490"/>
      <c r="BP1466" s="73"/>
      <c r="BQ1466" s="73"/>
      <c r="BR1466" s="73"/>
      <c r="BS1466" s="493"/>
      <c r="BT1466" s="493"/>
      <c r="BU1466" s="493"/>
      <c r="BV1466" s="70"/>
      <c r="BW1466" s="70"/>
      <c r="BX1466" s="70"/>
      <c r="BY1466" s="70"/>
      <c r="BZ1466" s="70"/>
      <c r="CA1466" s="70"/>
      <c r="CB1466" s="70"/>
      <c r="CC1466" s="70"/>
      <c r="CD1466" s="491"/>
      <c r="CE1466" s="491"/>
      <c r="CF1466" s="491"/>
      <c r="CG1466" s="491"/>
      <c r="CH1466" s="491"/>
      <c r="CI1466" s="491"/>
      <c r="CJ1466" s="491"/>
      <c r="CK1466" s="490"/>
      <c r="CL1466" s="186"/>
    </row>
    <row r="1467" spans="67:90" x14ac:dyDescent="0.2">
      <c r="BO1467" s="490"/>
      <c r="BP1467" s="73"/>
      <c r="BQ1467" s="73"/>
      <c r="BR1467" s="73"/>
      <c r="BS1467" s="493"/>
      <c r="BT1467" s="493"/>
      <c r="BU1467" s="493"/>
      <c r="BV1467" s="70"/>
      <c r="BW1467" s="70"/>
      <c r="BX1467" s="70"/>
      <c r="BY1467" s="70"/>
      <c r="BZ1467" s="70"/>
      <c r="CA1467" s="70"/>
      <c r="CB1467" s="70"/>
      <c r="CC1467" s="70"/>
      <c r="CD1467" s="491"/>
      <c r="CE1467" s="491"/>
      <c r="CF1467" s="491"/>
      <c r="CG1467" s="491"/>
      <c r="CH1467" s="491"/>
      <c r="CI1467" s="491"/>
      <c r="CJ1467" s="491"/>
      <c r="CK1467" s="490"/>
      <c r="CL1467" s="186"/>
    </row>
    <row r="1468" spans="67:90" x14ac:dyDescent="0.2">
      <c r="BO1468" s="490"/>
      <c r="BP1468" s="73"/>
      <c r="BQ1468" s="73"/>
      <c r="BR1468" s="73"/>
      <c r="BS1468" s="493"/>
      <c r="BT1468" s="493"/>
      <c r="BU1468" s="493"/>
      <c r="BV1468" s="70"/>
      <c r="BW1468" s="70"/>
      <c r="BX1468" s="70"/>
      <c r="BY1468" s="70"/>
      <c r="BZ1468" s="70"/>
      <c r="CA1468" s="70"/>
      <c r="CB1468" s="70"/>
      <c r="CC1468" s="70"/>
      <c r="CD1468" s="491"/>
      <c r="CE1468" s="491"/>
      <c r="CF1468" s="491"/>
      <c r="CG1468" s="491"/>
      <c r="CH1468" s="491"/>
      <c r="CI1468" s="491"/>
      <c r="CJ1468" s="491"/>
      <c r="CK1468" s="490"/>
      <c r="CL1468" s="186"/>
    </row>
    <row r="1469" spans="67:90" x14ac:dyDescent="0.2">
      <c r="BO1469" s="490"/>
      <c r="BP1469" s="73"/>
      <c r="BQ1469" s="73"/>
      <c r="BR1469" s="73"/>
      <c r="BS1469" s="493"/>
      <c r="BT1469" s="493"/>
      <c r="BU1469" s="493"/>
      <c r="BV1469" s="70"/>
      <c r="BW1469" s="70"/>
      <c r="BX1469" s="70"/>
      <c r="BY1469" s="70"/>
      <c r="BZ1469" s="70"/>
      <c r="CA1469" s="70"/>
      <c r="CB1469" s="70"/>
      <c r="CC1469" s="70"/>
      <c r="CD1469" s="491"/>
      <c r="CE1469" s="491"/>
      <c r="CF1469" s="491"/>
      <c r="CG1469" s="491"/>
      <c r="CH1469" s="491"/>
      <c r="CI1469" s="491"/>
      <c r="CJ1469" s="491"/>
      <c r="CK1469" s="490"/>
      <c r="CL1469" s="186"/>
    </row>
    <row r="1470" spans="67:90" x14ac:dyDescent="0.2">
      <c r="BO1470" s="490"/>
      <c r="BP1470" s="73"/>
      <c r="BQ1470" s="73"/>
      <c r="BR1470" s="73"/>
      <c r="BS1470" s="493"/>
      <c r="BT1470" s="493"/>
      <c r="BU1470" s="493"/>
      <c r="BV1470" s="70"/>
      <c r="BW1470" s="70"/>
      <c r="BX1470" s="70"/>
      <c r="BY1470" s="70"/>
      <c r="BZ1470" s="70"/>
      <c r="CA1470" s="70"/>
      <c r="CB1470" s="70"/>
      <c r="CC1470" s="70"/>
      <c r="CD1470" s="491"/>
      <c r="CE1470" s="491"/>
      <c r="CF1470" s="491"/>
      <c r="CG1470" s="491"/>
      <c r="CH1470" s="491"/>
      <c r="CI1470" s="491"/>
      <c r="CJ1470" s="491"/>
      <c r="CK1470" s="490"/>
      <c r="CL1470" s="186"/>
    </row>
    <row r="1471" spans="67:90" x14ac:dyDescent="0.2">
      <c r="BO1471" s="490"/>
      <c r="BP1471" s="73"/>
      <c r="BQ1471" s="73"/>
      <c r="BR1471" s="73"/>
      <c r="BS1471" s="493"/>
      <c r="BT1471" s="493"/>
      <c r="BU1471" s="493"/>
      <c r="BV1471" s="70"/>
      <c r="BW1471" s="70"/>
      <c r="BX1471" s="70"/>
      <c r="BY1471" s="70"/>
      <c r="BZ1471" s="70"/>
      <c r="CA1471" s="70"/>
      <c r="CB1471" s="70"/>
      <c r="CC1471" s="70"/>
      <c r="CD1471" s="491"/>
      <c r="CE1471" s="491"/>
      <c r="CF1471" s="491"/>
      <c r="CG1471" s="491"/>
      <c r="CH1471" s="491"/>
      <c r="CI1471" s="491"/>
      <c r="CJ1471" s="491"/>
      <c r="CK1471" s="490"/>
      <c r="CL1471" s="186"/>
    </row>
    <row r="1472" spans="67:90" x14ac:dyDescent="0.2">
      <c r="BO1472" s="490"/>
      <c r="BP1472" s="73"/>
      <c r="BQ1472" s="73"/>
      <c r="BR1472" s="73"/>
      <c r="BS1472" s="493"/>
      <c r="BT1472" s="493"/>
      <c r="BU1472" s="493"/>
      <c r="BV1472" s="70"/>
      <c r="BW1472" s="70"/>
      <c r="BX1472" s="70"/>
      <c r="BY1472" s="70"/>
      <c r="BZ1472" s="70"/>
      <c r="CA1472" s="70"/>
      <c r="CB1472" s="70"/>
      <c r="CC1472" s="70"/>
      <c r="CD1472" s="491"/>
      <c r="CE1472" s="491"/>
      <c r="CF1472" s="491"/>
      <c r="CG1472" s="491"/>
      <c r="CH1472" s="491"/>
      <c r="CI1472" s="491"/>
      <c r="CJ1472" s="491"/>
      <c r="CK1472" s="490"/>
      <c r="CL1472" s="186"/>
    </row>
    <row r="1473" spans="67:90" x14ac:dyDescent="0.2">
      <c r="BO1473" s="490"/>
      <c r="BP1473" s="73"/>
      <c r="BQ1473" s="73"/>
      <c r="BR1473" s="73"/>
      <c r="BS1473" s="493"/>
      <c r="BT1473" s="493"/>
      <c r="BU1473" s="493"/>
      <c r="BV1473" s="70"/>
      <c r="BW1473" s="70"/>
      <c r="BX1473" s="70"/>
      <c r="BY1473" s="70"/>
      <c r="BZ1473" s="70"/>
      <c r="CA1473" s="70"/>
      <c r="CB1473" s="70"/>
      <c r="CC1473" s="70"/>
      <c r="CD1473" s="491"/>
      <c r="CE1473" s="491"/>
      <c r="CF1473" s="491"/>
      <c r="CG1473" s="491"/>
      <c r="CH1473" s="491"/>
      <c r="CI1473" s="491"/>
      <c r="CJ1473" s="491"/>
      <c r="CK1473" s="490"/>
      <c r="CL1473" s="186"/>
    </row>
    <row r="1474" spans="67:90" x14ac:dyDescent="0.2">
      <c r="BO1474" s="490"/>
      <c r="BP1474" s="73"/>
      <c r="BQ1474" s="73"/>
      <c r="BR1474" s="73"/>
      <c r="BS1474" s="493"/>
      <c r="BT1474" s="493"/>
      <c r="BU1474" s="493"/>
      <c r="BV1474" s="70"/>
      <c r="BW1474" s="70"/>
      <c r="BX1474" s="70"/>
      <c r="BY1474" s="70"/>
      <c r="BZ1474" s="70"/>
      <c r="CA1474" s="70"/>
      <c r="CB1474" s="70"/>
      <c r="CC1474" s="70"/>
      <c r="CD1474" s="491"/>
      <c r="CE1474" s="491"/>
      <c r="CF1474" s="491"/>
      <c r="CG1474" s="491"/>
      <c r="CH1474" s="491"/>
      <c r="CI1474" s="491"/>
      <c r="CJ1474" s="491"/>
      <c r="CK1474" s="490"/>
      <c r="CL1474" s="186"/>
    </row>
    <row r="1475" spans="67:90" x14ac:dyDescent="0.2">
      <c r="BO1475" s="490"/>
      <c r="BP1475" s="73"/>
      <c r="BQ1475" s="73"/>
      <c r="BR1475" s="73"/>
      <c r="BS1475" s="493"/>
      <c r="BT1475" s="493"/>
      <c r="BU1475" s="493"/>
      <c r="BV1475" s="70"/>
      <c r="BW1475" s="70"/>
      <c r="BX1475" s="70"/>
      <c r="BY1475" s="70"/>
      <c r="BZ1475" s="70"/>
      <c r="CA1475" s="70"/>
      <c r="CB1475" s="70"/>
      <c r="CC1475" s="70"/>
      <c r="CD1475" s="491"/>
      <c r="CE1475" s="491"/>
      <c r="CF1475" s="491"/>
      <c r="CG1475" s="491"/>
      <c r="CH1475" s="491"/>
      <c r="CI1475" s="491"/>
      <c r="CJ1475" s="491"/>
      <c r="CK1475" s="490"/>
      <c r="CL1475" s="186"/>
    </row>
    <row r="1476" spans="67:90" x14ac:dyDescent="0.2">
      <c r="BO1476" s="490"/>
      <c r="BP1476" s="73"/>
      <c r="BQ1476" s="73"/>
      <c r="BR1476" s="73"/>
      <c r="BS1476" s="493"/>
      <c r="BT1476" s="493"/>
      <c r="BU1476" s="493"/>
      <c r="BV1476" s="70"/>
      <c r="BW1476" s="70"/>
      <c r="BX1476" s="70"/>
      <c r="BY1476" s="70"/>
      <c r="BZ1476" s="70"/>
      <c r="CA1476" s="70"/>
      <c r="CB1476" s="70"/>
      <c r="CC1476" s="70"/>
      <c r="CD1476" s="491"/>
      <c r="CE1476" s="491"/>
      <c r="CF1476" s="491"/>
      <c r="CG1476" s="491"/>
      <c r="CH1476" s="491"/>
      <c r="CI1476" s="491"/>
      <c r="CJ1476" s="491"/>
      <c r="CK1476" s="490"/>
      <c r="CL1476" s="186"/>
    </row>
    <row r="1477" spans="67:90" x14ac:dyDescent="0.2">
      <c r="BO1477" s="490"/>
      <c r="BP1477" s="73"/>
      <c r="BQ1477" s="73"/>
      <c r="BR1477" s="73"/>
      <c r="BS1477" s="493"/>
      <c r="BT1477" s="493"/>
      <c r="BU1477" s="493"/>
      <c r="BV1477" s="70"/>
      <c r="BW1477" s="70"/>
      <c r="BX1477" s="70"/>
      <c r="BY1477" s="70"/>
      <c r="BZ1477" s="70"/>
      <c r="CA1477" s="70"/>
      <c r="CB1477" s="70"/>
      <c r="CC1477" s="70"/>
      <c r="CD1477" s="491"/>
      <c r="CE1477" s="491"/>
      <c r="CF1477" s="491"/>
      <c r="CG1477" s="491"/>
      <c r="CH1477" s="491"/>
      <c r="CI1477" s="491"/>
      <c r="CJ1477" s="491"/>
      <c r="CK1477" s="490"/>
      <c r="CL1477" s="186"/>
    </row>
    <row r="1478" spans="67:90" x14ac:dyDescent="0.2">
      <c r="BO1478" s="490"/>
      <c r="BP1478" s="73"/>
      <c r="BQ1478" s="73"/>
      <c r="BR1478" s="73"/>
      <c r="BS1478" s="493"/>
      <c r="BT1478" s="493"/>
      <c r="BU1478" s="493"/>
      <c r="BV1478" s="70"/>
      <c r="BW1478" s="70"/>
      <c r="BX1478" s="70"/>
      <c r="BY1478" s="70"/>
      <c r="BZ1478" s="70"/>
      <c r="CA1478" s="70"/>
      <c r="CB1478" s="70"/>
      <c r="CC1478" s="70"/>
      <c r="CD1478" s="491"/>
      <c r="CE1478" s="491"/>
      <c r="CF1478" s="491"/>
      <c r="CG1478" s="491"/>
      <c r="CH1478" s="491"/>
      <c r="CI1478" s="491"/>
      <c r="CJ1478" s="491"/>
      <c r="CK1478" s="490"/>
      <c r="CL1478" s="186"/>
    </row>
    <row r="1479" spans="67:90" x14ac:dyDescent="0.2">
      <c r="BO1479" s="490"/>
      <c r="BP1479" s="73"/>
      <c r="BQ1479" s="73"/>
      <c r="BR1479" s="73"/>
      <c r="BS1479" s="493"/>
      <c r="BT1479" s="493"/>
      <c r="BU1479" s="493"/>
      <c r="BV1479" s="70"/>
      <c r="BW1479" s="70"/>
      <c r="BX1479" s="70"/>
      <c r="BY1479" s="70"/>
      <c r="BZ1479" s="70"/>
      <c r="CA1479" s="70"/>
      <c r="CB1479" s="70"/>
      <c r="CC1479" s="70"/>
      <c r="CD1479" s="491"/>
      <c r="CE1479" s="491"/>
      <c r="CF1479" s="491"/>
      <c r="CG1479" s="491"/>
      <c r="CH1479" s="491"/>
      <c r="CI1479" s="491"/>
      <c r="CJ1479" s="491"/>
      <c r="CK1479" s="490"/>
      <c r="CL1479" s="186"/>
    </row>
    <row r="1480" spans="67:90" x14ac:dyDescent="0.2">
      <c r="BO1480" s="490"/>
      <c r="BP1480" s="73"/>
      <c r="BQ1480" s="73"/>
      <c r="BR1480" s="73"/>
      <c r="BS1480" s="493"/>
      <c r="BT1480" s="493"/>
      <c r="BU1480" s="493"/>
      <c r="BV1480" s="70"/>
      <c r="BW1480" s="70"/>
      <c r="BX1480" s="70"/>
      <c r="BY1480" s="70"/>
      <c r="BZ1480" s="70"/>
      <c r="CA1480" s="70"/>
      <c r="CB1480" s="70"/>
      <c r="CC1480" s="70"/>
      <c r="CD1480" s="491"/>
      <c r="CE1480" s="491"/>
      <c r="CF1480" s="491"/>
      <c r="CG1480" s="491"/>
      <c r="CH1480" s="491"/>
      <c r="CI1480" s="491"/>
      <c r="CJ1480" s="491"/>
      <c r="CK1480" s="490"/>
      <c r="CL1480" s="186"/>
    </row>
    <row r="1481" spans="67:90" x14ac:dyDescent="0.2">
      <c r="BO1481" s="490"/>
      <c r="BP1481" s="73"/>
      <c r="BQ1481" s="73"/>
      <c r="BR1481" s="73"/>
      <c r="BS1481" s="493"/>
      <c r="BT1481" s="493"/>
      <c r="BU1481" s="493"/>
      <c r="BV1481" s="70"/>
      <c r="BW1481" s="70"/>
      <c r="BX1481" s="70"/>
      <c r="BY1481" s="70"/>
      <c r="BZ1481" s="70"/>
      <c r="CA1481" s="70"/>
      <c r="CB1481" s="70"/>
      <c r="CC1481" s="70"/>
      <c r="CD1481" s="491"/>
      <c r="CE1481" s="491"/>
      <c r="CF1481" s="491"/>
      <c r="CG1481" s="491"/>
      <c r="CH1481" s="491"/>
      <c r="CI1481" s="491"/>
      <c r="CJ1481" s="491"/>
      <c r="CK1481" s="490"/>
      <c r="CL1481" s="186"/>
    </row>
    <row r="1482" spans="67:90" x14ac:dyDescent="0.2">
      <c r="BO1482" s="490"/>
      <c r="BP1482" s="73"/>
      <c r="BQ1482" s="73"/>
      <c r="BR1482" s="73"/>
      <c r="BS1482" s="493"/>
      <c r="BT1482" s="493"/>
      <c r="BU1482" s="493"/>
      <c r="BV1482" s="70"/>
      <c r="BW1482" s="70"/>
      <c r="BX1482" s="70"/>
      <c r="BY1482" s="70"/>
      <c r="BZ1482" s="70"/>
      <c r="CA1482" s="70"/>
      <c r="CB1482" s="70"/>
      <c r="CC1482" s="70"/>
      <c r="CD1482" s="491"/>
      <c r="CE1482" s="491"/>
      <c r="CF1482" s="491"/>
      <c r="CG1482" s="491"/>
      <c r="CH1482" s="491"/>
      <c r="CI1482" s="491"/>
      <c r="CJ1482" s="491"/>
      <c r="CK1482" s="490"/>
      <c r="CL1482" s="186"/>
    </row>
    <row r="1483" spans="67:90" x14ac:dyDescent="0.2">
      <c r="BO1483" s="490"/>
      <c r="BP1483" s="73"/>
      <c r="BQ1483" s="73"/>
      <c r="BR1483" s="73"/>
      <c r="BS1483" s="493"/>
      <c r="BT1483" s="493"/>
      <c r="BU1483" s="493"/>
      <c r="BV1483" s="70"/>
      <c r="BW1483" s="70"/>
      <c r="BX1483" s="70"/>
      <c r="BY1483" s="70"/>
      <c r="BZ1483" s="70"/>
      <c r="CA1483" s="70"/>
      <c r="CB1483" s="70"/>
      <c r="CC1483" s="70"/>
      <c r="CD1483" s="491"/>
      <c r="CE1483" s="491"/>
      <c r="CF1483" s="491"/>
      <c r="CG1483" s="491"/>
      <c r="CH1483" s="491"/>
      <c r="CI1483" s="491"/>
      <c r="CJ1483" s="491"/>
      <c r="CK1483" s="490"/>
      <c r="CL1483" s="186"/>
    </row>
    <row r="1484" spans="67:90" x14ac:dyDescent="0.2">
      <c r="BO1484" s="490"/>
      <c r="BP1484" s="73"/>
      <c r="BQ1484" s="73"/>
      <c r="BR1484" s="73"/>
      <c r="BS1484" s="493"/>
      <c r="BT1484" s="493"/>
      <c r="BU1484" s="493"/>
      <c r="BV1484" s="70"/>
      <c r="BW1484" s="70"/>
      <c r="BX1484" s="70"/>
      <c r="BY1484" s="70"/>
      <c r="BZ1484" s="70"/>
      <c r="CA1484" s="70"/>
      <c r="CB1484" s="70"/>
      <c r="CC1484" s="70"/>
      <c r="CD1484" s="491"/>
      <c r="CE1484" s="491"/>
      <c r="CF1484" s="491"/>
      <c r="CG1484" s="491"/>
      <c r="CH1484" s="491"/>
      <c r="CI1484" s="491"/>
      <c r="CJ1484" s="491"/>
      <c r="CK1484" s="490"/>
      <c r="CL1484" s="186"/>
    </row>
    <row r="1485" spans="67:90" x14ac:dyDescent="0.2">
      <c r="BO1485" s="490"/>
      <c r="BP1485" s="73"/>
      <c r="BQ1485" s="73"/>
      <c r="BR1485" s="73"/>
      <c r="BS1485" s="493"/>
      <c r="BT1485" s="493"/>
      <c r="BU1485" s="493"/>
      <c r="BV1485" s="70"/>
      <c r="BW1485" s="70"/>
      <c r="BX1485" s="70"/>
      <c r="BY1485" s="70"/>
      <c r="BZ1485" s="70"/>
      <c r="CA1485" s="70"/>
      <c r="CB1485" s="70"/>
      <c r="CC1485" s="70"/>
      <c r="CD1485" s="491"/>
      <c r="CE1485" s="491"/>
      <c r="CF1485" s="491"/>
      <c r="CG1485" s="491"/>
      <c r="CH1485" s="491"/>
      <c r="CI1485" s="491"/>
      <c r="CJ1485" s="491"/>
      <c r="CK1485" s="490"/>
      <c r="CL1485" s="186"/>
    </row>
    <row r="1486" spans="67:90" x14ac:dyDescent="0.2">
      <c r="BO1486" s="490"/>
      <c r="BP1486" s="73"/>
      <c r="BQ1486" s="73"/>
      <c r="BR1486" s="73"/>
      <c r="BS1486" s="493"/>
      <c r="BT1486" s="493"/>
      <c r="BU1486" s="493"/>
      <c r="BV1486" s="70"/>
      <c r="BW1486" s="70"/>
      <c r="BX1486" s="70"/>
      <c r="BY1486" s="70"/>
      <c r="BZ1486" s="70"/>
      <c r="CA1486" s="70"/>
      <c r="CB1486" s="70"/>
      <c r="CC1486" s="70"/>
      <c r="CD1486" s="491"/>
      <c r="CE1486" s="491"/>
      <c r="CF1486" s="491"/>
      <c r="CG1486" s="491"/>
      <c r="CH1486" s="491"/>
      <c r="CI1486" s="491"/>
      <c r="CJ1486" s="491"/>
      <c r="CK1486" s="490"/>
      <c r="CL1486" s="186"/>
    </row>
    <row r="1487" spans="67:90" x14ac:dyDescent="0.2">
      <c r="BO1487" s="490"/>
      <c r="BP1487" s="73"/>
      <c r="BQ1487" s="73"/>
      <c r="BR1487" s="73"/>
      <c r="BS1487" s="493"/>
      <c r="BT1487" s="493"/>
      <c r="BU1487" s="493"/>
      <c r="BV1487" s="70"/>
      <c r="BW1487" s="70"/>
      <c r="BX1487" s="70"/>
      <c r="BY1487" s="70"/>
      <c r="BZ1487" s="70"/>
      <c r="CA1487" s="70"/>
      <c r="CB1487" s="70"/>
      <c r="CC1487" s="70"/>
      <c r="CD1487" s="491"/>
      <c r="CE1487" s="491"/>
      <c r="CF1487" s="491"/>
      <c r="CG1487" s="491"/>
      <c r="CH1487" s="491"/>
      <c r="CI1487" s="491"/>
      <c r="CJ1487" s="491"/>
      <c r="CK1487" s="490"/>
      <c r="CL1487" s="186"/>
    </row>
    <row r="1488" spans="67:90" x14ac:dyDescent="0.2">
      <c r="BO1488" s="490"/>
      <c r="BP1488" s="73"/>
      <c r="BQ1488" s="73"/>
      <c r="BR1488" s="73"/>
      <c r="BS1488" s="493"/>
      <c r="BT1488" s="493"/>
      <c r="BU1488" s="493"/>
      <c r="BV1488" s="70"/>
      <c r="BW1488" s="70"/>
      <c r="BX1488" s="70"/>
      <c r="BY1488" s="70"/>
      <c r="BZ1488" s="70"/>
      <c r="CA1488" s="70"/>
      <c r="CB1488" s="70"/>
      <c r="CC1488" s="70"/>
      <c r="CD1488" s="491"/>
      <c r="CE1488" s="491"/>
      <c r="CF1488" s="491"/>
      <c r="CG1488" s="491"/>
      <c r="CH1488" s="491"/>
      <c r="CI1488" s="491"/>
      <c r="CJ1488" s="491"/>
      <c r="CK1488" s="490"/>
      <c r="CL1488" s="186"/>
    </row>
    <row r="1489" spans="67:90" x14ac:dyDescent="0.2">
      <c r="BO1489" s="490"/>
      <c r="BP1489" s="73"/>
      <c r="BQ1489" s="73"/>
      <c r="BR1489" s="73"/>
      <c r="BS1489" s="493"/>
      <c r="BT1489" s="493"/>
      <c r="BU1489" s="493"/>
      <c r="BV1489" s="70"/>
      <c r="BW1489" s="70"/>
      <c r="BX1489" s="70"/>
      <c r="BY1489" s="70"/>
      <c r="BZ1489" s="70"/>
      <c r="CA1489" s="70"/>
      <c r="CB1489" s="70"/>
      <c r="CC1489" s="70"/>
      <c r="CD1489" s="491"/>
      <c r="CE1489" s="491"/>
      <c r="CF1489" s="491"/>
      <c r="CG1489" s="491"/>
      <c r="CH1489" s="491"/>
      <c r="CI1489" s="491"/>
      <c r="CJ1489" s="491"/>
      <c r="CK1489" s="490"/>
      <c r="CL1489" s="186"/>
    </row>
    <row r="1490" spans="67:90" x14ac:dyDescent="0.2">
      <c r="BO1490" s="490"/>
      <c r="BP1490" s="73"/>
      <c r="BQ1490" s="73"/>
      <c r="BR1490" s="73"/>
      <c r="BS1490" s="493"/>
      <c r="BT1490" s="493"/>
      <c r="BU1490" s="493"/>
      <c r="BV1490" s="70"/>
      <c r="BW1490" s="70"/>
      <c r="BX1490" s="70"/>
      <c r="BY1490" s="70"/>
      <c r="BZ1490" s="70"/>
      <c r="CA1490" s="70"/>
      <c r="CB1490" s="70"/>
      <c r="CC1490" s="70"/>
      <c r="CD1490" s="491"/>
      <c r="CE1490" s="491"/>
      <c r="CF1490" s="491"/>
      <c r="CG1490" s="491"/>
      <c r="CH1490" s="491"/>
      <c r="CI1490" s="491"/>
      <c r="CJ1490" s="491"/>
      <c r="CK1490" s="490"/>
      <c r="CL1490" s="186"/>
    </row>
    <row r="1491" spans="67:90" x14ac:dyDescent="0.2">
      <c r="BO1491" s="490"/>
      <c r="BP1491" s="73"/>
      <c r="BQ1491" s="73"/>
      <c r="BR1491" s="73"/>
      <c r="BS1491" s="493"/>
      <c r="BT1491" s="493"/>
      <c r="BU1491" s="493"/>
      <c r="BV1491" s="70"/>
      <c r="BW1491" s="70"/>
      <c r="BX1491" s="70"/>
      <c r="BY1491" s="70"/>
      <c r="BZ1491" s="70"/>
      <c r="CA1491" s="70"/>
      <c r="CB1491" s="70"/>
      <c r="CC1491" s="70"/>
      <c r="CD1491" s="491"/>
      <c r="CE1491" s="491"/>
      <c r="CF1491" s="491"/>
      <c r="CG1491" s="491"/>
      <c r="CH1491" s="491"/>
      <c r="CI1491" s="491"/>
      <c r="CJ1491" s="491"/>
      <c r="CK1491" s="490"/>
      <c r="CL1491" s="186"/>
    </row>
    <row r="1492" spans="67:90" x14ac:dyDescent="0.2">
      <c r="BO1492" s="490"/>
      <c r="BP1492" s="73"/>
      <c r="BQ1492" s="73"/>
      <c r="BR1492" s="73"/>
      <c r="BS1492" s="493"/>
      <c r="BT1492" s="493"/>
      <c r="BU1492" s="493"/>
      <c r="BV1492" s="70"/>
      <c r="BW1492" s="70"/>
      <c r="BX1492" s="70"/>
      <c r="BY1492" s="70"/>
      <c r="BZ1492" s="70"/>
      <c r="CA1492" s="70"/>
      <c r="CB1492" s="70"/>
      <c r="CC1492" s="70"/>
      <c r="CD1492" s="491"/>
      <c r="CE1492" s="491"/>
      <c r="CF1492" s="491"/>
      <c r="CG1492" s="491"/>
      <c r="CH1492" s="491"/>
      <c r="CI1492" s="491"/>
      <c r="CJ1492" s="491"/>
      <c r="CK1492" s="490"/>
      <c r="CL1492" s="186"/>
    </row>
    <row r="1493" spans="67:90" x14ac:dyDescent="0.2">
      <c r="BO1493" s="490"/>
      <c r="BP1493" s="73"/>
      <c r="BQ1493" s="73"/>
      <c r="BR1493" s="73"/>
      <c r="BS1493" s="493"/>
      <c r="BT1493" s="493"/>
      <c r="BU1493" s="493"/>
      <c r="BV1493" s="70"/>
      <c r="BW1493" s="70"/>
      <c r="BX1493" s="70"/>
      <c r="BY1493" s="70"/>
      <c r="BZ1493" s="70"/>
      <c r="CA1493" s="70"/>
      <c r="CB1493" s="70"/>
      <c r="CC1493" s="70"/>
      <c r="CD1493" s="491"/>
      <c r="CE1493" s="491"/>
      <c r="CF1493" s="491"/>
      <c r="CG1493" s="491"/>
      <c r="CH1493" s="491"/>
      <c r="CI1493" s="491"/>
      <c r="CJ1493" s="491"/>
      <c r="CK1493" s="490"/>
      <c r="CL1493" s="186"/>
    </row>
    <row r="1494" spans="67:90" x14ac:dyDescent="0.2">
      <c r="BO1494" s="490"/>
      <c r="BP1494" s="73"/>
      <c r="BQ1494" s="73"/>
      <c r="BR1494" s="73"/>
      <c r="BS1494" s="493"/>
      <c r="BT1494" s="493"/>
      <c r="BU1494" s="493"/>
      <c r="BV1494" s="70"/>
      <c r="BW1494" s="70"/>
      <c r="BX1494" s="70"/>
      <c r="BY1494" s="70"/>
      <c r="BZ1494" s="70"/>
      <c r="CA1494" s="70"/>
      <c r="CB1494" s="70"/>
      <c r="CC1494" s="70"/>
      <c r="CD1494" s="491"/>
      <c r="CE1494" s="491"/>
      <c r="CF1494" s="491"/>
      <c r="CG1494" s="491"/>
      <c r="CH1494" s="491"/>
      <c r="CI1494" s="491"/>
      <c r="CJ1494" s="491"/>
      <c r="CK1494" s="490"/>
      <c r="CL1494" s="186"/>
    </row>
    <row r="1495" spans="67:90" x14ac:dyDescent="0.2">
      <c r="BO1495" s="490"/>
      <c r="BP1495" s="73"/>
      <c r="BQ1495" s="73"/>
      <c r="BR1495" s="73"/>
      <c r="BS1495" s="493"/>
      <c r="BT1495" s="493"/>
      <c r="BU1495" s="493"/>
      <c r="BV1495" s="70"/>
      <c r="BW1495" s="70"/>
      <c r="BX1495" s="70"/>
      <c r="BY1495" s="70"/>
      <c r="BZ1495" s="70"/>
      <c r="CA1495" s="70"/>
      <c r="CB1495" s="70"/>
      <c r="CC1495" s="70"/>
      <c r="CD1495" s="491"/>
      <c r="CE1495" s="491"/>
      <c r="CF1495" s="491"/>
      <c r="CG1495" s="491"/>
      <c r="CH1495" s="491"/>
      <c r="CI1495" s="491"/>
      <c r="CJ1495" s="491"/>
      <c r="CK1495" s="490"/>
      <c r="CL1495" s="186"/>
    </row>
    <row r="1496" spans="67:90" x14ac:dyDescent="0.2">
      <c r="BO1496" s="490"/>
      <c r="BP1496" s="73"/>
      <c r="BQ1496" s="73"/>
      <c r="BR1496" s="73"/>
      <c r="BS1496" s="493"/>
      <c r="BT1496" s="493"/>
      <c r="BU1496" s="493"/>
      <c r="BV1496" s="70"/>
      <c r="BW1496" s="70"/>
      <c r="BX1496" s="70"/>
      <c r="BY1496" s="70"/>
      <c r="BZ1496" s="70"/>
      <c r="CA1496" s="70"/>
      <c r="CB1496" s="70"/>
      <c r="CC1496" s="70"/>
      <c r="CD1496" s="491"/>
      <c r="CE1496" s="491"/>
      <c r="CF1496" s="491"/>
      <c r="CG1496" s="491"/>
      <c r="CH1496" s="491"/>
      <c r="CI1496" s="491"/>
      <c r="CJ1496" s="491"/>
      <c r="CK1496" s="490"/>
      <c r="CL1496" s="186"/>
    </row>
    <row r="1497" spans="67:90" x14ac:dyDescent="0.2">
      <c r="BO1497" s="490"/>
      <c r="BP1497" s="73"/>
      <c r="BQ1497" s="73"/>
      <c r="BR1497" s="73"/>
      <c r="BS1497" s="493"/>
      <c r="BT1497" s="493"/>
      <c r="BU1497" s="493"/>
      <c r="BV1497" s="70"/>
      <c r="BW1497" s="70"/>
      <c r="BX1497" s="70"/>
      <c r="BY1497" s="70"/>
      <c r="BZ1497" s="70"/>
      <c r="CA1497" s="70"/>
      <c r="CB1497" s="70"/>
      <c r="CC1497" s="70"/>
      <c r="CD1497" s="491"/>
      <c r="CE1497" s="491"/>
      <c r="CF1497" s="491"/>
      <c r="CG1497" s="491"/>
      <c r="CH1497" s="491"/>
      <c r="CI1497" s="491"/>
      <c r="CJ1497" s="491"/>
      <c r="CK1497" s="490"/>
      <c r="CL1497" s="186"/>
    </row>
    <row r="1498" spans="67:90" x14ac:dyDescent="0.2">
      <c r="BO1498" s="490"/>
      <c r="BP1498" s="73"/>
      <c r="BQ1498" s="73"/>
      <c r="BR1498" s="73"/>
      <c r="BS1498" s="493"/>
      <c r="BT1498" s="493"/>
      <c r="BU1498" s="493"/>
      <c r="BV1498" s="70"/>
      <c r="BW1498" s="70"/>
      <c r="BX1498" s="70"/>
      <c r="BY1498" s="70"/>
      <c r="BZ1498" s="70"/>
      <c r="CA1498" s="70"/>
      <c r="CB1498" s="70"/>
      <c r="CC1498" s="70"/>
      <c r="CD1498" s="491"/>
      <c r="CE1498" s="491"/>
      <c r="CF1498" s="491"/>
      <c r="CG1498" s="491"/>
      <c r="CH1498" s="491"/>
      <c r="CI1498" s="491"/>
      <c r="CJ1498" s="491"/>
      <c r="CK1498" s="490"/>
      <c r="CL1498" s="186"/>
    </row>
    <row r="1499" spans="67:90" x14ac:dyDescent="0.2">
      <c r="BO1499" s="490"/>
      <c r="BP1499" s="73"/>
      <c r="BQ1499" s="73"/>
      <c r="BR1499" s="73"/>
      <c r="BS1499" s="493"/>
      <c r="BT1499" s="493"/>
      <c r="BU1499" s="493"/>
      <c r="BV1499" s="70"/>
      <c r="BW1499" s="70"/>
      <c r="BX1499" s="70"/>
      <c r="BY1499" s="70"/>
      <c r="BZ1499" s="70"/>
      <c r="CA1499" s="70"/>
      <c r="CB1499" s="70"/>
      <c r="CC1499" s="70"/>
      <c r="CD1499" s="491"/>
      <c r="CE1499" s="491"/>
      <c r="CF1499" s="491"/>
      <c r="CG1499" s="491"/>
      <c r="CH1499" s="491"/>
      <c r="CI1499" s="491"/>
      <c r="CJ1499" s="491"/>
      <c r="CK1499" s="490"/>
      <c r="CL1499" s="186"/>
    </row>
    <row r="1500" spans="67:90" x14ac:dyDescent="0.2">
      <c r="BO1500" s="490"/>
      <c r="BP1500" s="73"/>
      <c r="BQ1500" s="73"/>
      <c r="BR1500" s="73"/>
      <c r="BS1500" s="493"/>
      <c r="BT1500" s="493"/>
      <c r="BU1500" s="493"/>
      <c r="BV1500" s="70"/>
      <c r="BW1500" s="70"/>
      <c r="BX1500" s="70"/>
      <c r="BY1500" s="70"/>
      <c r="BZ1500" s="70"/>
      <c r="CA1500" s="70"/>
      <c r="CB1500" s="70"/>
      <c r="CC1500" s="70"/>
      <c r="CD1500" s="491"/>
      <c r="CE1500" s="491"/>
      <c r="CF1500" s="491"/>
      <c r="CG1500" s="491"/>
      <c r="CH1500" s="491"/>
      <c r="CI1500" s="491"/>
      <c r="CJ1500" s="491"/>
      <c r="CK1500" s="490"/>
      <c r="CL1500" s="186"/>
    </row>
    <row r="1501" spans="67:90" x14ac:dyDescent="0.2">
      <c r="BO1501" s="490"/>
      <c r="BP1501" s="73"/>
      <c r="BQ1501" s="73"/>
      <c r="BR1501" s="73"/>
      <c r="BS1501" s="493"/>
      <c r="BT1501" s="493"/>
      <c r="BU1501" s="493"/>
      <c r="BV1501" s="70"/>
      <c r="BW1501" s="70"/>
      <c r="BX1501" s="70"/>
      <c r="BY1501" s="70"/>
      <c r="BZ1501" s="70"/>
      <c r="CA1501" s="70"/>
      <c r="CB1501" s="70"/>
      <c r="CC1501" s="70"/>
      <c r="CD1501" s="491"/>
      <c r="CE1501" s="491"/>
      <c r="CF1501" s="491"/>
      <c r="CG1501" s="491"/>
      <c r="CH1501" s="491"/>
      <c r="CI1501" s="491"/>
      <c r="CJ1501" s="491"/>
      <c r="CK1501" s="490"/>
      <c r="CL1501" s="186"/>
    </row>
    <row r="1502" spans="67:90" x14ac:dyDescent="0.2">
      <c r="BO1502" s="490"/>
      <c r="BP1502" s="73"/>
      <c r="BQ1502" s="73"/>
      <c r="BR1502" s="73"/>
      <c r="BS1502" s="493"/>
      <c r="BT1502" s="493"/>
      <c r="BU1502" s="493"/>
      <c r="BV1502" s="70"/>
      <c r="BW1502" s="70"/>
      <c r="BX1502" s="70"/>
      <c r="BY1502" s="70"/>
      <c r="BZ1502" s="70"/>
      <c r="CA1502" s="70"/>
      <c r="CB1502" s="70"/>
      <c r="CC1502" s="70"/>
      <c r="CD1502" s="491"/>
      <c r="CE1502" s="491"/>
      <c r="CF1502" s="491"/>
      <c r="CG1502" s="491"/>
      <c r="CH1502" s="491"/>
      <c r="CI1502" s="491"/>
      <c r="CJ1502" s="491"/>
      <c r="CK1502" s="490"/>
      <c r="CL1502" s="186"/>
    </row>
    <row r="1503" spans="67:90" x14ac:dyDescent="0.2">
      <c r="BO1503" s="490"/>
      <c r="BP1503" s="73"/>
      <c r="BQ1503" s="73"/>
      <c r="BR1503" s="73"/>
      <c r="BS1503" s="493"/>
      <c r="BT1503" s="493"/>
      <c r="BU1503" s="493"/>
      <c r="BV1503" s="70"/>
      <c r="BW1503" s="70"/>
      <c r="BX1503" s="70"/>
      <c r="BY1503" s="70"/>
      <c r="BZ1503" s="70"/>
      <c r="CA1503" s="70"/>
      <c r="CB1503" s="70"/>
      <c r="CC1503" s="70"/>
      <c r="CD1503" s="491"/>
      <c r="CE1503" s="491"/>
      <c r="CF1503" s="491"/>
      <c r="CG1503" s="491"/>
      <c r="CH1503" s="491"/>
      <c r="CI1503" s="491"/>
      <c r="CJ1503" s="491"/>
      <c r="CK1503" s="490"/>
      <c r="CL1503" s="186"/>
    </row>
    <row r="1504" spans="67:90" x14ac:dyDescent="0.2">
      <c r="BO1504" s="490"/>
      <c r="BP1504" s="73"/>
      <c r="BQ1504" s="73"/>
      <c r="BR1504" s="73"/>
      <c r="BS1504" s="493"/>
      <c r="BT1504" s="493"/>
      <c r="BU1504" s="493"/>
      <c r="BV1504" s="70"/>
      <c r="BW1504" s="70"/>
      <c r="BX1504" s="70"/>
      <c r="BY1504" s="70"/>
      <c r="BZ1504" s="70"/>
      <c r="CA1504" s="70"/>
      <c r="CB1504" s="70"/>
      <c r="CC1504" s="70"/>
      <c r="CD1504" s="491"/>
      <c r="CE1504" s="491"/>
      <c r="CF1504" s="491"/>
      <c r="CG1504" s="491"/>
      <c r="CH1504" s="491"/>
      <c r="CI1504" s="491"/>
      <c r="CJ1504" s="491"/>
      <c r="CK1504" s="490"/>
      <c r="CL1504" s="186"/>
    </row>
    <row r="1505" spans="67:90" x14ac:dyDescent="0.2">
      <c r="BO1505" s="490"/>
      <c r="BP1505" s="73"/>
      <c r="BQ1505" s="73"/>
      <c r="BR1505" s="73"/>
      <c r="BS1505" s="493"/>
      <c r="BT1505" s="493"/>
      <c r="BU1505" s="493"/>
      <c r="BV1505" s="70"/>
      <c r="BW1505" s="70"/>
      <c r="BX1505" s="70"/>
      <c r="BY1505" s="70"/>
      <c r="BZ1505" s="70"/>
      <c r="CA1505" s="70"/>
      <c r="CB1505" s="70"/>
      <c r="CC1505" s="70"/>
      <c r="CD1505" s="491"/>
      <c r="CE1505" s="491"/>
      <c r="CF1505" s="491"/>
      <c r="CG1505" s="491"/>
      <c r="CH1505" s="491"/>
      <c r="CI1505" s="491"/>
      <c r="CJ1505" s="491"/>
      <c r="CK1505" s="490"/>
      <c r="CL1505" s="186"/>
    </row>
    <row r="1506" spans="67:90" x14ac:dyDescent="0.2">
      <c r="BO1506" s="490"/>
      <c r="BP1506" s="73"/>
      <c r="BQ1506" s="73"/>
      <c r="BR1506" s="73"/>
      <c r="BS1506" s="493"/>
      <c r="BT1506" s="493"/>
      <c r="BU1506" s="493"/>
      <c r="BV1506" s="70"/>
      <c r="BW1506" s="70"/>
      <c r="BX1506" s="70"/>
      <c r="BY1506" s="70"/>
      <c r="BZ1506" s="70"/>
      <c r="CA1506" s="70"/>
      <c r="CB1506" s="70"/>
      <c r="CC1506" s="70"/>
      <c r="CD1506" s="491"/>
      <c r="CE1506" s="491"/>
      <c r="CF1506" s="491"/>
      <c r="CG1506" s="491"/>
      <c r="CH1506" s="491"/>
      <c r="CI1506" s="491"/>
      <c r="CJ1506" s="491"/>
      <c r="CK1506" s="490"/>
      <c r="CL1506" s="186"/>
    </row>
    <row r="1507" spans="67:90" x14ac:dyDescent="0.2">
      <c r="BO1507" s="490"/>
      <c r="BP1507" s="73"/>
      <c r="BQ1507" s="73"/>
      <c r="BR1507" s="73"/>
      <c r="BS1507" s="493"/>
      <c r="BT1507" s="493"/>
      <c r="BU1507" s="493"/>
      <c r="BV1507" s="70"/>
      <c r="BW1507" s="70"/>
      <c r="BX1507" s="70"/>
      <c r="BY1507" s="70"/>
      <c r="BZ1507" s="70"/>
      <c r="CA1507" s="70"/>
      <c r="CB1507" s="70"/>
      <c r="CC1507" s="70"/>
      <c r="CD1507" s="491"/>
      <c r="CE1507" s="491"/>
      <c r="CF1507" s="491"/>
      <c r="CG1507" s="491"/>
      <c r="CH1507" s="491"/>
      <c r="CI1507" s="491"/>
      <c r="CJ1507" s="491"/>
      <c r="CK1507" s="490"/>
      <c r="CL1507" s="186"/>
    </row>
    <row r="1508" spans="67:90" x14ac:dyDescent="0.2">
      <c r="BO1508" s="490"/>
      <c r="BP1508" s="73"/>
      <c r="BQ1508" s="73"/>
      <c r="BR1508" s="73"/>
      <c r="BS1508" s="493"/>
      <c r="BT1508" s="493"/>
      <c r="BU1508" s="493"/>
      <c r="BV1508" s="70"/>
      <c r="BW1508" s="70"/>
      <c r="BX1508" s="70"/>
      <c r="BY1508" s="70"/>
      <c r="BZ1508" s="70"/>
      <c r="CA1508" s="70"/>
      <c r="CB1508" s="70"/>
      <c r="CC1508" s="70"/>
      <c r="CD1508" s="491"/>
      <c r="CE1508" s="491"/>
      <c r="CF1508" s="491"/>
      <c r="CG1508" s="491"/>
      <c r="CH1508" s="491"/>
      <c r="CI1508" s="491"/>
      <c r="CJ1508" s="491"/>
      <c r="CK1508" s="490"/>
      <c r="CL1508" s="186"/>
    </row>
    <row r="1509" spans="67:90" x14ac:dyDescent="0.2">
      <c r="BO1509" s="490"/>
      <c r="BP1509" s="73"/>
      <c r="BQ1509" s="73"/>
      <c r="BR1509" s="73"/>
      <c r="BS1509" s="493"/>
      <c r="BT1509" s="493"/>
      <c r="BU1509" s="493"/>
      <c r="BV1509" s="70"/>
      <c r="BW1509" s="70"/>
      <c r="BX1509" s="70"/>
      <c r="BY1509" s="70"/>
      <c r="BZ1509" s="70"/>
      <c r="CA1509" s="70"/>
      <c r="CB1509" s="70"/>
      <c r="CC1509" s="70"/>
      <c r="CD1509" s="491"/>
      <c r="CE1509" s="491"/>
      <c r="CF1509" s="491"/>
      <c r="CG1509" s="491"/>
      <c r="CH1509" s="491"/>
      <c r="CI1509" s="491"/>
      <c r="CJ1509" s="491"/>
      <c r="CK1509" s="490"/>
      <c r="CL1509" s="186"/>
    </row>
    <row r="1510" spans="67:90" x14ac:dyDescent="0.2">
      <c r="BO1510" s="490"/>
      <c r="BP1510" s="73"/>
      <c r="BQ1510" s="73"/>
      <c r="BR1510" s="73"/>
      <c r="BS1510" s="493"/>
      <c r="BT1510" s="493"/>
      <c r="BU1510" s="493"/>
      <c r="BV1510" s="70"/>
      <c r="BW1510" s="70"/>
      <c r="BX1510" s="70"/>
      <c r="BY1510" s="70"/>
      <c r="BZ1510" s="70"/>
      <c r="CA1510" s="70"/>
      <c r="CB1510" s="70"/>
      <c r="CC1510" s="70"/>
      <c r="CD1510" s="491"/>
      <c r="CE1510" s="491"/>
      <c r="CF1510" s="491"/>
      <c r="CG1510" s="491"/>
      <c r="CH1510" s="491"/>
      <c r="CI1510" s="491"/>
      <c r="CJ1510" s="491"/>
      <c r="CK1510" s="490"/>
      <c r="CL1510" s="186"/>
    </row>
    <row r="1511" spans="67:90" x14ac:dyDescent="0.2">
      <c r="BO1511" s="490"/>
      <c r="BP1511" s="73"/>
      <c r="BQ1511" s="73"/>
      <c r="BR1511" s="73"/>
      <c r="BS1511" s="493"/>
      <c r="BT1511" s="493"/>
      <c r="BU1511" s="493"/>
      <c r="BV1511" s="70"/>
      <c r="BW1511" s="70"/>
      <c r="BX1511" s="70"/>
      <c r="BY1511" s="70"/>
      <c r="BZ1511" s="70"/>
      <c r="CA1511" s="70"/>
      <c r="CB1511" s="70"/>
      <c r="CC1511" s="70"/>
      <c r="CD1511" s="491"/>
      <c r="CE1511" s="491"/>
      <c r="CF1511" s="491"/>
      <c r="CG1511" s="491"/>
      <c r="CH1511" s="491"/>
      <c r="CI1511" s="491"/>
      <c r="CJ1511" s="491"/>
      <c r="CK1511" s="490"/>
      <c r="CL1511" s="186"/>
    </row>
    <row r="1512" spans="67:90" x14ac:dyDescent="0.2">
      <c r="BO1512" s="490"/>
      <c r="BP1512" s="73"/>
      <c r="BQ1512" s="73"/>
      <c r="BR1512" s="73"/>
      <c r="BS1512" s="493"/>
      <c r="BT1512" s="493"/>
      <c r="BU1512" s="493"/>
      <c r="BV1512" s="70"/>
      <c r="BW1512" s="70"/>
      <c r="BX1512" s="70"/>
      <c r="BY1512" s="70"/>
      <c r="BZ1512" s="70"/>
      <c r="CA1512" s="70"/>
      <c r="CB1512" s="70"/>
      <c r="CC1512" s="70"/>
      <c r="CD1512" s="491"/>
      <c r="CE1512" s="491"/>
      <c r="CF1512" s="491"/>
      <c r="CG1512" s="491"/>
      <c r="CH1512" s="491"/>
      <c r="CI1512" s="491"/>
      <c r="CJ1512" s="491"/>
      <c r="CK1512" s="490"/>
      <c r="CL1512" s="186"/>
    </row>
    <row r="1513" spans="67:90" x14ac:dyDescent="0.2">
      <c r="BO1513" s="490"/>
      <c r="BP1513" s="73"/>
      <c r="BQ1513" s="73"/>
      <c r="BR1513" s="73"/>
      <c r="BS1513" s="493"/>
      <c r="BT1513" s="493"/>
      <c r="BU1513" s="493"/>
      <c r="BV1513" s="70"/>
      <c r="BW1513" s="70"/>
      <c r="BX1513" s="70"/>
      <c r="BY1513" s="70"/>
      <c r="BZ1513" s="70"/>
      <c r="CA1513" s="70"/>
      <c r="CB1513" s="70"/>
      <c r="CC1513" s="70"/>
      <c r="CD1513" s="491"/>
      <c r="CE1513" s="491"/>
      <c r="CF1513" s="491"/>
      <c r="CG1513" s="491"/>
      <c r="CH1513" s="491"/>
      <c r="CI1513" s="491"/>
      <c r="CJ1513" s="491"/>
      <c r="CK1513" s="490"/>
      <c r="CL1513" s="186"/>
    </row>
    <row r="1514" spans="67:90" x14ac:dyDescent="0.2">
      <c r="BO1514" s="490"/>
      <c r="BP1514" s="73"/>
      <c r="BQ1514" s="73"/>
      <c r="BR1514" s="73"/>
      <c r="BS1514" s="493"/>
      <c r="BT1514" s="493"/>
      <c r="BU1514" s="493"/>
      <c r="BV1514" s="70"/>
      <c r="BW1514" s="70"/>
      <c r="BX1514" s="70"/>
      <c r="BY1514" s="70"/>
      <c r="BZ1514" s="70"/>
      <c r="CA1514" s="70"/>
      <c r="CB1514" s="70"/>
      <c r="CC1514" s="70"/>
      <c r="CD1514" s="491"/>
      <c r="CE1514" s="491"/>
      <c r="CF1514" s="491"/>
      <c r="CG1514" s="491"/>
      <c r="CH1514" s="491"/>
      <c r="CI1514" s="491"/>
      <c r="CJ1514" s="491"/>
      <c r="CK1514" s="490"/>
      <c r="CL1514" s="186"/>
    </row>
    <row r="1515" spans="67:90" x14ac:dyDescent="0.2">
      <c r="BO1515" s="490"/>
      <c r="BP1515" s="73"/>
      <c r="BQ1515" s="73"/>
      <c r="BR1515" s="73"/>
      <c r="BS1515" s="493"/>
      <c r="BT1515" s="493"/>
      <c r="BU1515" s="493"/>
      <c r="BV1515" s="70"/>
      <c r="BW1515" s="70"/>
      <c r="BX1515" s="70"/>
      <c r="BY1515" s="70"/>
      <c r="BZ1515" s="70"/>
      <c r="CA1515" s="70"/>
      <c r="CB1515" s="70"/>
      <c r="CC1515" s="70"/>
      <c r="CD1515" s="491"/>
      <c r="CE1515" s="491"/>
      <c r="CF1515" s="491"/>
      <c r="CG1515" s="491"/>
      <c r="CH1515" s="491"/>
      <c r="CI1515" s="491"/>
      <c r="CJ1515" s="491"/>
      <c r="CK1515" s="490"/>
      <c r="CL1515" s="186"/>
    </row>
    <row r="1516" spans="67:90" x14ac:dyDescent="0.2">
      <c r="BO1516" s="490"/>
      <c r="BP1516" s="73"/>
      <c r="BQ1516" s="73"/>
      <c r="BR1516" s="73"/>
      <c r="BS1516" s="493"/>
      <c r="BT1516" s="493"/>
      <c r="BU1516" s="493"/>
      <c r="BV1516" s="70"/>
      <c r="BW1516" s="70"/>
      <c r="BX1516" s="70"/>
      <c r="BY1516" s="70"/>
      <c r="BZ1516" s="70"/>
      <c r="CA1516" s="70"/>
      <c r="CB1516" s="70"/>
      <c r="CC1516" s="70"/>
      <c r="CD1516" s="491"/>
      <c r="CE1516" s="491"/>
      <c r="CF1516" s="491"/>
      <c r="CG1516" s="491"/>
      <c r="CH1516" s="491"/>
      <c r="CI1516" s="491"/>
      <c r="CJ1516" s="491"/>
      <c r="CK1516" s="490"/>
      <c r="CL1516" s="186"/>
    </row>
    <row r="1517" spans="67:90" x14ac:dyDescent="0.2">
      <c r="BO1517" s="490"/>
      <c r="BP1517" s="73"/>
      <c r="BQ1517" s="73"/>
      <c r="BR1517" s="73"/>
      <c r="BS1517" s="493"/>
      <c r="BT1517" s="493"/>
      <c r="BU1517" s="493"/>
      <c r="BV1517" s="70"/>
      <c r="BW1517" s="70"/>
      <c r="BX1517" s="70"/>
      <c r="BY1517" s="70"/>
      <c r="BZ1517" s="70"/>
      <c r="CA1517" s="70"/>
      <c r="CB1517" s="70"/>
      <c r="CC1517" s="70"/>
      <c r="CD1517" s="491"/>
      <c r="CE1517" s="491"/>
      <c r="CF1517" s="491"/>
      <c r="CG1517" s="491"/>
      <c r="CH1517" s="491"/>
      <c r="CI1517" s="491"/>
      <c r="CJ1517" s="491"/>
      <c r="CK1517" s="490"/>
      <c r="CL1517" s="186"/>
    </row>
    <row r="1518" spans="67:90" x14ac:dyDescent="0.2">
      <c r="BO1518" s="490"/>
      <c r="BP1518" s="73"/>
      <c r="BQ1518" s="73"/>
      <c r="BR1518" s="73"/>
      <c r="BS1518" s="493"/>
      <c r="BT1518" s="493"/>
      <c r="BU1518" s="493"/>
      <c r="BV1518" s="70"/>
      <c r="BW1518" s="70"/>
      <c r="BX1518" s="70"/>
      <c r="BY1518" s="70"/>
      <c r="BZ1518" s="70"/>
      <c r="CA1518" s="70"/>
      <c r="CB1518" s="70"/>
      <c r="CC1518" s="70"/>
      <c r="CD1518" s="491"/>
      <c r="CE1518" s="491"/>
      <c r="CF1518" s="491"/>
      <c r="CG1518" s="491"/>
      <c r="CH1518" s="491"/>
      <c r="CI1518" s="491"/>
      <c r="CJ1518" s="491"/>
      <c r="CK1518" s="490"/>
      <c r="CL1518" s="186"/>
    </row>
    <row r="1519" spans="67:90" x14ac:dyDescent="0.2">
      <c r="BO1519" s="490"/>
      <c r="BP1519" s="73"/>
      <c r="BQ1519" s="73"/>
      <c r="BR1519" s="73"/>
      <c r="BS1519" s="493"/>
      <c r="BT1519" s="493"/>
      <c r="BU1519" s="493"/>
      <c r="BV1519" s="70"/>
      <c r="BW1519" s="70"/>
      <c r="BX1519" s="70"/>
      <c r="BY1519" s="70"/>
      <c r="BZ1519" s="70"/>
      <c r="CA1519" s="70"/>
      <c r="CB1519" s="70"/>
      <c r="CC1519" s="70"/>
      <c r="CD1519" s="491"/>
      <c r="CE1519" s="491"/>
      <c r="CF1519" s="491"/>
      <c r="CG1519" s="491"/>
      <c r="CH1519" s="491"/>
      <c r="CI1519" s="491"/>
      <c r="CJ1519" s="491"/>
      <c r="CK1519" s="490"/>
      <c r="CL1519" s="186"/>
    </row>
    <row r="1520" spans="67:90" x14ac:dyDescent="0.2">
      <c r="BO1520" s="490"/>
      <c r="BP1520" s="73"/>
      <c r="BQ1520" s="73"/>
      <c r="BR1520" s="73"/>
      <c r="BS1520" s="493"/>
      <c r="BT1520" s="493"/>
      <c r="BU1520" s="493"/>
      <c r="BV1520" s="70"/>
      <c r="BW1520" s="70"/>
      <c r="BX1520" s="70"/>
      <c r="BY1520" s="70"/>
      <c r="BZ1520" s="70"/>
      <c r="CA1520" s="70"/>
      <c r="CB1520" s="70"/>
      <c r="CC1520" s="70"/>
      <c r="CD1520" s="491"/>
      <c r="CE1520" s="491"/>
      <c r="CF1520" s="491"/>
      <c r="CG1520" s="491"/>
      <c r="CH1520" s="491"/>
      <c r="CI1520" s="491"/>
      <c r="CJ1520" s="491"/>
      <c r="CK1520" s="490"/>
      <c r="CL1520" s="186"/>
    </row>
    <row r="1521" spans="67:90" x14ac:dyDescent="0.2">
      <c r="BO1521" s="490"/>
      <c r="BP1521" s="73"/>
      <c r="BQ1521" s="73"/>
      <c r="BR1521" s="73"/>
      <c r="BS1521" s="493"/>
      <c r="BT1521" s="493"/>
      <c r="BU1521" s="493"/>
      <c r="BV1521" s="70"/>
      <c r="BW1521" s="70"/>
      <c r="BX1521" s="70"/>
      <c r="BY1521" s="70"/>
      <c r="BZ1521" s="70"/>
      <c r="CA1521" s="70"/>
      <c r="CB1521" s="70"/>
      <c r="CC1521" s="70"/>
      <c r="CD1521" s="491"/>
      <c r="CE1521" s="491"/>
      <c r="CF1521" s="491"/>
      <c r="CG1521" s="491"/>
      <c r="CH1521" s="491"/>
      <c r="CI1521" s="491"/>
      <c r="CJ1521" s="491"/>
      <c r="CK1521" s="490"/>
      <c r="CL1521" s="186"/>
    </row>
    <row r="1522" spans="67:90" x14ac:dyDescent="0.2">
      <c r="BO1522" s="490"/>
      <c r="BP1522" s="73"/>
      <c r="BQ1522" s="73"/>
      <c r="BR1522" s="73"/>
      <c r="BS1522" s="493"/>
      <c r="BT1522" s="493"/>
      <c r="BU1522" s="493"/>
      <c r="BV1522" s="70"/>
      <c r="BW1522" s="70"/>
      <c r="BX1522" s="70"/>
      <c r="BY1522" s="70"/>
      <c r="BZ1522" s="70"/>
      <c r="CA1522" s="70"/>
      <c r="CB1522" s="70"/>
      <c r="CC1522" s="70"/>
      <c r="CD1522" s="491"/>
      <c r="CE1522" s="491"/>
      <c r="CF1522" s="491"/>
      <c r="CG1522" s="491"/>
      <c r="CH1522" s="491"/>
      <c r="CI1522" s="491"/>
      <c r="CJ1522" s="491"/>
      <c r="CK1522" s="490"/>
      <c r="CL1522" s="186"/>
    </row>
    <row r="1523" spans="67:90" x14ac:dyDescent="0.2">
      <c r="BO1523" s="490"/>
      <c r="BP1523" s="73"/>
      <c r="BQ1523" s="73"/>
      <c r="BR1523" s="73"/>
      <c r="BS1523" s="493"/>
      <c r="BT1523" s="493"/>
      <c r="BU1523" s="493"/>
      <c r="BV1523" s="70"/>
      <c r="BW1523" s="70"/>
      <c r="BX1523" s="70"/>
      <c r="BY1523" s="70"/>
      <c r="BZ1523" s="70"/>
      <c r="CA1523" s="70"/>
      <c r="CB1523" s="70"/>
      <c r="CC1523" s="70"/>
      <c r="CD1523" s="491"/>
      <c r="CE1523" s="491"/>
      <c r="CF1523" s="491"/>
      <c r="CG1523" s="491"/>
      <c r="CH1523" s="491"/>
      <c r="CI1523" s="491"/>
      <c r="CJ1523" s="491"/>
      <c r="CK1523" s="490"/>
      <c r="CL1523" s="186"/>
    </row>
    <row r="1524" spans="67:90" x14ac:dyDescent="0.2">
      <c r="BO1524" s="490"/>
      <c r="BP1524" s="73"/>
      <c r="BQ1524" s="73"/>
      <c r="BR1524" s="73"/>
      <c r="BS1524" s="493"/>
      <c r="BT1524" s="493"/>
      <c r="BU1524" s="493"/>
      <c r="BV1524" s="70"/>
      <c r="BW1524" s="70"/>
      <c r="BX1524" s="70"/>
      <c r="BY1524" s="70"/>
      <c r="BZ1524" s="70"/>
      <c r="CA1524" s="70"/>
      <c r="CB1524" s="70"/>
      <c r="CC1524" s="70"/>
      <c r="CD1524" s="491"/>
      <c r="CE1524" s="491"/>
      <c r="CF1524" s="491"/>
      <c r="CG1524" s="491"/>
      <c r="CH1524" s="491"/>
      <c r="CI1524" s="491"/>
      <c r="CJ1524" s="491"/>
      <c r="CK1524" s="490"/>
      <c r="CL1524" s="186"/>
    </row>
    <row r="1525" spans="67:90" x14ac:dyDescent="0.2">
      <c r="BO1525" s="490"/>
      <c r="BP1525" s="73"/>
      <c r="BQ1525" s="73"/>
      <c r="BR1525" s="73"/>
      <c r="BS1525" s="493"/>
      <c r="BT1525" s="493"/>
      <c r="BU1525" s="493"/>
      <c r="BV1525" s="70"/>
      <c r="BW1525" s="70"/>
      <c r="BX1525" s="70"/>
      <c r="BY1525" s="70"/>
      <c r="BZ1525" s="70"/>
      <c r="CA1525" s="70"/>
      <c r="CB1525" s="70"/>
      <c r="CC1525" s="70"/>
      <c r="CD1525" s="491"/>
      <c r="CE1525" s="491"/>
      <c r="CF1525" s="491"/>
      <c r="CG1525" s="491"/>
      <c r="CH1525" s="491"/>
      <c r="CI1525" s="491"/>
      <c r="CJ1525" s="491"/>
      <c r="CK1525" s="490"/>
      <c r="CL1525" s="186"/>
    </row>
    <row r="1526" spans="67:90" x14ac:dyDescent="0.2">
      <c r="BO1526" s="490"/>
      <c r="BP1526" s="73"/>
      <c r="BQ1526" s="73"/>
      <c r="BR1526" s="73"/>
      <c r="BS1526" s="493"/>
      <c r="BT1526" s="493"/>
      <c r="BU1526" s="493"/>
      <c r="BV1526" s="70"/>
      <c r="BW1526" s="70"/>
      <c r="BX1526" s="70"/>
      <c r="BY1526" s="70"/>
      <c r="BZ1526" s="70"/>
      <c r="CA1526" s="70"/>
      <c r="CB1526" s="70"/>
      <c r="CC1526" s="70"/>
      <c r="CD1526" s="491"/>
      <c r="CE1526" s="491"/>
      <c r="CF1526" s="491"/>
      <c r="CG1526" s="491"/>
      <c r="CH1526" s="491"/>
      <c r="CI1526" s="491"/>
      <c r="CJ1526" s="491"/>
      <c r="CK1526" s="490"/>
      <c r="CL1526" s="186"/>
    </row>
    <row r="1527" spans="67:90" x14ac:dyDescent="0.2">
      <c r="BO1527" s="490"/>
      <c r="BP1527" s="73"/>
      <c r="BQ1527" s="73"/>
      <c r="BR1527" s="73"/>
      <c r="BS1527" s="493"/>
      <c r="BT1527" s="493"/>
      <c r="BU1527" s="493"/>
      <c r="BV1527" s="70"/>
      <c r="BW1527" s="70"/>
      <c r="BX1527" s="70"/>
      <c r="BY1527" s="70"/>
      <c r="BZ1527" s="70"/>
      <c r="CA1527" s="70"/>
      <c r="CB1527" s="70"/>
      <c r="CC1527" s="70"/>
      <c r="CD1527" s="491"/>
      <c r="CE1527" s="491"/>
      <c r="CF1527" s="491"/>
      <c r="CG1527" s="491"/>
      <c r="CH1527" s="491"/>
      <c r="CI1527" s="491"/>
      <c r="CJ1527" s="491"/>
      <c r="CK1527" s="490"/>
      <c r="CL1527" s="186"/>
    </row>
    <row r="1528" spans="67:90" x14ac:dyDescent="0.2">
      <c r="BO1528" s="490"/>
      <c r="BP1528" s="73"/>
      <c r="BQ1528" s="73"/>
      <c r="BR1528" s="73"/>
      <c r="BS1528" s="493"/>
      <c r="BT1528" s="493"/>
      <c r="BU1528" s="493"/>
      <c r="BV1528" s="70"/>
      <c r="BW1528" s="70"/>
      <c r="BX1528" s="70"/>
      <c r="BY1528" s="70"/>
      <c r="BZ1528" s="70"/>
      <c r="CA1528" s="70"/>
      <c r="CB1528" s="70"/>
      <c r="CC1528" s="70"/>
      <c r="CD1528" s="491"/>
      <c r="CE1528" s="491"/>
      <c r="CF1528" s="491"/>
      <c r="CG1528" s="491"/>
      <c r="CH1528" s="491"/>
      <c r="CI1528" s="491"/>
      <c r="CJ1528" s="491"/>
      <c r="CK1528" s="490"/>
      <c r="CL1528" s="186"/>
    </row>
    <row r="1529" spans="67:90" x14ac:dyDescent="0.2">
      <c r="BO1529" s="490"/>
      <c r="BP1529" s="73"/>
      <c r="BQ1529" s="73"/>
      <c r="BR1529" s="73"/>
      <c r="BS1529" s="493"/>
      <c r="BT1529" s="493"/>
      <c r="BU1529" s="493"/>
      <c r="BV1529" s="70"/>
      <c r="BW1529" s="70"/>
      <c r="BX1529" s="70"/>
      <c r="BY1529" s="70"/>
      <c r="BZ1529" s="70"/>
      <c r="CA1529" s="70"/>
      <c r="CB1529" s="70"/>
      <c r="CC1529" s="70"/>
      <c r="CD1529" s="491"/>
      <c r="CE1529" s="491"/>
      <c r="CF1529" s="491"/>
      <c r="CG1529" s="491"/>
      <c r="CH1529" s="491"/>
      <c r="CI1529" s="491"/>
      <c r="CJ1529" s="491"/>
      <c r="CK1529" s="490"/>
      <c r="CL1529" s="186"/>
    </row>
    <row r="1530" spans="67:90" x14ac:dyDescent="0.2">
      <c r="BO1530" s="490"/>
      <c r="BP1530" s="73"/>
      <c r="BQ1530" s="73"/>
      <c r="BR1530" s="73"/>
      <c r="BS1530" s="493"/>
      <c r="BT1530" s="493"/>
      <c r="BU1530" s="493"/>
      <c r="BV1530" s="70"/>
      <c r="BW1530" s="70"/>
      <c r="BX1530" s="70"/>
      <c r="BY1530" s="70"/>
      <c r="BZ1530" s="70"/>
      <c r="CA1530" s="70"/>
      <c r="CB1530" s="70"/>
      <c r="CC1530" s="70"/>
      <c r="CD1530" s="491"/>
      <c r="CE1530" s="491"/>
      <c r="CF1530" s="491"/>
      <c r="CG1530" s="491"/>
      <c r="CH1530" s="491"/>
      <c r="CI1530" s="491"/>
      <c r="CJ1530" s="491"/>
      <c r="CK1530" s="490"/>
      <c r="CL1530" s="186"/>
    </row>
    <row r="1531" spans="67:90" x14ac:dyDescent="0.2">
      <c r="BO1531" s="490"/>
      <c r="BP1531" s="73"/>
      <c r="BQ1531" s="73"/>
      <c r="BR1531" s="73"/>
      <c r="BS1531" s="493"/>
      <c r="BT1531" s="493"/>
      <c r="BU1531" s="493"/>
      <c r="BV1531" s="70"/>
      <c r="BW1531" s="70"/>
      <c r="BX1531" s="70"/>
      <c r="BY1531" s="70"/>
      <c r="BZ1531" s="70"/>
      <c r="CA1531" s="70"/>
      <c r="CB1531" s="70"/>
      <c r="CC1531" s="70"/>
      <c r="CD1531" s="491"/>
      <c r="CE1531" s="491"/>
      <c r="CF1531" s="491"/>
      <c r="CG1531" s="491"/>
      <c r="CH1531" s="491"/>
      <c r="CI1531" s="491"/>
      <c r="CJ1531" s="491"/>
      <c r="CK1531" s="490"/>
      <c r="CL1531" s="186"/>
    </row>
    <row r="1532" spans="67:90" x14ac:dyDescent="0.2">
      <c r="BO1532" s="490"/>
      <c r="BP1532" s="73"/>
      <c r="BQ1532" s="73"/>
      <c r="BR1532" s="73"/>
      <c r="BS1532" s="493"/>
      <c r="BT1532" s="493"/>
      <c r="BU1532" s="493"/>
      <c r="BV1532" s="70"/>
      <c r="BW1532" s="70"/>
      <c r="BX1532" s="70"/>
      <c r="BY1532" s="70"/>
      <c r="BZ1532" s="70"/>
      <c r="CA1532" s="70"/>
      <c r="CB1532" s="70"/>
      <c r="CC1532" s="70"/>
      <c r="CD1532" s="491"/>
      <c r="CE1532" s="491"/>
      <c r="CF1532" s="491"/>
      <c r="CG1532" s="491"/>
      <c r="CH1532" s="491"/>
      <c r="CI1532" s="491"/>
      <c r="CJ1532" s="491"/>
      <c r="CK1532" s="490"/>
      <c r="CL1532" s="186"/>
    </row>
    <row r="1533" spans="67:90" x14ac:dyDescent="0.2">
      <c r="BO1533" s="490"/>
      <c r="BP1533" s="73"/>
      <c r="BQ1533" s="73"/>
      <c r="BR1533" s="73"/>
      <c r="BS1533" s="493"/>
      <c r="BT1533" s="493"/>
      <c r="BU1533" s="493"/>
      <c r="BV1533" s="70"/>
      <c r="BW1533" s="70"/>
      <c r="BX1533" s="70"/>
      <c r="BY1533" s="70"/>
      <c r="BZ1533" s="70"/>
      <c r="CA1533" s="70"/>
      <c r="CB1533" s="70"/>
      <c r="CC1533" s="70"/>
      <c r="CD1533" s="491"/>
      <c r="CE1533" s="491"/>
      <c r="CF1533" s="491"/>
      <c r="CG1533" s="491"/>
      <c r="CH1533" s="491"/>
      <c r="CI1533" s="491"/>
      <c r="CJ1533" s="491"/>
      <c r="CK1533" s="490"/>
      <c r="CL1533" s="186"/>
    </row>
    <row r="1534" spans="67:90" x14ac:dyDescent="0.2">
      <c r="BO1534" s="490"/>
      <c r="BP1534" s="73"/>
      <c r="BQ1534" s="73"/>
      <c r="BR1534" s="73"/>
      <c r="BS1534" s="493"/>
      <c r="BT1534" s="493"/>
      <c r="BU1534" s="493"/>
      <c r="BV1534" s="70"/>
      <c r="BW1534" s="70"/>
      <c r="BX1534" s="70"/>
      <c r="BY1534" s="70"/>
      <c r="BZ1534" s="70"/>
      <c r="CA1534" s="70"/>
      <c r="CB1534" s="70"/>
      <c r="CC1534" s="70"/>
      <c r="CD1534" s="491"/>
      <c r="CE1534" s="491"/>
      <c r="CF1534" s="491"/>
      <c r="CG1534" s="491"/>
      <c r="CH1534" s="491"/>
      <c r="CI1534" s="491"/>
      <c r="CJ1534" s="491"/>
      <c r="CK1534" s="490"/>
      <c r="CL1534" s="186"/>
    </row>
    <row r="1535" spans="67:90" x14ac:dyDescent="0.2">
      <c r="BO1535" s="490"/>
      <c r="BP1535" s="73"/>
      <c r="BQ1535" s="73"/>
      <c r="BR1535" s="73"/>
      <c r="BS1535" s="493"/>
      <c r="BT1535" s="493"/>
      <c r="BU1535" s="493"/>
      <c r="BV1535" s="70"/>
      <c r="BW1535" s="70"/>
      <c r="BX1535" s="70"/>
      <c r="BY1535" s="70"/>
      <c r="BZ1535" s="70"/>
      <c r="CA1535" s="70"/>
      <c r="CB1535" s="70"/>
      <c r="CC1535" s="70"/>
      <c r="CD1535" s="491"/>
      <c r="CE1535" s="491"/>
      <c r="CF1535" s="491"/>
      <c r="CG1535" s="491"/>
      <c r="CH1535" s="491"/>
      <c r="CI1535" s="491"/>
      <c r="CJ1535" s="491"/>
      <c r="CK1535" s="490"/>
      <c r="CL1535" s="186"/>
    </row>
    <row r="1536" spans="67:90" x14ac:dyDescent="0.2">
      <c r="BO1536" s="490"/>
      <c r="BP1536" s="73"/>
      <c r="BQ1536" s="73"/>
      <c r="BR1536" s="73"/>
      <c r="BS1536" s="493"/>
      <c r="BT1536" s="493"/>
      <c r="BU1536" s="493"/>
      <c r="BV1536" s="70"/>
      <c r="BW1536" s="70"/>
      <c r="BX1536" s="70"/>
      <c r="BY1536" s="70"/>
      <c r="BZ1536" s="70"/>
      <c r="CA1536" s="70"/>
      <c r="CB1536" s="70"/>
      <c r="CC1536" s="70"/>
      <c r="CD1536" s="491"/>
      <c r="CE1536" s="491"/>
      <c r="CF1536" s="491"/>
      <c r="CG1536" s="491"/>
      <c r="CH1536" s="491"/>
      <c r="CI1536" s="491"/>
      <c r="CJ1536" s="491"/>
      <c r="CK1536" s="490"/>
      <c r="CL1536" s="186"/>
    </row>
    <row r="1537" spans="67:90" x14ac:dyDescent="0.2">
      <c r="BO1537" s="490"/>
      <c r="BP1537" s="73"/>
      <c r="BQ1537" s="73"/>
      <c r="BR1537" s="73"/>
      <c r="BS1537" s="493"/>
      <c r="BT1537" s="493"/>
      <c r="BU1537" s="493"/>
      <c r="BV1537" s="70"/>
      <c r="BW1537" s="70"/>
      <c r="BX1537" s="70"/>
      <c r="BY1537" s="70"/>
      <c r="BZ1537" s="70"/>
      <c r="CA1537" s="70"/>
      <c r="CB1537" s="70"/>
      <c r="CC1537" s="70"/>
      <c r="CD1537" s="491"/>
      <c r="CE1537" s="491"/>
      <c r="CF1537" s="491"/>
      <c r="CG1537" s="491"/>
      <c r="CH1537" s="491"/>
      <c r="CI1537" s="491"/>
      <c r="CJ1537" s="491"/>
      <c r="CK1537" s="490"/>
      <c r="CL1537" s="186"/>
    </row>
    <row r="1538" spans="67:90" x14ac:dyDescent="0.2">
      <c r="BO1538" s="490"/>
      <c r="BP1538" s="73"/>
      <c r="BQ1538" s="73"/>
      <c r="BR1538" s="73"/>
      <c r="BS1538" s="493"/>
      <c r="BT1538" s="493"/>
      <c r="BU1538" s="493"/>
      <c r="BV1538" s="70"/>
      <c r="BW1538" s="70"/>
      <c r="BX1538" s="70"/>
      <c r="BY1538" s="70"/>
      <c r="BZ1538" s="70"/>
      <c r="CA1538" s="70"/>
      <c r="CB1538" s="70"/>
      <c r="CC1538" s="70"/>
      <c r="CD1538" s="491"/>
      <c r="CE1538" s="491"/>
      <c r="CF1538" s="491"/>
      <c r="CG1538" s="491"/>
      <c r="CH1538" s="491"/>
      <c r="CI1538" s="491"/>
      <c r="CJ1538" s="491"/>
      <c r="CK1538" s="490"/>
      <c r="CL1538" s="186"/>
    </row>
    <row r="1539" spans="67:90" x14ac:dyDescent="0.2">
      <c r="BO1539" s="490"/>
      <c r="BP1539" s="73"/>
      <c r="BQ1539" s="73"/>
      <c r="BR1539" s="73"/>
      <c r="BS1539" s="493"/>
      <c r="BT1539" s="493"/>
      <c r="BU1539" s="493"/>
      <c r="BV1539" s="70"/>
      <c r="BW1539" s="70"/>
      <c r="BX1539" s="70"/>
      <c r="BY1539" s="70"/>
      <c r="BZ1539" s="70"/>
      <c r="CA1539" s="70"/>
      <c r="CB1539" s="70"/>
      <c r="CC1539" s="70"/>
      <c r="CD1539" s="491"/>
      <c r="CE1539" s="491"/>
      <c r="CF1539" s="491"/>
      <c r="CG1539" s="491"/>
      <c r="CH1539" s="491"/>
      <c r="CI1539" s="491"/>
      <c r="CJ1539" s="491"/>
      <c r="CK1539" s="490"/>
      <c r="CL1539" s="186"/>
    </row>
    <row r="1540" spans="67:90" x14ac:dyDescent="0.2">
      <c r="BO1540" s="490"/>
      <c r="BP1540" s="73"/>
      <c r="BQ1540" s="73"/>
      <c r="BR1540" s="73"/>
      <c r="BS1540" s="493"/>
      <c r="BT1540" s="493"/>
      <c r="BU1540" s="493"/>
      <c r="BV1540" s="70"/>
      <c r="BW1540" s="70"/>
      <c r="BX1540" s="70"/>
      <c r="BY1540" s="70"/>
      <c r="BZ1540" s="70"/>
      <c r="CA1540" s="70"/>
      <c r="CB1540" s="70"/>
      <c r="CC1540" s="70"/>
      <c r="CD1540" s="491"/>
      <c r="CE1540" s="491"/>
      <c r="CF1540" s="491"/>
      <c r="CG1540" s="491"/>
      <c r="CH1540" s="491"/>
      <c r="CI1540" s="491"/>
      <c r="CJ1540" s="491"/>
      <c r="CK1540" s="490"/>
      <c r="CL1540" s="186"/>
    </row>
    <row r="1541" spans="67:90" x14ac:dyDescent="0.2">
      <c r="BO1541" s="490"/>
      <c r="BP1541" s="73"/>
      <c r="BQ1541" s="73"/>
      <c r="BR1541" s="73"/>
      <c r="BS1541" s="493"/>
      <c r="BT1541" s="493"/>
      <c r="BU1541" s="493"/>
      <c r="BV1541" s="70"/>
      <c r="BW1541" s="70"/>
      <c r="BX1541" s="70"/>
      <c r="BY1541" s="70"/>
      <c r="BZ1541" s="70"/>
      <c r="CA1541" s="70"/>
      <c r="CB1541" s="70"/>
      <c r="CC1541" s="70"/>
      <c r="CD1541" s="491"/>
      <c r="CE1541" s="491"/>
      <c r="CF1541" s="491"/>
      <c r="CG1541" s="491"/>
      <c r="CH1541" s="491"/>
      <c r="CI1541" s="491"/>
      <c r="CJ1541" s="491"/>
      <c r="CK1541" s="490"/>
      <c r="CL1541" s="186"/>
    </row>
    <row r="1542" spans="67:90" x14ac:dyDescent="0.2">
      <c r="BO1542" s="490"/>
      <c r="BP1542" s="73"/>
      <c r="BQ1542" s="73"/>
      <c r="BR1542" s="73"/>
      <c r="BS1542" s="493"/>
      <c r="BT1542" s="493"/>
      <c r="BU1542" s="493"/>
      <c r="BV1542" s="70"/>
      <c r="BW1542" s="70"/>
      <c r="BX1542" s="70"/>
      <c r="BY1542" s="70"/>
      <c r="BZ1542" s="70"/>
      <c r="CA1542" s="70"/>
      <c r="CB1542" s="70"/>
      <c r="CC1542" s="70"/>
      <c r="CD1542" s="491"/>
      <c r="CE1542" s="491"/>
      <c r="CF1542" s="491"/>
      <c r="CG1542" s="491"/>
      <c r="CH1542" s="491"/>
      <c r="CI1542" s="491"/>
      <c r="CJ1542" s="491"/>
      <c r="CK1542" s="490"/>
      <c r="CL1542" s="186"/>
    </row>
    <row r="1543" spans="67:90" x14ac:dyDescent="0.2">
      <c r="BO1543" s="490"/>
      <c r="BP1543" s="73"/>
      <c r="BQ1543" s="73"/>
      <c r="BR1543" s="73"/>
      <c r="BS1543" s="493"/>
      <c r="BT1543" s="493"/>
      <c r="BU1543" s="493"/>
      <c r="BV1543" s="70"/>
      <c r="BW1543" s="70"/>
      <c r="BX1543" s="70"/>
      <c r="BY1543" s="70"/>
      <c r="BZ1543" s="70"/>
      <c r="CA1543" s="70"/>
      <c r="CB1543" s="70"/>
      <c r="CC1543" s="70"/>
      <c r="CD1543" s="491"/>
      <c r="CE1543" s="491"/>
      <c r="CF1543" s="491"/>
      <c r="CG1543" s="491"/>
      <c r="CH1543" s="491"/>
      <c r="CI1543" s="491"/>
      <c r="CJ1543" s="491"/>
      <c r="CK1543" s="490"/>
      <c r="CL1543" s="186"/>
    </row>
    <row r="1544" spans="67:90" x14ac:dyDescent="0.2">
      <c r="BO1544" s="490"/>
      <c r="BP1544" s="73"/>
      <c r="BQ1544" s="73"/>
      <c r="BR1544" s="73"/>
      <c r="BS1544" s="493"/>
      <c r="BT1544" s="493"/>
      <c r="BU1544" s="493"/>
      <c r="BV1544" s="70"/>
      <c r="BW1544" s="70"/>
      <c r="BX1544" s="70"/>
      <c r="BY1544" s="70"/>
      <c r="BZ1544" s="70"/>
      <c r="CA1544" s="70"/>
      <c r="CB1544" s="70"/>
      <c r="CC1544" s="70"/>
      <c r="CD1544" s="491"/>
      <c r="CE1544" s="491"/>
      <c r="CF1544" s="491"/>
      <c r="CG1544" s="491"/>
      <c r="CH1544" s="491"/>
      <c r="CI1544" s="491"/>
      <c r="CJ1544" s="491"/>
      <c r="CK1544" s="490"/>
      <c r="CL1544" s="186"/>
    </row>
    <row r="1545" spans="67:90" x14ac:dyDescent="0.2">
      <c r="BO1545" s="490"/>
      <c r="BP1545" s="73"/>
      <c r="BQ1545" s="73"/>
      <c r="BR1545" s="73"/>
      <c r="BS1545" s="493"/>
      <c r="BT1545" s="493"/>
      <c r="BU1545" s="493"/>
      <c r="BV1545" s="70"/>
      <c r="BW1545" s="70"/>
      <c r="BX1545" s="70"/>
      <c r="BY1545" s="70"/>
      <c r="BZ1545" s="70"/>
      <c r="CA1545" s="70"/>
      <c r="CB1545" s="70"/>
      <c r="CC1545" s="70"/>
      <c r="CD1545" s="491"/>
      <c r="CE1545" s="491"/>
      <c r="CF1545" s="491"/>
      <c r="CG1545" s="491"/>
      <c r="CH1545" s="491"/>
      <c r="CI1545" s="491"/>
      <c r="CJ1545" s="491"/>
      <c r="CK1545" s="490"/>
      <c r="CL1545" s="186"/>
    </row>
    <row r="1546" spans="67:90" x14ac:dyDescent="0.2">
      <c r="BO1546" s="490"/>
      <c r="BP1546" s="73"/>
      <c r="BQ1546" s="73"/>
      <c r="BR1546" s="73"/>
      <c r="BS1546" s="493"/>
      <c r="BT1546" s="493"/>
      <c r="BU1546" s="493"/>
      <c r="BV1546" s="70"/>
      <c r="BW1546" s="70"/>
      <c r="BX1546" s="70"/>
      <c r="BY1546" s="70"/>
      <c r="BZ1546" s="70"/>
      <c r="CA1546" s="70"/>
      <c r="CB1546" s="70"/>
      <c r="CC1546" s="70"/>
      <c r="CD1546" s="491"/>
      <c r="CE1546" s="491"/>
      <c r="CF1546" s="491"/>
      <c r="CG1546" s="491"/>
      <c r="CH1546" s="491"/>
      <c r="CI1546" s="491"/>
      <c r="CJ1546" s="491"/>
      <c r="CK1546" s="490"/>
      <c r="CL1546" s="186"/>
    </row>
    <row r="1547" spans="67:90" x14ac:dyDescent="0.2">
      <c r="BO1547" s="490"/>
      <c r="BP1547" s="73"/>
      <c r="BQ1547" s="73"/>
      <c r="BR1547" s="73"/>
      <c r="BS1547" s="493"/>
      <c r="BT1547" s="493"/>
      <c r="BU1547" s="493"/>
      <c r="BV1547" s="70"/>
      <c r="BW1547" s="70"/>
      <c r="BX1547" s="70"/>
      <c r="BY1547" s="70"/>
      <c r="BZ1547" s="70"/>
      <c r="CA1547" s="70"/>
      <c r="CB1547" s="70"/>
      <c r="CC1547" s="70"/>
      <c r="CD1547" s="491"/>
      <c r="CE1547" s="491"/>
      <c r="CF1547" s="491"/>
      <c r="CG1547" s="491"/>
      <c r="CH1547" s="491"/>
      <c r="CI1547" s="491"/>
      <c r="CJ1547" s="491"/>
      <c r="CK1547" s="490"/>
      <c r="CL1547" s="186"/>
    </row>
    <row r="1548" spans="67:90" x14ac:dyDescent="0.2">
      <c r="BO1548" s="490"/>
      <c r="BP1548" s="73"/>
      <c r="BQ1548" s="73"/>
      <c r="BR1548" s="73"/>
      <c r="BS1548" s="493"/>
      <c r="BT1548" s="493"/>
      <c r="BU1548" s="493"/>
      <c r="BV1548" s="70"/>
      <c r="BW1548" s="70"/>
      <c r="BX1548" s="70"/>
      <c r="BY1548" s="70"/>
      <c r="BZ1548" s="70"/>
      <c r="CA1548" s="70"/>
      <c r="CB1548" s="70"/>
      <c r="CC1548" s="70"/>
      <c r="CD1548" s="491"/>
      <c r="CE1548" s="491"/>
      <c r="CF1548" s="491"/>
      <c r="CG1548" s="491"/>
      <c r="CH1548" s="491"/>
      <c r="CI1548" s="491"/>
      <c r="CJ1548" s="491"/>
      <c r="CK1548" s="490"/>
      <c r="CL1548" s="186"/>
    </row>
    <row r="1549" spans="67:90" x14ac:dyDescent="0.2">
      <c r="BO1549" s="490"/>
      <c r="BP1549" s="73"/>
      <c r="BQ1549" s="73"/>
      <c r="BR1549" s="73"/>
      <c r="BS1549" s="493"/>
      <c r="BT1549" s="493"/>
      <c r="BU1549" s="493"/>
      <c r="BV1549" s="70"/>
      <c r="BW1549" s="70"/>
      <c r="BX1549" s="70"/>
      <c r="BY1549" s="70"/>
      <c r="BZ1549" s="70"/>
      <c r="CA1549" s="70"/>
      <c r="CB1549" s="70"/>
      <c r="CC1549" s="70"/>
      <c r="CD1549" s="491"/>
      <c r="CE1549" s="491"/>
      <c r="CF1549" s="491"/>
      <c r="CG1549" s="491"/>
      <c r="CH1549" s="491"/>
      <c r="CI1549" s="491"/>
      <c r="CJ1549" s="491"/>
      <c r="CK1549" s="490"/>
      <c r="CL1549" s="186"/>
    </row>
    <row r="1550" spans="67:90" x14ac:dyDescent="0.2">
      <c r="BO1550" s="490"/>
      <c r="BP1550" s="73"/>
      <c r="BQ1550" s="73"/>
      <c r="BR1550" s="73"/>
      <c r="BS1550" s="493"/>
      <c r="BT1550" s="493"/>
      <c r="BU1550" s="493"/>
      <c r="BV1550" s="70"/>
      <c r="BW1550" s="70"/>
      <c r="BX1550" s="70"/>
      <c r="BY1550" s="70"/>
      <c r="BZ1550" s="70"/>
      <c r="CA1550" s="70"/>
      <c r="CB1550" s="70"/>
      <c r="CC1550" s="70"/>
      <c r="CD1550" s="491"/>
      <c r="CE1550" s="491"/>
      <c r="CF1550" s="491"/>
      <c r="CG1550" s="491"/>
      <c r="CH1550" s="491"/>
      <c r="CI1550" s="491"/>
      <c r="CJ1550" s="491"/>
      <c r="CK1550" s="490"/>
      <c r="CL1550" s="186"/>
    </row>
    <row r="1551" spans="67:90" x14ac:dyDescent="0.2">
      <c r="BO1551" s="490"/>
      <c r="BP1551" s="73"/>
      <c r="BQ1551" s="73"/>
      <c r="BR1551" s="73"/>
      <c r="BS1551" s="493"/>
      <c r="BT1551" s="493"/>
      <c r="BU1551" s="493"/>
      <c r="BV1551" s="70"/>
      <c r="BW1551" s="70"/>
      <c r="BX1551" s="70"/>
      <c r="BY1551" s="70"/>
      <c r="BZ1551" s="70"/>
      <c r="CA1551" s="70"/>
      <c r="CB1551" s="70"/>
      <c r="CC1551" s="70"/>
      <c r="CD1551" s="491"/>
      <c r="CE1551" s="491"/>
      <c r="CF1551" s="491"/>
      <c r="CG1551" s="491"/>
      <c r="CH1551" s="491"/>
      <c r="CI1551" s="491"/>
      <c r="CJ1551" s="491"/>
      <c r="CK1551" s="490"/>
      <c r="CL1551" s="186"/>
    </row>
    <row r="1552" spans="67:90" x14ac:dyDescent="0.2">
      <c r="BO1552" s="490"/>
      <c r="BP1552" s="73"/>
      <c r="BQ1552" s="73"/>
      <c r="BR1552" s="73"/>
      <c r="BS1552" s="493"/>
      <c r="BT1552" s="493"/>
      <c r="BU1552" s="493"/>
      <c r="BV1552" s="70"/>
      <c r="BW1552" s="70"/>
      <c r="BX1552" s="70"/>
      <c r="BY1552" s="70"/>
      <c r="BZ1552" s="70"/>
      <c r="CA1552" s="70"/>
      <c r="CB1552" s="70"/>
      <c r="CC1552" s="70"/>
      <c r="CD1552" s="491"/>
      <c r="CE1552" s="491"/>
      <c r="CF1552" s="491"/>
      <c r="CG1552" s="491"/>
      <c r="CH1552" s="491"/>
      <c r="CI1552" s="491"/>
      <c r="CJ1552" s="491"/>
      <c r="CK1552" s="490"/>
      <c r="CL1552" s="186"/>
    </row>
    <row r="1553" spans="67:90" x14ac:dyDescent="0.2">
      <c r="BO1553" s="490"/>
      <c r="BP1553" s="73"/>
      <c r="BQ1553" s="73"/>
      <c r="BR1553" s="73"/>
      <c r="BS1553" s="493"/>
      <c r="BT1553" s="493"/>
      <c r="BU1553" s="493"/>
      <c r="BV1553" s="70"/>
      <c r="BW1553" s="70"/>
      <c r="BX1553" s="70"/>
      <c r="BY1553" s="70"/>
      <c r="BZ1553" s="70"/>
      <c r="CA1553" s="70"/>
      <c r="CB1553" s="70"/>
      <c r="CC1553" s="70"/>
      <c r="CD1553" s="491"/>
      <c r="CE1553" s="491"/>
      <c r="CF1553" s="491"/>
      <c r="CG1553" s="491"/>
      <c r="CH1553" s="491"/>
      <c r="CI1553" s="491"/>
      <c r="CJ1553" s="491"/>
      <c r="CK1553" s="490"/>
      <c r="CL1553" s="186"/>
    </row>
    <row r="1554" spans="67:90" x14ac:dyDescent="0.2">
      <c r="BO1554" s="490"/>
      <c r="BP1554" s="73"/>
      <c r="BQ1554" s="73"/>
      <c r="BR1554" s="73"/>
      <c r="BS1554" s="493"/>
      <c r="BT1554" s="493"/>
      <c r="BU1554" s="493"/>
      <c r="BV1554" s="70"/>
      <c r="BW1554" s="70"/>
      <c r="BX1554" s="70"/>
      <c r="BY1554" s="70"/>
      <c r="BZ1554" s="70"/>
      <c r="CA1554" s="70"/>
      <c r="CB1554" s="70"/>
      <c r="CC1554" s="70"/>
      <c r="CD1554" s="491"/>
      <c r="CE1554" s="491"/>
      <c r="CF1554" s="491"/>
      <c r="CG1554" s="491"/>
      <c r="CH1554" s="491"/>
      <c r="CI1554" s="491"/>
      <c r="CJ1554" s="491"/>
      <c r="CK1554" s="490"/>
      <c r="CL1554" s="186"/>
    </row>
    <row r="1555" spans="67:90" x14ac:dyDescent="0.2">
      <c r="BO1555" s="490"/>
      <c r="BP1555" s="73"/>
      <c r="BQ1555" s="73"/>
      <c r="BR1555" s="73"/>
      <c r="BS1555" s="493"/>
      <c r="BT1555" s="493"/>
      <c r="BU1555" s="493"/>
      <c r="BV1555" s="70"/>
      <c r="BW1555" s="70"/>
      <c r="BX1555" s="70"/>
      <c r="BY1555" s="70"/>
      <c r="BZ1555" s="70"/>
      <c r="CA1555" s="70"/>
      <c r="CB1555" s="70"/>
      <c r="CC1555" s="70"/>
      <c r="CD1555" s="491"/>
      <c r="CE1555" s="491"/>
      <c r="CF1555" s="491"/>
      <c r="CG1555" s="491"/>
      <c r="CH1555" s="491"/>
      <c r="CI1555" s="491"/>
      <c r="CJ1555" s="491"/>
      <c r="CK1555" s="490"/>
      <c r="CL1555" s="186"/>
    </row>
    <row r="1556" spans="67:90" x14ac:dyDescent="0.2">
      <c r="BO1556" s="490"/>
      <c r="BP1556" s="73"/>
      <c r="BQ1556" s="73"/>
      <c r="BR1556" s="73"/>
      <c r="BS1556" s="493"/>
      <c r="BT1556" s="493"/>
      <c r="BU1556" s="493"/>
      <c r="BV1556" s="70"/>
      <c r="BW1556" s="70"/>
      <c r="BX1556" s="70"/>
      <c r="BY1556" s="70"/>
      <c r="BZ1556" s="70"/>
      <c r="CA1556" s="70"/>
      <c r="CB1556" s="70"/>
      <c r="CC1556" s="70"/>
      <c r="CD1556" s="491"/>
      <c r="CE1556" s="491"/>
      <c r="CF1556" s="491"/>
      <c r="CG1556" s="491"/>
      <c r="CH1556" s="491"/>
      <c r="CI1556" s="491"/>
      <c r="CJ1556" s="491"/>
      <c r="CK1556" s="490"/>
      <c r="CL1556" s="186"/>
    </row>
    <row r="1557" spans="67:90" x14ac:dyDescent="0.2">
      <c r="BO1557" s="490"/>
      <c r="BP1557" s="73"/>
      <c r="BQ1557" s="73"/>
      <c r="BR1557" s="73"/>
      <c r="BS1557" s="493"/>
      <c r="BT1557" s="493"/>
      <c r="BU1557" s="493"/>
      <c r="BV1557" s="70"/>
      <c r="BW1557" s="70"/>
      <c r="BX1557" s="70"/>
      <c r="BY1557" s="70"/>
      <c r="BZ1557" s="70"/>
      <c r="CA1557" s="70"/>
      <c r="CB1557" s="70"/>
      <c r="CC1557" s="70"/>
      <c r="CD1557" s="491"/>
      <c r="CE1557" s="491"/>
      <c r="CF1557" s="491"/>
      <c r="CG1557" s="491"/>
      <c r="CH1557" s="491"/>
      <c r="CI1557" s="491"/>
      <c r="CJ1557" s="491"/>
      <c r="CK1557" s="490"/>
      <c r="CL1557" s="186"/>
    </row>
    <row r="1558" spans="67:90" x14ac:dyDescent="0.2">
      <c r="BO1558" s="490"/>
      <c r="BP1558" s="73"/>
      <c r="BQ1558" s="73"/>
      <c r="BR1558" s="73"/>
      <c r="BS1558" s="493"/>
      <c r="BT1558" s="493"/>
      <c r="BU1558" s="493"/>
      <c r="BV1558" s="70"/>
      <c r="BW1558" s="70"/>
      <c r="BX1558" s="70"/>
      <c r="BY1558" s="70"/>
      <c r="BZ1558" s="70"/>
      <c r="CA1558" s="70"/>
      <c r="CB1558" s="70"/>
      <c r="CC1558" s="70"/>
      <c r="CD1558" s="491"/>
      <c r="CE1558" s="491"/>
      <c r="CF1558" s="491"/>
      <c r="CG1558" s="491"/>
      <c r="CH1558" s="491"/>
      <c r="CI1558" s="491"/>
      <c r="CJ1558" s="491"/>
      <c r="CK1558" s="490"/>
      <c r="CL1558" s="186"/>
    </row>
    <row r="1559" spans="67:90" x14ac:dyDescent="0.2">
      <c r="BO1559" s="490"/>
      <c r="BP1559" s="73"/>
      <c r="BQ1559" s="73"/>
      <c r="BR1559" s="73"/>
      <c r="BS1559" s="493"/>
      <c r="BT1559" s="493"/>
      <c r="BU1559" s="493"/>
      <c r="BV1559" s="70"/>
      <c r="BW1559" s="70"/>
      <c r="BX1559" s="70"/>
      <c r="BY1559" s="70"/>
      <c r="BZ1559" s="70"/>
      <c r="CA1559" s="70"/>
      <c r="CB1559" s="70"/>
      <c r="CC1559" s="70"/>
      <c r="CD1559" s="491"/>
      <c r="CE1559" s="491"/>
      <c r="CF1559" s="491"/>
      <c r="CG1559" s="491"/>
      <c r="CH1559" s="491"/>
      <c r="CI1559" s="491"/>
      <c r="CJ1559" s="491"/>
      <c r="CK1559" s="490"/>
      <c r="CL1559" s="186"/>
    </row>
    <row r="1560" spans="67:90" x14ac:dyDescent="0.2">
      <c r="BO1560" s="490"/>
      <c r="BP1560" s="73"/>
      <c r="BQ1560" s="73"/>
      <c r="BR1560" s="73"/>
      <c r="BS1560" s="493"/>
      <c r="BT1560" s="493"/>
      <c r="BU1560" s="493"/>
      <c r="BV1560" s="70"/>
      <c r="BW1560" s="70"/>
      <c r="BX1560" s="70"/>
      <c r="BY1560" s="70"/>
      <c r="BZ1560" s="70"/>
      <c r="CA1560" s="70"/>
      <c r="CB1560" s="70"/>
      <c r="CC1560" s="70"/>
      <c r="CD1560" s="491"/>
      <c r="CE1560" s="491"/>
      <c r="CF1560" s="491"/>
      <c r="CG1560" s="491"/>
      <c r="CH1560" s="491"/>
      <c r="CI1560" s="491"/>
      <c r="CJ1560" s="491"/>
      <c r="CK1560" s="490"/>
      <c r="CL1560" s="186"/>
    </row>
    <row r="1561" spans="67:90" x14ac:dyDescent="0.2">
      <c r="BO1561" s="490"/>
      <c r="BP1561" s="73"/>
      <c r="BQ1561" s="73"/>
      <c r="BR1561" s="73"/>
      <c r="BS1561" s="493"/>
      <c r="BT1561" s="493"/>
      <c r="BU1561" s="493"/>
      <c r="BV1561" s="70"/>
      <c r="BW1561" s="70"/>
      <c r="BX1561" s="70"/>
      <c r="BY1561" s="70"/>
      <c r="BZ1561" s="70"/>
      <c r="CA1561" s="70"/>
      <c r="CB1561" s="70"/>
      <c r="CC1561" s="70"/>
      <c r="CD1561" s="491"/>
      <c r="CE1561" s="491"/>
      <c r="CF1561" s="491"/>
      <c r="CG1561" s="491"/>
      <c r="CH1561" s="491"/>
      <c r="CI1561" s="491"/>
      <c r="CJ1561" s="491"/>
      <c r="CK1561" s="490"/>
      <c r="CL1561" s="186"/>
    </row>
    <row r="1562" spans="67:90" x14ac:dyDescent="0.2">
      <c r="BO1562" s="490"/>
      <c r="BP1562" s="73"/>
      <c r="BQ1562" s="73"/>
      <c r="BR1562" s="73"/>
      <c r="BS1562" s="493"/>
      <c r="BT1562" s="493"/>
      <c r="BU1562" s="493"/>
      <c r="BV1562" s="70"/>
      <c r="BW1562" s="70"/>
      <c r="BX1562" s="70"/>
      <c r="BY1562" s="70"/>
      <c r="BZ1562" s="70"/>
      <c r="CA1562" s="70"/>
      <c r="CB1562" s="70"/>
      <c r="CC1562" s="70"/>
      <c r="CD1562" s="491"/>
      <c r="CE1562" s="491"/>
      <c r="CF1562" s="491"/>
      <c r="CG1562" s="491"/>
      <c r="CH1562" s="491"/>
      <c r="CI1562" s="491"/>
      <c r="CJ1562" s="491"/>
      <c r="CK1562" s="490"/>
      <c r="CL1562" s="186"/>
    </row>
    <row r="1563" spans="67:90" x14ac:dyDescent="0.2">
      <c r="BO1563" s="490"/>
      <c r="BP1563" s="73"/>
      <c r="BQ1563" s="73"/>
      <c r="BR1563" s="73"/>
      <c r="BS1563" s="493"/>
      <c r="BT1563" s="493"/>
      <c r="BU1563" s="493"/>
      <c r="BV1563" s="70"/>
      <c r="BW1563" s="70"/>
      <c r="BX1563" s="70"/>
      <c r="BY1563" s="70"/>
      <c r="BZ1563" s="70"/>
      <c r="CA1563" s="70"/>
      <c r="CB1563" s="70"/>
      <c r="CC1563" s="70"/>
      <c r="CD1563" s="491"/>
      <c r="CE1563" s="491"/>
      <c r="CF1563" s="491"/>
      <c r="CG1563" s="491"/>
      <c r="CH1563" s="491"/>
      <c r="CI1563" s="491"/>
      <c r="CJ1563" s="491"/>
      <c r="CK1563" s="490"/>
      <c r="CL1563" s="186"/>
    </row>
    <row r="1564" spans="67:90" x14ac:dyDescent="0.2">
      <c r="BO1564" s="490"/>
      <c r="BP1564" s="73"/>
      <c r="BQ1564" s="73"/>
      <c r="BR1564" s="73"/>
      <c r="BS1564" s="493"/>
      <c r="BT1564" s="493"/>
      <c r="BU1564" s="493"/>
      <c r="BV1564" s="70"/>
      <c r="BW1564" s="70"/>
      <c r="BX1564" s="70"/>
      <c r="BY1564" s="70"/>
      <c r="BZ1564" s="70"/>
      <c r="CA1564" s="70"/>
      <c r="CB1564" s="70"/>
      <c r="CC1564" s="70"/>
      <c r="CD1564" s="491"/>
      <c r="CE1564" s="491"/>
      <c r="CF1564" s="491"/>
      <c r="CG1564" s="491"/>
      <c r="CH1564" s="491"/>
      <c r="CI1564" s="491"/>
      <c r="CJ1564" s="491"/>
      <c r="CK1564" s="490"/>
      <c r="CL1564" s="186"/>
    </row>
    <row r="1565" spans="67:90" x14ac:dyDescent="0.2">
      <c r="BO1565" s="490"/>
      <c r="BP1565" s="73"/>
      <c r="BQ1565" s="73"/>
      <c r="BR1565" s="73"/>
      <c r="BS1565" s="493"/>
      <c r="BT1565" s="493"/>
      <c r="BU1565" s="493"/>
      <c r="BV1565" s="70"/>
      <c r="BW1565" s="70"/>
      <c r="BX1565" s="70"/>
      <c r="BY1565" s="70"/>
      <c r="BZ1565" s="70"/>
      <c r="CA1565" s="70"/>
      <c r="CB1565" s="70"/>
      <c r="CC1565" s="70"/>
      <c r="CD1565" s="491"/>
      <c r="CE1565" s="491"/>
      <c r="CF1565" s="491"/>
      <c r="CG1565" s="491"/>
      <c r="CH1565" s="491"/>
      <c r="CI1565" s="491"/>
      <c r="CJ1565" s="491"/>
      <c r="CK1565" s="490"/>
      <c r="CL1565" s="186"/>
    </row>
    <row r="1566" spans="67:90" x14ac:dyDescent="0.2">
      <c r="BO1566" s="490"/>
      <c r="BP1566" s="73"/>
      <c r="BQ1566" s="73"/>
      <c r="BR1566" s="73"/>
      <c r="BS1566" s="493"/>
      <c r="BT1566" s="493"/>
      <c r="BU1566" s="493"/>
      <c r="BV1566" s="70"/>
      <c r="BW1566" s="70"/>
      <c r="BX1566" s="70"/>
      <c r="BY1566" s="70"/>
      <c r="BZ1566" s="70"/>
      <c r="CA1566" s="70"/>
      <c r="CB1566" s="70"/>
      <c r="CC1566" s="70"/>
      <c r="CD1566" s="491"/>
      <c r="CE1566" s="491"/>
      <c r="CF1566" s="491"/>
      <c r="CG1566" s="491"/>
      <c r="CH1566" s="491"/>
      <c r="CI1566" s="491"/>
      <c r="CJ1566" s="491"/>
      <c r="CK1566" s="490"/>
      <c r="CL1566" s="186"/>
    </row>
    <row r="1567" spans="67:90" x14ac:dyDescent="0.2">
      <c r="BO1567" s="490"/>
      <c r="BP1567" s="73"/>
      <c r="BQ1567" s="73"/>
      <c r="BR1567" s="73"/>
      <c r="BS1567" s="493"/>
      <c r="BT1567" s="493"/>
      <c r="BU1567" s="493"/>
      <c r="BV1567" s="70"/>
      <c r="BW1567" s="70"/>
      <c r="BX1567" s="70"/>
      <c r="BY1567" s="70"/>
      <c r="BZ1567" s="70"/>
      <c r="CA1567" s="70"/>
      <c r="CB1567" s="70"/>
      <c r="CC1567" s="70"/>
      <c r="CD1567" s="491"/>
      <c r="CE1567" s="491"/>
      <c r="CF1567" s="491"/>
      <c r="CG1567" s="491"/>
      <c r="CH1567" s="491"/>
      <c r="CI1567" s="491"/>
      <c r="CJ1567" s="491"/>
      <c r="CK1567" s="490"/>
      <c r="CL1567" s="186"/>
    </row>
    <row r="1568" spans="67:90" x14ac:dyDescent="0.2">
      <c r="BO1568" s="490"/>
      <c r="BP1568" s="73"/>
      <c r="BQ1568" s="73"/>
      <c r="BR1568" s="73"/>
      <c r="BS1568" s="493"/>
      <c r="BT1568" s="493"/>
      <c r="BU1568" s="493"/>
      <c r="BV1568" s="70"/>
      <c r="BW1568" s="70"/>
      <c r="BX1568" s="70"/>
      <c r="BY1568" s="70"/>
      <c r="BZ1568" s="70"/>
      <c r="CA1568" s="70"/>
      <c r="CB1568" s="70"/>
      <c r="CC1568" s="70"/>
      <c r="CD1568" s="491"/>
      <c r="CE1568" s="491"/>
      <c r="CF1568" s="491"/>
      <c r="CG1568" s="491"/>
      <c r="CH1568" s="491"/>
      <c r="CI1568" s="491"/>
      <c r="CJ1568" s="491"/>
      <c r="CK1568" s="490"/>
      <c r="CL1568" s="186"/>
    </row>
    <row r="1569" spans="67:90" x14ac:dyDescent="0.2">
      <c r="BO1569" s="490"/>
      <c r="BP1569" s="73"/>
      <c r="BQ1569" s="73"/>
      <c r="BR1569" s="73"/>
      <c r="BS1569" s="493"/>
      <c r="BT1569" s="493"/>
      <c r="BU1569" s="493"/>
      <c r="BV1569" s="70"/>
      <c r="BW1569" s="70"/>
      <c r="BX1569" s="70"/>
      <c r="BY1569" s="70"/>
      <c r="BZ1569" s="70"/>
      <c r="CA1569" s="70"/>
      <c r="CB1569" s="70"/>
      <c r="CC1569" s="70"/>
      <c r="CD1569" s="491"/>
      <c r="CE1569" s="491"/>
      <c r="CF1569" s="491"/>
      <c r="CG1569" s="491"/>
      <c r="CH1569" s="491"/>
      <c r="CI1569" s="491"/>
      <c r="CJ1569" s="491"/>
      <c r="CK1569" s="490"/>
      <c r="CL1569" s="186"/>
    </row>
    <row r="1570" spans="67:90" x14ac:dyDescent="0.2">
      <c r="BO1570" s="490"/>
      <c r="BP1570" s="73"/>
      <c r="BQ1570" s="73"/>
      <c r="BR1570" s="73"/>
      <c r="BS1570" s="493"/>
      <c r="BT1570" s="493"/>
      <c r="BU1570" s="493"/>
      <c r="BV1570" s="70"/>
      <c r="BW1570" s="70"/>
      <c r="BX1570" s="70"/>
      <c r="BY1570" s="70"/>
      <c r="BZ1570" s="70"/>
      <c r="CA1570" s="70"/>
      <c r="CB1570" s="70"/>
      <c r="CC1570" s="70"/>
      <c r="CD1570" s="491"/>
      <c r="CE1570" s="491"/>
      <c r="CF1570" s="491"/>
      <c r="CG1570" s="491"/>
      <c r="CH1570" s="491"/>
      <c r="CI1570" s="491"/>
      <c r="CJ1570" s="491"/>
      <c r="CK1570" s="490"/>
      <c r="CL1570" s="186"/>
    </row>
    <row r="1571" spans="67:90" x14ac:dyDescent="0.2">
      <c r="BO1571" s="490"/>
      <c r="BP1571" s="73"/>
      <c r="BQ1571" s="73"/>
      <c r="BR1571" s="73"/>
      <c r="BS1571" s="493"/>
      <c r="BT1571" s="493"/>
      <c r="BU1571" s="493"/>
      <c r="BV1571" s="70"/>
      <c r="BW1571" s="70"/>
      <c r="BX1571" s="70"/>
      <c r="BY1571" s="70"/>
      <c r="BZ1571" s="70"/>
      <c r="CA1571" s="70"/>
      <c r="CB1571" s="70"/>
      <c r="CC1571" s="70"/>
      <c r="CD1571" s="491"/>
      <c r="CE1571" s="491"/>
      <c r="CF1571" s="491"/>
      <c r="CG1571" s="491"/>
      <c r="CH1571" s="491"/>
      <c r="CI1571" s="491"/>
      <c r="CJ1571" s="491"/>
      <c r="CK1571" s="490"/>
      <c r="CL1571" s="186"/>
    </row>
    <row r="1572" spans="67:90" x14ac:dyDescent="0.2">
      <c r="BO1572" s="490"/>
      <c r="BP1572" s="73"/>
      <c r="BQ1572" s="73"/>
      <c r="BR1572" s="73"/>
      <c r="BS1572" s="493"/>
      <c r="BT1572" s="493"/>
      <c r="BU1572" s="493"/>
      <c r="BV1572" s="70"/>
      <c r="BW1572" s="70"/>
      <c r="BX1572" s="70"/>
      <c r="BY1572" s="70"/>
      <c r="BZ1572" s="70"/>
      <c r="CA1572" s="70"/>
      <c r="CB1572" s="70"/>
      <c r="CC1572" s="70"/>
      <c r="CD1572" s="491"/>
      <c r="CE1572" s="491"/>
      <c r="CF1572" s="491"/>
      <c r="CG1572" s="491"/>
      <c r="CH1572" s="491"/>
      <c r="CI1572" s="491"/>
      <c r="CJ1572" s="491"/>
      <c r="CK1572" s="490"/>
      <c r="CL1572" s="186"/>
    </row>
    <row r="1573" spans="67:90" x14ac:dyDescent="0.2">
      <c r="BO1573" s="490"/>
      <c r="BP1573" s="73"/>
      <c r="BQ1573" s="73"/>
      <c r="BR1573" s="73"/>
      <c r="BS1573" s="493"/>
      <c r="BT1573" s="493"/>
      <c r="BU1573" s="493"/>
      <c r="BV1573" s="70"/>
      <c r="BW1573" s="70"/>
      <c r="BX1573" s="70"/>
      <c r="BY1573" s="70"/>
      <c r="BZ1573" s="70"/>
      <c r="CA1573" s="70"/>
      <c r="CB1573" s="70"/>
      <c r="CC1573" s="70"/>
      <c r="CD1573" s="491"/>
      <c r="CE1573" s="491"/>
      <c r="CF1573" s="491"/>
      <c r="CG1573" s="491"/>
      <c r="CH1573" s="491"/>
      <c r="CI1573" s="491"/>
      <c r="CJ1573" s="491"/>
      <c r="CK1573" s="490"/>
      <c r="CL1573" s="186"/>
    </row>
    <row r="1574" spans="67:90" x14ac:dyDescent="0.2">
      <c r="BO1574" s="490"/>
      <c r="BP1574" s="73"/>
      <c r="BQ1574" s="73"/>
      <c r="BR1574" s="73"/>
      <c r="BS1574" s="493"/>
      <c r="BT1574" s="493"/>
      <c r="BU1574" s="493"/>
      <c r="BV1574" s="70"/>
      <c r="BW1574" s="70"/>
      <c r="BX1574" s="70"/>
      <c r="BY1574" s="70"/>
      <c r="BZ1574" s="70"/>
      <c r="CA1574" s="70"/>
      <c r="CB1574" s="70"/>
      <c r="CC1574" s="70"/>
      <c r="CD1574" s="491"/>
      <c r="CE1574" s="491"/>
      <c r="CF1574" s="491"/>
      <c r="CG1574" s="491"/>
      <c r="CH1574" s="491"/>
      <c r="CI1574" s="491"/>
      <c r="CJ1574" s="491"/>
      <c r="CK1574" s="490"/>
      <c r="CL1574" s="186"/>
    </row>
    <row r="1575" spans="67:90" x14ac:dyDescent="0.2">
      <c r="BO1575" s="490"/>
      <c r="BP1575" s="73"/>
      <c r="BQ1575" s="73"/>
      <c r="BR1575" s="73"/>
      <c r="BS1575" s="493"/>
      <c r="BT1575" s="493"/>
      <c r="BU1575" s="493"/>
      <c r="BV1575" s="70"/>
      <c r="BW1575" s="70"/>
      <c r="BX1575" s="70"/>
      <c r="BY1575" s="70"/>
      <c r="BZ1575" s="70"/>
      <c r="CA1575" s="70"/>
      <c r="CB1575" s="70"/>
      <c r="CC1575" s="70"/>
      <c r="CD1575" s="491"/>
      <c r="CE1575" s="491"/>
      <c r="CF1575" s="491"/>
      <c r="CG1575" s="491"/>
      <c r="CH1575" s="491"/>
      <c r="CI1575" s="491"/>
      <c r="CJ1575" s="491"/>
      <c r="CK1575" s="490"/>
      <c r="CL1575" s="186"/>
    </row>
    <row r="1576" spans="67:90" x14ac:dyDescent="0.2">
      <c r="BO1576" s="490"/>
      <c r="BP1576" s="73"/>
      <c r="BQ1576" s="73"/>
      <c r="BR1576" s="73"/>
      <c r="BS1576" s="493"/>
      <c r="BT1576" s="493"/>
      <c r="BU1576" s="493"/>
      <c r="BV1576" s="70"/>
      <c r="BW1576" s="70"/>
      <c r="BX1576" s="70"/>
      <c r="BY1576" s="70"/>
      <c r="BZ1576" s="70"/>
      <c r="CA1576" s="70"/>
      <c r="CB1576" s="70"/>
      <c r="CC1576" s="70"/>
      <c r="CD1576" s="491"/>
      <c r="CE1576" s="491"/>
      <c r="CF1576" s="491"/>
      <c r="CG1576" s="491"/>
      <c r="CH1576" s="491"/>
      <c r="CI1576" s="491"/>
      <c r="CJ1576" s="491"/>
      <c r="CK1576" s="490"/>
      <c r="CL1576" s="186"/>
    </row>
    <row r="1577" spans="67:90" x14ac:dyDescent="0.2">
      <c r="BO1577" s="490"/>
      <c r="BP1577" s="73"/>
      <c r="BQ1577" s="73"/>
      <c r="BR1577" s="73"/>
      <c r="BS1577" s="493"/>
      <c r="BT1577" s="493"/>
      <c r="BU1577" s="493"/>
      <c r="BV1577" s="70"/>
      <c r="BW1577" s="70"/>
      <c r="BX1577" s="70"/>
      <c r="BY1577" s="70"/>
      <c r="BZ1577" s="70"/>
      <c r="CA1577" s="70"/>
      <c r="CB1577" s="70"/>
      <c r="CC1577" s="70"/>
      <c r="CD1577" s="491"/>
      <c r="CE1577" s="491"/>
      <c r="CF1577" s="491"/>
      <c r="CG1577" s="491"/>
      <c r="CH1577" s="491"/>
      <c r="CI1577" s="491"/>
      <c r="CJ1577" s="491"/>
      <c r="CK1577" s="490"/>
      <c r="CL1577" s="186"/>
    </row>
    <row r="1578" spans="67:90" x14ac:dyDescent="0.2">
      <c r="BO1578" s="490"/>
      <c r="BP1578" s="73"/>
      <c r="BQ1578" s="73"/>
      <c r="BR1578" s="73"/>
      <c r="BS1578" s="493"/>
      <c r="BT1578" s="493"/>
      <c r="BU1578" s="493"/>
      <c r="BV1578" s="70"/>
      <c r="BW1578" s="70"/>
      <c r="BX1578" s="70"/>
      <c r="BY1578" s="70"/>
      <c r="BZ1578" s="70"/>
      <c r="CA1578" s="70"/>
      <c r="CB1578" s="70"/>
      <c r="CC1578" s="70"/>
      <c r="CD1578" s="491"/>
      <c r="CE1578" s="491"/>
      <c r="CF1578" s="491"/>
      <c r="CG1578" s="491"/>
      <c r="CH1578" s="491"/>
      <c r="CI1578" s="491"/>
      <c r="CJ1578" s="491"/>
      <c r="CK1578" s="490"/>
      <c r="CL1578" s="186"/>
    </row>
    <row r="1579" spans="67:90" x14ac:dyDescent="0.2">
      <c r="BO1579" s="490"/>
      <c r="BP1579" s="73"/>
      <c r="BQ1579" s="73"/>
      <c r="BR1579" s="73"/>
      <c r="BS1579" s="493"/>
      <c r="BT1579" s="493"/>
      <c r="BU1579" s="493"/>
      <c r="BV1579" s="70"/>
      <c r="BW1579" s="70"/>
      <c r="BX1579" s="70"/>
      <c r="BY1579" s="70"/>
      <c r="BZ1579" s="70"/>
      <c r="CA1579" s="70"/>
      <c r="CB1579" s="70"/>
      <c r="CC1579" s="70"/>
      <c r="CD1579" s="491"/>
      <c r="CE1579" s="491"/>
      <c r="CF1579" s="491"/>
      <c r="CG1579" s="491"/>
      <c r="CH1579" s="491"/>
      <c r="CI1579" s="491"/>
      <c r="CJ1579" s="491"/>
      <c r="CK1579" s="490"/>
      <c r="CL1579" s="186"/>
    </row>
    <row r="1580" spans="67:90" x14ac:dyDescent="0.2">
      <c r="BO1580" s="490"/>
      <c r="BP1580" s="73"/>
      <c r="BQ1580" s="73"/>
      <c r="BR1580" s="73"/>
      <c r="BS1580" s="493"/>
      <c r="BT1580" s="493"/>
      <c r="BU1580" s="493"/>
      <c r="BV1580" s="70"/>
      <c r="BW1580" s="70"/>
      <c r="BX1580" s="70"/>
      <c r="BY1580" s="70"/>
      <c r="BZ1580" s="70"/>
      <c r="CA1580" s="70"/>
      <c r="CB1580" s="70"/>
      <c r="CC1580" s="70"/>
      <c r="CD1580" s="491"/>
      <c r="CE1580" s="491"/>
      <c r="CF1580" s="491"/>
      <c r="CG1580" s="491"/>
      <c r="CH1580" s="491"/>
      <c r="CI1580" s="491"/>
      <c r="CJ1580" s="491"/>
      <c r="CK1580" s="490"/>
      <c r="CL1580" s="186"/>
    </row>
    <row r="1581" spans="67:90" x14ac:dyDescent="0.2">
      <c r="BO1581" s="490"/>
      <c r="BP1581" s="73"/>
      <c r="BQ1581" s="73"/>
      <c r="BR1581" s="73"/>
      <c r="BS1581" s="493"/>
      <c r="BT1581" s="493"/>
      <c r="BU1581" s="493"/>
      <c r="BV1581" s="70"/>
      <c r="BW1581" s="70"/>
      <c r="BX1581" s="70"/>
      <c r="BY1581" s="70"/>
      <c r="BZ1581" s="70"/>
      <c r="CA1581" s="70"/>
      <c r="CB1581" s="70"/>
      <c r="CC1581" s="70"/>
      <c r="CD1581" s="491"/>
      <c r="CE1581" s="491"/>
      <c r="CF1581" s="491"/>
      <c r="CG1581" s="491"/>
      <c r="CH1581" s="491"/>
      <c r="CI1581" s="491"/>
      <c r="CJ1581" s="491"/>
      <c r="CK1581" s="490"/>
      <c r="CL1581" s="186"/>
    </row>
    <row r="1582" spans="67:90" x14ac:dyDescent="0.2">
      <c r="BO1582" s="490"/>
      <c r="BP1582" s="73"/>
      <c r="BQ1582" s="73"/>
      <c r="BR1582" s="73"/>
      <c r="BS1582" s="493"/>
      <c r="BT1582" s="493"/>
      <c r="BU1582" s="493"/>
      <c r="BV1582" s="70"/>
      <c r="BW1582" s="70"/>
      <c r="BX1582" s="70"/>
      <c r="BY1582" s="70"/>
      <c r="BZ1582" s="70"/>
      <c r="CA1582" s="70"/>
      <c r="CB1582" s="70"/>
      <c r="CC1582" s="70"/>
      <c r="CD1582" s="491"/>
      <c r="CE1582" s="491"/>
      <c r="CF1582" s="491"/>
      <c r="CG1582" s="491"/>
      <c r="CH1582" s="491"/>
      <c r="CI1582" s="491"/>
      <c r="CJ1582" s="491"/>
      <c r="CK1582" s="490"/>
      <c r="CL1582" s="186"/>
    </row>
    <row r="1583" spans="67:90" x14ac:dyDescent="0.2">
      <c r="BO1583" s="490"/>
      <c r="BP1583" s="73"/>
      <c r="BQ1583" s="73"/>
      <c r="BR1583" s="73"/>
      <c r="BS1583" s="493"/>
      <c r="BT1583" s="493"/>
      <c r="BU1583" s="493"/>
      <c r="BV1583" s="70"/>
      <c r="BW1583" s="70"/>
      <c r="BX1583" s="70"/>
      <c r="BY1583" s="70"/>
      <c r="BZ1583" s="70"/>
      <c r="CA1583" s="70"/>
      <c r="CB1583" s="70"/>
      <c r="CC1583" s="70"/>
      <c r="CD1583" s="491"/>
      <c r="CE1583" s="491"/>
      <c r="CF1583" s="491"/>
      <c r="CG1583" s="491"/>
      <c r="CH1583" s="491"/>
      <c r="CI1583" s="491"/>
      <c r="CJ1583" s="491"/>
      <c r="CK1583" s="490"/>
      <c r="CL1583" s="186"/>
    </row>
    <row r="1584" spans="67:90" x14ac:dyDescent="0.2">
      <c r="BO1584" s="490"/>
      <c r="BP1584" s="73"/>
      <c r="BQ1584" s="73"/>
      <c r="BR1584" s="73"/>
      <c r="BS1584" s="493"/>
      <c r="BT1584" s="493"/>
      <c r="BU1584" s="493"/>
      <c r="BV1584" s="70"/>
      <c r="BW1584" s="70"/>
      <c r="BX1584" s="70"/>
      <c r="BY1584" s="70"/>
      <c r="BZ1584" s="70"/>
      <c r="CA1584" s="70"/>
      <c r="CB1584" s="70"/>
      <c r="CC1584" s="70"/>
      <c r="CD1584" s="491"/>
      <c r="CE1584" s="491"/>
      <c r="CF1584" s="491"/>
      <c r="CG1584" s="491"/>
      <c r="CH1584" s="491"/>
      <c r="CI1584" s="491"/>
      <c r="CJ1584" s="491"/>
      <c r="CK1584" s="490"/>
      <c r="CL1584" s="186"/>
    </row>
    <row r="1585" spans="67:90" x14ac:dyDescent="0.2">
      <c r="BO1585" s="490"/>
      <c r="BP1585" s="73"/>
      <c r="BQ1585" s="73"/>
      <c r="BR1585" s="73"/>
      <c r="BS1585" s="493"/>
      <c r="BT1585" s="493"/>
      <c r="BU1585" s="493"/>
      <c r="BV1585" s="70"/>
      <c r="BW1585" s="70"/>
      <c r="BX1585" s="70"/>
      <c r="BY1585" s="70"/>
      <c r="BZ1585" s="70"/>
      <c r="CA1585" s="70"/>
      <c r="CB1585" s="70"/>
      <c r="CC1585" s="70"/>
      <c r="CD1585" s="491"/>
      <c r="CE1585" s="491"/>
      <c r="CF1585" s="491"/>
      <c r="CG1585" s="491"/>
      <c r="CH1585" s="491"/>
      <c r="CI1585" s="491"/>
      <c r="CJ1585" s="491"/>
      <c r="CK1585" s="490"/>
      <c r="CL1585" s="186"/>
    </row>
    <row r="1586" spans="67:90" x14ac:dyDescent="0.2">
      <c r="BO1586" s="490"/>
      <c r="BP1586" s="73"/>
      <c r="BQ1586" s="73"/>
      <c r="BR1586" s="73"/>
      <c r="BS1586" s="493"/>
      <c r="BT1586" s="493"/>
      <c r="BU1586" s="493"/>
      <c r="BV1586" s="70"/>
      <c r="BW1586" s="70"/>
      <c r="BX1586" s="70"/>
      <c r="BY1586" s="70"/>
      <c r="BZ1586" s="70"/>
      <c r="CA1586" s="70"/>
      <c r="CB1586" s="70"/>
      <c r="CC1586" s="70"/>
      <c r="CD1586" s="491"/>
      <c r="CE1586" s="491"/>
      <c r="CF1586" s="491"/>
      <c r="CG1586" s="491"/>
      <c r="CH1586" s="491"/>
      <c r="CI1586" s="491"/>
      <c r="CJ1586" s="491"/>
      <c r="CK1586" s="490"/>
      <c r="CL1586" s="186"/>
    </row>
    <row r="1587" spans="67:90" x14ac:dyDescent="0.2">
      <c r="BO1587" s="490"/>
      <c r="BP1587" s="73"/>
      <c r="BQ1587" s="73"/>
      <c r="BR1587" s="73"/>
      <c r="BS1587" s="493"/>
      <c r="BT1587" s="493"/>
      <c r="BU1587" s="493"/>
      <c r="BV1587" s="70"/>
      <c r="BW1587" s="70"/>
      <c r="BX1587" s="70"/>
      <c r="BY1587" s="70"/>
      <c r="BZ1587" s="70"/>
      <c r="CA1587" s="70"/>
      <c r="CB1587" s="70"/>
      <c r="CC1587" s="70"/>
      <c r="CD1587" s="491"/>
      <c r="CE1587" s="491"/>
      <c r="CF1587" s="491"/>
      <c r="CG1587" s="491"/>
      <c r="CH1587" s="491"/>
      <c r="CI1587" s="491"/>
      <c r="CJ1587" s="491"/>
      <c r="CK1587" s="490"/>
      <c r="CL1587" s="186"/>
    </row>
    <row r="1588" spans="67:90" x14ac:dyDescent="0.2">
      <c r="BO1588" s="490"/>
      <c r="BP1588" s="73"/>
      <c r="BQ1588" s="73"/>
      <c r="BR1588" s="73"/>
      <c r="BS1588" s="493"/>
      <c r="BT1588" s="493"/>
      <c r="BU1588" s="493"/>
      <c r="BV1588" s="70"/>
      <c r="BW1588" s="70"/>
      <c r="BX1588" s="70"/>
      <c r="BY1588" s="70"/>
      <c r="BZ1588" s="70"/>
      <c r="CA1588" s="70"/>
      <c r="CB1588" s="70"/>
      <c r="CC1588" s="70"/>
      <c r="CD1588" s="491"/>
      <c r="CE1588" s="491"/>
      <c r="CF1588" s="491"/>
      <c r="CG1588" s="491"/>
      <c r="CH1588" s="491"/>
      <c r="CI1588" s="491"/>
      <c r="CJ1588" s="491"/>
      <c r="CK1588" s="490"/>
      <c r="CL1588" s="186"/>
    </row>
    <row r="1589" spans="67:90" x14ac:dyDescent="0.2">
      <c r="BO1589" s="490"/>
      <c r="BP1589" s="73"/>
      <c r="BQ1589" s="73"/>
      <c r="BR1589" s="73"/>
      <c r="BS1589" s="493"/>
      <c r="BT1589" s="493"/>
      <c r="BU1589" s="493"/>
      <c r="BV1589" s="70"/>
      <c r="BW1589" s="70"/>
      <c r="BX1589" s="70"/>
      <c r="BY1589" s="70"/>
      <c r="BZ1589" s="70"/>
      <c r="CA1589" s="70"/>
      <c r="CB1589" s="70"/>
      <c r="CC1589" s="70"/>
      <c r="CD1589" s="491"/>
      <c r="CE1589" s="491"/>
      <c r="CF1589" s="491"/>
      <c r="CG1589" s="491"/>
      <c r="CH1589" s="491"/>
      <c r="CI1589" s="491"/>
      <c r="CJ1589" s="491"/>
      <c r="CK1589" s="490"/>
      <c r="CL1589" s="186"/>
    </row>
    <row r="1590" spans="67:90" x14ac:dyDescent="0.2">
      <c r="BO1590" s="490"/>
      <c r="BP1590" s="73"/>
      <c r="BQ1590" s="73"/>
      <c r="BR1590" s="73"/>
      <c r="BS1590" s="493"/>
      <c r="BT1590" s="493"/>
      <c r="BU1590" s="493"/>
      <c r="BV1590" s="70"/>
      <c r="BW1590" s="70"/>
      <c r="BX1590" s="70"/>
      <c r="BY1590" s="70"/>
      <c r="BZ1590" s="70"/>
      <c r="CA1590" s="70"/>
      <c r="CB1590" s="70"/>
      <c r="CC1590" s="70"/>
      <c r="CD1590" s="491"/>
      <c r="CE1590" s="491"/>
      <c r="CF1590" s="491"/>
      <c r="CG1590" s="491"/>
      <c r="CH1590" s="491"/>
      <c r="CI1590" s="491"/>
      <c r="CJ1590" s="491"/>
      <c r="CK1590" s="490"/>
      <c r="CL1590" s="186"/>
    </row>
    <row r="1591" spans="67:90" x14ac:dyDescent="0.2">
      <c r="BO1591" s="490"/>
      <c r="BP1591" s="73"/>
      <c r="BQ1591" s="73"/>
      <c r="BR1591" s="73"/>
      <c r="BS1591" s="493"/>
      <c r="BT1591" s="493"/>
      <c r="BU1591" s="493"/>
      <c r="BV1591" s="70"/>
      <c r="BW1591" s="70"/>
      <c r="BX1591" s="70"/>
      <c r="BY1591" s="70"/>
      <c r="BZ1591" s="70"/>
      <c r="CA1591" s="70"/>
      <c r="CB1591" s="70"/>
      <c r="CC1591" s="70"/>
      <c r="CD1591" s="491"/>
      <c r="CE1591" s="491"/>
      <c r="CF1591" s="491"/>
      <c r="CG1591" s="491"/>
      <c r="CH1591" s="491"/>
      <c r="CI1591" s="491"/>
      <c r="CJ1591" s="491"/>
      <c r="CK1591" s="490"/>
      <c r="CL1591" s="186"/>
    </row>
    <row r="1592" spans="67:90" x14ac:dyDescent="0.2">
      <c r="BO1592" s="490"/>
      <c r="BP1592" s="73"/>
      <c r="BQ1592" s="73"/>
      <c r="BR1592" s="73"/>
      <c r="BS1592" s="493"/>
      <c r="BT1592" s="493"/>
      <c r="BU1592" s="493"/>
      <c r="BV1592" s="70"/>
      <c r="BW1592" s="70"/>
      <c r="BX1592" s="70"/>
      <c r="BY1592" s="70"/>
      <c r="BZ1592" s="70"/>
      <c r="CA1592" s="70"/>
      <c r="CB1592" s="70"/>
      <c r="CC1592" s="70"/>
      <c r="CD1592" s="491"/>
      <c r="CE1592" s="491"/>
      <c r="CF1592" s="491"/>
      <c r="CG1592" s="491"/>
      <c r="CH1592" s="491"/>
      <c r="CI1592" s="491"/>
      <c r="CJ1592" s="491"/>
      <c r="CK1592" s="490"/>
      <c r="CL1592" s="186"/>
    </row>
    <row r="1593" spans="67:90" x14ac:dyDescent="0.2">
      <c r="BO1593" s="490"/>
      <c r="BP1593" s="73"/>
      <c r="BQ1593" s="73"/>
      <c r="BR1593" s="73"/>
      <c r="BS1593" s="493"/>
      <c r="BT1593" s="493"/>
      <c r="BU1593" s="493"/>
      <c r="BV1593" s="70"/>
      <c r="BW1593" s="70"/>
      <c r="BX1593" s="70"/>
      <c r="BY1593" s="70"/>
      <c r="BZ1593" s="70"/>
      <c r="CA1593" s="70"/>
      <c r="CB1593" s="70"/>
      <c r="CC1593" s="70"/>
      <c r="CD1593" s="491"/>
      <c r="CE1593" s="491"/>
      <c r="CF1593" s="491"/>
      <c r="CG1593" s="491"/>
      <c r="CH1593" s="491"/>
      <c r="CI1593" s="491"/>
      <c r="CJ1593" s="491"/>
      <c r="CK1593" s="490"/>
      <c r="CL1593" s="186"/>
    </row>
    <row r="1594" spans="67:90" x14ac:dyDescent="0.2">
      <c r="BO1594" s="490"/>
      <c r="BP1594" s="73"/>
      <c r="BQ1594" s="73"/>
      <c r="BR1594" s="73"/>
      <c r="BS1594" s="493"/>
      <c r="BT1594" s="493"/>
      <c r="BU1594" s="493"/>
      <c r="BV1594" s="70"/>
      <c r="BW1594" s="70"/>
      <c r="BX1594" s="70"/>
      <c r="BY1594" s="70"/>
      <c r="BZ1594" s="70"/>
      <c r="CA1594" s="70"/>
      <c r="CB1594" s="70"/>
      <c r="CC1594" s="70"/>
      <c r="CD1594" s="491"/>
      <c r="CE1594" s="491"/>
      <c r="CF1594" s="491"/>
      <c r="CG1594" s="491"/>
      <c r="CH1594" s="491"/>
      <c r="CI1594" s="491"/>
      <c r="CJ1594" s="491"/>
      <c r="CK1594" s="490"/>
      <c r="CL1594" s="186"/>
    </row>
    <row r="1595" spans="67:90" x14ac:dyDescent="0.2">
      <c r="BO1595" s="490"/>
      <c r="BP1595" s="73"/>
      <c r="BQ1595" s="73"/>
      <c r="BR1595" s="73"/>
      <c r="BS1595" s="493"/>
      <c r="BT1595" s="493"/>
      <c r="BU1595" s="493"/>
      <c r="BV1595" s="70"/>
      <c r="BW1595" s="70"/>
      <c r="BX1595" s="70"/>
      <c r="BY1595" s="70"/>
      <c r="BZ1595" s="70"/>
      <c r="CA1595" s="70"/>
      <c r="CB1595" s="70"/>
      <c r="CC1595" s="70"/>
      <c r="CD1595" s="491"/>
      <c r="CE1595" s="491"/>
      <c r="CF1595" s="491"/>
      <c r="CG1595" s="491"/>
      <c r="CH1595" s="491"/>
      <c r="CI1595" s="491"/>
      <c r="CJ1595" s="491"/>
      <c r="CK1595" s="490"/>
      <c r="CL1595" s="186"/>
    </row>
    <row r="1596" spans="67:90" x14ac:dyDescent="0.2">
      <c r="BO1596" s="490"/>
      <c r="BP1596" s="73"/>
      <c r="BQ1596" s="73"/>
      <c r="BR1596" s="73"/>
      <c r="BS1596" s="493"/>
      <c r="BT1596" s="493"/>
      <c r="BU1596" s="493"/>
      <c r="BV1596" s="70"/>
      <c r="BW1596" s="70"/>
      <c r="BX1596" s="70"/>
      <c r="BY1596" s="70"/>
      <c r="BZ1596" s="70"/>
      <c r="CA1596" s="70"/>
      <c r="CB1596" s="70"/>
      <c r="CC1596" s="70"/>
      <c r="CD1596" s="491"/>
      <c r="CE1596" s="491"/>
      <c r="CF1596" s="491"/>
      <c r="CG1596" s="491"/>
      <c r="CH1596" s="491"/>
      <c r="CI1596" s="491"/>
      <c r="CJ1596" s="491"/>
      <c r="CK1596" s="490"/>
      <c r="CL1596" s="186"/>
    </row>
    <row r="1597" spans="67:90" x14ac:dyDescent="0.2">
      <c r="BO1597" s="490"/>
      <c r="BP1597" s="73"/>
      <c r="BQ1597" s="73"/>
      <c r="BR1597" s="73"/>
      <c r="BS1597" s="493"/>
      <c r="BT1597" s="493"/>
      <c r="BU1597" s="493"/>
      <c r="BV1597" s="70"/>
      <c r="BW1597" s="70"/>
      <c r="BX1597" s="70"/>
      <c r="BY1597" s="70"/>
      <c r="BZ1597" s="70"/>
      <c r="CA1597" s="70"/>
      <c r="CB1597" s="70"/>
      <c r="CC1597" s="70"/>
      <c r="CD1597" s="491"/>
      <c r="CE1597" s="491"/>
      <c r="CF1597" s="491"/>
      <c r="CG1597" s="491"/>
      <c r="CH1597" s="491"/>
      <c r="CI1597" s="491"/>
      <c r="CJ1597" s="491"/>
      <c r="CK1597" s="490"/>
      <c r="CL1597" s="186"/>
    </row>
    <row r="1598" spans="67:90" x14ac:dyDescent="0.2">
      <c r="BO1598" s="490"/>
      <c r="BP1598" s="73"/>
      <c r="BQ1598" s="73"/>
      <c r="BR1598" s="73"/>
      <c r="BS1598" s="493"/>
      <c r="BT1598" s="493"/>
      <c r="BU1598" s="493"/>
      <c r="BV1598" s="70"/>
      <c r="BW1598" s="70"/>
      <c r="BX1598" s="70"/>
      <c r="BY1598" s="70"/>
      <c r="BZ1598" s="70"/>
      <c r="CA1598" s="70"/>
      <c r="CB1598" s="70"/>
      <c r="CC1598" s="70"/>
      <c r="CD1598" s="491"/>
      <c r="CE1598" s="491"/>
      <c r="CF1598" s="491"/>
      <c r="CG1598" s="491"/>
      <c r="CH1598" s="491"/>
      <c r="CI1598" s="491"/>
      <c r="CJ1598" s="491"/>
      <c r="CK1598" s="490"/>
      <c r="CL1598" s="186"/>
    </row>
    <row r="1599" spans="67:90" x14ac:dyDescent="0.2">
      <c r="BO1599" s="490"/>
      <c r="BP1599" s="73"/>
      <c r="BQ1599" s="73"/>
      <c r="BR1599" s="73"/>
      <c r="BS1599" s="493"/>
      <c r="BT1599" s="493"/>
      <c r="BU1599" s="493"/>
      <c r="BV1599" s="70"/>
      <c r="BW1599" s="70"/>
      <c r="BX1599" s="70"/>
      <c r="BY1599" s="70"/>
      <c r="BZ1599" s="70"/>
      <c r="CA1599" s="70"/>
      <c r="CB1599" s="70"/>
      <c r="CC1599" s="70"/>
      <c r="CD1599" s="491"/>
      <c r="CE1599" s="491"/>
      <c r="CF1599" s="491"/>
      <c r="CG1599" s="491"/>
      <c r="CH1599" s="491"/>
      <c r="CI1599" s="491"/>
      <c r="CJ1599" s="491"/>
      <c r="CK1599" s="490"/>
      <c r="CL1599" s="186"/>
    </row>
    <row r="1600" spans="67:90" x14ac:dyDescent="0.2">
      <c r="BO1600" s="490"/>
      <c r="BP1600" s="73"/>
      <c r="BQ1600" s="73"/>
      <c r="BR1600" s="73"/>
      <c r="BS1600" s="493"/>
      <c r="BT1600" s="493"/>
      <c r="BU1600" s="493"/>
      <c r="BV1600" s="70"/>
      <c r="BW1600" s="70"/>
      <c r="BX1600" s="70"/>
      <c r="BY1600" s="70"/>
      <c r="BZ1600" s="70"/>
      <c r="CA1600" s="70"/>
      <c r="CB1600" s="70"/>
      <c r="CC1600" s="70"/>
      <c r="CD1600" s="491"/>
      <c r="CE1600" s="491"/>
      <c r="CF1600" s="491"/>
      <c r="CG1600" s="491"/>
      <c r="CH1600" s="491"/>
      <c r="CI1600" s="491"/>
      <c r="CJ1600" s="491"/>
      <c r="CK1600" s="490"/>
      <c r="CL1600" s="186"/>
    </row>
    <row r="1601" spans="67:90" x14ac:dyDescent="0.2">
      <c r="BO1601" s="490"/>
      <c r="BP1601" s="73"/>
      <c r="BQ1601" s="73"/>
      <c r="BR1601" s="73"/>
      <c r="BS1601" s="493"/>
      <c r="BT1601" s="493"/>
      <c r="BU1601" s="493"/>
      <c r="BV1601" s="70"/>
      <c r="BW1601" s="70"/>
      <c r="BX1601" s="70"/>
      <c r="BY1601" s="70"/>
      <c r="BZ1601" s="70"/>
      <c r="CA1601" s="70"/>
      <c r="CB1601" s="70"/>
      <c r="CC1601" s="70"/>
      <c r="CD1601" s="491"/>
      <c r="CE1601" s="491"/>
      <c r="CF1601" s="491"/>
      <c r="CG1601" s="491"/>
      <c r="CH1601" s="491"/>
      <c r="CI1601" s="491"/>
      <c r="CJ1601" s="491"/>
      <c r="CK1601" s="490"/>
      <c r="CL1601" s="186"/>
    </row>
    <row r="1602" spans="67:90" x14ac:dyDescent="0.2">
      <c r="BO1602" s="490"/>
      <c r="BP1602" s="73"/>
      <c r="BQ1602" s="73"/>
      <c r="BR1602" s="73"/>
      <c r="BS1602" s="493"/>
      <c r="BT1602" s="493"/>
      <c r="BU1602" s="493"/>
      <c r="BV1602" s="70"/>
      <c r="BW1602" s="70"/>
      <c r="BX1602" s="70"/>
      <c r="BY1602" s="70"/>
      <c r="BZ1602" s="70"/>
      <c r="CA1602" s="70"/>
      <c r="CB1602" s="70"/>
      <c r="CC1602" s="70"/>
      <c r="CD1602" s="491"/>
      <c r="CE1602" s="491"/>
      <c r="CF1602" s="491"/>
      <c r="CG1602" s="491"/>
      <c r="CH1602" s="491"/>
      <c r="CI1602" s="491"/>
      <c r="CJ1602" s="491"/>
      <c r="CK1602" s="490"/>
      <c r="CL1602" s="186"/>
    </row>
    <row r="1603" spans="67:90" x14ac:dyDescent="0.2">
      <c r="BO1603" s="490"/>
      <c r="BP1603" s="73"/>
      <c r="BQ1603" s="73"/>
      <c r="BR1603" s="73"/>
      <c r="BS1603" s="493"/>
      <c r="BT1603" s="493"/>
      <c r="BU1603" s="493"/>
      <c r="BV1603" s="70"/>
      <c r="BW1603" s="70"/>
      <c r="BX1603" s="70"/>
      <c r="BY1603" s="70"/>
      <c r="BZ1603" s="70"/>
      <c r="CA1603" s="70"/>
      <c r="CB1603" s="70"/>
      <c r="CC1603" s="70"/>
      <c r="CD1603" s="491"/>
      <c r="CE1603" s="491"/>
      <c r="CF1603" s="491"/>
      <c r="CG1603" s="491"/>
      <c r="CH1603" s="491"/>
      <c r="CI1603" s="491"/>
      <c r="CJ1603" s="491"/>
      <c r="CK1603" s="490"/>
      <c r="CL1603" s="186"/>
    </row>
    <row r="1604" spans="67:90" x14ac:dyDescent="0.2">
      <c r="BO1604" s="490"/>
      <c r="BP1604" s="73"/>
      <c r="BQ1604" s="73"/>
      <c r="BR1604" s="73"/>
      <c r="BS1604" s="493"/>
      <c r="BT1604" s="493"/>
      <c r="BU1604" s="493"/>
      <c r="BV1604" s="70"/>
      <c r="BW1604" s="70"/>
      <c r="BX1604" s="70"/>
      <c r="BY1604" s="70"/>
      <c r="BZ1604" s="70"/>
      <c r="CA1604" s="70"/>
      <c r="CB1604" s="70"/>
      <c r="CC1604" s="70"/>
      <c r="CD1604" s="491"/>
      <c r="CE1604" s="491"/>
      <c r="CF1604" s="491"/>
      <c r="CG1604" s="491"/>
      <c r="CH1604" s="491"/>
      <c r="CI1604" s="491"/>
      <c r="CJ1604" s="491"/>
      <c r="CK1604" s="490"/>
      <c r="CL1604" s="186"/>
    </row>
    <row r="1605" spans="67:90" x14ac:dyDescent="0.2">
      <c r="BO1605" s="490"/>
      <c r="BP1605" s="73"/>
      <c r="BQ1605" s="73"/>
      <c r="BR1605" s="73"/>
      <c r="BS1605" s="493"/>
      <c r="BT1605" s="493"/>
      <c r="BU1605" s="493"/>
      <c r="BV1605" s="70"/>
      <c r="BW1605" s="70"/>
      <c r="BX1605" s="70"/>
      <c r="BY1605" s="70"/>
      <c r="BZ1605" s="70"/>
      <c r="CA1605" s="70"/>
      <c r="CB1605" s="70"/>
      <c r="CC1605" s="70"/>
      <c r="CD1605" s="491"/>
      <c r="CE1605" s="491"/>
      <c r="CF1605" s="491"/>
      <c r="CG1605" s="491"/>
      <c r="CH1605" s="491"/>
      <c r="CI1605" s="491"/>
      <c r="CJ1605" s="491"/>
      <c r="CK1605" s="490"/>
      <c r="CL1605" s="186"/>
    </row>
    <row r="1606" spans="67:90" x14ac:dyDescent="0.2">
      <c r="BO1606" s="490"/>
      <c r="BP1606" s="73"/>
      <c r="BQ1606" s="73"/>
      <c r="BR1606" s="73"/>
      <c r="BS1606" s="493"/>
      <c r="BT1606" s="493"/>
      <c r="BU1606" s="493"/>
      <c r="BV1606" s="70"/>
      <c r="BW1606" s="70"/>
      <c r="BX1606" s="70"/>
      <c r="BY1606" s="70"/>
      <c r="BZ1606" s="70"/>
      <c r="CA1606" s="70"/>
      <c r="CB1606" s="70"/>
      <c r="CC1606" s="70"/>
      <c r="CD1606" s="491"/>
      <c r="CE1606" s="491"/>
      <c r="CF1606" s="491"/>
      <c r="CG1606" s="491"/>
      <c r="CH1606" s="491"/>
      <c r="CI1606" s="491"/>
      <c r="CJ1606" s="491"/>
      <c r="CK1606" s="490"/>
      <c r="CL1606" s="186"/>
    </row>
    <row r="1607" spans="67:90" x14ac:dyDescent="0.2">
      <c r="BO1607" s="490"/>
      <c r="BP1607" s="73"/>
      <c r="BQ1607" s="73"/>
      <c r="BR1607" s="73"/>
      <c r="BS1607" s="493"/>
      <c r="BT1607" s="493"/>
      <c r="BU1607" s="493"/>
      <c r="BV1607" s="70"/>
      <c r="BW1607" s="70"/>
      <c r="BX1607" s="70"/>
      <c r="BY1607" s="70"/>
      <c r="BZ1607" s="70"/>
      <c r="CA1607" s="70"/>
      <c r="CB1607" s="70"/>
      <c r="CC1607" s="70"/>
      <c r="CD1607" s="491"/>
      <c r="CE1607" s="491"/>
      <c r="CF1607" s="491"/>
      <c r="CG1607" s="491"/>
      <c r="CH1607" s="491"/>
      <c r="CI1607" s="491"/>
      <c r="CJ1607" s="491"/>
      <c r="CK1607" s="490"/>
      <c r="CL1607" s="186"/>
    </row>
    <row r="1608" spans="67:90" x14ac:dyDescent="0.2">
      <c r="BO1608" s="490"/>
      <c r="BP1608" s="73"/>
      <c r="BQ1608" s="73"/>
      <c r="BR1608" s="73"/>
      <c r="BS1608" s="493"/>
      <c r="BT1608" s="493"/>
      <c r="BU1608" s="493"/>
      <c r="BV1608" s="70"/>
      <c r="BW1608" s="70"/>
      <c r="BX1608" s="70"/>
      <c r="BY1608" s="70"/>
      <c r="BZ1608" s="70"/>
      <c r="CA1608" s="70"/>
      <c r="CB1608" s="70"/>
      <c r="CC1608" s="70"/>
      <c r="CD1608" s="491"/>
      <c r="CE1608" s="491"/>
      <c r="CF1608" s="491"/>
      <c r="CG1608" s="491"/>
      <c r="CH1608" s="491"/>
      <c r="CI1608" s="491"/>
      <c r="CJ1608" s="491"/>
      <c r="CK1608" s="490"/>
      <c r="CL1608" s="186"/>
    </row>
    <row r="1609" spans="67:90" x14ac:dyDescent="0.2">
      <c r="BO1609" s="490"/>
      <c r="BP1609" s="73"/>
      <c r="BQ1609" s="73"/>
      <c r="BR1609" s="73"/>
      <c r="BS1609" s="493"/>
      <c r="BT1609" s="493"/>
      <c r="BU1609" s="493"/>
      <c r="BV1609" s="70"/>
      <c r="BW1609" s="70"/>
      <c r="BX1609" s="70"/>
      <c r="BY1609" s="70"/>
      <c r="BZ1609" s="70"/>
      <c r="CA1609" s="70"/>
      <c r="CB1609" s="70"/>
      <c r="CC1609" s="70"/>
      <c r="CD1609" s="491"/>
      <c r="CE1609" s="491"/>
      <c r="CF1609" s="491"/>
      <c r="CG1609" s="491"/>
      <c r="CH1609" s="491"/>
      <c r="CI1609" s="491"/>
      <c r="CJ1609" s="491"/>
      <c r="CK1609" s="490"/>
      <c r="CL1609" s="186"/>
    </row>
    <row r="1610" spans="67:90" x14ac:dyDescent="0.2">
      <c r="BO1610" s="490"/>
      <c r="BP1610" s="73"/>
      <c r="BQ1610" s="73"/>
      <c r="BR1610" s="73"/>
      <c r="BS1610" s="493"/>
      <c r="BT1610" s="493"/>
      <c r="BU1610" s="493"/>
      <c r="BV1610" s="70"/>
      <c r="BW1610" s="70"/>
      <c r="BX1610" s="70"/>
      <c r="BY1610" s="70"/>
      <c r="BZ1610" s="70"/>
      <c r="CA1610" s="70"/>
      <c r="CB1610" s="70"/>
      <c r="CC1610" s="70"/>
      <c r="CD1610" s="491"/>
      <c r="CE1610" s="491"/>
      <c r="CF1610" s="491"/>
      <c r="CG1610" s="491"/>
      <c r="CH1610" s="491"/>
      <c r="CI1610" s="491"/>
      <c r="CJ1610" s="491"/>
      <c r="CK1610" s="490"/>
      <c r="CL1610" s="186"/>
    </row>
    <row r="1611" spans="67:90" x14ac:dyDescent="0.2">
      <c r="BO1611" s="490"/>
      <c r="BP1611" s="73"/>
      <c r="BQ1611" s="73"/>
      <c r="BR1611" s="73"/>
      <c r="BS1611" s="493"/>
      <c r="BT1611" s="493"/>
      <c r="BU1611" s="493"/>
      <c r="BV1611" s="70"/>
      <c r="BW1611" s="70"/>
      <c r="BX1611" s="70"/>
      <c r="BY1611" s="70"/>
      <c r="BZ1611" s="70"/>
      <c r="CA1611" s="70"/>
      <c r="CB1611" s="70"/>
      <c r="CC1611" s="70"/>
      <c r="CD1611" s="491"/>
      <c r="CE1611" s="491"/>
      <c r="CF1611" s="491"/>
      <c r="CG1611" s="491"/>
      <c r="CH1611" s="491"/>
      <c r="CI1611" s="491"/>
      <c r="CJ1611" s="491"/>
      <c r="CK1611" s="490"/>
      <c r="CL1611" s="186"/>
    </row>
    <row r="1612" spans="67:90" x14ac:dyDescent="0.2">
      <c r="BO1612" s="490"/>
      <c r="BP1612" s="73"/>
      <c r="BQ1612" s="73"/>
      <c r="BR1612" s="73"/>
      <c r="BS1612" s="493"/>
      <c r="BT1612" s="493"/>
      <c r="BU1612" s="493"/>
      <c r="BV1612" s="70"/>
      <c r="BW1612" s="70"/>
      <c r="BX1612" s="70"/>
      <c r="BY1612" s="70"/>
      <c r="BZ1612" s="70"/>
      <c r="CA1612" s="70"/>
      <c r="CB1612" s="70"/>
      <c r="CC1612" s="70"/>
      <c r="CD1612" s="491"/>
      <c r="CE1612" s="491"/>
      <c r="CF1612" s="491"/>
      <c r="CG1612" s="491"/>
      <c r="CH1612" s="491"/>
      <c r="CI1612" s="491"/>
      <c r="CJ1612" s="491"/>
      <c r="CK1612" s="490"/>
      <c r="CL1612" s="186"/>
    </row>
    <row r="1613" spans="67:90" x14ac:dyDescent="0.2">
      <c r="BO1613" s="490"/>
      <c r="BP1613" s="73"/>
      <c r="BQ1613" s="73"/>
      <c r="BR1613" s="73"/>
      <c r="BS1613" s="493"/>
      <c r="BT1613" s="493"/>
      <c r="BU1613" s="493"/>
      <c r="BV1613" s="70"/>
      <c r="BW1613" s="70"/>
      <c r="BX1613" s="70"/>
      <c r="BY1613" s="70"/>
      <c r="BZ1613" s="70"/>
      <c r="CA1613" s="70"/>
      <c r="CB1613" s="70"/>
      <c r="CC1613" s="70"/>
      <c r="CD1613" s="491"/>
      <c r="CE1613" s="491"/>
      <c r="CF1613" s="491"/>
      <c r="CG1613" s="491"/>
      <c r="CH1613" s="491"/>
      <c r="CI1613" s="491"/>
      <c r="CJ1613" s="491"/>
      <c r="CK1613" s="490"/>
      <c r="CL1613" s="186"/>
    </row>
    <row r="1614" spans="67:90" x14ac:dyDescent="0.2">
      <c r="BO1614" s="490"/>
      <c r="BP1614" s="73"/>
      <c r="BQ1614" s="73"/>
      <c r="BR1614" s="73"/>
      <c r="BS1614" s="493"/>
      <c r="BT1614" s="493"/>
      <c r="BU1614" s="493"/>
      <c r="BV1614" s="70"/>
      <c r="BW1614" s="70"/>
      <c r="BX1614" s="70"/>
      <c r="BY1614" s="70"/>
      <c r="BZ1614" s="70"/>
      <c r="CA1614" s="70"/>
      <c r="CB1614" s="70"/>
      <c r="CC1614" s="70"/>
      <c r="CD1614" s="491"/>
      <c r="CE1614" s="491"/>
      <c r="CF1614" s="491"/>
      <c r="CG1614" s="491"/>
      <c r="CH1614" s="491"/>
      <c r="CI1614" s="491"/>
      <c r="CJ1614" s="491"/>
      <c r="CK1614" s="490"/>
      <c r="CL1614" s="186"/>
    </row>
    <row r="1615" spans="67:90" x14ac:dyDescent="0.2">
      <c r="BO1615" s="490"/>
      <c r="BP1615" s="73"/>
      <c r="BQ1615" s="73"/>
      <c r="BR1615" s="73"/>
      <c r="BS1615" s="493"/>
      <c r="BT1615" s="493"/>
      <c r="BU1615" s="493"/>
      <c r="BV1615" s="70"/>
      <c r="BW1615" s="70"/>
      <c r="BX1615" s="70"/>
      <c r="BY1615" s="70"/>
      <c r="BZ1615" s="70"/>
      <c r="CA1615" s="70"/>
      <c r="CB1615" s="70"/>
      <c r="CC1615" s="70"/>
      <c r="CD1615" s="491"/>
      <c r="CE1615" s="491"/>
      <c r="CF1615" s="491"/>
      <c r="CG1615" s="491"/>
      <c r="CH1615" s="491"/>
      <c r="CI1615" s="491"/>
      <c r="CJ1615" s="491"/>
      <c r="CK1615" s="490"/>
      <c r="CL1615" s="186"/>
    </row>
    <row r="1616" spans="67:90" x14ac:dyDescent="0.2">
      <c r="BO1616" s="490"/>
      <c r="BP1616" s="73"/>
      <c r="BQ1616" s="73"/>
      <c r="BR1616" s="73"/>
      <c r="BS1616" s="493"/>
      <c r="BT1616" s="493"/>
      <c r="BU1616" s="493"/>
      <c r="BV1616" s="70"/>
      <c r="BW1616" s="70"/>
      <c r="BX1616" s="70"/>
      <c r="BY1616" s="70"/>
      <c r="BZ1616" s="70"/>
      <c r="CA1616" s="70"/>
      <c r="CB1616" s="70"/>
      <c r="CC1616" s="70"/>
      <c r="CD1616" s="491"/>
      <c r="CE1616" s="491"/>
      <c r="CF1616" s="491"/>
      <c r="CG1616" s="491"/>
      <c r="CH1616" s="491"/>
      <c r="CI1616" s="491"/>
      <c r="CJ1616" s="491"/>
      <c r="CK1616" s="490"/>
      <c r="CL1616" s="186"/>
    </row>
    <row r="1617" spans="67:90" x14ac:dyDescent="0.2">
      <c r="BO1617" s="490"/>
      <c r="BP1617" s="73"/>
      <c r="BQ1617" s="73"/>
      <c r="BR1617" s="73"/>
      <c r="BS1617" s="493"/>
      <c r="BT1617" s="493"/>
      <c r="BU1617" s="493"/>
      <c r="BV1617" s="70"/>
      <c r="BW1617" s="70"/>
      <c r="BX1617" s="70"/>
      <c r="BY1617" s="70"/>
      <c r="BZ1617" s="70"/>
      <c r="CA1617" s="70"/>
      <c r="CB1617" s="70"/>
      <c r="CC1617" s="70"/>
      <c r="CD1617" s="491"/>
      <c r="CE1617" s="491"/>
      <c r="CF1617" s="491"/>
      <c r="CG1617" s="491"/>
      <c r="CH1617" s="491"/>
      <c r="CI1617" s="491"/>
      <c r="CJ1617" s="491"/>
      <c r="CK1617" s="490"/>
      <c r="CL1617" s="186"/>
    </row>
    <row r="1618" spans="67:90" x14ac:dyDescent="0.2">
      <c r="BO1618" s="490"/>
      <c r="BP1618" s="73"/>
      <c r="BQ1618" s="73"/>
      <c r="BR1618" s="73"/>
      <c r="BS1618" s="493"/>
      <c r="BT1618" s="493"/>
      <c r="BU1618" s="493"/>
      <c r="BV1618" s="70"/>
      <c r="BW1618" s="70"/>
      <c r="BX1618" s="70"/>
      <c r="BY1618" s="70"/>
      <c r="BZ1618" s="70"/>
      <c r="CA1618" s="70"/>
      <c r="CB1618" s="70"/>
      <c r="CC1618" s="70"/>
      <c r="CD1618" s="491"/>
      <c r="CE1618" s="491"/>
      <c r="CF1618" s="491"/>
      <c r="CG1618" s="491"/>
      <c r="CH1618" s="491"/>
      <c r="CI1618" s="491"/>
      <c r="CJ1618" s="491"/>
      <c r="CK1618" s="490"/>
      <c r="CL1618" s="186"/>
    </row>
    <row r="1619" spans="67:90" x14ac:dyDescent="0.2">
      <c r="BO1619" s="490"/>
      <c r="BP1619" s="73"/>
      <c r="BQ1619" s="73"/>
      <c r="BR1619" s="73"/>
      <c r="BS1619" s="493"/>
      <c r="BT1619" s="493"/>
      <c r="BU1619" s="493"/>
      <c r="BV1619" s="70"/>
      <c r="BW1619" s="70"/>
      <c r="BX1619" s="70"/>
      <c r="BY1619" s="70"/>
      <c r="BZ1619" s="70"/>
      <c r="CA1619" s="70"/>
      <c r="CB1619" s="70"/>
      <c r="CC1619" s="70"/>
      <c r="CD1619" s="491"/>
      <c r="CE1619" s="491"/>
      <c r="CF1619" s="491"/>
      <c r="CG1619" s="491"/>
      <c r="CH1619" s="491"/>
      <c r="CI1619" s="491"/>
      <c r="CJ1619" s="491"/>
      <c r="CK1619" s="490"/>
      <c r="CL1619" s="186"/>
    </row>
    <row r="1620" spans="67:90" x14ac:dyDescent="0.2">
      <c r="BO1620" s="490"/>
      <c r="BP1620" s="73"/>
      <c r="BQ1620" s="73"/>
      <c r="BR1620" s="73"/>
      <c r="BS1620" s="493"/>
      <c r="BT1620" s="493"/>
      <c r="BU1620" s="493"/>
      <c r="BV1620" s="70"/>
      <c r="BW1620" s="70"/>
      <c r="BX1620" s="70"/>
      <c r="BY1620" s="70"/>
      <c r="BZ1620" s="70"/>
      <c r="CA1620" s="70"/>
      <c r="CB1620" s="70"/>
      <c r="CC1620" s="70"/>
      <c r="CD1620" s="491"/>
      <c r="CE1620" s="491"/>
      <c r="CF1620" s="491"/>
      <c r="CG1620" s="491"/>
      <c r="CH1620" s="491"/>
      <c r="CI1620" s="491"/>
      <c r="CJ1620" s="491"/>
      <c r="CK1620" s="490"/>
      <c r="CL1620" s="186"/>
    </row>
    <row r="1621" spans="67:90" x14ac:dyDescent="0.2">
      <c r="BO1621" s="490"/>
      <c r="BP1621" s="73"/>
      <c r="BQ1621" s="73"/>
      <c r="BR1621" s="73"/>
      <c r="BS1621" s="493"/>
      <c r="BT1621" s="493"/>
      <c r="BU1621" s="493"/>
      <c r="BV1621" s="70"/>
      <c r="BW1621" s="70"/>
      <c r="BX1621" s="70"/>
      <c r="BY1621" s="70"/>
      <c r="BZ1621" s="70"/>
      <c r="CA1621" s="70"/>
      <c r="CB1621" s="70"/>
      <c r="CC1621" s="70"/>
      <c r="CD1621" s="491"/>
      <c r="CE1621" s="491"/>
      <c r="CF1621" s="491"/>
      <c r="CG1621" s="491"/>
      <c r="CH1621" s="491"/>
      <c r="CI1621" s="491"/>
      <c r="CJ1621" s="491"/>
      <c r="CK1621" s="490"/>
      <c r="CL1621" s="186"/>
    </row>
    <row r="1622" spans="67:90" x14ac:dyDescent="0.2">
      <c r="BO1622" s="490"/>
      <c r="BP1622" s="73"/>
      <c r="BQ1622" s="73"/>
      <c r="BR1622" s="73"/>
      <c r="BS1622" s="493"/>
      <c r="BT1622" s="493"/>
      <c r="BU1622" s="493"/>
      <c r="BV1622" s="70"/>
      <c r="BW1622" s="70"/>
      <c r="BX1622" s="70"/>
      <c r="BY1622" s="70"/>
      <c r="BZ1622" s="70"/>
      <c r="CA1622" s="70"/>
      <c r="CB1622" s="70"/>
      <c r="CC1622" s="70"/>
      <c r="CD1622" s="491"/>
      <c r="CE1622" s="491"/>
      <c r="CF1622" s="491"/>
      <c r="CG1622" s="491"/>
      <c r="CH1622" s="491"/>
      <c r="CI1622" s="491"/>
      <c r="CJ1622" s="491"/>
      <c r="CK1622" s="490"/>
      <c r="CL1622" s="186"/>
    </row>
    <row r="1623" spans="67:90" x14ac:dyDescent="0.2">
      <c r="BO1623" s="490"/>
      <c r="BP1623" s="73"/>
      <c r="BQ1623" s="73"/>
      <c r="BR1623" s="73"/>
      <c r="BS1623" s="493"/>
      <c r="BT1623" s="493"/>
      <c r="BU1623" s="493"/>
      <c r="BV1623" s="70"/>
      <c r="BW1623" s="70"/>
      <c r="BX1623" s="70"/>
      <c r="BY1623" s="70"/>
      <c r="BZ1623" s="70"/>
      <c r="CA1623" s="70"/>
      <c r="CB1623" s="70"/>
      <c r="CC1623" s="70"/>
      <c r="CD1623" s="491"/>
      <c r="CE1623" s="491"/>
      <c r="CF1623" s="491"/>
      <c r="CG1623" s="491"/>
      <c r="CH1623" s="491"/>
      <c r="CI1623" s="491"/>
      <c r="CJ1623" s="491"/>
      <c r="CK1623" s="490"/>
      <c r="CL1623" s="186"/>
    </row>
    <row r="1624" spans="67:90" x14ac:dyDescent="0.2">
      <c r="BO1624" s="490"/>
      <c r="BP1624" s="73"/>
      <c r="BQ1624" s="73"/>
      <c r="BR1624" s="73"/>
      <c r="BS1624" s="493"/>
      <c r="BT1624" s="493"/>
      <c r="BU1624" s="493"/>
      <c r="BV1624" s="70"/>
      <c r="BW1624" s="70"/>
      <c r="BX1624" s="70"/>
      <c r="BY1624" s="70"/>
      <c r="BZ1624" s="70"/>
      <c r="CA1624" s="70"/>
      <c r="CB1624" s="70"/>
      <c r="CC1624" s="70"/>
      <c r="CD1624" s="491"/>
      <c r="CE1624" s="491"/>
      <c r="CF1624" s="491"/>
      <c r="CG1624" s="491"/>
      <c r="CH1624" s="491"/>
      <c r="CI1624" s="491"/>
      <c r="CJ1624" s="491"/>
      <c r="CK1624" s="490"/>
      <c r="CL1624" s="186"/>
    </row>
    <row r="1625" spans="67:90" x14ac:dyDescent="0.2">
      <c r="BO1625" s="490"/>
      <c r="BP1625" s="73"/>
      <c r="BQ1625" s="73"/>
      <c r="BR1625" s="73"/>
      <c r="BS1625" s="493"/>
      <c r="BT1625" s="493"/>
      <c r="BU1625" s="493"/>
      <c r="BV1625" s="70"/>
      <c r="BW1625" s="70"/>
      <c r="BX1625" s="70"/>
      <c r="BY1625" s="70"/>
      <c r="BZ1625" s="70"/>
      <c r="CA1625" s="70"/>
      <c r="CB1625" s="70"/>
      <c r="CC1625" s="70"/>
      <c r="CD1625" s="491"/>
      <c r="CE1625" s="491"/>
      <c r="CF1625" s="491"/>
      <c r="CG1625" s="491"/>
      <c r="CH1625" s="491"/>
      <c r="CI1625" s="491"/>
      <c r="CJ1625" s="491"/>
      <c r="CK1625" s="490"/>
      <c r="CL1625" s="186"/>
    </row>
    <row r="1626" spans="67:90" x14ac:dyDescent="0.2">
      <c r="BO1626" s="490"/>
      <c r="BP1626" s="73"/>
      <c r="BQ1626" s="73"/>
      <c r="BR1626" s="73"/>
      <c r="BS1626" s="493"/>
      <c r="BT1626" s="493"/>
      <c r="BU1626" s="493"/>
      <c r="BV1626" s="70"/>
      <c r="BW1626" s="70"/>
      <c r="BX1626" s="70"/>
      <c r="BY1626" s="70"/>
      <c r="BZ1626" s="70"/>
      <c r="CA1626" s="70"/>
      <c r="CB1626" s="70"/>
      <c r="CC1626" s="70"/>
      <c r="CD1626" s="491"/>
      <c r="CE1626" s="491"/>
      <c r="CF1626" s="491"/>
      <c r="CG1626" s="491"/>
      <c r="CH1626" s="491"/>
      <c r="CI1626" s="491"/>
      <c r="CJ1626" s="491"/>
      <c r="CK1626" s="490"/>
      <c r="CL1626" s="186"/>
    </row>
    <row r="1627" spans="67:90" x14ac:dyDescent="0.2">
      <c r="BO1627" s="490"/>
      <c r="BP1627" s="73"/>
      <c r="BQ1627" s="73"/>
      <c r="BR1627" s="73"/>
      <c r="BS1627" s="493"/>
      <c r="BT1627" s="493"/>
      <c r="BU1627" s="493"/>
      <c r="BV1627" s="70"/>
      <c r="BW1627" s="70"/>
      <c r="BX1627" s="70"/>
      <c r="BY1627" s="70"/>
      <c r="BZ1627" s="70"/>
      <c r="CA1627" s="70"/>
      <c r="CB1627" s="70"/>
      <c r="CC1627" s="70"/>
      <c r="CD1627" s="491"/>
      <c r="CE1627" s="491"/>
      <c r="CF1627" s="491"/>
      <c r="CG1627" s="491"/>
      <c r="CH1627" s="491"/>
      <c r="CI1627" s="491"/>
      <c r="CJ1627" s="491"/>
      <c r="CK1627" s="490"/>
      <c r="CL1627" s="186"/>
    </row>
    <row r="1628" spans="67:90" x14ac:dyDescent="0.2">
      <c r="BO1628" s="490"/>
      <c r="BP1628" s="73"/>
      <c r="BQ1628" s="73"/>
      <c r="BR1628" s="73"/>
      <c r="BS1628" s="493"/>
      <c r="BT1628" s="493"/>
      <c r="BU1628" s="493"/>
      <c r="BV1628" s="70"/>
      <c r="BW1628" s="70"/>
      <c r="BX1628" s="70"/>
      <c r="BY1628" s="70"/>
      <c r="BZ1628" s="70"/>
      <c r="CA1628" s="70"/>
      <c r="CB1628" s="70"/>
      <c r="CC1628" s="70"/>
      <c r="CD1628" s="491"/>
      <c r="CE1628" s="491"/>
      <c r="CF1628" s="491"/>
      <c r="CG1628" s="491"/>
      <c r="CH1628" s="491"/>
      <c r="CI1628" s="491"/>
      <c r="CJ1628" s="491"/>
      <c r="CK1628" s="490"/>
      <c r="CL1628" s="186"/>
    </row>
    <row r="1629" spans="67:90" x14ac:dyDescent="0.2">
      <c r="BO1629" s="490"/>
      <c r="BP1629" s="73"/>
      <c r="BQ1629" s="73"/>
      <c r="BR1629" s="73"/>
      <c r="BS1629" s="493"/>
      <c r="BT1629" s="493"/>
      <c r="BU1629" s="493"/>
      <c r="BV1629" s="70"/>
      <c r="BW1629" s="70"/>
      <c r="BX1629" s="70"/>
      <c r="BY1629" s="70"/>
      <c r="BZ1629" s="70"/>
      <c r="CA1629" s="70"/>
      <c r="CB1629" s="70"/>
      <c r="CC1629" s="70"/>
      <c r="CD1629" s="491"/>
      <c r="CE1629" s="491"/>
      <c r="CF1629" s="491"/>
      <c r="CG1629" s="491"/>
      <c r="CH1629" s="491"/>
      <c r="CI1629" s="491"/>
      <c r="CJ1629" s="491"/>
      <c r="CK1629" s="490"/>
      <c r="CL1629" s="186"/>
    </row>
    <row r="1630" spans="67:90" x14ac:dyDescent="0.2">
      <c r="BO1630" s="490"/>
      <c r="BP1630" s="73"/>
      <c r="BQ1630" s="73"/>
      <c r="BR1630" s="73"/>
      <c r="BS1630" s="493"/>
      <c r="BT1630" s="493"/>
      <c r="BU1630" s="493"/>
      <c r="BV1630" s="70"/>
      <c r="BW1630" s="70"/>
      <c r="BX1630" s="70"/>
      <c r="BY1630" s="70"/>
      <c r="BZ1630" s="70"/>
      <c r="CA1630" s="70"/>
      <c r="CB1630" s="70"/>
      <c r="CC1630" s="70"/>
      <c r="CD1630" s="491"/>
      <c r="CE1630" s="491"/>
      <c r="CF1630" s="491"/>
      <c r="CG1630" s="491"/>
      <c r="CH1630" s="491"/>
      <c r="CI1630" s="491"/>
      <c r="CJ1630" s="491"/>
      <c r="CK1630" s="490"/>
      <c r="CL1630" s="186"/>
    </row>
    <row r="1631" spans="67:90" x14ac:dyDescent="0.2">
      <c r="BO1631" s="490"/>
      <c r="BP1631" s="73"/>
      <c r="BQ1631" s="73"/>
      <c r="BR1631" s="73"/>
      <c r="BS1631" s="493"/>
      <c r="BT1631" s="493"/>
      <c r="BU1631" s="493"/>
      <c r="BV1631" s="70"/>
      <c r="BW1631" s="70"/>
      <c r="BX1631" s="70"/>
      <c r="BY1631" s="70"/>
      <c r="BZ1631" s="70"/>
      <c r="CA1631" s="70"/>
      <c r="CB1631" s="70"/>
      <c r="CC1631" s="70"/>
      <c r="CD1631" s="491"/>
      <c r="CE1631" s="491"/>
      <c r="CF1631" s="491"/>
      <c r="CG1631" s="491"/>
      <c r="CH1631" s="491"/>
      <c r="CI1631" s="491"/>
      <c r="CJ1631" s="491"/>
      <c r="CK1631" s="490"/>
      <c r="CL1631" s="186"/>
    </row>
    <row r="1632" spans="67:90" x14ac:dyDescent="0.2">
      <c r="BO1632" s="490"/>
      <c r="BP1632" s="73"/>
      <c r="BQ1632" s="73"/>
      <c r="BR1632" s="73"/>
      <c r="BS1632" s="493"/>
      <c r="BT1632" s="493"/>
      <c r="BU1632" s="493"/>
      <c r="BV1632" s="70"/>
      <c r="BW1632" s="70"/>
      <c r="BX1632" s="70"/>
      <c r="BY1632" s="70"/>
      <c r="BZ1632" s="70"/>
      <c r="CA1632" s="70"/>
      <c r="CB1632" s="70"/>
      <c r="CC1632" s="70"/>
      <c r="CD1632" s="491"/>
      <c r="CE1632" s="491"/>
      <c r="CF1632" s="491"/>
      <c r="CG1632" s="491"/>
      <c r="CH1632" s="491"/>
      <c r="CI1632" s="491"/>
      <c r="CJ1632" s="491"/>
      <c r="CK1632" s="490"/>
      <c r="CL1632" s="186"/>
    </row>
    <row r="1633" spans="67:90" x14ac:dyDescent="0.2">
      <c r="BO1633" s="490"/>
      <c r="BP1633" s="73"/>
      <c r="BQ1633" s="73"/>
      <c r="BR1633" s="73"/>
      <c r="BS1633" s="493"/>
      <c r="BT1633" s="493"/>
      <c r="BU1633" s="493"/>
      <c r="BV1633" s="70"/>
      <c r="BW1633" s="70"/>
      <c r="BX1633" s="70"/>
      <c r="BY1633" s="70"/>
      <c r="BZ1633" s="70"/>
      <c r="CA1633" s="70"/>
      <c r="CB1633" s="70"/>
      <c r="CC1633" s="70"/>
      <c r="CD1633" s="491"/>
      <c r="CE1633" s="491"/>
      <c r="CF1633" s="491"/>
      <c r="CG1633" s="491"/>
      <c r="CH1633" s="491"/>
      <c r="CI1633" s="491"/>
      <c r="CJ1633" s="491"/>
      <c r="CK1633" s="490"/>
      <c r="CL1633" s="186"/>
    </row>
    <row r="1634" spans="67:90" x14ac:dyDescent="0.2">
      <c r="BO1634" s="490"/>
      <c r="BP1634" s="73"/>
      <c r="BQ1634" s="73"/>
      <c r="BR1634" s="73"/>
      <c r="BS1634" s="493"/>
      <c r="BT1634" s="493"/>
      <c r="BU1634" s="493"/>
      <c r="BV1634" s="70"/>
      <c r="BW1634" s="70"/>
      <c r="BX1634" s="70"/>
      <c r="BY1634" s="70"/>
      <c r="BZ1634" s="70"/>
      <c r="CA1634" s="70"/>
      <c r="CB1634" s="70"/>
      <c r="CC1634" s="70"/>
      <c r="CD1634" s="491"/>
      <c r="CE1634" s="491"/>
      <c r="CF1634" s="491"/>
      <c r="CG1634" s="491"/>
      <c r="CH1634" s="491"/>
      <c r="CI1634" s="491"/>
      <c r="CJ1634" s="491"/>
      <c r="CK1634" s="490"/>
      <c r="CL1634" s="186"/>
    </row>
    <row r="1635" spans="67:90" x14ac:dyDescent="0.2">
      <c r="BO1635" s="490"/>
      <c r="BP1635" s="73"/>
      <c r="BQ1635" s="73"/>
      <c r="BR1635" s="73"/>
      <c r="BS1635" s="493"/>
      <c r="BT1635" s="493"/>
      <c r="BU1635" s="493"/>
      <c r="BV1635" s="70"/>
      <c r="BW1635" s="70"/>
      <c r="BX1635" s="70"/>
      <c r="BY1635" s="70"/>
      <c r="BZ1635" s="70"/>
      <c r="CA1635" s="70"/>
      <c r="CB1635" s="70"/>
      <c r="CC1635" s="70"/>
      <c r="CD1635" s="491"/>
      <c r="CE1635" s="491"/>
      <c r="CF1635" s="491"/>
      <c r="CG1635" s="491"/>
      <c r="CH1635" s="491"/>
      <c r="CI1635" s="491"/>
      <c r="CJ1635" s="491"/>
      <c r="CK1635" s="490"/>
      <c r="CL1635" s="186"/>
    </row>
    <row r="1636" spans="67:90" x14ac:dyDescent="0.2">
      <c r="BO1636" s="490"/>
      <c r="BP1636" s="73"/>
      <c r="BQ1636" s="73"/>
      <c r="BR1636" s="73"/>
      <c r="BS1636" s="493"/>
      <c r="BT1636" s="493"/>
      <c r="BU1636" s="493"/>
      <c r="BV1636" s="70"/>
      <c r="BW1636" s="70"/>
      <c r="BX1636" s="70"/>
      <c r="BY1636" s="70"/>
      <c r="BZ1636" s="70"/>
      <c r="CA1636" s="70"/>
      <c r="CB1636" s="70"/>
      <c r="CC1636" s="70"/>
      <c r="CD1636" s="491"/>
      <c r="CE1636" s="491"/>
      <c r="CF1636" s="491"/>
      <c r="CG1636" s="491"/>
      <c r="CH1636" s="491"/>
      <c r="CI1636" s="491"/>
      <c r="CJ1636" s="491"/>
      <c r="CK1636" s="490"/>
      <c r="CL1636" s="186"/>
    </row>
    <row r="1637" spans="67:90" x14ac:dyDescent="0.2">
      <c r="BO1637" s="490"/>
      <c r="BP1637" s="73"/>
      <c r="BQ1637" s="73"/>
      <c r="BR1637" s="73"/>
      <c r="BS1637" s="493"/>
      <c r="BT1637" s="493"/>
      <c r="BU1637" s="493"/>
      <c r="BV1637" s="70"/>
      <c r="BW1637" s="70"/>
      <c r="BX1637" s="70"/>
      <c r="BY1637" s="70"/>
      <c r="BZ1637" s="70"/>
      <c r="CA1637" s="70"/>
      <c r="CB1637" s="70"/>
      <c r="CC1637" s="70"/>
      <c r="CD1637" s="491"/>
      <c r="CE1637" s="491"/>
      <c r="CF1637" s="491"/>
      <c r="CG1637" s="491"/>
      <c r="CH1637" s="491"/>
      <c r="CI1637" s="491"/>
      <c r="CJ1637" s="491"/>
      <c r="CK1637" s="490"/>
      <c r="CL1637" s="186"/>
    </row>
    <row r="1638" spans="67:90" x14ac:dyDescent="0.2">
      <c r="BO1638" s="490"/>
      <c r="BP1638" s="73"/>
      <c r="BQ1638" s="73"/>
      <c r="BR1638" s="73"/>
      <c r="BS1638" s="493"/>
      <c r="BT1638" s="493"/>
      <c r="BU1638" s="493"/>
      <c r="BV1638" s="70"/>
      <c r="BW1638" s="70"/>
      <c r="BX1638" s="70"/>
      <c r="BY1638" s="70"/>
      <c r="BZ1638" s="70"/>
      <c r="CA1638" s="70"/>
      <c r="CB1638" s="70"/>
      <c r="CC1638" s="70"/>
      <c r="CD1638" s="491"/>
      <c r="CE1638" s="491"/>
      <c r="CF1638" s="491"/>
      <c r="CG1638" s="491"/>
      <c r="CH1638" s="491"/>
      <c r="CI1638" s="491"/>
      <c r="CJ1638" s="491"/>
      <c r="CK1638" s="490"/>
      <c r="CL1638" s="186"/>
    </row>
    <row r="1639" spans="67:90" x14ac:dyDescent="0.2">
      <c r="BO1639" s="490"/>
      <c r="BP1639" s="73"/>
      <c r="BQ1639" s="73"/>
      <c r="BR1639" s="73"/>
      <c r="BS1639" s="493"/>
      <c r="BT1639" s="493"/>
      <c r="BU1639" s="493"/>
      <c r="BV1639" s="70"/>
      <c r="BW1639" s="70"/>
      <c r="BX1639" s="70"/>
      <c r="BY1639" s="70"/>
      <c r="BZ1639" s="70"/>
      <c r="CA1639" s="70"/>
      <c r="CB1639" s="70"/>
      <c r="CC1639" s="70"/>
      <c r="CD1639" s="491"/>
      <c r="CE1639" s="491"/>
      <c r="CF1639" s="491"/>
      <c r="CG1639" s="491"/>
      <c r="CH1639" s="491"/>
      <c r="CI1639" s="491"/>
      <c r="CJ1639" s="491"/>
      <c r="CK1639" s="490"/>
      <c r="CL1639" s="186"/>
    </row>
    <row r="1640" spans="67:90" x14ac:dyDescent="0.2">
      <c r="BO1640" s="490"/>
      <c r="BP1640" s="73"/>
      <c r="BQ1640" s="73"/>
      <c r="BR1640" s="73"/>
      <c r="BS1640" s="493"/>
      <c r="BT1640" s="493"/>
      <c r="BU1640" s="493"/>
      <c r="BV1640" s="70"/>
      <c r="BW1640" s="70"/>
      <c r="BX1640" s="70"/>
      <c r="BY1640" s="70"/>
      <c r="BZ1640" s="70"/>
      <c r="CA1640" s="70"/>
      <c r="CB1640" s="70"/>
      <c r="CC1640" s="70"/>
      <c r="CD1640" s="491"/>
      <c r="CE1640" s="491"/>
      <c r="CF1640" s="491"/>
      <c r="CG1640" s="491"/>
      <c r="CH1640" s="491"/>
      <c r="CI1640" s="491"/>
      <c r="CJ1640" s="491"/>
      <c r="CK1640" s="490"/>
      <c r="CL1640" s="186"/>
    </row>
    <row r="1641" spans="67:90" x14ac:dyDescent="0.2">
      <c r="BO1641" s="490"/>
      <c r="BP1641" s="73"/>
      <c r="BQ1641" s="73"/>
      <c r="BR1641" s="73"/>
      <c r="BS1641" s="493"/>
      <c r="BT1641" s="493"/>
      <c r="BU1641" s="493"/>
      <c r="BV1641" s="70"/>
      <c r="BW1641" s="70"/>
      <c r="BX1641" s="70"/>
      <c r="BY1641" s="70"/>
      <c r="BZ1641" s="70"/>
      <c r="CA1641" s="70"/>
      <c r="CB1641" s="70"/>
      <c r="CC1641" s="70"/>
      <c r="CD1641" s="491"/>
      <c r="CE1641" s="491"/>
      <c r="CF1641" s="491"/>
      <c r="CG1641" s="491"/>
      <c r="CH1641" s="491"/>
      <c r="CI1641" s="491"/>
      <c r="CJ1641" s="491"/>
      <c r="CK1641" s="490"/>
      <c r="CL1641" s="186"/>
    </row>
    <row r="1642" spans="67:90" x14ac:dyDescent="0.2">
      <c r="BO1642" s="490"/>
      <c r="BP1642" s="73"/>
      <c r="BQ1642" s="73"/>
      <c r="BR1642" s="73"/>
      <c r="BS1642" s="493"/>
      <c r="BT1642" s="493"/>
      <c r="BU1642" s="493"/>
      <c r="BV1642" s="70"/>
      <c r="BW1642" s="70"/>
      <c r="BX1642" s="70"/>
      <c r="BY1642" s="70"/>
      <c r="BZ1642" s="70"/>
      <c r="CA1642" s="70"/>
      <c r="CB1642" s="70"/>
      <c r="CC1642" s="70"/>
      <c r="CD1642" s="491"/>
      <c r="CE1642" s="491"/>
      <c r="CF1642" s="491"/>
      <c r="CG1642" s="491"/>
      <c r="CH1642" s="491"/>
      <c r="CI1642" s="491"/>
      <c r="CJ1642" s="491"/>
      <c r="CK1642" s="490"/>
      <c r="CL1642" s="186"/>
    </row>
    <row r="1643" spans="67:90" x14ac:dyDescent="0.2">
      <c r="BO1643" s="490"/>
      <c r="BP1643" s="73"/>
      <c r="BQ1643" s="73"/>
      <c r="BR1643" s="73"/>
      <c r="BS1643" s="493"/>
      <c r="BT1643" s="493"/>
      <c r="BU1643" s="493"/>
      <c r="BV1643" s="70"/>
      <c r="BW1643" s="70"/>
      <c r="BX1643" s="70"/>
      <c r="BY1643" s="70"/>
      <c r="BZ1643" s="70"/>
      <c r="CA1643" s="70"/>
      <c r="CB1643" s="70"/>
      <c r="CC1643" s="70"/>
      <c r="CD1643" s="491"/>
      <c r="CE1643" s="491"/>
      <c r="CF1643" s="491"/>
      <c r="CG1643" s="491"/>
      <c r="CH1643" s="491"/>
      <c r="CI1643" s="491"/>
      <c r="CJ1643" s="491"/>
      <c r="CK1643" s="490"/>
      <c r="CL1643" s="186"/>
    </row>
    <row r="1644" spans="67:90" x14ac:dyDescent="0.2">
      <c r="BO1644" s="490"/>
      <c r="BP1644" s="73"/>
      <c r="BQ1644" s="73"/>
      <c r="BR1644" s="73"/>
      <c r="BS1644" s="493"/>
      <c r="BT1644" s="493"/>
      <c r="BU1644" s="493"/>
      <c r="BV1644" s="70"/>
      <c r="BW1644" s="70"/>
      <c r="BX1644" s="70"/>
      <c r="BY1644" s="70"/>
      <c r="BZ1644" s="70"/>
      <c r="CA1644" s="70"/>
      <c r="CB1644" s="70"/>
      <c r="CC1644" s="70"/>
      <c r="CD1644" s="491"/>
      <c r="CE1644" s="491"/>
      <c r="CF1644" s="491"/>
      <c r="CG1644" s="491"/>
      <c r="CH1644" s="491"/>
      <c r="CI1644" s="491"/>
      <c r="CJ1644" s="491"/>
      <c r="CK1644" s="490"/>
      <c r="CL1644" s="186"/>
    </row>
    <row r="1645" spans="67:90" x14ac:dyDescent="0.2">
      <c r="BO1645" s="490"/>
      <c r="BP1645" s="73"/>
      <c r="BQ1645" s="73"/>
      <c r="BR1645" s="73"/>
      <c r="BS1645" s="493"/>
      <c r="BT1645" s="493"/>
      <c r="BU1645" s="493"/>
      <c r="BV1645" s="70"/>
      <c r="BW1645" s="70"/>
      <c r="BX1645" s="70"/>
      <c r="BY1645" s="70"/>
      <c r="BZ1645" s="70"/>
      <c r="CA1645" s="70"/>
      <c r="CB1645" s="70"/>
      <c r="CC1645" s="70"/>
      <c r="CD1645" s="491"/>
      <c r="CE1645" s="491"/>
      <c r="CF1645" s="491"/>
      <c r="CG1645" s="491"/>
      <c r="CH1645" s="491"/>
      <c r="CI1645" s="491"/>
      <c r="CJ1645" s="491"/>
      <c r="CK1645" s="490"/>
      <c r="CL1645" s="186"/>
    </row>
    <row r="1646" spans="67:90" x14ac:dyDescent="0.2">
      <c r="BO1646" s="490"/>
      <c r="BP1646" s="73"/>
      <c r="BQ1646" s="73"/>
      <c r="BR1646" s="73"/>
      <c r="BS1646" s="493"/>
      <c r="BT1646" s="493"/>
      <c r="BU1646" s="493"/>
      <c r="BV1646" s="70"/>
      <c r="BW1646" s="70"/>
      <c r="BX1646" s="70"/>
      <c r="BY1646" s="70"/>
      <c r="BZ1646" s="70"/>
      <c r="CA1646" s="70"/>
      <c r="CB1646" s="70"/>
      <c r="CC1646" s="70"/>
      <c r="CD1646" s="491"/>
      <c r="CE1646" s="491"/>
      <c r="CF1646" s="491"/>
      <c r="CG1646" s="491"/>
      <c r="CH1646" s="491"/>
      <c r="CI1646" s="491"/>
      <c r="CJ1646" s="491"/>
      <c r="CK1646" s="490"/>
      <c r="CL1646" s="186"/>
    </row>
    <row r="1647" spans="67:90" x14ac:dyDescent="0.2">
      <c r="BO1647" s="490"/>
      <c r="BP1647" s="73"/>
      <c r="BQ1647" s="73"/>
      <c r="BR1647" s="73"/>
      <c r="BS1647" s="493"/>
      <c r="BT1647" s="493"/>
      <c r="BU1647" s="493"/>
      <c r="BV1647" s="70"/>
      <c r="BW1647" s="70"/>
      <c r="BX1647" s="70"/>
      <c r="BY1647" s="70"/>
      <c r="BZ1647" s="70"/>
      <c r="CA1647" s="70"/>
      <c r="CB1647" s="70"/>
      <c r="CC1647" s="70"/>
      <c r="CD1647" s="491"/>
      <c r="CE1647" s="491"/>
      <c r="CF1647" s="491"/>
      <c r="CG1647" s="491"/>
      <c r="CH1647" s="491"/>
      <c r="CI1647" s="491"/>
      <c r="CJ1647" s="491"/>
      <c r="CK1647" s="490"/>
      <c r="CL1647" s="186"/>
    </row>
    <row r="1648" spans="67:90" x14ac:dyDescent="0.2">
      <c r="BO1648" s="490"/>
      <c r="BP1648" s="73"/>
      <c r="BQ1648" s="73"/>
      <c r="BR1648" s="73"/>
      <c r="BS1648" s="493"/>
      <c r="BT1648" s="493"/>
      <c r="BU1648" s="493"/>
      <c r="BV1648" s="70"/>
      <c r="BW1648" s="70"/>
      <c r="BX1648" s="70"/>
      <c r="BY1648" s="70"/>
      <c r="BZ1648" s="70"/>
      <c r="CA1648" s="70"/>
      <c r="CB1648" s="70"/>
      <c r="CC1648" s="70"/>
      <c r="CD1648" s="491"/>
      <c r="CE1648" s="491"/>
      <c r="CF1648" s="491"/>
      <c r="CG1648" s="491"/>
      <c r="CH1648" s="491"/>
      <c r="CI1648" s="491"/>
      <c r="CJ1648" s="491"/>
      <c r="CK1648" s="490"/>
      <c r="CL1648" s="186"/>
    </row>
    <row r="1649" spans="67:90" x14ac:dyDescent="0.2">
      <c r="BO1649" s="490"/>
      <c r="BP1649" s="73"/>
      <c r="BQ1649" s="73"/>
      <c r="BR1649" s="73"/>
      <c r="BS1649" s="493"/>
      <c r="BT1649" s="493"/>
      <c r="BU1649" s="493"/>
      <c r="BV1649" s="70"/>
      <c r="BW1649" s="70"/>
      <c r="BX1649" s="70"/>
      <c r="BY1649" s="70"/>
      <c r="BZ1649" s="70"/>
      <c r="CA1649" s="70"/>
      <c r="CB1649" s="70"/>
      <c r="CC1649" s="70"/>
      <c r="CD1649" s="491"/>
      <c r="CE1649" s="491"/>
      <c r="CF1649" s="491"/>
      <c r="CG1649" s="491"/>
      <c r="CH1649" s="491"/>
      <c r="CI1649" s="491"/>
      <c r="CJ1649" s="491"/>
      <c r="CK1649" s="490"/>
      <c r="CL1649" s="186"/>
    </row>
    <row r="1650" spans="67:90" x14ac:dyDescent="0.2">
      <c r="BO1650" s="490"/>
      <c r="BP1650" s="73"/>
      <c r="BQ1650" s="73"/>
      <c r="BR1650" s="73"/>
      <c r="BS1650" s="493"/>
      <c r="BT1650" s="493"/>
      <c r="BU1650" s="493"/>
      <c r="BV1650" s="70"/>
      <c r="BW1650" s="70"/>
      <c r="BX1650" s="70"/>
      <c r="BY1650" s="70"/>
      <c r="BZ1650" s="70"/>
      <c r="CA1650" s="70"/>
      <c r="CB1650" s="70"/>
      <c r="CC1650" s="70"/>
      <c r="CD1650" s="491"/>
      <c r="CE1650" s="491"/>
      <c r="CF1650" s="491"/>
      <c r="CG1650" s="491"/>
      <c r="CH1650" s="491"/>
      <c r="CI1650" s="491"/>
      <c r="CJ1650" s="491"/>
      <c r="CK1650" s="490"/>
      <c r="CL1650" s="186"/>
    </row>
    <row r="1651" spans="67:90" x14ac:dyDescent="0.2">
      <c r="BO1651" s="490"/>
      <c r="BP1651" s="73"/>
      <c r="BQ1651" s="73"/>
      <c r="BR1651" s="73"/>
      <c r="BS1651" s="493"/>
      <c r="BT1651" s="493"/>
      <c r="BU1651" s="493"/>
      <c r="BV1651" s="70"/>
      <c r="BW1651" s="70"/>
      <c r="BX1651" s="70"/>
      <c r="BY1651" s="70"/>
      <c r="BZ1651" s="70"/>
      <c r="CA1651" s="70"/>
      <c r="CB1651" s="70"/>
      <c r="CC1651" s="70"/>
      <c r="CD1651" s="491"/>
      <c r="CE1651" s="491"/>
      <c r="CF1651" s="491"/>
      <c r="CG1651" s="491"/>
      <c r="CH1651" s="491"/>
      <c r="CI1651" s="491"/>
      <c r="CJ1651" s="491"/>
      <c r="CK1651" s="490"/>
      <c r="CL1651" s="186"/>
    </row>
    <row r="1652" spans="67:90" x14ac:dyDescent="0.2">
      <c r="BO1652" s="490"/>
      <c r="BP1652" s="73"/>
      <c r="BQ1652" s="73"/>
      <c r="BR1652" s="73"/>
      <c r="BS1652" s="493"/>
      <c r="BT1652" s="493"/>
      <c r="BU1652" s="493"/>
      <c r="BV1652" s="70"/>
      <c r="BW1652" s="70"/>
      <c r="BX1652" s="70"/>
      <c r="BY1652" s="70"/>
      <c r="BZ1652" s="70"/>
      <c r="CA1652" s="70"/>
      <c r="CB1652" s="70"/>
      <c r="CC1652" s="70"/>
      <c r="CD1652" s="491"/>
      <c r="CE1652" s="491"/>
      <c r="CF1652" s="491"/>
      <c r="CG1652" s="491"/>
      <c r="CH1652" s="491"/>
      <c r="CI1652" s="491"/>
      <c r="CJ1652" s="491"/>
      <c r="CK1652" s="490"/>
      <c r="CL1652" s="186"/>
    </row>
    <row r="1653" spans="67:90" x14ac:dyDescent="0.2">
      <c r="BO1653" s="490"/>
      <c r="BP1653" s="73"/>
      <c r="BQ1653" s="73"/>
      <c r="BR1653" s="73"/>
      <c r="BS1653" s="493"/>
      <c r="BT1653" s="493"/>
      <c r="BU1653" s="493"/>
      <c r="BV1653" s="70"/>
      <c r="BW1653" s="70"/>
      <c r="BX1653" s="70"/>
      <c r="BY1653" s="70"/>
      <c r="BZ1653" s="70"/>
      <c r="CA1653" s="70"/>
      <c r="CB1653" s="70"/>
      <c r="CC1653" s="70"/>
      <c r="CD1653" s="491"/>
      <c r="CE1653" s="491"/>
      <c r="CF1653" s="491"/>
      <c r="CG1653" s="491"/>
      <c r="CH1653" s="491"/>
      <c r="CI1653" s="491"/>
      <c r="CJ1653" s="491"/>
      <c r="CK1653" s="490"/>
      <c r="CL1653" s="186"/>
    </row>
    <row r="1654" spans="67:90" x14ac:dyDescent="0.2">
      <c r="BO1654" s="490"/>
      <c r="BP1654" s="73"/>
      <c r="BQ1654" s="73"/>
      <c r="BR1654" s="73"/>
      <c r="BS1654" s="493"/>
      <c r="BT1654" s="493"/>
      <c r="BU1654" s="493"/>
      <c r="BV1654" s="70"/>
      <c r="BW1654" s="70"/>
      <c r="BX1654" s="70"/>
      <c r="BY1654" s="70"/>
      <c r="BZ1654" s="70"/>
      <c r="CA1654" s="70"/>
      <c r="CB1654" s="70"/>
      <c r="CC1654" s="70"/>
      <c r="CD1654" s="491"/>
      <c r="CE1654" s="491"/>
      <c r="CF1654" s="491"/>
      <c r="CG1654" s="491"/>
      <c r="CH1654" s="491"/>
      <c r="CI1654" s="491"/>
      <c r="CJ1654" s="491"/>
      <c r="CK1654" s="490"/>
      <c r="CL1654" s="186"/>
    </row>
    <row r="1655" spans="67:90" x14ac:dyDescent="0.2">
      <c r="BO1655" s="490"/>
      <c r="BP1655" s="73"/>
      <c r="BQ1655" s="73"/>
      <c r="BR1655" s="73"/>
      <c r="BS1655" s="493"/>
      <c r="BT1655" s="493"/>
      <c r="BU1655" s="493"/>
      <c r="BV1655" s="70"/>
      <c r="BW1655" s="70"/>
      <c r="BX1655" s="70"/>
      <c r="BY1655" s="70"/>
      <c r="BZ1655" s="70"/>
      <c r="CA1655" s="70"/>
      <c r="CB1655" s="70"/>
      <c r="CC1655" s="70"/>
      <c r="CD1655" s="491"/>
      <c r="CE1655" s="491"/>
      <c r="CF1655" s="491"/>
      <c r="CG1655" s="491"/>
      <c r="CH1655" s="491"/>
      <c r="CI1655" s="491"/>
      <c r="CJ1655" s="491"/>
      <c r="CK1655" s="490"/>
      <c r="CL1655" s="186"/>
    </row>
    <row r="1656" spans="67:90" x14ac:dyDescent="0.2">
      <c r="BO1656" s="490"/>
      <c r="BP1656" s="73"/>
      <c r="BQ1656" s="73"/>
      <c r="BR1656" s="73"/>
      <c r="BS1656" s="493"/>
      <c r="BT1656" s="493"/>
      <c r="BU1656" s="493"/>
      <c r="BV1656" s="70"/>
      <c r="BW1656" s="70"/>
      <c r="BX1656" s="70"/>
      <c r="BY1656" s="70"/>
      <c r="BZ1656" s="70"/>
      <c r="CA1656" s="70"/>
      <c r="CB1656" s="70"/>
      <c r="CC1656" s="70"/>
      <c r="CD1656" s="491"/>
      <c r="CE1656" s="491"/>
      <c r="CF1656" s="491"/>
      <c r="CG1656" s="491"/>
      <c r="CH1656" s="491"/>
      <c r="CI1656" s="491"/>
      <c r="CJ1656" s="491"/>
      <c r="CK1656" s="490"/>
      <c r="CL1656" s="186"/>
    </row>
    <row r="1657" spans="67:90" x14ac:dyDescent="0.2">
      <c r="BO1657" s="490"/>
      <c r="BP1657" s="73"/>
      <c r="BQ1657" s="73"/>
      <c r="BR1657" s="73"/>
      <c r="BS1657" s="493"/>
      <c r="BT1657" s="493"/>
      <c r="BU1657" s="493"/>
      <c r="BV1657" s="70"/>
      <c r="BW1657" s="70"/>
      <c r="BX1657" s="70"/>
      <c r="BY1657" s="70"/>
      <c r="BZ1657" s="70"/>
      <c r="CA1657" s="70"/>
      <c r="CB1657" s="70"/>
      <c r="CC1657" s="70"/>
      <c r="CD1657" s="491"/>
      <c r="CE1657" s="491"/>
      <c r="CF1657" s="491"/>
      <c r="CG1657" s="491"/>
      <c r="CH1657" s="491"/>
      <c r="CI1657" s="491"/>
      <c r="CJ1657" s="491"/>
      <c r="CK1657" s="490"/>
      <c r="CL1657" s="186"/>
    </row>
    <row r="1658" spans="67:90" x14ac:dyDescent="0.2">
      <c r="BO1658" s="490"/>
      <c r="BP1658" s="73"/>
      <c r="BQ1658" s="73"/>
      <c r="BR1658" s="73"/>
      <c r="BS1658" s="493"/>
      <c r="BT1658" s="493"/>
      <c r="BU1658" s="493"/>
      <c r="BV1658" s="70"/>
      <c r="BW1658" s="70"/>
      <c r="BX1658" s="70"/>
      <c r="BY1658" s="70"/>
      <c r="BZ1658" s="70"/>
      <c r="CA1658" s="70"/>
      <c r="CB1658" s="70"/>
      <c r="CC1658" s="70"/>
      <c r="CD1658" s="491"/>
      <c r="CE1658" s="491"/>
      <c r="CF1658" s="491"/>
      <c r="CG1658" s="491"/>
      <c r="CH1658" s="491"/>
      <c r="CI1658" s="491"/>
      <c r="CJ1658" s="491"/>
      <c r="CK1658" s="490"/>
      <c r="CL1658" s="186"/>
    </row>
    <row r="1659" spans="67:90" x14ac:dyDescent="0.2">
      <c r="BO1659" s="490"/>
      <c r="BP1659" s="73"/>
      <c r="BQ1659" s="73"/>
      <c r="BR1659" s="73"/>
      <c r="BS1659" s="493"/>
      <c r="BT1659" s="493"/>
      <c r="BU1659" s="493"/>
      <c r="BV1659" s="70"/>
      <c r="BW1659" s="70"/>
      <c r="BX1659" s="70"/>
      <c r="BY1659" s="70"/>
      <c r="BZ1659" s="70"/>
      <c r="CA1659" s="70"/>
      <c r="CB1659" s="70"/>
      <c r="CC1659" s="70"/>
      <c r="CD1659" s="491"/>
      <c r="CE1659" s="491"/>
      <c r="CF1659" s="491"/>
      <c r="CG1659" s="491"/>
      <c r="CH1659" s="491"/>
      <c r="CI1659" s="491"/>
      <c r="CJ1659" s="491"/>
      <c r="CK1659" s="490"/>
      <c r="CL1659" s="186"/>
    </row>
    <row r="1660" spans="67:90" x14ac:dyDescent="0.2">
      <c r="BO1660" s="490"/>
      <c r="BP1660" s="73"/>
      <c r="BQ1660" s="73"/>
      <c r="BR1660" s="73"/>
      <c r="BS1660" s="493"/>
      <c r="BT1660" s="493"/>
      <c r="BU1660" s="493"/>
      <c r="BV1660" s="70"/>
      <c r="BW1660" s="70"/>
      <c r="BX1660" s="70"/>
      <c r="BY1660" s="70"/>
      <c r="BZ1660" s="70"/>
      <c r="CA1660" s="70"/>
      <c r="CB1660" s="70"/>
      <c r="CC1660" s="70"/>
      <c r="CD1660" s="491"/>
      <c r="CE1660" s="491"/>
      <c r="CF1660" s="491"/>
      <c r="CG1660" s="491"/>
      <c r="CH1660" s="491"/>
      <c r="CI1660" s="491"/>
      <c r="CJ1660" s="491"/>
      <c r="CK1660" s="490"/>
      <c r="CL1660" s="186"/>
    </row>
    <row r="1661" spans="67:90" x14ac:dyDescent="0.2">
      <c r="BO1661" s="490"/>
      <c r="BP1661" s="73"/>
      <c r="BQ1661" s="73"/>
      <c r="BR1661" s="73"/>
      <c r="BS1661" s="493"/>
      <c r="BT1661" s="493"/>
      <c r="BU1661" s="493"/>
      <c r="BV1661" s="70"/>
      <c r="BW1661" s="70"/>
      <c r="BX1661" s="70"/>
      <c r="BY1661" s="70"/>
      <c r="BZ1661" s="70"/>
      <c r="CA1661" s="70"/>
      <c r="CB1661" s="70"/>
      <c r="CC1661" s="70"/>
      <c r="CD1661" s="491"/>
      <c r="CE1661" s="491"/>
      <c r="CF1661" s="491"/>
      <c r="CG1661" s="491"/>
      <c r="CH1661" s="491"/>
      <c r="CI1661" s="491"/>
      <c r="CJ1661" s="491"/>
      <c r="CK1661" s="490"/>
      <c r="CL1661" s="186"/>
    </row>
    <row r="1662" spans="67:90" x14ac:dyDescent="0.2">
      <c r="BO1662" s="490"/>
      <c r="BP1662" s="73"/>
      <c r="BQ1662" s="73"/>
      <c r="BR1662" s="73"/>
      <c r="BS1662" s="493"/>
      <c r="BT1662" s="493"/>
      <c r="BU1662" s="493"/>
      <c r="BV1662" s="70"/>
      <c r="BW1662" s="70"/>
      <c r="BX1662" s="70"/>
      <c r="BY1662" s="70"/>
      <c r="BZ1662" s="70"/>
      <c r="CA1662" s="70"/>
      <c r="CB1662" s="70"/>
      <c r="CC1662" s="70"/>
      <c r="CD1662" s="491"/>
      <c r="CE1662" s="491"/>
      <c r="CF1662" s="491"/>
      <c r="CG1662" s="491"/>
      <c r="CH1662" s="491"/>
      <c r="CI1662" s="491"/>
      <c r="CJ1662" s="491"/>
      <c r="CK1662" s="490"/>
      <c r="CL1662" s="186"/>
    </row>
    <row r="1663" spans="67:90" x14ac:dyDescent="0.2">
      <c r="BO1663" s="490"/>
      <c r="BP1663" s="73"/>
      <c r="BQ1663" s="73"/>
      <c r="BR1663" s="73"/>
      <c r="BS1663" s="493"/>
      <c r="BT1663" s="493"/>
      <c r="BU1663" s="493"/>
      <c r="BV1663" s="70"/>
      <c r="BW1663" s="70"/>
      <c r="BX1663" s="70"/>
      <c r="BY1663" s="70"/>
      <c r="BZ1663" s="70"/>
      <c r="CA1663" s="70"/>
      <c r="CB1663" s="70"/>
      <c r="CC1663" s="70"/>
      <c r="CD1663" s="491"/>
      <c r="CE1663" s="491"/>
      <c r="CF1663" s="491"/>
      <c r="CG1663" s="491"/>
      <c r="CH1663" s="491"/>
      <c r="CI1663" s="491"/>
      <c r="CJ1663" s="491"/>
      <c r="CK1663" s="490"/>
      <c r="CL1663" s="186"/>
    </row>
    <row r="1664" spans="67:90" x14ac:dyDescent="0.2">
      <c r="BO1664" s="490"/>
      <c r="BP1664" s="73"/>
      <c r="BQ1664" s="73"/>
      <c r="BR1664" s="73"/>
      <c r="BS1664" s="493"/>
      <c r="BT1664" s="493"/>
      <c r="BU1664" s="493"/>
      <c r="BV1664" s="70"/>
      <c r="BW1664" s="70"/>
      <c r="BX1664" s="70"/>
      <c r="BY1664" s="70"/>
      <c r="BZ1664" s="70"/>
      <c r="CA1664" s="70"/>
      <c r="CB1664" s="70"/>
      <c r="CC1664" s="70"/>
      <c r="CD1664" s="491"/>
      <c r="CE1664" s="491"/>
      <c r="CF1664" s="491"/>
      <c r="CG1664" s="491"/>
      <c r="CH1664" s="491"/>
      <c r="CI1664" s="491"/>
      <c r="CJ1664" s="491"/>
      <c r="CK1664" s="490"/>
      <c r="CL1664" s="186"/>
    </row>
    <row r="1665" spans="67:90" x14ac:dyDescent="0.2">
      <c r="BO1665" s="490"/>
      <c r="BP1665" s="73"/>
      <c r="BQ1665" s="73"/>
      <c r="BR1665" s="73"/>
      <c r="BS1665" s="493"/>
      <c r="BT1665" s="493"/>
      <c r="BU1665" s="493"/>
      <c r="BV1665" s="70"/>
      <c r="BW1665" s="70"/>
      <c r="BX1665" s="70"/>
      <c r="BY1665" s="70"/>
      <c r="BZ1665" s="70"/>
      <c r="CA1665" s="70"/>
      <c r="CB1665" s="70"/>
      <c r="CC1665" s="70"/>
      <c r="CD1665" s="491"/>
      <c r="CE1665" s="491"/>
      <c r="CF1665" s="491"/>
      <c r="CG1665" s="491"/>
      <c r="CH1665" s="491"/>
      <c r="CI1665" s="491"/>
      <c r="CJ1665" s="491"/>
      <c r="CK1665" s="490"/>
      <c r="CL1665" s="186"/>
    </row>
    <row r="1666" spans="67:90" x14ac:dyDescent="0.2">
      <c r="BO1666" s="490"/>
      <c r="BP1666" s="73"/>
      <c r="BQ1666" s="73"/>
      <c r="BR1666" s="73"/>
      <c r="BS1666" s="493"/>
      <c r="BT1666" s="493"/>
      <c r="BU1666" s="493"/>
      <c r="BV1666" s="70"/>
      <c r="BW1666" s="70"/>
      <c r="BX1666" s="70"/>
      <c r="BY1666" s="70"/>
      <c r="BZ1666" s="70"/>
      <c r="CA1666" s="70"/>
      <c r="CB1666" s="70"/>
      <c r="CC1666" s="70"/>
      <c r="CD1666" s="491"/>
      <c r="CE1666" s="491"/>
      <c r="CF1666" s="491"/>
      <c r="CG1666" s="491"/>
      <c r="CH1666" s="491"/>
      <c r="CI1666" s="491"/>
      <c r="CJ1666" s="491"/>
      <c r="CK1666" s="490"/>
      <c r="CL1666" s="186"/>
    </row>
    <row r="1667" spans="67:90" x14ac:dyDescent="0.2">
      <c r="BO1667" s="490"/>
      <c r="BP1667" s="73"/>
      <c r="BQ1667" s="73"/>
      <c r="BR1667" s="73"/>
      <c r="BS1667" s="493"/>
      <c r="BT1667" s="493"/>
      <c r="BU1667" s="493"/>
      <c r="BV1667" s="70"/>
      <c r="BW1667" s="70"/>
      <c r="BX1667" s="70"/>
      <c r="BY1667" s="70"/>
      <c r="BZ1667" s="70"/>
      <c r="CA1667" s="70"/>
      <c r="CB1667" s="70"/>
      <c r="CC1667" s="70"/>
      <c r="CD1667" s="491"/>
      <c r="CE1667" s="491"/>
      <c r="CF1667" s="491"/>
      <c r="CG1667" s="491"/>
      <c r="CH1667" s="491"/>
      <c r="CI1667" s="491"/>
      <c r="CJ1667" s="491"/>
      <c r="CK1667" s="490"/>
      <c r="CL1667" s="186"/>
    </row>
    <row r="1668" spans="67:90" x14ac:dyDescent="0.2">
      <c r="BO1668" s="490"/>
      <c r="BP1668" s="73"/>
      <c r="BQ1668" s="73"/>
      <c r="BR1668" s="73"/>
      <c r="BS1668" s="493"/>
      <c r="BT1668" s="493"/>
      <c r="BU1668" s="493"/>
      <c r="BV1668" s="70"/>
      <c r="BW1668" s="70"/>
      <c r="BX1668" s="70"/>
      <c r="BY1668" s="70"/>
      <c r="BZ1668" s="70"/>
      <c r="CA1668" s="70"/>
      <c r="CB1668" s="70"/>
      <c r="CC1668" s="70"/>
      <c r="CD1668" s="491"/>
      <c r="CE1668" s="491"/>
      <c r="CF1668" s="491"/>
      <c r="CG1668" s="491"/>
      <c r="CH1668" s="491"/>
      <c r="CI1668" s="491"/>
      <c r="CJ1668" s="491"/>
      <c r="CK1668" s="490"/>
      <c r="CL1668" s="186"/>
    </row>
    <row r="1669" spans="67:90" x14ac:dyDescent="0.2">
      <c r="BO1669" s="490"/>
      <c r="BP1669" s="73"/>
      <c r="BQ1669" s="73"/>
      <c r="BR1669" s="73"/>
      <c r="BS1669" s="493"/>
      <c r="BT1669" s="493"/>
      <c r="BU1669" s="493"/>
      <c r="BV1669" s="70"/>
      <c r="BW1669" s="70"/>
      <c r="BX1669" s="70"/>
      <c r="BY1669" s="70"/>
      <c r="BZ1669" s="70"/>
      <c r="CA1669" s="70"/>
      <c r="CB1669" s="70"/>
      <c r="CC1669" s="70"/>
      <c r="CD1669" s="491"/>
      <c r="CE1669" s="491"/>
      <c r="CF1669" s="491"/>
      <c r="CG1669" s="491"/>
      <c r="CH1669" s="491"/>
      <c r="CI1669" s="491"/>
      <c r="CJ1669" s="491"/>
      <c r="CK1669" s="490"/>
      <c r="CL1669" s="186"/>
    </row>
    <row r="1670" spans="67:90" x14ac:dyDescent="0.2">
      <c r="BO1670" s="490"/>
      <c r="BP1670" s="73"/>
      <c r="BQ1670" s="73"/>
      <c r="BR1670" s="73"/>
      <c r="BS1670" s="493"/>
      <c r="BT1670" s="493"/>
      <c r="BU1670" s="493"/>
      <c r="BV1670" s="70"/>
      <c r="BW1670" s="70"/>
      <c r="BX1670" s="70"/>
      <c r="BY1670" s="70"/>
      <c r="BZ1670" s="70"/>
      <c r="CA1670" s="70"/>
      <c r="CB1670" s="70"/>
      <c r="CC1670" s="70"/>
      <c r="CD1670" s="491"/>
      <c r="CE1670" s="491"/>
      <c r="CF1670" s="491"/>
      <c r="CG1670" s="491"/>
      <c r="CH1670" s="491"/>
      <c r="CI1670" s="491"/>
      <c r="CJ1670" s="491"/>
      <c r="CK1670" s="490"/>
      <c r="CL1670" s="186"/>
    </row>
    <row r="1671" spans="67:90" x14ac:dyDescent="0.2">
      <c r="BO1671" s="490"/>
      <c r="BP1671" s="73"/>
      <c r="BQ1671" s="73"/>
      <c r="BR1671" s="73"/>
      <c r="BS1671" s="493"/>
      <c r="BT1671" s="493"/>
      <c r="BU1671" s="493"/>
      <c r="BV1671" s="70"/>
      <c r="BW1671" s="70"/>
      <c r="BX1671" s="70"/>
      <c r="BY1671" s="70"/>
      <c r="BZ1671" s="70"/>
      <c r="CA1671" s="70"/>
      <c r="CB1671" s="70"/>
      <c r="CC1671" s="70"/>
      <c r="CD1671" s="491"/>
      <c r="CE1671" s="491"/>
      <c r="CF1671" s="491"/>
      <c r="CG1671" s="491"/>
      <c r="CH1671" s="491"/>
      <c r="CI1671" s="491"/>
      <c r="CJ1671" s="491"/>
      <c r="CK1671" s="490"/>
      <c r="CL1671" s="186"/>
    </row>
    <row r="1672" spans="67:90" x14ac:dyDescent="0.2">
      <c r="BO1672" s="490"/>
      <c r="BP1672" s="73"/>
      <c r="BQ1672" s="73"/>
      <c r="BR1672" s="73"/>
      <c r="BS1672" s="493"/>
      <c r="BT1672" s="493"/>
      <c r="BU1672" s="493"/>
      <c r="BV1672" s="70"/>
      <c r="BW1672" s="70"/>
      <c r="BX1672" s="70"/>
      <c r="BY1672" s="70"/>
      <c r="BZ1672" s="70"/>
      <c r="CA1672" s="70"/>
      <c r="CB1672" s="70"/>
      <c r="CC1672" s="70"/>
      <c r="CD1672" s="491"/>
      <c r="CE1672" s="491"/>
      <c r="CF1672" s="491"/>
      <c r="CG1672" s="491"/>
      <c r="CH1672" s="491"/>
      <c r="CI1672" s="491"/>
      <c r="CJ1672" s="491"/>
      <c r="CK1672" s="490"/>
      <c r="CL1672" s="186"/>
    </row>
    <row r="1673" spans="67:90" x14ac:dyDescent="0.2">
      <c r="BO1673" s="490"/>
      <c r="BP1673" s="73"/>
      <c r="BQ1673" s="73"/>
      <c r="BR1673" s="73"/>
      <c r="BS1673" s="493"/>
      <c r="BT1673" s="493"/>
      <c r="BU1673" s="493"/>
      <c r="BV1673" s="70"/>
      <c r="BW1673" s="70"/>
      <c r="BX1673" s="70"/>
      <c r="BY1673" s="70"/>
      <c r="BZ1673" s="70"/>
      <c r="CA1673" s="70"/>
      <c r="CB1673" s="70"/>
      <c r="CC1673" s="70"/>
      <c r="CD1673" s="491"/>
      <c r="CE1673" s="491"/>
      <c r="CF1673" s="491"/>
      <c r="CG1673" s="491"/>
      <c r="CH1673" s="491"/>
      <c r="CI1673" s="491"/>
      <c r="CJ1673" s="491"/>
      <c r="CK1673" s="490"/>
      <c r="CL1673" s="186"/>
    </row>
    <row r="1674" spans="67:90" x14ac:dyDescent="0.2">
      <c r="BO1674" s="490"/>
      <c r="BP1674" s="73"/>
      <c r="BQ1674" s="73"/>
      <c r="BR1674" s="73"/>
      <c r="BS1674" s="493"/>
      <c r="BT1674" s="493"/>
      <c r="BU1674" s="493"/>
      <c r="BV1674" s="70"/>
      <c r="BW1674" s="70"/>
      <c r="BX1674" s="70"/>
      <c r="BY1674" s="70"/>
      <c r="BZ1674" s="70"/>
      <c r="CA1674" s="70"/>
      <c r="CB1674" s="70"/>
      <c r="CC1674" s="70"/>
      <c r="CD1674" s="491"/>
      <c r="CE1674" s="491"/>
      <c r="CF1674" s="491"/>
      <c r="CG1674" s="491"/>
      <c r="CH1674" s="491"/>
      <c r="CI1674" s="491"/>
      <c r="CJ1674" s="491"/>
      <c r="CK1674" s="490"/>
      <c r="CL1674" s="186"/>
    </row>
    <row r="1675" spans="67:90" x14ac:dyDescent="0.2">
      <c r="BO1675" s="490"/>
      <c r="BP1675" s="73"/>
      <c r="BQ1675" s="73"/>
      <c r="BR1675" s="73"/>
      <c r="BS1675" s="493"/>
      <c r="BT1675" s="493"/>
      <c r="BU1675" s="493"/>
      <c r="BV1675" s="70"/>
      <c r="BW1675" s="70"/>
      <c r="BX1675" s="70"/>
      <c r="BY1675" s="70"/>
      <c r="BZ1675" s="70"/>
      <c r="CA1675" s="70"/>
      <c r="CB1675" s="70"/>
      <c r="CC1675" s="70"/>
      <c r="CD1675" s="491"/>
      <c r="CE1675" s="491"/>
      <c r="CF1675" s="491"/>
      <c r="CG1675" s="491"/>
      <c r="CH1675" s="491"/>
      <c r="CI1675" s="491"/>
      <c r="CJ1675" s="491"/>
      <c r="CK1675" s="490"/>
      <c r="CL1675" s="186"/>
    </row>
    <row r="1676" spans="67:90" x14ac:dyDescent="0.2">
      <c r="BO1676" s="490"/>
      <c r="BP1676" s="73"/>
      <c r="BQ1676" s="73"/>
      <c r="BR1676" s="73"/>
      <c r="BS1676" s="493"/>
      <c r="BT1676" s="493"/>
      <c r="BU1676" s="493"/>
      <c r="BV1676" s="70"/>
      <c r="BW1676" s="70"/>
      <c r="BX1676" s="70"/>
      <c r="BY1676" s="70"/>
      <c r="BZ1676" s="70"/>
      <c r="CA1676" s="70"/>
      <c r="CB1676" s="70"/>
      <c r="CC1676" s="70"/>
      <c r="CD1676" s="491"/>
      <c r="CE1676" s="491"/>
      <c r="CF1676" s="491"/>
      <c r="CG1676" s="491"/>
      <c r="CH1676" s="491"/>
      <c r="CI1676" s="491"/>
      <c r="CJ1676" s="491"/>
      <c r="CK1676" s="490"/>
      <c r="CL1676" s="186"/>
    </row>
    <row r="1677" spans="67:90" x14ac:dyDescent="0.2">
      <c r="BO1677" s="490"/>
      <c r="BP1677" s="73"/>
      <c r="BQ1677" s="73"/>
      <c r="BR1677" s="73"/>
      <c r="BS1677" s="493"/>
      <c r="BT1677" s="493"/>
      <c r="BU1677" s="493"/>
      <c r="BV1677" s="70"/>
      <c r="BW1677" s="70"/>
      <c r="BX1677" s="70"/>
      <c r="BY1677" s="70"/>
      <c r="BZ1677" s="70"/>
      <c r="CA1677" s="70"/>
      <c r="CB1677" s="70"/>
      <c r="CC1677" s="70"/>
      <c r="CD1677" s="491"/>
      <c r="CE1677" s="491"/>
      <c r="CF1677" s="491"/>
      <c r="CG1677" s="491"/>
      <c r="CH1677" s="491"/>
      <c r="CI1677" s="491"/>
      <c r="CJ1677" s="491"/>
      <c r="CK1677" s="490"/>
      <c r="CL1677" s="186"/>
    </row>
    <row r="1678" spans="67:90" x14ac:dyDescent="0.2">
      <c r="BO1678" s="490"/>
      <c r="BP1678" s="73"/>
      <c r="BQ1678" s="73"/>
      <c r="BR1678" s="73"/>
      <c r="BS1678" s="493"/>
      <c r="BT1678" s="493"/>
      <c r="BU1678" s="493"/>
      <c r="BV1678" s="70"/>
      <c r="BW1678" s="70"/>
      <c r="BX1678" s="70"/>
      <c r="BY1678" s="70"/>
      <c r="BZ1678" s="70"/>
      <c r="CA1678" s="70"/>
      <c r="CB1678" s="70"/>
      <c r="CC1678" s="70"/>
      <c r="CD1678" s="491"/>
      <c r="CE1678" s="491"/>
      <c r="CF1678" s="491"/>
      <c r="CG1678" s="491"/>
      <c r="CH1678" s="491"/>
      <c r="CI1678" s="491"/>
      <c r="CJ1678" s="491"/>
      <c r="CK1678" s="490"/>
      <c r="CL1678" s="186"/>
    </row>
    <row r="1679" spans="67:90" x14ac:dyDescent="0.2">
      <c r="BO1679" s="490"/>
      <c r="BP1679" s="73"/>
      <c r="BQ1679" s="73"/>
      <c r="BR1679" s="73"/>
      <c r="BS1679" s="493"/>
      <c r="BT1679" s="493"/>
      <c r="BU1679" s="493"/>
      <c r="BV1679" s="70"/>
      <c r="BW1679" s="70"/>
      <c r="BX1679" s="70"/>
      <c r="BY1679" s="70"/>
      <c r="BZ1679" s="70"/>
      <c r="CA1679" s="70"/>
      <c r="CB1679" s="70"/>
      <c r="CC1679" s="70"/>
      <c r="CD1679" s="491"/>
      <c r="CE1679" s="491"/>
      <c r="CF1679" s="491"/>
      <c r="CG1679" s="491"/>
      <c r="CH1679" s="491"/>
      <c r="CI1679" s="491"/>
      <c r="CJ1679" s="491"/>
      <c r="CK1679" s="490"/>
      <c r="CL1679" s="186"/>
    </row>
    <row r="1680" spans="67:90" x14ac:dyDescent="0.2">
      <c r="BO1680" s="490"/>
      <c r="BP1680" s="73"/>
      <c r="BQ1680" s="73"/>
      <c r="BR1680" s="73"/>
      <c r="BS1680" s="493"/>
      <c r="BT1680" s="493"/>
      <c r="BU1680" s="493"/>
      <c r="BV1680" s="70"/>
      <c r="BW1680" s="70"/>
      <c r="BX1680" s="70"/>
      <c r="BY1680" s="70"/>
      <c r="BZ1680" s="70"/>
      <c r="CA1680" s="70"/>
      <c r="CB1680" s="70"/>
      <c r="CC1680" s="70"/>
      <c r="CD1680" s="491"/>
      <c r="CE1680" s="491"/>
      <c r="CF1680" s="491"/>
      <c r="CG1680" s="491"/>
      <c r="CH1680" s="491"/>
      <c r="CI1680" s="491"/>
      <c r="CJ1680" s="491"/>
      <c r="CK1680" s="490"/>
      <c r="CL1680" s="186"/>
    </row>
    <row r="1681" spans="67:90" x14ac:dyDescent="0.2">
      <c r="BO1681" s="490"/>
      <c r="BP1681" s="73"/>
      <c r="BQ1681" s="73"/>
      <c r="BR1681" s="73"/>
      <c r="BS1681" s="493"/>
      <c r="BT1681" s="493"/>
      <c r="BU1681" s="493"/>
      <c r="BV1681" s="70"/>
      <c r="BW1681" s="70"/>
      <c r="BX1681" s="70"/>
      <c r="BY1681" s="70"/>
      <c r="BZ1681" s="70"/>
      <c r="CA1681" s="70"/>
      <c r="CB1681" s="70"/>
      <c r="CC1681" s="70"/>
      <c r="CD1681" s="491"/>
      <c r="CE1681" s="491"/>
      <c r="CF1681" s="491"/>
      <c r="CG1681" s="491"/>
      <c r="CH1681" s="491"/>
      <c r="CI1681" s="491"/>
      <c r="CJ1681" s="491"/>
      <c r="CK1681" s="490"/>
      <c r="CL1681" s="186"/>
    </row>
    <row r="1682" spans="67:90" x14ac:dyDescent="0.2">
      <c r="BO1682" s="490"/>
      <c r="BP1682" s="73"/>
      <c r="BQ1682" s="73"/>
      <c r="BR1682" s="73"/>
      <c r="BS1682" s="493"/>
      <c r="BT1682" s="493"/>
      <c r="BU1682" s="493"/>
      <c r="BV1682" s="70"/>
      <c r="BW1682" s="70"/>
      <c r="BX1682" s="70"/>
      <c r="BY1682" s="70"/>
      <c r="BZ1682" s="70"/>
      <c r="CA1682" s="70"/>
      <c r="CB1682" s="70"/>
      <c r="CC1682" s="70"/>
      <c r="CD1682" s="491"/>
      <c r="CE1682" s="491"/>
      <c r="CF1682" s="491"/>
      <c r="CG1682" s="491"/>
      <c r="CH1682" s="491"/>
      <c r="CI1682" s="491"/>
      <c r="CJ1682" s="491"/>
      <c r="CK1682" s="490"/>
      <c r="CL1682" s="186"/>
    </row>
    <row r="1683" spans="67:90" x14ac:dyDescent="0.2">
      <c r="BO1683" s="490"/>
      <c r="BP1683" s="73"/>
      <c r="BQ1683" s="73"/>
      <c r="BR1683" s="73"/>
      <c r="BS1683" s="493"/>
      <c r="BT1683" s="493"/>
      <c r="BU1683" s="493"/>
      <c r="BV1683" s="70"/>
      <c r="BW1683" s="70"/>
      <c r="BX1683" s="70"/>
      <c r="BY1683" s="70"/>
      <c r="BZ1683" s="70"/>
      <c r="CA1683" s="70"/>
      <c r="CB1683" s="70"/>
      <c r="CC1683" s="70"/>
      <c r="CD1683" s="491"/>
      <c r="CE1683" s="491"/>
      <c r="CF1683" s="491"/>
      <c r="CG1683" s="491"/>
      <c r="CH1683" s="491"/>
      <c r="CI1683" s="491"/>
      <c r="CJ1683" s="491"/>
      <c r="CK1683" s="490"/>
      <c r="CL1683" s="186"/>
    </row>
    <row r="1684" spans="67:90" x14ac:dyDescent="0.2">
      <c r="BO1684" s="490"/>
      <c r="BP1684" s="73"/>
      <c r="BQ1684" s="73"/>
      <c r="BR1684" s="73"/>
      <c r="BS1684" s="493"/>
      <c r="BT1684" s="493"/>
      <c r="BU1684" s="493"/>
      <c r="BV1684" s="70"/>
      <c r="BW1684" s="70"/>
      <c r="BX1684" s="70"/>
      <c r="BY1684" s="70"/>
      <c r="BZ1684" s="70"/>
      <c r="CA1684" s="70"/>
      <c r="CB1684" s="70"/>
      <c r="CC1684" s="70"/>
      <c r="CD1684" s="491"/>
      <c r="CE1684" s="491"/>
      <c r="CF1684" s="491"/>
      <c r="CG1684" s="491"/>
      <c r="CH1684" s="491"/>
      <c r="CI1684" s="491"/>
      <c r="CJ1684" s="491"/>
      <c r="CK1684" s="490"/>
      <c r="CL1684" s="186"/>
    </row>
    <row r="1685" spans="67:90" x14ac:dyDescent="0.2">
      <c r="BO1685" s="490"/>
      <c r="BP1685" s="73"/>
      <c r="BQ1685" s="73"/>
      <c r="BR1685" s="73"/>
      <c r="BS1685" s="493"/>
      <c r="BT1685" s="493"/>
      <c r="BU1685" s="493"/>
      <c r="BV1685" s="70"/>
      <c r="BW1685" s="70"/>
      <c r="BX1685" s="70"/>
      <c r="BY1685" s="70"/>
      <c r="BZ1685" s="70"/>
      <c r="CA1685" s="70"/>
      <c r="CB1685" s="70"/>
      <c r="CC1685" s="70"/>
      <c r="CD1685" s="491"/>
      <c r="CE1685" s="491"/>
      <c r="CF1685" s="491"/>
      <c r="CG1685" s="491"/>
      <c r="CH1685" s="491"/>
      <c r="CI1685" s="491"/>
      <c r="CJ1685" s="491"/>
      <c r="CK1685" s="490"/>
      <c r="CL1685" s="186"/>
    </row>
    <row r="1686" spans="67:90" x14ac:dyDescent="0.2">
      <c r="BO1686" s="490"/>
      <c r="BP1686" s="73"/>
      <c r="BQ1686" s="73"/>
      <c r="BR1686" s="73"/>
      <c r="BS1686" s="493"/>
      <c r="BT1686" s="493"/>
      <c r="BU1686" s="493"/>
      <c r="BV1686" s="70"/>
      <c r="BW1686" s="70"/>
      <c r="BX1686" s="70"/>
      <c r="BY1686" s="70"/>
      <c r="BZ1686" s="70"/>
      <c r="CA1686" s="70"/>
      <c r="CB1686" s="70"/>
      <c r="CC1686" s="70"/>
      <c r="CD1686" s="491"/>
      <c r="CE1686" s="491"/>
      <c r="CF1686" s="491"/>
      <c r="CG1686" s="491"/>
      <c r="CH1686" s="491"/>
      <c r="CI1686" s="491"/>
      <c r="CJ1686" s="491"/>
      <c r="CK1686" s="490"/>
      <c r="CL1686" s="186"/>
    </row>
    <row r="1687" spans="67:90" x14ac:dyDescent="0.2">
      <c r="BO1687" s="490"/>
      <c r="BP1687" s="73"/>
      <c r="BQ1687" s="73"/>
      <c r="BR1687" s="73"/>
      <c r="BS1687" s="493"/>
      <c r="BT1687" s="493"/>
      <c r="BU1687" s="493"/>
      <c r="BV1687" s="70"/>
      <c r="BW1687" s="70"/>
      <c r="BX1687" s="70"/>
      <c r="BY1687" s="70"/>
      <c r="BZ1687" s="70"/>
      <c r="CA1687" s="70"/>
      <c r="CB1687" s="70"/>
      <c r="CC1687" s="70"/>
      <c r="CD1687" s="491"/>
      <c r="CE1687" s="491"/>
      <c r="CF1687" s="491"/>
      <c r="CG1687" s="491"/>
      <c r="CH1687" s="491"/>
      <c r="CI1687" s="491"/>
      <c r="CJ1687" s="491"/>
      <c r="CK1687" s="490"/>
      <c r="CL1687" s="186"/>
    </row>
    <row r="1688" spans="67:90" x14ac:dyDescent="0.2">
      <c r="BO1688" s="490"/>
      <c r="BP1688" s="73"/>
      <c r="BQ1688" s="73"/>
      <c r="BR1688" s="73"/>
      <c r="BS1688" s="493"/>
      <c r="BT1688" s="493"/>
      <c r="BU1688" s="493"/>
      <c r="BV1688" s="70"/>
      <c r="BW1688" s="70"/>
      <c r="BX1688" s="70"/>
      <c r="BY1688" s="70"/>
      <c r="BZ1688" s="70"/>
      <c r="CA1688" s="70"/>
      <c r="CB1688" s="70"/>
      <c r="CC1688" s="70"/>
      <c r="CD1688" s="491"/>
      <c r="CE1688" s="491"/>
      <c r="CF1688" s="491"/>
      <c r="CG1688" s="491"/>
      <c r="CH1688" s="491"/>
      <c r="CI1688" s="491"/>
      <c r="CJ1688" s="491"/>
      <c r="CK1688" s="490"/>
      <c r="CL1688" s="186"/>
    </row>
    <row r="1689" spans="67:90" x14ac:dyDescent="0.2">
      <c r="BO1689" s="490"/>
      <c r="BP1689" s="73"/>
      <c r="BQ1689" s="73"/>
      <c r="BR1689" s="73"/>
      <c r="BS1689" s="493"/>
      <c r="BT1689" s="493"/>
      <c r="BU1689" s="493"/>
      <c r="BV1689" s="70"/>
      <c r="BW1689" s="70"/>
      <c r="BX1689" s="70"/>
      <c r="BY1689" s="70"/>
      <c r="BZ1689" s="70"/>
      <c r="CA1689" s="70"/>
      <c r="CB1689" s="70"/>
      <c r="CC1689" s="70"/>
      <c r="CD1689" s="491"/>
      <c r="CE1689" s="491"/>
      <c r="CF1689" s="491"/>
      <c r="CG1689" s="491"/>
      <c r="CH1689" s="491"/>
      <c r="CI1689" s="491"/>
      <c r="CJ1689" s="491"/>
      <c r="CK1689" s="490"/>
      <c r="CL1689" s="186"/>
    </row>
    <row r="1690" spans="67:90" x14ac:dyDescent="0.2">
      <c r="BO1690" s="490"/>
      <c r="BP1690" s="73"/>
      <c r="BQ1690" s="73"/>
      <c r="BR1690" s="73"/>
      <c r="BS1690" s="493"/>
      <c r="BT1690" s="493"/>
      <c r="BU1690" s="493"/>
      <c r="BV1690" s="70"/>
      <c r="BW1690" s="70"/>
      <c r="BX1690" s="70"/>
      <c r="BY1690" s="70"/>
      <c r="BZ1690" s="70"/>
      <c r="CA1690" s="70"/>
      <c r="CB1690" s="70"/>
      <c r="CC1690" s="70"/>
      <c r="CD1690" s="491"/>
      <c r="CE1690" s="491"/>
      <c r="CF1690" s="491"/>
      <c r="CG1690" s="491"/>
      <c r="CH1690" s="491"/>
      <c r="CI1690" s="491"/>
      <c r="CJ1690" s="491"/>
      <c r="CK1690" s="490"/>
      <c r="CL1690" s="186"/>
    </row>
    <row r="1691" spans="67:90" x14ac:dyDescent="0.2">
      <c r="BO1691" s="490"/>
      <c r="BP1691" s="73"/>
      <c r="BQ1691" s="73"/>
      <c r="BR1691" s="73"/>
      <c r="BS1691" s="493"/>
      <c r="BT1691" s="493"/>
      <c r="BU1691" s="493"/>
      <c r="BV1691" s="70"/>
      <c r="BW1691" s="70"/>
      <c r="BX1691" s="70"/>
      <c r="BY1691" s="70"/>
      <c r="BZ1691" s="70"/>
      <c r="CA1691" s="70"/>
      <c r="CB1691" s="70"/>
      <c r="CC1691" s="70"/>
      <c r="CD1691" s="491"/>
      <c r="CE1691" s="491"/>
      <c r="CF1691" s="491"/>
      <c r="CG1691" s="491"/>
      <c r="CH1691" s="491"/>
      <c r="CI1691" s="491"/>
      <c r="CJ1691" s="491"/>
      <c r="CK1691" s="490"/>
      <c r="CL1691" s="186"/>
    </row>
    <row r="1692" spans="67:90" x14ac:dyDescent="0.2">
      <c r="BO1692" s="490"/>
      <c r="BP1692" s="73"/>
      <c r="BQ1692" s="73"/>
      <c r="BR1692" s="73"/>
      <c r="BS1692" s="493"/>
      <c r="BT1692" s="493"/>
      <c r="BU1692" s="493"/>
      <c r="BV1692" s="70"/>
      <c r="BW1692" s="70"/>
      <c r="BX1692" s="70"/>
      <c r="BY1692" s="70"/>
      <c r="BZ1692" s="70"/>
      <c r="CA1692" s="70"/>
      <c r="CB1692" s="70"/>
      <c r="CC1692" s="70"/>
      <c r="CD1692" s="491"/>
      <c r="CE1692" s="491"/>
      <c r="CF1692" s="491"/>
      <c r="CG1692" s="491"/>
      <c r="CH1692" s="491"/>
      <c r="CI1692" s="491"/>
      <c r="CJ1692" s="491"/>
      <c r="CK1692" s="490"/>
      <c r="CL1692" s="186"/>
    </row>
    <row r="1693" spans="67:90" x14ac:dyDescent="0.2">
      <c r="BO1693" s="490"/>
      <c r="BP1693" s="73"/>
      <c r="BQ1693" s="73"/>
      <c r="BR1693" s="73"/>
      <c r="BS1693" s="493"/>
      <c r="BT1693" s="493"/>
      <c r="BU1693" s="493"/>
      <c r="BV1693" s="70"/>
      <c r="BW1693" s="70"/>
      <c r="BX1693" s="70"/>
      <c r="BY1693" s="70"/>
      <c r="BZ1693" s="70"/>
      <c r="CA1693" s="70"/>
      <c r="CB1693" s="70"/>
      <c r="CC1693" s="70"/>
      <c r="CD1693" s="491"/>
      <c r="CE1693" s="491"/>
      <c r="CF1693" s="491"/>
      <c r="CG1693" s="491"/>
      <c r="CH1693" s="491"/>
      <c r="CI1693" s="491"/>
      <c r="CJ1693" s="491"/>
      <c r="CK1693" s="490"/>
      <c r="CL1693" s="186"/>
    </row>
    <row r="1694" spans="67:90" x14ac:dyDescent="0.2">
      <c r="BO1694" s="490"/>
      <c r="BP1694" s="73"/>
      <c r="BQ1694" s="73"/>
      <c r="BR1694" s="73"/>
      <c r="BS1694" s="493"/>
      <c r="BT1694" s="493"/>
      <c r="BU1694" s="493"/>
      <c r="BV1694" s="70"/>
      <c r="BW1694" s="70"/>
      <c r="BX1694" s="70"/>
      <c r="BY1694" s="70"/>
      <c r="BZ1694" s="70"/>
      <c r="CA1694" s="70"/>
      <c r="CB1694" s="70"/>
      <c r="CC1694" s="70"/>
      <c r="CD1694" s="491"/>
      <c r="CE1694" s="491"/>
      <c r="CF1694" s="491"/>
      <c r="CG1694" s="491"/>
      <c r="CH1694" s="491"/>
      <c r="CI1694" s="491"/>
      <c r="CJ1694" s="491"/>
      <c r="CK1694" s="490"/>
      <c r="CL1694" s="186"/>
    </row>
    <row r="1695" spans="67:90" x14ac:dyDescent="0.2">
      <c r="BO1695" s="490"/>
      <c r="BP1695" s="73"/>
      <c r="BQ1695" s="73"/>
      <c r="BR1695" s="73"/>
      <c r="BS1695" s="493"/>
      <c r="BT1695" s="493"/>
      <c r="BU1695" s="493"/>
      <c r="BV1695" s="70"/>
      <c r="BW1695" s="70"/>
      <c r="BX1695" s="70"/>
      <c r="BY1695" s="70"/>
      <c r="BZ1695" s="70"/>
      <c r="CA1695" s="70"/>
      <c r="CB1695" s="70"/>
      <c r="CC1695" s="70"/>
      <c r="CD1695" s="491"/>
      <c r="CE1695" s="491"/>
      <c r="CF1695" s="491"/>
      <c r="CG1695" s="491"/>
      <c r="CH1695" s="491"/>
      <c r="CI1695" s="491"/>
      <c r="CJ1695" s="491"/>
      <c r="CK1695" s="490"/>
      <c r="CL1695" s="186"/>
    </row>
    <row r="1696" spans="67:90" x14ac:dyDescent="0.2">
      <c r="BO1696" s="490"/>
      <c r="BP1696" s="73"/>
      <c r="BQ1696" s="73"/>
      <c r="BR1696" s="73"/>
      <c r="BS1696" s="493"/>
      <c r="BT1696" s="493"/>
      <c r="BU1696" s="493"/>
      <c r="BV1696" s="70"/>
      <c r="BW1696" s="70"/>
      <c r="BX1696" s="70"/>
      <c r="BY1696" s="70"/>
      <c r="BZ1696" s="70"/>
      <c r="CA1696" s="70"/>
      <c r="CB1696" s="70"/>
      <c r="CC1696" s="70"/>
      <c r="CD1696" s="491"/>
      <c r="CE1696" s="491"/>
      <c r="CF1696" s="491"/>
      <c r="CG1696" s="491"/>
      <c r="CH1696" s="491"/>
      <c r="CI1696" s="491"/>
      <c r="CJ1696" s="491"/>
      <c r="CK1696" s="490"/>
      <c r="CL1696" s="186"/>
    </row>
    <row r="1697" spans="67:90" x14ac:dyDescent="0.2">
      <c r="BO1697" s="490"/>
      <c r="BP1697" s="73"/>
      <c r="BQ1697" s="73"/>
      <c r="BR1697" s="73"/>
      <c r="BS1697" s="493"/>
      <c r="BT1697" s="493"/>
      <c r="BU1697" s="493"/>
      <c r="BV1697" s="70"/>
      <c r="BW1697" s="70"/>
      <c r="BX1697" s="70"/>
      <c r="BY1697" s="70"/>
      <c r="BZ1697" s="70"/>
      <c r="CA1697" s="70"/>
      <c r="CB1697" s="70"/>
      <c r="CC1697" s="70"/>
      <c r="CD1697" s="491"/>
      <c r="CE1697" s="491"/>
      <c r="CF1697" s="491"/>
      <c r="CG1697" s="491"/>
      <c r="CH1697" s="491"/>
      <c r="CI1697" s="491"/>
      <c r="CJ1697" s="491"/>
      <c r="CK1697" s="490"/>
      <c r="CL1697" s="186"/>
    </row>
    <row r="1698" spans="67:90" x14ac:dyDescent="0.2">
      <c r="BO1698" s="490"/>
      <c r="BP1698" s="73"/>
      <c r="BQ1698" s="73"/>
      <c r="BR1698" s="73"/>
      <c r="BS1698" s="493"/>
      <c r="BT1698" s="493"/>
      <c r="BU1698" s="493"/>
      <c r="BV1698" s="70"/>
      <c r="BW1698" s="70"/>
      <c r="BX1698" s="70"/>
      <c r="BY1698" s="70"/>
      <c r="BZ1698" s="70"/>
      <c r="CA1698" s="70"/>
      <c r="CB1698" s="70"/>
      <c r="CC1698" s="70"/>
      <c r="CD1698" s="491"/>
      <c r="CE1698" s="491"/>
      <c r="CF1698" s="491"/>
      <c r="CG1698" s="491"/>
      <c r="CH1698" s="491"/>
      <c r="CI1698" s="491"/>
      <c r="CJ1698" s="491"/>
      <c r="CK1698" s="490"/>
      <c r="CL1698" s="186"/>
    </row>
    <row r="1699" spans="67:90" x14ac:dyDescent="0.2">
      <c r="BO1699" s="490"/>
      <c r="BP1699" s="73"/>
      <c r="BQ1699" s="73"/>
      <c r="BR1699" s="73"/>
      <c r="BS1699" s="493"/>
      <c r="BT1699" s="493"/>
      <c r="BU1699" s="493"/>
      <c r="BV1699" s="70"/>
      <c r="BW1699" s="70"/>
      <c r="BX1699" s="70"/>
      <c r="BY1699" s="70"/>
      <c r="BZ1699" s="70"/>
      <c r="CA1699" s="70"/>
      <c r="CB1699" s="70"/>
      <c r="CC1699" s="70"/>
      <c r="CD1699" s="491"/>
      <c r="CE1699" s="491"/>
      <c r="CF1699" s="491"/>
      <c r="CG1699" s="491"/>
      <c r="CH1699" s="491"/>
      <c r="CI1699" s="491"/>
      <c r="CJ1699" s="491"/>
      <c r="CK1699" s="490"/>
      <c r="CL1699" s="186"/>
    </row>
    <row r="1700" spans="67:90" x14ac:dyDescent="0.2">
      <c r="BO1700" s="490"/>
      <c r="BP1700" s="73"/>
      <c r="BQ1700" s="73"/>
      <c r="BR1700" s="73"/>
      <c r="BS1700" s="493"/>
      <c r="BT1700" s="493"/>
      <c r="BU1700" s="493"/>
      <c r="BV1700" s="70"/>
      <c r="BW1700" s="70"/>
      <c r="BX1700" s="70"/>
      <c r="BY1700" s="70"/>
      <c r="BZ1700" s="70"/>
      <c r="CA1700" s="70"/>
      <c r="CB1700" s="70"/>
      <c r="CC1700" s="70"/>
      <c r="CD1700" s="491"/>
      <c r="CE1700" s="491"/>
      <c r="CF1700" s="491"/>
      <c r="CG1700" s="491"/>
      <c r="CH1700" s="491"/>
      <c r="CI1700" s="491"/>
      <c r="CJ1700" s="491"/>
      <c r="CK1700" s="490"/>
      <c r="CL1700" s="186"/>
    </row>
    <row r="1701" spans="67:90" x14ac:dyDescent="0.2">
      <c r="BO1701" s="490"/>
      <c r="BP1701" s="73"/>
      <c r="BQ1701" s="73"/>
      <c r="BR1701" s="73"/>
      <c r="BS1701" s="493"/>
      <c r="BT1701" s="493"/>
      <c r="BU1701" s="493"/>
      <c r="BV1701" s="70"/>
      <c r="BW1701" s="70"/>
      <c r="BX1701" s="70"/>
      <c r="BY1701" s="70"/>
      <c r="BZ1701" s="70"/>
      <c r="CA1701" s="70"/>
      <c r="CB1701" s="70"/>
      <c r="CC1701" s="70"/>
      <c r="CD1701" s="491"/>
      <c r="CE1701" s="491"/>
      <c r="CF1701" s="491"/>
      <c r="CG1701" s="491"/>
      <c r="CH1701" s="491"/>
      <c r="CI1701" s="491"/>
      <c r="CJ1701" s="491"/>
      <c r="CK1701" s="490"/>
      <c r="CL1701" s="186"/>
    </row>
    <row r="1702" spans="67:90" x14ac:dyDescent="0.2">
      <c r="BO1702" s="490"/>
      <c r="BP1702" s="73"/>
      <c r="BQ1702" s="73"/>
      <c r="BR1702" s="73"/>
      <c r="BS1702" s="493"/>
      <c r="BT1702" s="493"/>
      <c r="BU1702" s="493"/>
      <c r="BV1702" s="70"/>
      <c r="BW1702" s="70"/>
      <c r="BX1702" s="70"/>
      <c r="BY1702" s="70"/>
      <c r="BZ1702" s="70"/>
      <c r="CA1702" s="70"/>
      <c r="CB1702" s="70"/>
      <c r="CC1702" s="70"/>
      <c r="CD1702" s="491"/>
      <c r="CE1702" s="491"/>
      <c r="CF1702" s="491"/>
      <c r="CG1702" s="491"/>
      <c r="CH1702" s="491"/>
      <c r="CI1702" s="491"/>
      <c r="CJ1702" s="491"/>
      <c r="CK1702" s="490"/>
      <c r="CL1702" s="186"/>
    </row>
    <row r="1703" spans="67:90" x14ac:dyDescent="0.2">
      <c r="BO1703" s="490"/>
      <c r="BP1703" s="73"/>
      <c r="BQ1703" s="73"/>
      <c r="BR1703" s="73"/>
      <c r="BS1703" s="493"/>
      <c r="BT1703" s="493"/>
      <c r="BU1703" s="493"/>
      <c r="BV1703" s="70"/>
      <c r="BW1703" s="70"/>
      <c r="BX1703" s="70"/>
      <c r="BY1703" s="70"/>
      <c r="BZ1703" s="70"/>
      <c r="CA1703" s="70"/>
      <c r="CB1703" s="70"/>
      <c r="CC1703" s="70"/>
      <c r="CD1703" s="491"/>
      <c r="CE1703" s="491"/>
      <c r="CF1703" s="491"/>
      <c r="CG1703" s="491"/>
      <c r="CH1703" s="491"/>
      <c r="CI1703" s="491"/>
      <c r="CJ1703" s="491"/>
      <c r="CK1703" s="490"/>
      <c r="CL1703" s="186"/>
    </row>
    <row r="1704" spans="67:90" x14ac:dyDescent="0.2">
      <c r="BO1704" s="490"/>
      <c r="BP1704" s="73"/>
      <c r="BQ1704" s="73"/>
      <c r="BR1704" s="73"/>
      <c r="BS1704" s="493"/>
      <c r="BT1704" s="493"/>
      <c r="BU1704" s="493"/>
      <c r="BV1704" s="70"/>
      <c r="BW1704" s="70"/>
      <c r="BX1704" s="70"/>
      <c r="BY1704" s="70"/>
      <c r="BZ1704" s="70"/>
      <c r="CA1704" s="70"/>
      <c r="CB1704" s="70"/>
      <c r="CC1704" s="70"/>
      <c r="CD1704" s="491"/>
      <c r="CE1704" s="491"/>
      <c r="CF1704" s="491"/>
      <c r="CG1704" s="491"/>
      <c r="CH1704" s="491"/>
      <c r="CI1704" s="491"/>
      <c r="CJ1704" s="491"/>
      <c r="CK1704" s="490"/>
      <c r="CL1704" s="186"/>
    </row>
    <row r="1705" spans="67:90" x14ac:dyDescent="0.2">
      <c r="BO1705" s="490"/>
      <c r="BP1705" s="73"/>
      <c r="BQ1705" s="73"/>
      <c r="BR1705" s="73"/>
      <c r="BS1705" s="493"/>
      <c r="BT1705" s="493"/>
      <c r="BU1705" s="493"/>
      <c r="BV1705" s="70"/>
      <c r="BW1705" s="70"/>
      <c r="BX1705" s="70"/>
      <c r="BY1705" s="70"/>
      <c r="BZ1705" s="70"/>
      <c r="CA1705" s="70"/>
      <c r="CB1705" s="70"/>
      <c r="CC1705" s="70"/>
      <c r="CD1705" s="491"/>
      <c r="CE1705" s="491"/>
      <c r="CF1705" s="491"/>
      <c r="CG1705" s="491"/>
      <c r="CH1705" s="491"/>
      <c r="CI1705" s="491"/>
      <c r="CJ1705" s="491"/>
      <c r="CK1705" s="490"/>
      <c r="CL1705" s="186"/>
    </row>
    <row r="1706" spans="67:90" x14ac:dyDescent="0.2">
      <c r="BO1706" s="490"/>
      <c r="BP1706" s="73"/>
      <c r="BQ1706" s="73"/>
      <c r="BR1706" s="73"/>
      <c r="BS1706" s="493"/>
      <c r="BT1706" s="493"/>
      <c r="BU1706" s="493"/>
      <c r="BV1706" s="70"/>
      <c r="BW1706" s="70"/>
      <c r="BX1706" s="70"/>
      <c r="BY1706" s="70"/>
      <c r="BZ1706" s="70"/>
      <c r="CA1706" s="70"/>
      <c r="CB1706" s="70"/>
      <c r="CC1706" s="70"/>
      <c r="CD1706" s="491"/>
      <c r="CE1706" s="491"/>
      <c r="CF1706" s="491"/>
      <c r="CG1706" s="491"/>
      <c r="CH1706" s="491"/>
      <c r="CI1706" s="491"/>
      <c r="CJ1706" s="491"/>
      <c r="CK1706" s="490"/>
      <c r="CL1706" s="186"/>
    </row>
    <row r="1707" spans="67:90" x14ac:dyDescent="0.2">
      <c r="BO1707" s="490"/>
      <c r="BP1707" s="73"/>
      <c r="BQ1707" s="73"/>
      <c r="BR1707" s="73"/>
      <c r="BS1707" s="493"/>
      <c r="BT1707" s="493"/>
      <c r="BU1707" s="493"/>
      <c r="BV1707" s="70"/>
      <c r="BW1707" s="70"/>
      <c r="BX1707" s="70"/>
      <c r="BY1707" s="70"/>
      <c r="BZ1707" s="70"/>
      <c r="CA1707" s="70"/>
      <c r="CB1707" s="70"/>
      <c r="CC1707" s="70"/>
      <c r="CD1707" s="491"/>
      <c r="CE1707" s="491"/>
      <c r="CF1707" s="491"/>
      <c r="CG1707" s="491"/>
      <c r="CH1707" s="491"/>
      <c r="CI1707" s="491"/>
      <c r="CJ1707" s="491"/>
      <c r="CK1707" s="490"/>
      <c r="CL1707" s="186"/>
    </row>
    <row r="1708" spans="67:90" x14ac:dyDescent="0.2">
      <c r="BO1708" s="490"/>
      <c r="BP1708" s="73"/>
      <c r="BQ1708" s="73"/>
      <c r="BR1708" s="73"/>
      <c r="BS1708" s="493"/>
      <c r="BT1708" s="493"/>
      <c r="BU1708" s="493"/>
      <c r="BV1708" s="70"/>
      <c r="BW1708" s="70"/>
      <c r="BX1708" s="70"/>
      <c r="BY1708" s="70"/>
      <c r="BZ1708" s="70"/>
      <c r="CA1708" s="70"/>
      <c r="CB1708" s="70"/>
      <c r="CC1708" s="70"/>
      <c r="CD1708" s="491"/>
      <c r="CE1708" s="491"/>
      <c r="CF1708" s="491"/>
      <c r="CG1708" s="491"/>
      <c r="CH1708" s="491"/>
      <c r="CI1708" s="491"/>
      <c r="CJ1708" s="491"/>
      <c r="CK1708" s="490"/>
      <c r="CL1708" s="186"/>
    </row>
    <row r="1709" spans="67:90" x14ac:dyDescent="0.2">
      <c r="BO1709" s="490"/>
      <c r="BP1709" s="73"/>
      <c r="BQ1709" s="73"/>
      <c r="BR1709" s="73"/>
      <c r="BS1709" s="493"/>
      <c r="BT1709" s="493"/>
      <c r="BU1709" s="493"/>
      <c r="BV1709" s="70"/>
      <c r="BW1709" s="70"/>
      <c r="BX1709" s="70"/>
      <c r="BY1709" s="70"/>
      <c r="BZ1709" s="70"/>
      <c r="CA1709" s="70"/>
      <c r="CB1709" s="70"/>
      <c r="CC1709" s="70"/>
      <c r="CD1709" s="491"/>
      <c r="CE1709" s="491"/>
      <c r="CF1709" s="491"/>
      <c r="CG1709" s="491"/>
      <c r="CH1709" s="491"/>
      <c r="CI1709" s="491"/>
      <c r="CJ1709" s="491"/>
      <c r="CK1709" s="490"/>
      <c r="CL1709" s="186"/>
    </row>
    <row r="1710" spans="67:90" x14ac:dyDescent="0.2">
      <c r="BO1710" s="490"/>
      <c r="BP1710" s="73"/>
      <c r="BQ1710" s="73"/>
      <c r="BR1710" s="73"/>
      <c r="BS1710" s="493"/>
      <c r="BT1710" s="493"/>
      <c r="BU1710" s="493"/>
      <c r="BV1710" s="70"/>
      <c r="BW1710" s="70"/>
      <c r="BX1710" s="70"/>
      <c r="BY1710" s="70"/>
      <c r="BZ1710" s="70"/>
      <c r="CA1710" s="70"/>
      <c r="CB1710" s="70"/>
      <c r="CC1710" s="70"/>
      <c r="CD1710" s="491"/>
      <c r="CE1710" s="491"/>
      <c r="CF1710" s="491"/>
      <c r="CG1710" s="491"/>
      <c r="CH1710" s="491"/>
      <c r="CI1710" s="491"/>
      <c r="CJ1710" s="491"/>
      <c r="CK1710" s="490"/>
      <c r="CL1710" s="186"/>
    </row>
    <row r="1711" spans="67:90" x14ac:dyDescent="0.2">
      <c r="BO1711" s="490"/>
      <c r="BP1711" s="73"/>
      <c r="BQ1711" s="73"/>
      <c r="BR1711" s="73"/>
      <c r="BS1711" s="493"/>
      <c r="BT1711" s="493"/>
      <c r="BU1711" s="493"/>
      <c r="BV1711" s="70"/>
      <c r="BW1711" s="70"/>
      <c r="BX1711" s="70"/>
      <c r="BY1711" s="70"/>
      <c r="BZ1711" s="70"/>
      <c r="CA1711" s="70"/>
      <c r="CB1711" s="70"/>
      <c r="CC1711" s="70"/>
      <c r="CD1711" s="491"/>
      <c r="CE1711" s="491"/>
      <c r="CF1711" s="491"/>
      <c r="CG1711" s="491"/>
      <c r="CH1711" s="491"/>
      <c r="CI1711" s="491"/>
      <c r="CJ1711" s="491"/>
      <c r="CK1711" s="490"/>
      <c r="CL1711" s="186"/>
    </row>
    <row r="1712" spans="67:90" x14ac:dyDescent="0.2">
      <c r="BO1712" s="490"/>
      <c r="BP1712" s="73"/>
      <c r="BQ1712" s="73"/>
      <c r="BR1712" s="73"/>
      <c r="BS1712" s="493"/>
      <c r="BT1712" s="493"/>
      <c r="BU1712" s="493"/>
      <c r="BV1712" s="70"/>
      <c r="BW1712" s="70"/>
      <c r="BX1712" s="70"/>
      <c r="BY1712" s="70"/>
      <c r="BZ1712" s="70"/>
      <c r="CA1712" s="70"/>
      <c r="CB1712" s="70"/>
      <c r="CC1712" s="70"/>
      <c r="CD1712" s="491"/>
      <c r="CE1712" s="491"/>
      <c r="CF1712" s="491"/>
      <c r="CG1712" s="491"/>
      <c r="CH1712" s="491"/>
      <c r="CI1712" s="491"/>
      <c r="CJ1712" s="491"/>
      <c r="CK1712" s="490"/>
      <c r="CL1712" s="186"/>
    </row>
    <row r="1713" spans="67:90" x14ac:dyDescent="0.2">
      <c r="BO1713" s="490"/>
      <c r="BP1713" s="73"/>
      <c r="BQ1713" s="73"/>
      <c r="BR1713" s="73"/>
      <c r="BS1713" s="493"/>
      <c r="BT1713" s="493"/>
      <c r="BU1713" s="493"/>
      <c r="BV1713" s="70"/>
      <c r="BW1713" s="70"/>
      <c r="BX1713" s="70"/>
      <c r="BY1713" s="70"/>
      <c r="BZ1713" s="70"/>
      <c r="CA1713" s="70"/>
      <c r="CB1713" s="70"/>
      <c r="CC1713" s="70"/>
      <c r="CD1713" s="491"/>
      <c r="CE1713" s="491"/>
      <c r="CF1713" s="491"/>
      <c r="CG1713" s="491"/>
      <c r="CH1713" s="491"/>
      <c r="CI1713" s="491"/>
      <c r="CJ1713" s="491"/>
      <c r="CK1713" s="490"/>
      <c r="CL1713" s="186"/>
    </row>
    <row r="1714" spans="67:90" x14ac:dyDescent="0.2">
      <c r="BO1714" s="490"/>
      <c r="BP1714" s="73"/>
      <c r="BQ1714" s="73"/>
      <c r="BR1714" s="73"/>
      <c r="BS1714" s="493"/>
      <c r="BT1714" s="493"/>
      <c r="BU1714" s="493"/>
      <c r="BV1714" s="70"/>
      <c r="BW1714" s="70"/>
      <c r="BX1714" s="70"/>
      <c r="BY1714" s="70"/>
      <c r="BZ1714" s="70"/>
      <c r="CA1714" s="70"/>
      <c r="CB1714" s="70"/>
      <c r="CC1714" s="70"/>
      <c r="CD1714" s="491"/>
      <c r="CE1714" s="491"/>
      <c r="CF1714" s="491"/>
      <c r="CG1714" s="491"/>
      <c r="CH1714" s="491"/>
      <c r="CI1714" s="491"/>
      <c r="CJ1714" s="491"/>
      <c r="CK1714" s="490"/>
      <c r="CL1714" s="186"/>
    </row>
    <row r="1715" spans="67:90" x14ac:dyDescent="0.2">
      <c r="BO1715" s="490"/>
      <c r="BP1715" s="73"/>
      <c r="BQ1715" s="73"/>
      <c r="BR1715" s="73"/>
      <c r="BS1715" s="493"/>
      <c r="BT1715" s="493"/>
      <c r="BU1715" s="493"/>
      <c r="BV1715" s="70"/>
      <c r="BW1715" s="70"/>
      <c r="BX1715" s="70"/>
      <c r="BY1715" s="70"/>
      <c r="BZ1715" s="70"/>
      <c r="CA1715" s="70"/>
      <c r="CB1715" s="70"/>
      <c r="CC1715" s="70"/>
      <c r="CD1715" s="491"/>
      <c r="CE1715" s="491"/>
      <c r="CF1715" s="491"/>
      <c r="CG1715" s="491"/>
      <c r="CH1715" s="491"/>
      <c r="CI1715" s="491"/>
      <c r="CJ1715" s="491"/>
      <c r="CK1715" s="490"/>
      <c r="CL1715" s="186"/>
    </row>
    <row r="1716" spans="67:90" x14ac:dyDescent="0.2">
      <c r="BO1716" s="490"/>
      <c r="BP1716" s="73"/>
      <c r="BQ1716" s="73"/>
      <c r="BR1716" s="73"/>
      <c r="BS1716" s="493"/>
      <c r="BT1716" s="493"/>
      <c r="BU1716" s="493"/>
      <c r="BV1716" s="70"/>
      <c r="BW1716" s="70"/>
      <c r="BX1716" s="70"/>
      <c r="BY1716" s="70"/>
      <c r="BZ1716" s="70"/>
      <c r="CA1716" s="70"/>
      <c r="CB1716" s="70"/>
      <c r="CC1716" s="70"/>
      <c r="CD1716" s="491"/>
      <c r="CE1716" s="491"/>
      <c r="CF1716" s="491"/>
      <c r="CG1716" s="491"/>
      <c r="CH1716" s="491"/>
      <c r="CI1716" s="491"/>
      <c r="CJ1716" s="491"/>
      <c r="CK1716" s="490"/>
      <c r="CL1716" s="186"/>
    </row>
    <row r="1717" spans="67:90" x14ac:dyDescent="0.2">
      <c r="BO1717" s="490"/>
      <c r="BP1717" s="73"/>
      <c r="BQ1717" s="73"/>
      <c r="BR1717" s="73"/>
      <c r="BS1717" s="493"/>
      <c r="BT1717" s="493"/>
      <c r="BU1717" s="493"/>
      <c r="BV1717" s="70"/>
      <c r="BW1717" s="70"/>
      <c r="BX1717" s="70"/>
      <c r="BY1717" s="70"/>
      <c r="BZ1717" s="70"/>
      <c r="CA1717" s="70"/>
      <c r="CB1717" s="70"/>
      <c r="CC1717" s="70"/>
      <c r="CD1717" s="491"/>
      <c r="CE1717" s="491"/>
      <c r="CF1717" s="491"/>
      <c r="CG1717" s="491"/>
      <c r="CH1717" s="491"/>
      <c r="CI1717" s="491"/>
      <c r="CJ1717" s="491"/>
      <c r="CK1717" s="490"/>
      <c r="CL1717" s="186"/>
    </row>
    <row r="1718" spans="67:90" x14ac:dyDescent="0.2">
      <c r="BO1718" s="490"/>
      <c r="BP1718" s="73"/>
      <c r="BQ1718" s="73"/>
      <c r="BR1718" s="73"/>
      <c r="BS1718" s="493"/>
      <c r="BT1718" s="493"/>
      <c r="BU1718" s="493"/>
      <c r="BV1718" s="70"/>
      <c r="BW1718" s="70"/>
      <c r="BX1718" s="70"/>
      <c r="BY1718" s="70"/>
      <c r="BZ1718" s="70"/>
      <c r="CA1718" s="70"/>
      <c r="CB1718" s="70"/>
      <c r="CC1718" s="70"/>
      <c r="CD1718" s="491"/>
      <c r="CE1718" s="491"/>
      <c r="CF1718" s="491"/>
      <c r="CG1718" s="491"/>
      <c r="CH1718" s="491"/>
      <c r="CI1718" s="491"/>
      <c r="CJ1718" s="491"/>
      <c r="CK1718" s="490"/>
      <c r="CL1718" s="186"/>
    </row>
    <row r="1719" spans="67:90" x14ac:dyDescent="0.2">
      <c r="BO1719" s="490"/>
      <c r="BP1719" s="73"/>
      <c r="BQ1719" s="73"/>
      <c r="BR1719" s="73"/>
      <c r="BS1719" s="493"/>
      <c r="BT1719" s="493"/>
      <c r="BU1719" s="493"/>
      <c r="BV1719" s="70"/>
      <c r="BW1719" s="70"/>
      <c r="BX1719" s="70"/>
      <c r="BY1719" s="70"/>
      <c r="BZ1719" s="70"/>
      <c r="CA1719" s="70"/>
      <c r="CB1719" s="70"/>
      <c r="CC1719" s="70"/>
      <c r="CD1719" s="491"/>
      <c r="CE1719" s="491"/>
      <c r="CF1719" s="491"/>
      <c r="CG1719" s="491"/>
      <c r="CH1719" s="491"/>
      <c r="CI1719" s="491"/>
      <c r="CJ1719" s="491"/>
      <c r="CK1719" s="490"/>
      <c r="CL1719" s="186"/>
    </row>
    <row r="1720" spans="67:90" x14ac:dyDescent="0.2">
      <c r="BO1720" s="490"/>
      <c r="BP1720" s="73"/>
      <c r="BQ1720" s="73"/>
      <c r="BR1720" s="73"/>
      <c r="BS1720" s="493"/>
      <c r="BT1720" s="493"/>
      <c r="BU1720" s="493"/>
      <c r="BV1720" s="70"/>
      <c r="BW1720" s="70"/>
      <c r="BX1720" s="70"/>
      <c r="BY1720" s="70"/>
      <c r="BZ1720" s="70"/>
      <c r="CA1720" s="70"/>
      <c r="CB1720" s="70"/>
      <c r="CC1720" s="70"/>
      <c r="CD1720" s="491"/>
      <c r="CE1720" s="491"/>
      <c r="CF1720" s="491"/>
      <c r="CG1720" s="491"/>
      <c r="CH1720" s="491"/>
      <c r="CI1720" s="491"/>
      <c r="CJ1720" s="491"/>
      <c r="CK1720" s="490"/>
      <c r="CL1720" s="186"/>
    </row>
    <row r="1721" spans="67:90" x14ac:dyDescent="0.2">
      <c r="BO1721" s="490"/>
      <c r="BP1721" s="73"/>
      <c r="BQ1721" s="73"/>
      <c r="BR1721" s="73"/>
      <c r="BS1721" s="493"/>
      <c r="BT1721" s="493"/>
      <c r="BU1721" s="493"/>
      <c r="BV1721" s="70"/>
      <c r="BW1721" s="70"/>
      <c r="BX1721" s="70"/>
      <c r="BY1721" s="70"/>
      <c r="BZ1721" s="70"/>
      <c r="CA1721" s="70"/>
      <c r="CB1721" s="70"/>
      <c r="CC1721" s="70"/>
      <c r="CD1721" s="491"/>
      <c r="CE1721" s="491"/>
      <c r="CF1721" s="491"/>
      <c r="CG1721" s="491"/>
      <c r="CH1721" s="491"/>
      <c r="CI1721" s="491"/>
      <c r="CJ1721" s="491"/>
      <c r="CK1721" s="490"/>
      <c r="CL1721" s="186"/>
    </row>
    <row r="1722" spans="67:90" x14ac:dyDescent="0.2">
      <c r="BO1722" s="490"/>
      <c r="BP1722" s="73"/>
      <c r="BQ1722" s="73"/>
      <c r="BR1722" s="73"/>
      <c r="BS1722" s="493"/>
      <c r="BT1722" s="493"/>
      <c r="BU1722" s="493"/>
      <c r="BV1722" s="70"/>
      <c r="BW1722" s="70"/>
      <c r="BX1722" s="70"/>
      <c r="BY1722" s="70"/>
      <c r="BZ1722" s="70"/>
      <c r="CA1722" s="70"/>
      <c r="CB1722" s="70"/>
      <c r="CC1722" s="70"/>
      <c r="CD1722" s="491"/>
      <c r="CE1722" s="491"/>
      <c r="CF1722" s="491"/>
      <c r="CG1722" s="491"/>
      <c r="CH1722" s="491"/>
      <c r="CI1722" s="491"/>
      <c r="CJ1722" s="491"/>
      <c r="CK1722" s="490"/>
      <c r="CL1722" s="186"/>
    </row>
    <row r="1723" spans="67:90" x14ac:dyDescent="0.2">
      <c r="BO1723" s="490"/>
      <c r="BP1723" s="73"/>
      <c r="BQ1723" s="73"/>
      <c r="BR1723" s="73"/>
      <c r="BS1723" s="493"/>
      <c r="BT1723" s="493"/>
      <c r="BU1723" s="493"/>
      <c r="BV1723" s="70"/>
      <c r="BW1723" s="70"/>
      <c r="BX1723" s="70"/>
      <c r="BY1723" s="70"/>
      <c r="BZ1723" s="70"/>
      <c r="CA1723" s="70"/>
      <c r="CB1723" s="70"/>
      <c r="CC1723" s="70"/>
      <c r="CD1723" s="491"/>
      <c r="CE1723" s="491"/>
      <c r="CF1723" s="491"/>
      <c r="CG1723" s="491"/>
      <c r="CH1723" s="491"/>
      <c r="CI1723" s="491"/>
      <c r="CJ1723" s="491"/>
      <c r="CK1723" s="490"/>
      <c r="CL1723" s="186"/>
    </row>
    <row r="1724" spans="67:90" x14ac:dyDescent="0.2">
      <c r="BO1724" s="490"/>
      <c r="BP1724" s="73"/>
      <c r="BQ1724" s="73"/>
      <c r="BR1724" s="73"/>
      <c r="BS1724" s="493"/>
      <c r="BT1724" s="493"/>
      <c r="BU1724" s="493"/>
      <c r="BV1724" s="70"/>
      <c r="BW1724" s="70"/>
      <c r="BX1724" s="70"/>
      <c r="BY1724" s="70"/>
      <c r="BZ1724" s="70"/>
      <c r="CA1724" s="70"/>
      <c r="CB1724" s="70"/>
      <c r="CC1724" s="70"/>
      <c r="CD1724" s="491"/>
      <c r="CE1724" s="491"/>
      <c r="CF1724" s="491"/>
      <c r="CG1724" s="491"/>
      <c r="CH1724" s="491"/>
      <c r="CI1724" s="491"/>
      <c r="CJ1724" s="491"/>
      <c r="CK1724" s="490"/>
      <c r="CL1724" s="186"/>
    </row>
    <row r="1725" spans="67:90" x14ac:dyDescent="0.2">
      <c r="BO1725" s="490"/>
      <c r="BP1725" s="73"/>
      <c r="BQ1725" s="73"/>
      <c r="BR1725" s="73"/>
      <c r="BS1725" s="493"/>
      <c r="BT1725" s="493"/>
      <c r="BU1725" s="493"/>
      <c r="BV1725" s="70"/>
      <c r="BW1725" s="70"/>
      <c r="BX1725" s="70"/>
      <c r="BY1725" s="70"/>
      <c r="BZ1725" s="70"/>
      <c r="CA1725" s="70"/>
      <c r="CB1725" s="70"/>
      <c r="CC1725" s="70"/>
      <c r="CD1725" s="491"/>
      <c r="CE1725" s="491"/>
      <c r="CF1725" s="491"/>
      <c r="CG1725" s="491"/>
      <c r="CH1725" s="491"/>
      <c r="CI1725" s="491"/>
      <c r="CJ1725" s="491"/>
      <c r="CK1725" s="490"/>
      <c r="CL1725" s="186"/>
    </row>
    <row r="1726" spans="67:90" x14ac:dyDescent="0.2">
      <c r="BO1726" s="490"/>
      <c r="BP1726" s="73"/>
      <c r="BQ1726" s="73"/>
      <c r="BR1726" s="73"/>
      <c r="BS1726" s="493"/>
      <c r="BT1726" s="493"/>
      <c r="BU1726" s="493"/>
      <c r="BV1726" s="70"/>
      <c r="BW1726" s="70"/>
      <c r="BX1726" s="70"/>
      <c r="BY1726" s="70"/>
      <c r="BZ1726" s="70"/>
      <c r="CA1726" s="70"/>
      <c r="CB1726" s="70"/>
      <c r="CC1726" s="70"/>
      <c r="CD1726" s="491"/>
      <c r="CE1726" s="491"/>
      <c r="CF1726" s="491"/>
      <c r="CG1726" s="491"/>
      <c r="CH1726" s="491"/>
      <c r="CI1726" s="491"/>
      <c r="CJ1726" s="491"/>
      <c r="CK1726" s="490"/>
      <c r="CL1726" s="186"/>
    </row>
    <row r="1727" spans="67:90" x14ac:dyDescent="0.2">
      <c r="BO1727" s="490"/>
      <c r="BP1727" s="73"/>
      <c r="BQ1727" s="73"/>
      <c r="BR1727" s="73"/>
      <c r="BS1727" s="493"/>
      <c r="BT1727" s="493"/>
      <c r="BU1727" s="493"/>
      <c r="BV1727" s="70"/>
      <c r="BW1727" s="70"/>
      <c r="BX1727" s="70"/>
      <c r="BY1727" s="70"/>
      <c r="BZ1727" s="70"/>
      <c r="CA1727" s="70"/>
      <c r="CB1727" s="70"/>
      <c r="CC1727" s="70"/>
      <c r="CD1727" s="491"/>
      <c r="CE1727" s="491"/>
      <c r="CF1727" s="491"/>
      <c r="CG1727" s="491"/>
      <c r="CH1727" s="491"/>
      <c r="CI1727" s="491"/>
      <c r="CJ1727" s="491"/>
      <c r="CK1727" s="490"/>
      <c r="CL1727" s="186"/>
    </row>
    <row r="1728" spans="67:90" x14ac:dyDescent="0.2">
      <c r="BO1728" s="490"/>
      <c r="BP1728" s="73"/>
      <c r="BQ1728" s="73"/>
      <c r="BR1728" s="73"/>
      <c r="BS1728" s="493"/>
      <c r="BT1728" s="493"/>
      <c r="BU1728" s="493"/>
      <c r="BV1728" s="70"/>
      <c r="BW1728" s="70"/>
      <c r="BX1728" s="70"/>
      <c r="BY1728" s="70"/>
      <c r="BZ1728" s="70"/>
      <c r="CA1728" s="70"/>
      <c r="CB1728" s="70"/>
      <c r="CC1728" s="70"/>
      <c r="CD1728" s="491"/>
      <c r="CE1728" s="491"/>
      <c r="CF1728" s="491"/>
      <c r="CG1728" s="491"/>
      <c r="CH1728" s="491"/>
      <c r="CI1728" s="491"/>
      <c r="CJ1728" s="491"/>
      <c r="CK1728" s="490"/>
      <c r="CL1728" s="186"/>
    </row>
    <row r="1729" spans="67:90" x14ac:dyDescent="0.2">
      <c r="BO1729" s="490"/>
      <c r="BP1729" s="73"/>
      <c r="BQ1729" s="73"/>
      <c r="BR1729" s="73"/>
      <c r="BS1729" s="493"/>
      <c r="BT1729" s="493"/>
      <c r="BU1729" s="493"/>
      <c r="BV1729" s="70"/>
      <c r="BW1729" s="70"/>
      <c r="BX1729" s="70"/>
      <c r="BY1729" s="70"/>
      <c r="BZ1729" s="70"/>
      <c r="CA1729" s="70"/>
      <c r="CB1729" s="70"/>
      <c r="CC1729" s="70"/>
      <c r="CD1729" s="491"/>
      <c r="CE1729" s="491"/>
      <c r="CF1729" s="491"/>
      <c r="CG1729" s="491"/>
      <c r="CH1729" s="491"/>
      <c r="CI1729" s="491"/>
      <c r="CJ1729" s="491"/>
      <c r="CK1729" s="490"/>
      <c r="CL1729" s="186"/>
    </row>
    <row r="1730" spans="67:90" x14ac:dyDescent="0.2">
      <c r="BO1730" s="490"/>
      <c r="BP1730" s="73"/>
      <c r="BQ1730" s="73"/>
      <c r="BR1730" s="73"/>
      <c r="BS1730" s="493"/>
      <c r="BT1730" s="493"/>
      <c r="BU1730" s="493"/>
      <c r="BV1730" s="70"/>
      <c r="BW1730" s="70"/>
      <c r="BX1730" s="70"/>
      <c r="BY1730" s="70"/>
      <c r="BZ1730" s="70"/>
      <c r="CA1730" s="70"/>
      <c r="CB1730" s="70"/>
      <c r="CC1730" s="70"/>
      <c r="CD1730" s="491"/>
      <c r="CE1730" s="491"/>
      <c r="CF1730" s="491"/>
      <c r="CG1730" s="491"/>
      <c r="CH1730" s="491"/>
      <c r="CI1730" s="491"/>
      <c r="CJ1730" s="491"/>
      <c r="CK1730" s="490"/>
      <c r="CL1730" s="186"/>
    </row>
    <row r="1731" spans="67:90" x14ac:dyDescent="0.2">
      <c r="BO1731" s="490"/>
      <c r="BP1731" s="73"/>
      <c r="BQ1731" s="73"/>
      <c r="BR1731" s="73"/>
      <c r="BS1731" s="493"/>
      <c r="BT1731" s="493"/>
      <c r="BU1731" s="493"/>
      <c r="BV1731" s="70"/>
      <c r="BW1731" s="70"/>
      <c r="BX1731" s="70"/>
      <c r="BY1731" s="70"/>
      <c r="BZ1731" s="70"/>
      <c r="CA1731" s="70"/>
      <c r="CB1731" s="70"/>
      <c r="CC1731" s="70"/>
      <c r="CD1731" s="491"/>
      <c r="CE1731" s="491"/>
      <c r="CF1731" s="491"/>
      <c r="CG1731" s="491"/>
      <c r="CH1731" s="491"/>
      <c r="CI1731" s="491"/>
      <c r="CJ1731" s="491"/>
      <c r="CK1731" s="490"/>
      <c r="CL1731" s="186"/>
    </row>
    <row r="1732" spans="67:90" x14ac:dyDescent="0.2">
      <c r="BO1732" s="490"/>
      <c r="BP1732" s="73"/>
      <c r="BQ1732" s="73"/>
      <c r="BR1732" s="73"/>
      <c r="BS1732" s="493"/>
      <c r="BT1732" s="493"/>
      <c r="BU1732" s="493"/>
      <c r="BV1732" s="70"/>
      <c r="BW1732" s="70"/>
      <c r="BX1732" s="70"/>
      <c r="BY1732" s="70"/>
      <c r="BZ1732" s="70"/>
      <c r="CA1732" s="70"/>
      <c r="CB1732" s="70"/>
      <c r="CC1732" s="70"/>
      <c r="CD1732" s="491"/>
      <c r="CE1732" s="491"/>
      <c r="CF1732" s="491"/>
      <c r="CG1732" s="491"/>
      <c r="CH1732" s="491"/>
      <c r="CI1732" s="491"/>
      <c r="CJ1732" s="491"/>
      <c r="CK1732" s="490"/>
      <c r="CL1732" s="186"/>
    </row>
    <row r="1733" spans="67:90" x14ac:dyDescent="0.2">
      <c r="BO1733" s="490"/>
      <c r="BP1733" s="73"/>
      <c r="BQ1733" s="73"/>
      <c r="BR1733" s="73"/>
      <c r="BS1733" s="493"/>
      <c r="BT1733" s="493"/>
      <c r="BU1733" s="493"/>
      <c r="BV1733" s="70"/>
      <c r="BW1733" s="70"/>
      <c r="BX1733" s="70"/>
      <c r="BY1733" s="70"/>
      <c r="BZ1733" s="70"/>
      <c r="CA1733" s="70"/>
      <c r="CB1733" s="70"/>
      <c r="CC1733" s="70"/>
      <c r="CD1733" s="491"/>
      <c r="CE1733" s="491"/>
      <c r="CF1733" s="491"/>
      <c r="CG1733" s="491"/>
      <c r="CH1733" s="491"/>
      <c r="CI1733" s="491"/>
      <c r="CJ1733" s="491"/>
      <c r="CK1733" s="490"/>
      <c r="CL1733" s="186"/>
    </row>
    <row r="1734" spans="67:90" x14ac:dyDescent="0.2">
      <c r="BO1734" s="490"/>
      <c r="BP1734" s="73"/>
      <c r="BQ1734" s="73"/>
      <c r="BR1734" s="73"/>
      <c r="BS1734" s="493"/>
      <c r="BT1734" s="493"/>
      <c r="BU1734" s="493"/>
      <c r="BV1734" s="70"/>
      <c r="BW1734" s="70"/>
      <c r="BX1734" s="70"/>
      <c r="BY1734" s="70"/>
      <c r="BZ1734" s="70"/>
      <c r="CA1734" s="70"/>
      <c r="CB1734" s="70"/>
      <c r="CC1734" s="70"/>
      <c r="CD1734" s="491"/>
      <c r="CE1734" s="491"/>
      <c r="CF1734" s="491"/>
      <c r="CG1734" s="491"/>
      <c r="CH1734" s="491"/>
      <c r="CI1734" s="491"/>
      <c r="CJ1734" s="491"/>
      <c r="CK1734" s="490"/>
      <c r="CL1734" s="186"/>
    </row>
    <row r="1735" spans="67:90" x14ac:dyDescent="0.2">
      <c r="BO1735" s="490"/>
      <c r="BP1735" s="73"/>
      <c r="BQ1735" s="73"/>
      <c r="BR1735" s="73"/>
      <c r="BS1735" s="493"/>
      <c r="BT1735" s="493"/>
      <c r="BU1735" s="493"/>
      <c r="BV1735" s="70"/>
      <c r="BW1735" s="70"/>
      <c r="BX1735" s="70"/>
      <c r="BY1735" s="70"/>
      <c r="BZ1735" s="70"/>
      <c r="CA1735" s="70"/>
      <c r="CB1735" s="70"/>
      <c r="CC1735" s="70"/>
      <c r="CD1735" s="491"/>
      <c r="CE1735" s="491"/>
      <c r="CF1735" s="491"/>
      <c r="CG1735" s="491"/>
      <c r="CH1735" s="491"/>
      <c r="CI1735" s="491"/>
      <c r="CJ1735" s="491"/>
      <c r="CK1735" s="490"/>
      <c r="CL1735" s="186"/>
    </row>
    <row r="1736" spans="67:90" x14ac:dyDescent="0.2">
      <c r="BO1736" s="490"/>
      <c r="BP1736" s="73"/>
      <c r="BQ1736" s="73"/>
      <c r="BR1736" s="73"/>
      <c r="BS1736" s="493"/>
      <c r="BT1736" s="493"/>
      <c r="BU1736" s="493"/>
      <c r="BV1736" s="70"/>
      <c r="BW1736" s="70"/>
      <c r="BX1736" s="70"/>
      <c r="BY1736" s="70"/>
      <c r="BZ1736" s="70"/>
      <c r="CA1736" s="70"/>
      <c r="CB1736" s="70"/>
      <c r="CC1736" s="70"/>
      <c r="CD1736" s="491"/>
      <c r="CE1736" s="491"/>
      <c r="CF1736" s="491"/>
      <c r="CG1736" s="491"/>
      <c r="CH1736" s="491"/>
      <c r="CI1736" s="491"/>
      <c r="CJ1736" s="491"/>
      <c r="CK1736" s="490"/>
      <c r="CL1736" s="186"/>
    </row>
    <row r="1737" spans="67:90" x14ac:dyDescent="0.2">
      <c r="BO1737" s="490"/>
      <c r="BP1737" s="73"/>
      <c r="BQ1737" s="73"/>
      <c r="BR1737" s="73"/>
      <c r="BS1737" s="493"/>
      <c r="BT1737" s="493"/>
      <c r="BU1737" s="493"/>
      <c r="BV1737" s="70"/>
      <c r="BW1737" s="70"/>
      <c r="BX1737" s="70"/>
      <c r="BY1737" s="70"/>
      <c r="BZ1737" s="70"/>
      <c r="CA1737" s="70"/>
      <c r="CB1737" s="70"/>
      <c r="CC1737" s="70"/>
      <c r="CD1737" s="491"/>
      <c r="CE1737" s="491"/>
      <c r="CF1737" s="491"/>
      <c r="CG1737" s="491"/>
      <c r="CH1737" s="491"/>
      <c r="CI1737" s="491"/>
      <c r="CJ1737" s="491"/>
      <c r="CK1737" s="490"/>
      <c r="CL1737" s="186"/>
    </row>
    <row r="1738" spans="67:90" x14ac:dyDescent="0.2">
      <c r="BO1738" s="490"/>
      <c r="BP1738" s="73"/>
      <c r="BQ1738" s="73"/>
      <c r="BR1738" s="73"/>
      <c r="BS1738" s="493"/>
      <c r="BT1738" s="493"/>
      <c r="BU1738" s="493"/>
      <c r="BV1738" s="70"/>
      <c r="BW1738" s="70"/>
      <c r="BX1738" s="70"/>
      <c r="BY1738" s="70"/>
      <c r="BZ1738" s="70"/>
      <c r="CA1738" s="70"/>
      <c r="CB1738" s="70"/>
      <c r="CC1738" s="70"/>
      <c r="CD1738" s="491"/>
      <c r="CE1738" s="491"/>
      <c r="CF1738" s="491"/>
      <c r="CG1738" s="491"/>
      <c r="CH1738" s="491"/>
      <c r="CI1738" s="491"/>
      <c r="CJ1738" s="491"/>
      <c r="CK1738" s="490"/>
      <c r="CL1738" s="186"/>
    </row>
    <row r="1739" spans="67:90" x14ac:dyDescent="0.2">
      <c r="BO1739" s="490"/>
      <c r="BP1739" s="73"/>
      <c r="BQ1739" s="73"/>
      <c r="BR1739" s="73"/>
      <c r="BS1739" s="493"/>
      <c r="BT1739" s="493"/>
      <c r="BU1739" s="493"/>
      <c r="BV1739" s="70"/>
      <c r="BW1739" s="70"/>
      <c r="BX1739" s="70"/>
      <c r="BY1739" s="70"/>
      <c r="BZ1739" s="70"/>
      <c r="CA1739" s="70"/>
      <c r="CB1739" s="70"/>
      <c r="CC1739" s="70"/>
      <c r="CD1739" s="491"/>
      <c r="CE1739" s="491"/>
      <c r="CF1739" s="491"/>
      <c r="CG1739" s="491"/>
      <c r="CH1739" s="491"/>
      <c r="CI1739" s="491"/>
      <c r="CJ1739" s="491"/>
      <c r="CK1739" s="490"/>
      <c r="CL1739" s="186"/>
    </row>
    <row r="1740" spans="67:90" x14ac:dyDescent="0.2">
      <c r="BO1740" s="490"/>
      <c r="BP1740" s="73"/>
      <c r="BQ1740" s="73"/>
      <c r="BR1740" s="73"/>
      <c r="BS1740" s="493"/>
      <c r="BT1740" s="493"/>
      <c r="BU1740" s="493"/>
      <c r="BV1740" s="70"/>
      <c r="BW1740" s="70"/>
      <c r="BX1740" s="70"/>
      <c r="BY1740" s="70"/>
      <c r="BZ1740" s="70"/>
      <c r="CA1740" s="70"/>
      <c r="CB1740" s="70"/>
      <c r="CC1740" s="70"/>
      <c r="CD1740" s="491"/>
      <c r="CE1740" s="491"/>
      <c r="CF1740" s="491"/>
      <c r="CG1740" s="491"/>
      <c r="CH1740" s="491"/>
      <c r="CI1740" s="491"/>
      <c r="CJ1740" s="491"/>
      <c r="CK1740" s="490"/>
      <c r="CL1740" s="186"/>
    </row>
    <row r="1741" spans="67:90" x14ac:dyDescent="0.2">
      <c r="BO1741" s="490"/>
      <c r="BP1741" s="73"/>
      <c r="BQ1741" s="73"/>
      <c r="BR1741" s="73"/>
      <c r="BS1741" s="493"/>
      <c r="BT1741" s="493"/>
      <c r="BU1741" s="493"/>
      <c r="BV1741" s="70"/>
      <c r="BW1741" s="70"/>
      <c r="BX1741" s="70"/>
      <c r="BY1741" s="70"/>
      <c r="BZ1741" s="70"/>
      <c r="CA1741" s="70"/>
      <c r="CB1741" s="70"/>
      <c r="CC1741" s="70"/>
      <c r="CD1741" s="491"/>
      <c r="CE1741" s="491"/>
      <c r="CF1741" s="491"/>
      <c r="CG1741" s="491"/>
      <c r="CH1741" s="491"/>
      <c r="CI1741" s="491"/>
      <c r="CJ1741" s="491"/>
      <c r="CK1741" s="490"/>
      <c r="CL1741" s="186"/>
    </row>
    <row r="1742" spans="67:90" x14ac:dyDescent="0.2">
      <c r="BO1742" s="490"/>
      <c r="BP1742" s="73"/>
      <c r="BQ1742" s="73"/>
      <c r="BR1742" s="73"/>
      <c r="BS1742" s="493"/>
      <c r="BT1742" s="493"/>
      <c r="BU1742" s="493"/>
      <c r="BV1742" s="70"/>
      <c r="BW1742" s="70"/>
      <c r="BX1742" s="70"/>
      <c r="BY1742" s="70"/>
      <c r="BZ1742" s="70"/>
      <c r="CA1742" s="70"/>
      <c r="CB1742" s="70"/>
      <c r="CC1742" s="70"/>
      <c r="CD1742" s="491"/>
      <c r="CE1742" s="491"/>
      <c r="CF1742" s="491"/>
      <c r="CG1742" s="491"/>
      <c r="CH1742" s="491"/>
      <c r="CI1742" s="491"/>
      <c r="CJ1742" s="491"/>
      <c r="CK1742" s="490"/>
      <c r="CL1742" s="186"/>
    </row>
    <row r="1743" spans="67:90" x14ac:dyDescent="0.2">
      <c r="BO1743" s="490"/>
      <c r="BP1743" s="73"/>
      <c r="BQ1743" s="73"/>
      <c r="BR1743" s="73"/>
      <c r="BS1743" s="493"/>
      <c r="BT1743" s="493"/>
      <c r="BU1743" s="493"/>
      <c r="BV1743" s="70"/>
      <c r="BW1743" s="70"/>
      <c r="BX1743" s="70"/>
      <c r="BY1743" s="70"/>
      <c r="BZ1743" s="70"/>
      <c r="CA1743" s="70"/>
      <c r="CB1743" s="70"/>
      <c r="CC1743" s="70"/>
      <c r="CD1743" s="491"/>
      <c r="CE1743" s="491"/>
      <c r="CF1743" s="491"/>
      <c r="CG1743" s="491"/>
      <c r="CH1743" s="491"/>
      <c r="CI1743" s="491"/>
      <c r="CJ1743" s="491"/>
      <c r="CK1743" s="490"/>
      <c r="CL1743" s="186"/>
    </row>
    <row r="1744" spans="67:90" x14ac:dyDescent="0.2">
      <c r="BO1744" s="490"/>
      <c r="BP1744" s="73"/>
      <c r="BQ1744" s="73"/>
      <c r="BR1744" s="73"/>
      <c r="BS1744" s="493"/>
      <c r="BT1744" s="493"/>
      <c r="BU1744" s="493"/>
      <c r="BV1744" s="70"/>
      <c r="BW1744" s="70"/>
      <c r="BX1744" s="70"/>
      <c r="BY1744" s="70"/>
      <c r="BZ1744" s="70"/>
      <c r="CA1744" s="70"/>
      <c r="CB1744" s="70"/>
      <c r="CC1744" s="70"/>
      <c r="CD1744" s="491"/>
      <c r="CE1744" s="491"/>
      <c r="CF1744" s="491"/>
      <c r="CG1744" s="491"/>
      <c r="CH1744" s="491"/>
      <c r="CI1744" s="491"/>
      <c r="CJ1744" s="491"/>
      <c r="CK1744" s="490"/>
      <c r="CL1744" s="186"/>
    </row>
    <row r="1745" spans="67:90" x14ac:dyDescent="0.2">
      <c r="BO1745" s="490"/>
      <c r="BP1745" s="73"/>
      <c r="BQ1745" s="73"/>
      <c r="BR1745" s="73"/>
      <c r="BS1745" s="493"/>
      <c r="BT1745" s="493"/>
      <c r="BU1745" s="493"/>
      <c r="BV1745" s="70"/>
      <c r="BW1745" s="70"/>
      <c r="BX1745" s="70"/>
      <c r="BY1745" s="70"/>
      <c r="BZ1745" s="70"/>
      <c r="CA1745" s="70"/>
      <c r="CB1745" s="70"/>
      <c r="CC1745" s="70"/>
      <c r="CD1745" s="491"/>
      <c r="CE1745" s="491"/>
      <c r="CF1745" s="491"/>
      <c r="CG1745" s="491"/>
      <c r="CH1745" s="491"/>
      <c r="CI1745" s="491"/>
      <c r="CJ1745" s="491"/>
      <c r="CK1745" s="490"/>
      <c r="CL1745" s="186"/>
    </row>
    <row r="1746" spans="67:90" x14ac:dyDescent="0.2">
      <c r="BO1746" s="490"/>
      <c r="BP1746" s="73"/>
      <c r="BQ1746" s="73"/>
      <c r="BR1746" s="73"/>
      <c r="BS1746" s="493"/>
      <c r="BT1746" s="493"/>
      <c r="BU1746" s="493"/>
      <c r="BV1746" s="70"/>
      <c r="BW1746" s="70"/>
      <c r="BX1746" s="70"/>
      <c r="BY1746" s="70"/>
      <c r="BZ1746" s="70"/>
      <c r="CA1746" s="70"/>
      <c r="CB1746" s="70"/>
      <c r="CC1746" s="70"/>
      <c r="CD1746" s="491"/>
      <c r="CE1746" s="491"/>
      <c r="CF1746" s="491"/>
      <c r="CG1746" s="491"/>
      <c r="CH1746" s="491"/>
      <c r="CI1746" s="491"/>
      <c r="CJ1746" s="491"/>
      <c r="CK1746" s="490"/>
      <c r="CL1746" s="186"/>
    </row>
    <row r="1747" spans="67:90" x14ac:dyDescent="0.2">
      <c r="BO1747" s="490"/>
      <c r="BP1747" s="73"/>
      <c r="BQ1747" s="73"/>
      <c r="BR1747" s="73"/>
      <c r="BS1747" s="493"/>
      <c r="BT1747" s="493"/>
      <c r="BU1747" s="493"/>
      <c r="BV1747" s="70"/>
      <c r="BW1747" s="70"/>
      <c r="BX1747" s="70"/>
      <c r="BY1747" s="70"/>
      <c r="BZ1747" s="70"/>
      <c r="CA1747" s="70"/>
      <c r="CB1747" s="70"/>
      <c r="CC1747" s="70"/>
      <c r="CD1747" s="491"/>
      <c r="CE1747" s="491"/>
      <c r="CF1747" s="491"/>
      <c r="CG1747" s="491"/>
      <c r="CH1747" s="491"/>
      <c r="CI1747" s="491"/>
      <c r="CJ1747" s="491"/>
      <c r="CK1747" s="490"/>
      <c r="CL1747" s="186"/>
    </row>
    <row r="1748" spans="67:90" x14ac:dyDescent="0.2">
      <c r="BO1748" s="490"/>
      <c r="BP1748" s="73"/>
      <c r="BQ1748" s="73"/>
      <c r="BR1748" s="73"/>
      <c r="BS1748" s="493"/>
      <c r="BT1748" s="493"/>
      <c r="BU1748" s="493"/>
      <c r="BV1748" s="70"/>
      <c r="BW1748" s="70"/>
      <c r="BX1748" s="70"/>
      <c r="BY1748" s="70"/>
      <c r="BZ1748" s="70"/>
      <c r="CA1748" s="70"/>
      <c r="CB1748" s="70"/>
      <c r="CC1748" s="70"/>
      <c r="CD1748" s="491"/>
      <c r="CE1748" s="491"/>
      <c r="CF1748" s="491"/>
      <c r="CG1748" s="491"/>
      <c r="CH1748" s="491"/>
      <c r="CI1748" s="491"/>
      <c r="CJ1748" s="491"/>
      <c r="CK1748" s="490"/>
      <c r="CL1748" s="186"/>
    </row>
    <row r="1749" spans="67:90" x14ac:dyDescent="0.2">
      <c r="BO1749" s="490"/>
      <c r="BP1749" s="73"/>
      <c r="BQ1749" s="73"/>
      <c r="BR1749" s="73"/>
      <c r="BS1749" s="493"/>
      <c r="BT1749" s="493"/>
      <c r="BU1749" s="493"/>
      <c r="BV1749" s="70"/>
      <c r="BW1749" s="70"/>
      <c r="BX1749" s="70"/>
      <c r="BY1749" s="70"/>
      <c r="BZ1749" s="70"/>
      <c r="CA1749" s="70"/>
      <c r="CB1749" s="70"/>
      <c r="CC1749" s="70"/>
      <c r="CD1749" s="491"/>
      <c r="CE1749" s="491"/>
      <c r="CF1749" s="491"/>
      <c r="CG1749" s="491"/>
      <c r="CH1749" s="491"/>
      <c r="CI1749" s="491"/>
      <c r="CJ1749" s="491"/>
      <c r="CK1749" s="490"/>
      <c r="CL1749" s="186"/>
    </row>
    <row r="1750" spans="67:90" x14ac:dyDescent="0.2">
      <c r="BO1750" s="490"/>
      <c r="BP1750" s="73"/>
      <c r="BQ1750" s="73"/>
      <c r="BR1750" s="73"/>
      <c r="BS1750" s="493"/>
      <c r="BT1750" s="493"/>
      <c r="BU1750" s="493"/>
      <c r="BV1750" s="70"/>
      <c r="BW1750" s="70"/>
      <c r="BX1750" s="70"/>
      <c r="BY1750" s="70"/>
      <c r="BZ1750" s="70"/>
      <c r="CA1750" s="70"/>
      <c r="CB1750" s="70"/>
      <c r="CC1750" s="70"/>
      <c r="CD1750" s="491"/>
      <c r="CE1750" s="491"/>
      <c r="CF1750" s="491"/>
      <c r="CG1750" s="491"/>
      <c r="CH1750" s="491"/>
      <c r="CI1750" s="491"/>
      <c r="CJ1750" s="491"/>
      <c r="CK1750" s="490"/>
      <c r="CL1750" s="186"/>
    </row>
    <row r="1751" spans="67:90" x14ac:dyDescent="0.2">
      <c r="BO1751" s="490"/>
      <c r="BP1751" s="73"/>
      <c r="BQ1751" s="73"/>
      <c r="BR1751" s="73"/>
      <c r="BS1751" s="493"/>
      <c r="BT1751" s="493"/>
      <c r="BU1751" s="493"/>
      <c r="BV1751" s="70"/>
      <c r="BW1751" s="70"/>
      <c r="BX1751" s="70"/>
      <c r="BY1751" s="70"/>
      <c r="BZ1751" s="70"/>
      <c r="CA1751" s="70"/>
      <c r="CB1751" s="70"/>
      <c r="CC1751" s="70"/>
      <c r="CD1751" s="491"/>
      <c r="CE1751" s="491"/>
      <c r="CF1751" s="491"/>
      <c r="CG1751" s="491"/>
      <c r="CH1751" s="491"/>
      <c r="CI1751" s="491"/>
      <c r="CJ1751" s="491"/>
      <c r="CK1751" s="490"/>
      <c r="CL1751" s="186"/>
    </row>
    <row r="1752" spans="67:90" x14ac:dyDescent="0.2">
      <c r="BO1752" s="490"/>
      <c r="BP1752" s="73"/>
      <c r="BQ1752" s="73"/>
      <c r="BR1752" s="73"/>
      <c r="BS1752" s="493"/>
      <c r="BT1752" s="493"/>
      <c r="BU1752" s="493"/>
      <c r="BV1752" s="70"/>
      <c r="BW1752" s="70"/>
      <c r="BX1752" s="70"/>
      <c r="BY1752" s="70"/>
      <c r="BZ1752" s="70"/>
      <c r="CA1752" s="70"/>
      <c r="CB1752" s="70"/>
      <c r="CC1752" s="70"/>
      <c r="CD1752" s="491"/>
      <c r="CE1752" s="491"/>
      <c r="CF1752" s="491"/>
      <c r="CG1752" s="491"/>
      <c r="CH1752" s="491"/>
      <c r="CI1752" s="491"/>
      <c r="CJ1752" s="491"/>
      <c r="CK1752" s="490"/>
      <c r="CL1752" s="186"/>
    </row>
    <row r="1753" spans="67:90" x14ac:dyDescent="0.2">
      <c r="BO1753" s="490"/>
      <c r="BP1753" s="73"/>
      <c r="BQ1753" s="73"/>
      <c r="BR1753" s="73"/>
      <c r="BS1753" s="493"/>
      <c r="BT1753" s="493"/>
      <c r="BU1753" s="493"/>
      <c r="BV1753" s="70"/>
      <c r="BW1753" s="70"/>
      <c r="BX1753" s="70"/>
      <c r="BY1753" s="70"/>
      <c r="BZ1753" s="70"/>
      <c r="CA1753" s="70"/>
      <c r="CB1753" s="70"/>
      <c r="CC1753" s="70"/>
      <c r="CD1753" s="491"/>
      <c r="CE1753" s="491"/>
      <c r="CF1753" s="491"/>
      <c r="CG1753" s="491"/>
      <c r="CH1753" s="491"/>
      <c r="CI1753" s="491"/>
      <c r="CJ1753" s="491"/>
      <c r="CK1753" s="490"/>
      <c r="CL1753" s="186"/>
    </row>
    <row r="1754" spans="67:90" x14ac:dyDescent="0.2">
      <c r="BO1754" s="490"/>
      <c r="BP1754" s="73"/>
      <c r="BQ1754" s="73"/>
      <c r="BR1754" s="73"/>
      <c r="BS1754" s="493"/>
      <c r="BT1754" s="493"/>
      <c r="BU1754" s="493"/>
      <c r="BV1754" s="70"/>
      <c r="BW1754" s="70"/>
      <c r="BX1754" s="70"/>
      <c r="BY1754" s="70"/>
      <c r="BZ1754" s="70"/>
      <c r="CA1754" s="70"/>
      <c r="CB1754" s="70"/>
      <c r="CC1754" s="70"/>
      <c r="CD1754" s="491"/>
      <c r="CE1754" s="491"/>
      <c r="CF1754" s="491"/>
      <c r="CG1754" s="491"/>
      <c r="CH1754" s="491"/>
      <c r="CI1754" s="491"/>
      <c r="CJ1754" s="491"/>
      <c r="CK1754" s="490"/>
      <c r="CL1754" s="186"/>
    </row>
    <row r="1755" spans="67:90" x14ac:dyDescent="0.2">
      <c r="BO1755" s="490"/>
      <c r="BP1755" s="73"/>
      <c r="BQ1755" s="73"/>
      <c r="BR1755" s="73"/>
      <c r="BS1755" s="493"/>
      <c r="BT1755" s="493"/>
      <c r="BU1755" s="493"/>
      <c r="BV1755" s="70"/>
      <c r="BW1755" s="70"/>
      <c r="BX1755" s="70"/>
      <c r="BY1755" s="70"/>
      <c r="BZ1755" s="70"/>
      <c r="CA1755" s="70"/>
      <c r="CB1755" s="70"/>
      <c r="CC1755" s="70"/>
      <c r="CD1755" s="491"/>
      <c r="CE1755" s="491"/>
      <c r="CF1755" s="491"/>
      <c r="CG1755" s="491"/>
      <c r="CH1755" s="491"/>
      <c r="CI1755" s="491"/>
      <c r="CJ1755" s="491"/>
      <c r="CK1755" s="490"/>
      <c r="CL1755" s="186"/>
    </row>
    <row r="1756" spans="67:90" x14ac:dyDescent="0.2">
      <c r="BO1756" s="490"/>
      <c r="BP1756" s="73"/>
      <c r="BQ1756" s="73"/>
      <c r="BR1756" s="73"/>
      <c r="BS1756" s="493"/>
      <c r="BT1756" s="493"/>
      <c r="BU1756" s="493"/>
      <c r="BV1756" s="70"/>
      <c r="BW1756" s="70"/>
      <c r="BX1756" s="70"/>
      <c r="BY1756" s="70"/>
      <c r="BZ1756" s="70"/>
      <c r="CA1756" s="70"/>
      <c r="CB1756" s="70"/>
      <c r="CC1756" s="70"/>
      <c r="CD1756" s="491"/>
      <c r="CE1756" s="491"/>
      <c r="CF1756" s="491"/>
      <c r="CG1756" s="491"/>
      <c r="CH1756" s="491"/>
      <c r="CI1756" s="491"/>
      <c r="CJ1756" s="491"/>
      <c r="CK1756" s="490"/>
      <c r="CL1756" s="186"/>
    </row>
    <row r="1757" spans="67:90" x14ac:dyDescent="0.2">
      <c r="BO1757" s="490"/>
      <c r="BP1757" s="73"/>
      <c r="BQ1757" s="73"/>
      <c r="BR1757" s="73"/>
      <c r="BS1757" s="493"/>
      <c r="BT1757" s="493"/>
      <c r="BU1757" s="493"/>
      <c r="BV1757" s="70"/>
      <c r="BW1757" s="70"/>
      <c r="BX1757" s="70"/>
      <c r="BY1757" s="70"/>
      <c r="BZ1757" s="70"/>
      <c r="CA1757" s="70"/>
      <c r="CB1757" s="70"/>
      <c r="CC1757" s="70"/>
      <c r="CD1757" s="491"/>
      <c r="CE1757" s="491"/>
      <c r="CF1757" s="491"/>
      <c r="CG1757" s="491"/>
      <c r="CH1757" s="491"/>
      <c r="CI1757" s="491"/>
      <c r="CJ1757" s="491"/>
      <c r="CK1757" s="490"/>
      <c r="CL1757" s="186"/>
    </row>
    <row r="1758" spans="67:90" x14ac:dyDescent="0.2">
      <c r="BO1758" s="490"/>
      <c r="BP1758" s="73"/>
      <c r="BQ1758" s="73"/>
      <c r="BR1758" s="73"/>
      <c r="BS1758" s="493"/>
      <c r="BT1758" s="493"/>
      <c r="BU1758" s="493"/>
      <c r="BV1758" s="70"/>
      <c r="BW1758" s="70"/>
      <c r="BX1758" s="70"/>
      <c r="BY1758" s="70"/>
      <c r="BZ1758" s="70"/>
      <c r="CA1758" s="70"/>
      <c r="CB1758" s="70"/>
      <c r="CC1758" s="70"/>
      <c r="CD1758" s="491"/>
      <c r="CE1758" s="491"/>
      <c r="CF1758" s="491"/>
      <c r="CG1758" s="491"/>
      <c r="CH1758" s="491"/>
      <c r="CI1758" s="491"/>
      <c r="CJ1758" s="491"/>
      <c r="CK1758" s="490"/>
      <c r="CL1758" s="186"/>
    </row>
    <row r="1759" spans="67:90" x14ac:dyDescent="0.2">
      <c r="BO1759" s="490"/>
      <c r="BP1759" s="73"/>
      <c r="BQ1759" s="73"/>
      <c r="BR1759" s="73"/>
      <c r="BS1759" s="493"/>
      <c r="BT1759" s="493"/>
      <c r="BU1759" s="493"/>
      <c r="BV1759" s="70"/>
      <c r="BW1759" s="70"/>
      <c r="BX1759" s="70"/>
      <c r="BY1759" s="70"/>
      <c r="BZ1759" s="70"/>
      <c r="CA1759" s="70"/>
      <c r="CB1759" s="70"/>
      <c r="CC1759" s="70"/>
      <c r="CD1759" s="491"/>
      <c r="CE1759" s="491"/>
      <c r="CF1759" s="491"/>
      <c r="CG1759" s="491"/>
      <c r="CH1759" s="491"/>
      <c r="CI1759" s="491"/>
      <c r="CJ1759" s="491"/>
      <c r="CK1759" s="490"/>
      <c r="CL1759" s="186"/>
    </row>
    <row r="1760" spans="67:90" x14ac:dyDescent="0.2">
      <c r="BO1760" s="490"/>
      <c r="BP1760" s="73"/>
      <c r="BQ1760" s="73"/>
      <c r="BR1760" s="73"/>
      <c r="BS1760" s="493"/>
      <c r="BT1760" s="493"/>
      <c r="BU1760" s="493"/>
      <c r="BV1760" s="70"/>
      <c r="BW1760" s="70"/>
      <c r="BX1760" s="70"/>
      <c r="BY1760" s="70"/>
      <c r="BZ1760" s="70"/>
      <c r="CA1760" s="70"/>
      <c r="CB1760" s="70"/>
      <c r="CC1760" s="70"/>
      <c r="CD1760" s="491"/>
      <c r="CE1760" s="491"/>
      <c r="CF1760" s="491"/>
      <c r="CG1760" s="491"/>
      <c r="CH1760" s="491"/>
      <c r="CI1760" s="491"/>
      <c r="CJ1760" s="491"/>
      <c r="CK1760" s="490"/>
      <c r="CL1760" s="186"/>
    </row>
    <row r="1761" spans="67:90" x14ac:dyDescent="0.2">
      <c r="BO1761" s="490"/>
      <c r="BP1761" s="73"/>
      <c r="BQ1761" s="73"/>
      <c r="BR1761" s="73"/>
      <c r="BS1761" s="493"/>
      <c r="BT1761" s="493"/>
      <c r="BU1761" s="493"/>
      <c r="BV1761" s="70"/>
      <c r="BW1761" s="70"/>
      <c r="BX1761" s="70"/>
      <c r="BY1761" s="70"/>
      <c r="BZ1761" s="70"/>
      <c r="CA1761" s="70"/>
      <c r="CB1761" s="70"/>
      <c r="CC1761" s="70"/>
      <c r="CD1761" s="491"/>
      <c r="CE1761" s="491"/>
      <c r="CF1761" s="491"/>
      <c r="CG1761" s="491"/>
      <c r="CH1761" s="491"/>
      <c r="CI1761" s="491"/>
      <c r="CJ1761" s="491"/>
      <c r="CK1761" s="490"/>
      <c r="CL1761" s="186"/>
    </row>
    <row r="1762" spans="67:90" x14ac:dyDescent="0.2">
      <c r="BO1762" s="490"/>
      <c r="BP1762" s="73"/>
      <c r="BQ1762" s="73"/>
      <c r="BR1762" s="73"/>
      <c r="BS1762" s="493"/>
      <c r="BT1762" s="493"/>
      <c r="BU1762" s="493"/>
      <c r="BV1762" s="70"/>
      <c r="BW1762" s="70"/>
      <c r="BX1762" s="70"/>
      <c r="BY1762" s="70"/>
      <c r="BZ1762" s="70"/>
      <c r="CA1762" s="70"/>
      <c r="CB1762" s="70"/>
      <c r="CC1762" s="70"/>
      <c r="CD1762" s="491"/>
      <c r="CE1762" s="491"/>
      <c r="CF1762" s="491"/>
      <c r="CG1762" s="491"/>
      <c r="CH1762" s="491"/>
      <c r="CI1762" s="491"/>
      <c r="CJ1762" s="491"/>
      <c r="CK1762" s="490"/>
      <c r="CL1762" s="186"/>
    </row>
    <row r="1763" spans="67:90" x14ac:dyDescent="0.2">
      <c r="BO1763" s="490"/>
      <c r="BP1763" s="73"/>
      <c r="BQ1763" s="73"/>
      <c r="BR1763" s="73"/>
      <c r="BS1763" s="493"/>
      <c r="BT1763" s="493"/>
      <c r="BU1763" s="493"/>
      <c r="BV1763" s="70"/>
      <c r="BW1763" s="70"/>
      <c r="BX1763" s="70"/>
      <c r="BY1763" s="70"/>
      <c r="BZ1763" s="70"/>
      <c r="CA1763" s="70"/>
      <c r="CB1763" s="70"/>
      <c r="CC1763" s="70"/>
      <c r="CD1763" s="491"/>
      <c r="CE1763" s="491"/>
      <c r="CF1763" s="491"/>
      <c r="CG1763" s="491"/>
      <c r="CH1763" s="491"/>
      <c r="CI1763" s="491"/>
      <c r="CJ1763" s="491"/>
      <c r="CK1763" s="490"/>
      <c r="CL1763" s="186"/>
    </row>
    <row r="1764" spans="67:90" x14ac:dyDescent="0.2">
      <c r="BO1764" s="490"/>
      <c r="BP1764" s="73"/>
      <c r="BQ1764" s="73"/>
      <c r="BR1764" s="73"/>
      <c r="BS1764" s="493"/>
      <c r="BT1764" s="493"/>
      <c r="BU1764" s="493"/>
      <c r="BV1764" s="70"/>
      <c r="BW1764" s="70"/>
      <c r="BX1764" s="70"/>
      <c r="BY1764" s="70"/>
      <c r="BZ1764" s="70"/>
      <c r="CA1764" s="70"/>
      <c r="CB1764" s="70"/>
      <c r="CC1764" s="70"/>
      <c r="CD1764" s="491"/>
      <c r="CE1764" s="491"/>
      <c r="CF1764" s="491"/>
      <c r="CG1764" s="491"/>
      <c r="CH1764" s="491"/>
      <c r="CI1764" s="491"/>
      <c r="CJ1764" s="491"/>
      <c r="CK1764" s="490"/>
      <c r="CL1764" s="186"/>
    </row>
    <row r="1765" spans="67:90" x14ac:dyDescent="0.2">
      <c r="BO1765" s="490"/>
      <c r="BP1765" s="73"/>
      <c r="BQ1765" s="73"/>
      <c r="BR1765" s="73"/>
      <c r="BS1765" s="493"/>
      <c r="BT1765" s="493"/>
      <c r="BU1765" s="493"/>
      <c r="BV1765" s="70"/>
      <c r="BW1765" s="70"/>
      <c r="BX1765" s="70"/>
      <c r="BY1765" s="70"/>
      <c r="BZ1765" s="70"/>
      <c r="CA1765" s="70"/>
      <c r="CB1765" s="70"/>
      <c r="CC1765" s="70"/>
      <c r="CD1765" s="491"/>
      <c r="CE1765" s="491"/>
      <c r="CF1765" s="491"/>
      <c r="CG1765" s="491"/>
      <c r="CH1765" s="491"/>
      <c r="CI1765" s="491"/>
      <c r="CJ1765" s="491"/>
      <c r="CK1765" s="490"/>
      <c r="CL1765" s="186"/>
    </row>
    <row r="1766" spans="67:90" x14ac:dyDescent="0.2">
      <c r="BO1766" s="490"/>
      <c r="BP1766" s="73"/>
      <c r="BQ1766" s="73"/>
      <c r="BR1766" s="73"/>
      <c r="BS1766" s="493"/>
      <c r="BT1766" s="493"/>
      <c r="BU1766" s="493"/>
      <c r="BV1766" s="70"/>
      <c r="BW1766" s="70"/>
      <c r="BX1766" s="70"/>
      <c r="BY1766" s="70"/>
      <c r="BZ1766" s="70"/>
      <c r="CA1766" s="70"/>
      <c r="CB1766" s="70"/>
      <c r="CC1766" s="70"/>
      <c r="CD1766" s="491"/>
      <c r="CE1766" s="491"/>
      <c r="CF1766" s="491"/>
      <c r="CG1766" s="491"/>
      <c r="CH1766" s="491"/>
      <c r="CI1766" s="491"/>
      <c r="CJ1766" s="491"/>
      <c r="CK1766" s="490"/>
      <c r="CL1766" s="186"/>
    </row>
    <row r="1767" spans="67:90" x14ac:dyDescent="0.2">
      <c r="BO1767" s="490"/>
      <c r="BP1767" s="73"/>
      <c r="BQ1767" s="73"/>
      <c r="BR1767" s="73"/>
      <c r="BS1767" s="493"/>
      <c r="BT1767" s="493"/>
      <c r="BU1767" s="493"/>
      <c r="BV1767" s="70"/>
      <c r="BW1767" s="70"/>
      <c r="BX1767" s="70"/>
      <c r="BY1767" s="70"/>
      <c r="BZ1767" s="70"/>
      <c r="CA1767" s="70"/>
      <c r="CB1767" s="70"/>
      <c r="CC1767" s="70"/>
      <c r="CD1767" s="491"/>
      <c r="CE1767" s="491"/>
      <c r="CF1767" s="491"/>
      <c r="CG1767" s="491"/>
      <c r="CH1767" s="491"/>
      <c r="CI1767" s="491"/>
      <c r="CJ1767" s="491"/>
      <c r="CK1767" s="490"/>
      <c r="CL1767" s="186"/>
    </row>
    <row r="1768" spans="67:90" x14ac:dyDescent="0.2">
      <c r="BO1768" s="490"/>
      <c r="BP1768" s="73"/>
      <c r="BQ1768" s="73"/>
      <c r="BR1768" s="73"/>
      <c r="BS1768" s="493"/>
      <c r="BT1768" s="493"/>
      <c r="BU1768" s="493"/>
      <c r="BV1768" s="70"/>
      <c r="BW1768" s="70"/>
      <c r="BX1768" s="70"/>
      <c r="BY1768" s="70"/>
      <c r="BZ1768" s="70"/>
      <c r="CA1768" s="70"/>
      <c r="CB1768" s="70"/>
      <c r="CC1768" s="70"/>
      <c r="CD1768" s="491"/>
      <c r="CE1768" s="491"/>
      <c r="CF1768" s="491"/>
      <c r="CG1768" s="491"/>
      <c r="CH1768" s="491"/>
      <c r="CI1768" s="491"/>
      <c r="CJ1768" s="491"/>
      <c r="CK1768" s="490"/>
      <c r="CL1768" s="186"/>
    </row>
    <row r="1769" spans="67:90" x14ac:dyDescent="0.2">
      <c r="BO1769" s="490"/>
      <c r="BP1769" s="73"/>
      <c r="BQ1769" s="73"/>
      <c r="BR1769" s="73"/>
      <c r="BS1769" s="493"/>
      <c r="BT1769" s="493"/>
      <c r="BU1769" s="493"/>
      <c r="BV1769" s="70"/>
      <c r="BW1769" s="70"/>
      <c r="BX1769" s="70"/>
      <c r="BY1769" s="70"/>
      <c r="BZ1769" s="70"/>
      <c r="CA1769" s="70"/>
      <c r="CB1769" s="70"/>
      <c r="CC1769" s="70"/>
      <c r="CD1769" s="491"/>
      <c r="CE1769" s="491"/>
      <c r="CF1769" s="491"/>
      <c r="CG1769" s="491"/>
      <c r="CH1769" s="491"/>
      <c r="CI1769" s="491"/>
      <c r="CJ1769" s="491"/>
      <c r="CK1769" s="490"/>
      <c r="CL1769" s="186"/>
    </row>
    <row r="1770" spans="67:90" x14ac:dyDescent="0.2">
      <c r="BO1770" s="490"/>
      <c r="BP1770" s="73"/>
      <c r="BQ1770" s="73"/>
      <c r="BR1770" s="73"/>
      <c r="BS1770" s="493"/>
      <c r="BT1770" s="493"/>
      <c r="BU1770" s="493"/>
      <c r="BV1770" s="70"/>
      <c r="BW1770" s="70"/>
      <c r="BX1770" s="70"/>
      <c r="BY1770" s="70"/>
      <c r="BZ1770" s="70"/>
      <c r="CA1770" s="70"/>
      <c r="CB1770" s="70"/>
      <c r="CC1770" s="70"/>
      <c r="CD1770" s="491"/>
      <c r="CE1770" s="491"/>
      <c r="CF1770" s="491"/>
      <c r="CG1770" s="491"/>
      <c r="CH1770" s="491"/>
      <c r="CI1770" s="491"/>
      <c r="CJ1770" s="491"/>
      <c r="CK1770" s="490"/>
      <c r="CL1770" s="186"/>
    </row>
    <row r="1771" spans="67:90" x14ac:dyDescent="0.2">
      <c r="BO1771" s="490"/>
      <c r="BP1771" s="73"/>
      <c r="BQ1771" s="73"/>
      <c r="BR1771" s="73"/>
      <c r="BS1771" s="493"/>
      <c r="BT1771" s="493"/>
      <c r="BU1771" s="493"/>
      <c r="BV1771" s="70"/>
      <c r="BW1771" s="70"/>
      <c r="BX1771" s="70"/>
      <c r="BY1771" s="70"/>
      <c r="BZ1771" s="70"/>
      <c r="CA1771" s="70"/>
      <c r="CB1771" s="70"/>
      <c r="CC1771" s="70"/>
      <c r="CD1771" s="491"/>
      <c r="CE1771" s="491"/>
      <c r="CF1771" s="491"/>
      <c r="CG1771" s="491"/>
      <c r="CH1771" s="491"/>
      <c r="CI1771" s="491"/>
      <c r="CJ1771" s="491"/>
      <c r="CK1771" s="490"/>
      <c r="CL1771" s="186"/>
    </row>
    <row r="1772" spans="67:90" x14ac:dyDescent="0.2">
      <c r="BO1772" s="490"/>
      <c r="BP1772" s="73"/>
      <c r="BQ1772" s="73"/>
      <c r="BR1772" s="73"/>
      <c r="BS1772" s="493"/>
      <c r="BT1772" s="493"/>
      <c r="BU1772" s="493"/>
      <c r="BV1772" s="70"/>
      <c r="BW1772" s="70"/>
      <c r="BX1772" s="70"/>
      <c r="BY1772" s="70"/>
      <c r="BZ1772" s="70"/>
      <c r="CA1772" s="70"/>
      <c r="CB1772" s="70"/>
      <c r="CC1772" s="70"/>
      <c r="CD1772" s="491"/>
      <c r="CE1772" s="491"/>
      <c r="CF1772" s="491"/>
      <c r="CG1772" s="491"/>
      <c r="CH1772" s="491"/>
      <c r="CI1772" s="491"/>
      <c r="CJ1772" s="491"/>
      <c r="CK1772" s="490"/>
      <c r="CL1772" s="186"/>
    </row>
    <row r="1773" spans="67:90" x14ac:dyDescent="0.2">
      <c r="BO1773" s="490"/>
      <c r="BP1773" s="73"/>
      <c r="BQ1773" s="73"/>
      <c r="BR1773" s="73"/>
      <c r="BS1773" s="493"/>
      <c r="BT1773" s="493"/>
      <c r="BU1773" s="493"/>
      <c r="BV1773" s="70"/>
      <c r="BW1773" s="70"/>
      <c r="BX1773" s="70"/>
      <c r="BY1773" s="70"/>
      <c r="BZ1773" s="70"/>
      <c r="CA1773" s="70"/>
      <c r="CB1773" s="70"/>
      <c r="CC1773" s="70"/>
      <c r="CD1773" s="491"/>
      <c r="CE1773" s="491"/>
      <c r="CF1773" s="491"/>
      <c r="CG1773" s="491"/>
      <c r="CH1773" s="491"/>
      <c r="CI1773" s="491"/>
      <c r="CJ1773" s="491"/>
      <c r="CK1773" s="490"/>
      <c r="CL1773" s="186"/>
    </row>
    <row r="1774" spans="67:90" x14ac:dyDescent="0.2">
      <c r="BO1774" s="490"/>
      <c r="BP1774" s="73"/>
      <c r="BQ1774" s="73"/>
      <c r="BR1774" s="73"/>
      <c r="BS1774" s="493"/>
      <c r="BT1774" s="493"/>
      <c r="BU1774" s="493"/>
      <c r="BV1774" s="70"/>
      <c r="BW1774" s="70"/>
      <c r="BX1774" s="70"/>
      <c r="BY1774" s="70"/>
      <c r="BZ1774" s="70"/>
      <c r="CA1774" s="70"/>
      <c r="CB1774" s="70"/>
      <c r="CC1774" s="70"/>
      <c r="CD1774" s="491"/>
      <c r="CE1774" s="491"/>
      <c r="CF1774" s="491"/>
      <c r="CG1774" s="491"/>
      <c r="CH1774" s="491"/>
      <c r="CI1774" s="491"/>
      <c r="CJ1774" s="491"/>
      <c r="CK1774" s="490"/>
      <c r="CL1774" s="186"/>
    </row>
    <row r="1775" spans="67:90" x14ac:dyDescent="0.2">
      <c r="BO1775" s="490"/>
      <c r="BP1775" s="73"/>
      <c r="BQ1775" s="73"/>
      <c r="BR1775" s="73"/>
      <c r="BS1775" s="493"/>
      <c r="BT1775" s="493"/>
      <c r="BU1775" s="493"/>
      <c r="BV1775" s="70"/>
      <c r="BW1775" s="70"/>
      <c r="BX1775" s="70"/>
      <c r="BY1775" s="70"/>
      <c r="BZ1775" s="70"/>
      <c r="CA1775" s="70"/>
      <c r="CB1775" s="70"/>
      <c r="CC1775" s="70"/>
      <c r="CD1775" s="491"/>
      <c r="CE1775" s="491"/>
      <c r="CF1775" s="491"/>
      <c r="CG1775" s="491"/>
      <c r="CH1775" s="491"/>
      <c r="CI1775" s="491"/>
      <c r="CJ1775" s="491"/>
      <c r="CK1775" s="490"/>
      <c r="CL1775" s="186"/>
    </row>
    <row r="1776" spans="67:90" x14ac:dyDescent="0.2">
      <c r="BO1776" s="490"/>
      <c r="BP1776" s="73"/>
      <c r="BQ1776" s="73"/>
      <c r="BR1776" s="73"/>
      <c r="BS1776" s="493"/>
      <c r="BT1776" s="493"/>
      <c r="BU1776" s="493"/>
      <c r="BV1776" s="70"/>
      <c r="BW1776" s="70"/>
      <c r="BX1776" s="70"/>
      <c r="BY1776" s="70"/>
      <c r="BZ1776" s="70"/>
      <c r="CA1776" s="70"/>
      <c r="CB1776" s="70"/>
      <c r="CC1776" s="70"/>
      <c r="CD1776" s="491"/>
      <c r="CE1776" s="491"/>
      <c r="CF1776" s="491"/>
      <c r="CG1776" s="491"/>
      <c r="CH1776" s="491"/>
      <c r="CI1776" s="491"/>
      <c r="CJ1776" s="491"/>
      <c r="CK1776" s="490"/>
      <c r="CL1776" s="186"/>
    </row>
    <row r="1777" spans="67:90" x14ac:dyDescent="0.2">
      <c r="BO1777" s="490"/>
      <c r="BP1777" s="73"/>
      <c r="BQ1777" s="73"/>
      <c r="BR1777" s="73"/>
      <c r="BS1777" s="493"/>
      <c r="BT1777" s="493"/>
      <c r="BU1777" s="493"/>
      <c r="BV1777" s="70"/>
      <c r="BW1777" s="70"/>
      <c r="BX1777" s="70"/>
      <c r="BY1777" s="70"/>
      <c r="BZ1777" s="70"/>
      <c r="CA1777" s="70"/>
      <c r="CB1777" s="70"/>
      <c r="CC1777" s="70"/>
      <c r="CD1777" s="491"/>
      <c r="CE1777" s="491"/>
      <c r="CF1777" s="491"/>
      <c r="CG1777" s="491"/>
      <c r="CH1777" s="491"/>
      <c r="CI1777" s="491"/>
      <c r="CJ1777" s="491"/>
      <c r="CK1777" s="490"/>
      <c r="CL1777" s="186"/>
    </row>
    <row r="1778" spans="67:90" x14ac:dyDescent="0.2">
      <c r="BO1778" s="490"/>
      <c r="BP1778" s="73"/>
      <c r="BQ1778" s="73"/>
      <c r="BR1778" s="73"/>
      <c r="BS1778" s="493"/>
      <c r="BT1778" s="493"/>
      <c r="BU1778" s="493"/>
      <c r="BV1778" s="70"/>
      <c r="BW1778" s="70"/>
      <c r="BX1778" s="70"/>
      <c r="BY1778" s="70"/>
      <c r="BZ1778" s="70"/>
      <c r="CA1778" s="70"/>
      <c r="CB1778" s="70"/>
      <c r="CC1778" s="70"/>
      <c r="CD1778" s="491"/>
      <c r="CE1778" s="491"/>
      <c r="CF1778" s="491"/>
      <c r="CG1778" s="491"/>
      <c r="CH1778" s="491"/>
      <c r="CI1778" s="491"/>
      <c r="CJ1778" s="491"/>
      <c r="CK1778" s="490"/>
      <c r="CL1778" s="186"/>
    </row>
    <row r="1779" spans="67:90" x14ac:dyDescent="0.2">
      <c r="BO1779" s="490"/>
      <c r="BP1779" s="73"/>
      <c r="BQ1779" s="73"/>
      <c r="BR1779" s="73"/>
      <c r="BS1779" s="493"/>
      <c r="BT1779" s="493"/>
      <c r="BU1779" s="493"/>
      <c r="BV1779" s="70"/>
      <c r="BW1779" s="70"/>
      <c r="BX1779" s="70"/>
      <c r="BY1779" s="70"/>
      <c r="BZ1779" s="70"/>
      <c r="CA1779" s="70"/>
      <c r="CB1779" s="70"/>
      <c r="CC1779" s="70"/>
      <c r="CD1779" s="491"/>
      <c r="CE1779" s="491"/>
      <c r="CF1779" s="491"/>
      <c r="CG1779" s="491"/>
      <c r="CH1779" s="491"/>
      <c r="CI1779" s="491"/>
      <c r="CJ1779" s="491"/>
      <c r="CK1779" s="490"/>
      <c r="CL1779" s="186"/>
    </row>
    <row r="1780" spans="67:90" x14ac:dyDescent="0.2">
      <c r="BO1780" s="490"/>
      <c r="BP1780" s="73"/>
      <c r="BQ1780" s="73"/>
      <c r="BR1780" s="73"/>
      <c r="BS1780" s="493"/>
      <c r="BT1780" s="493"/>
      <c r="BU1780" s="493"/>
      <c r="BV1780" s="70"/>
      <c r="BW1780" s="70"/>
      <c r="BX1780" s="70"/>
      <c r="BY1780" s="70"/>
      <c r="BZ1780" s="70"/>
      <c r="CA1780" s="70"/>
      <c r="CB1780" s="70"/>
      <c r="CC1780" s="70"/>
      <c r="CD1780" s="491"/>
      <c r="CE1780" s="491"/>
      <c r="CF1780" s="491"/>
      <c r="CG1780" s="491"/>
      <c r="CH1780" s="491"/>
      <c r="CI1780" s="491"/>
      <c r="CJ1780" s="491"/>
      <c r="CK1780" s="490"/>
      <c r="CL1780" s="186"/>
    </row>
    <row r="1781" spans="67:90" x14ac:dyDescent="0.2">
      <c r="BO1781" s="490"/>
      <c r="BP1781" s="73"/>
      <c r="BQ1781" s="73"/>
      <c r="BR1781" s="73"/>
      <c r="BS1781" s="493"/>
      <c r="BT1781" s="493"/>
      <c r="BU1781" s="493"/>
      <c r="BV1781" s="70"/>
      <c r="BW1781" s="70"/>
      <c r="BX1781" s="70"/>
      <c r="BY1781" s="70"/>
      <c r="BZ1781" s="70"/>
      <c r="CA1781" s="70"/>
      <c r="CB1781" s="70"/>
      <c r="CC1781" s="70"/>
      <c r="CD1781" s="491"/>
      <c r="CE1781" s="491"/>
      <c r="CF1781" s="491"/>
      <c r="CG1781" s="491"/>
      <c r="CH1781" s="491"/>
      <c r="CI1781" s="491"/>
      <c r="CJ1781" s="491"/>
      <c r="CK1781" s="490"/>
      <c r="CL1781" s="186"/>
    </row>
    <row r="1782" spans="67:90" x14ac:dyDescent="0.2">
      <c r="BO1782" s="490"/>
      <c r="BP1782" s="73"/>
      <c r="BQ1782" s="73"/>
      <c r="BR1782" s="73"/>
      <c r="BS1782" s="493"/>
      <c r="BT1782" s="493"/>
      <c r="BU1782" s="493"/>
      <c r="BV1782" s="70"/>
      <c r="BW1782" s="70"/>
      <c r="BX1782" s="70"/>
      <c r="BY1782" s="70"/>
      <c r="BZ1782" s="70"/>
      <c r="CA1782" s="70"/>
      <c r="CB1782" s="70"/>
      <c r="CC1782" s="70"/>
      <c r="CD1782" s="491"/>
      <c r="CE1782" s="491"/>
      <c r="CF1782" s="491"/>
      <c r="CG1782" s="491"/>
      <c r="CH1782" s="491"/>
      <c r="CI1782" s="491"/>
      <c r="CJ1782" s="491"/>
      <c r="CK1782" s="490"/>
      <c r="CL1782" s="186"/>
    </row>
    <row r="1783" spans="67:90" x14ac:dyDescent="0.2">
      <c r="BO1783" s="490"/>
      <c r="BP1783" s="73"/>
      <c r="BQ1783" s="73"/>
      <c r="BR1783" s="73"/>
      <c r="BS1783" s="493"/>
      <c r="BT1783" s="493"/>
      <c r="BU1783" s="493"/>
      <c r="BV1783" s="70"/>
      <c r="BW1783" s="70"/>
      <c r="BX1783" s="70"/>
      <c r="BY1783" s="70"/>
      <c r="BZ1783" s="70"/>
      <c r="CA1783" s="70"/>
      <c r="CB1783" s="70"/>
      <c r="CC1783" s="70"/>
      <c r="CD1783" s="491"/>
      <c r="CE1783" s="491"/>
      <c r="CF1783" s="491"/>
      <c r="CG1783" s="491"/>
      <c r="CH1783" s="491"/>
      <c r="CI1783" s="491"/>
      <c r="CJ1783" s="491"/>
      <c r="CK1783" s="490"/>
      <c r="CL1783" s="186"/>
    </row>
    <row r="1784" spans="67:90" x14ac:dyDescent="0.2">
      <c r="BO1784" s="490"/>
      <c r="BP1784" s="73"/>
      <c r="BQ1784" s="73"/>
      <c r="BR1784" s="73"/>
      <c r="BS1784" s="493"/>
      <c r="BT1784" s="493"/>
      <c r="BU1784" s="493"/>
      <c r="BV1784" s="70"/>
      <c r="BW1784" s="70"/>
      <c r="BX1784" s="70"/>
      <c r="BY1784" s="70"/>
      <c r="BZ1784" s="70"/>
      <c r="CA1784" s="70"/>
      <c r="CB1784" s="70"/>
      <c r="CC1784" s="70"/>
      <c r="CD1784" s="491"/>
      <c r="CE1784" s="491"/>
      <c r="CF1784" s="491"/>
      <c r="CG1784" s="491"/>
      <c r="CH1784" s="491"/>
      <c r="CI1784" s="491"/>
      <c r="CJ1784" s="491"/>
      <c r="CK1784" s="490"/>
      <c r="CL1784" s="186"/>
    </row>
    <row r="1785" spans="67:90" x14ac:dyDescent="0.2">
      <c r="BO1785" s="490"/>
      <c r="BP1785" s="73"/>
      <c r="BQ1785" s="73"/>
      <c r="BR1785" s="73"/>
      <c r="BS1785" s="493"/>
      <c r="BT1785" s="493"/>
      <c r="BU1785" s="493"/>
      <c r="BV1785" s="70"/>
      <c r="BW1785" s="70"/>
      <c r="BX1785" s="70"/>
      <c r="BY1785" s="70"/>
      <c r="BZ1785" s="70"/>
      <c r="CA1785" s="70"/>
      <c r="CB1785" s="70"/>
      <c r="CC1785" s="70"/>
      <c r="CD1785" s="491"/>
      <c r="CE1785" s="491"/>
      <c r="CF1785" s="491"/>
      <c r="CG1785" s="491"/>
      <c r="CH1785" s="491"/>
      <c r="CI1785" s="491"/>
      <c r="CJ1785" s="491"/>
      <c r="CK1785" s="490"/>
      <c r="CL1785" s="186"/>
    </row>
    <row r="1786" spans="67:90" x14ac:dyDescent="0.2">
      <c r="BO1786" s="490"/>
      <c r="BP1786" s="73"/>
      <c r="BQ1786" s="73"/>
      <c r="BR1786" s="73"/>
      <c r="BS1786" s="493"/>
      <c r="BT1786" s="493"/>
      <c r="BU1786" s="493"/>
      <c r="BV1786" s="70"/>
      <c r="BW1786" s="70"/>
      <c r="BX1786" s="70"/>
      <c r="BY1786" s="70"/>
      <c r="BZ1786" s="70"/>
      <c r="CA1786" s="70"/>
      <c r="CB1786" s="70"/>
      <c r="CC1786" s="70"/>
      <c r="CD1786" s="491"/>
      <c r="CE1786" s="491"/>
      <c r="CF1786" s="491"/>
      <c r="CG1786" s="491"/>
      <c r="CH1786" s="491"/>
      <c r="CI1786" s="491"/>
      <c r="CJ1786" s="491"/>
      <c r="CK1786" s="490"/>
      <c r="CL1786" s="186"/>
    </row>
    <row r="1787" spans="67:90" x14ac:dyDescent="0.2">
      <c r="BO1787" s="490"/>
      <c r="BP1787" s="73"/>
      <c r="BQ1787" s="73"/>
      <c r="BR1787" s="73"/>
      <c r="BS1787" s="493"/>
      <c r="BT1787" s="493"/>
      <c r="BU1787" s="493"/>
      <c r="BV1787" s="70"/>
      <c r="BW1787" s="70"/>
      <c r="BX1787" s="70"/>
      <c r="BY1787" s="70"/>
      <c r="BZ1787" s="70"/>
      <c r="CA1787" s="70"/>
      <c r="CB1787" s="70"/>
      <c r="CC1787" s="70"/>
      <c r="CD1787" s="491"/>
      <c r="CE1787" s="491"/>
      <c r="CF1787" s="491"/>
      <c r="CG1787" s="491"/>
      <c r="CH1787" s="491"/>
      <c r="CI1787" s="491"/>
      <c r="CJ1787" s="491"/>
      <c r="CK1787" s="490"/>
      <c r="CL1787" s="186"/>
    </row>
    <row r="1788" spans="67:90" x14ac:dyDescent="0.2">
      <c r="BO1788" s="490"/>
      <c r="BP1788" s="73"/>
      <c r="BQ1788" s="73"/>
      <c r="BR1788" s="73"/>
      <c r="BS1788" s="493"/>
      <c r="BT1788" s="493"/>
      <c r="BU1788" s="493"/>
      <c r="BV1788" s="70"/>
      <c r="BW1788" s="70"/>
      <c r="BX1788" s="70"/>
      <c r="BY1788" s="70"/>
      <c r="BZ1788" s="70"/>
      <c r="CA1788" s="70"/>
      <c r="CB1788" s="70"/>
      <c r="CC1788" s="70"/>
      <c r="CD1788" s="491"/>
      <c r="CE1788" s="491"/>
      <c r="CF1788" s="491"/>
      <c r="CG1788" s="491"/>
      <c r="CH1788" s="491"/>
      <c r="CI1788" s="491"/>
      <c r="CJ1788" s="491"/>
      <c r="CK1788" s="490"/>
      <c r="CL1788" s="186"/>
    </row>
    <row r="1789" spans="67:90" x14ac:dyDescent="0.2">
      <c r="BO1789" s="490"/>
      <c r="BP1789" s="73"/>
      <c r="BQ1789" s="73"/>
      <c r="BR1789" s="73"/>
      <c r="BS1789" s="493"/>
      <c r="BT1789" s="493"/>
      <c r="BU1789" s="493"/>
      <c r="BV1789" s="70"/>
      <c r="BW1789" s="70"/>
      <c r="BX1789" s="70"/>
      <c r="BY1789" s="70"/>
      <c r="BZ1789" s="70"/>
      <c r="CA1789" s="70"/>
      <c r="CB1789" s="70"/>
      <c r="CC1789" s="70"/>
      <c r="CD1789" s="491"/>
      <c r="CE1789" s="491"/>
      <c r="CF1789" s="491"/>
      <c r="CG1789" s="491"/>
      <c r="CH1789" s="491"/>
      <c r="CI1789" s="491"/>
      <c r="CJ1789" s="491"/>
      <c r="CK1789" s="490"/>
      <c r="CL1789" s="186"/>
    </row>
    <row r="1790" spans="67:90" x14ac:dyDescent="0.2">
      <c r="BO1790" s="490"/>
      <c r="BP1790" s="73"/>
      <c r="BQ1790" s="73"/>
      <c r="BR1790" s="73"/>
      <c r="BS1790" s="493"/>
      <c r="BT1790" s="493"/>
      <c r="BU1790" s="493"/>
      <c r="BV1790" s="70"/>
      <c r="BW1790" s="70"/>
      <c r="BX1790" s="70"/>
      <c r="BY1790" s="70"/>
      <c r="BZ1790" s="70"/>
      <c r="CA1790" s="70"/>
      <c r="CB1790" s="70"/>
      <c r="CC1790" s="70"/>
      <c r="CD1790" s="491"/>
      <c r="CE1790" s="491"/>
      <c r="CF1790" s="491"/>
      <c r="CG1790" s="491"/>
      <c r="CH1790" s="491"/>
      <c r="CI1790" s="491"/>
      <c r="CJ1790" s="491"/>
      <c r="CK1790" s="490"/>
      <c r="CL1790" s="186"/>
    </row>
    <row r="1791" spans="67:90" x14ac:dyDescent="0.2">
      <c r="BO1791" s="490"/>
      <c r="BP1791" s="73"/>
      <c r="BQ1791" s="73"/>
      <c r="BR1791" s="73"/>
      <c r="BS1791" s="493"/>
      <c r="BT1791" s="493"/>
      <c r="BU1791" s="493"/>
      <c r="BV1791" s="70"/>
      <c r="BW1791" s="70"/>
      <c r="BX1791" s="70"/>
      <c r="BY1791" s="70"/>
      <c r="BZ1791" s="70"/>
      <c r="CA1791" s="70"/>
      <c r="CB1791" s="70"/>
      <c r="CC1791" s="70"/>
      <c r="CD1791" s="491"/>
      <c r="CE1791" s="491"/>
      <c r="CF1791" s="491"/>
      <c r="CG1791" s="491"/>
      <c r="CH1791" s="491"/>
      <c r="CI1791" s="491"/>
      <c r="CJ1791" s="491"/>
      <c r="CK1791" s="490"/>
      <c r="CL1791" s="186"/>
    </row>
    <row r="1792" spans="67:90" x14ac:dyDescent="0.2">
      <c r="BO1792" s="490"/>
      <c r="BP1792" s="73"/>
      <c r="BQ1792" s="73"/>
      <c r="BR1792" s="73"/>
      <c r="BS1792" s="493"/>
      <c r="BT1792" s="493"/>
      <c r="BU1792" s="493"/>
      <c r="BV1792" s="70"/>
      <c r="BW1792" s="70"/>
      <c r="BX1792" s="70"/>
      <c r="BY1792" s="70"/>
      <c r="BZ1792" s="70"/>
      <c r="CA1792" s="70"/>
      <c r="CB1792" s="70"/>
      <c r="CC1792" s="70"/>
      <c r="CD1792" s="491"/>
      <c r="CE1792" s="491"/>
      <c r="CF1792" s="491"/>
      <c r="CG1792" s="491"/>
      <c r="CH1792" s="491"/>
      <c r="CI1792" s="491"/>
      <c r="CJ1792" s="491"/>
      <c r="CK1792" s="490"/>
      <c r="CL1792" s="186"/>
    </row>
    <row r="1793" spans="67:90" x14ac:dyDescent="0.2">
      <c r="BO1793" s="490"/>
      <c r="BP1793" s="73"/>
      <c r="BQ1793" s="73"/>
      <c r="BR1793" s="73"/>
      <c r="BS1793" s="493"/>
      <c r="BT1793" s="493"/>
      <c r="BU1793" s="493"/>
      <c r="BV1793" s="70"/>
      <c r="BW1793" s="70"/>
      <c r="BX1793" s="70"/>
      <c r="BY1793" s="70"/>
      <c r="BZ1793" s="70"/>
      <c r="CA1793" s="70"/>
      <c r="CB1793" s="70"/>
      <c r="CC1793" s="70"/>
      <c r="CD1793" s="491"/>
      <c r="CE1793" s="491"/>
      <c r="CF1793" s="491"/>
      <c r="CG1793" s="491"/>
      <c r="CH1793" s="491"/>
      <c r="CI1793" s="491"/>
      <c r="CJ1793" s="491"/>
      <c r="CK1793" s="490"/>
      <c r="CL1793" s="186"/>
    </row>
    <row r="1794" spans="67:90" x14ac:dyDescent="0.2">
      <c r="BO1794" s="490"/>
      <c r="BP1794" s="73"/>
      <c r="BQ1794" s="73"/>
      <c r="BR1794" s="73"/>
      <c r="BS1794" s="493"/>
      <c r="BT1794" s="493"/>
      <c r="BU1794" s="493"/>
      <c r="BV1794" s="70"/>
      <c r="BW1794" s="70"/>
      <c r="BX1794" s="70"/>
      <c r="BY1794" s="70"/>
      <c r="BZ1794" s="70"/>
      <c r="CA1794" s="70"/>
      <c r="CB1794" s="70"/>
      <c r="CC1794" s="70"/>
      <c r="CD1794" s="491"/>
      <c r="CE1794" s="491"/>
      <c r="CF1794" s="491"/>
      <c r="CG1794" s="491"/>
      <c r="CH1794" s="491"/>
      <c r="CI1794" s="491"/>
      <c r="CJ1794" s="491"/>
      <c r="CK1794" s="490"/>
      <c r="CL1794" s="186"/>
    </row>
    <row r="1795" spans="67:90" x14ac:dyDescent="0.2">
      <c r="BO1795" s="490"/>
      <c r="BP1795" s="73"/>
      <c r="BQ1795" s="73"/>
      <c r="BR1795" s="73"/>
      <c r="BS1795" s="493"/>
      <c r="BT1795" s="493"/>
      <c r="BU1795" s="493"/>
      <c r="BV1795" s="70"/>
      <c r="BW1795" s="70"/>
      <c r="BX1795" s="70"/>
      <c r="BY1795" s="70"/>
      <c r="BZ1795" s="70"/>
      <c r="CA1795" s="70"/>
      <c r="CB1795" s="70"/>
      <c r="CC1795" s="70"/>
      <c r="CD1795" s="491"/>
      <c r="CE1795" s="491"/>
      <c r="CF1795" s="491"/>
      <c r="CG1795" s="491"/>
      <c r="CH1795" s="491"/>
      <c r="CI1795" s="491"/>
      <c r="CJ1795" s="491"/>
      <c r="CK1795" s="490"/>
      <c r="CL1795" s="186"/>
    </row>
    <row r="1796" spans="67:90" x14ac:dyDescent="0.2">
      <c r="BO1796" s="490"/>
      <c r="BP1796" s="73"/>
      <c r="BQ1796" s="73"/>
      <c r="BR1796" s="73"/>
      <c r="BS1796" s="493"/>
      <c r="BT1796" s="493"/>
      <c r="BU1796" s="493"/>
      <c r="BV1796" s="70"/>
      <c r="BW1796" s="70"/>
      <c r="BX1796" s="70"/>
      <c r="BY1796" s="70"/>
      <c r="BZ1796" s="70"/>
      <c r="CA1796" s="70"/>
      <c r="CB1796" s="70"/>
      <c r="CC1796" s="70"/>
      <c r="CD1796" s="491"/>
      <c r="CE1796" s="491"/>
      <c r="CF1796" s="491"/>
      <c r="CG1796" s="491"/>
      <c r="CH1796" s="491"/>
      <c r="CI1796" s="491"/>
      <c r="CJ1796" s="491"/>
      <c r="CK1796" s="490"/>
      <c r="CL1796" s="186"/>
    </row>
    <row r="1797" spans="67:90" x14ac:dyDescent="0.2">
      <c r="BO1797" s="490"/>
      <c r="BP1797" s="73"/>
      <c r="BQ1797" s="73"/>
      <c r="BR1797" s="73"/>
      <c r="BS1797" s="493"/>
      <c r="BT1797" s="493"/>
      <c r="BU1797" s="493"/>
      <c r="BV1797" s="70"/>
      <c r="BW1797" s="70"/>
      <c r="BX1797" s="70"/>
      <c r="BY1797" s="70"/>
      <c r="BZ1797" s="70"/>
      <c r="CA1797" s="70"/>
      <c r="CB1797" s="70"/>
      <c r="CC1797" s="70"/>
      <c r="CD1797" s="491"/>
      <c r="CE1797" s="491"/>
      <c r="CF1797" s="491"/>
      <c r="CG1797" s="491"/>
      <c r="CH1797" s="491"/>
      <c r="CI1797" s="491"/>
      <c r="CJ1797" s="491"/>
      <c r="CK1797" s="490"/>
      <c r="CL1797" s="186"/>
    </row>
    <row r="1798" spans="67:90" x14ac:dyDescent="0.2">
      <c r="BO1798" s="490"/>
      <c r="BP1798" s="73"/>
      <c r="BQ1798" s="73"/>
      <c r="BR1798" s="73"/>
      <c r="BS1798" s="493"/>
      <c r="BT1798" s="493"/>
      <c r="BU1798" s="493"/>
      <c r="BV1798" s="70"/>
      <c r="BW1798" s="70"/>
      <c r="BX1798" s="70"/>
      <c r="BY1798" s="70"/>
      <c r="BZ1798" s="70"/>
      <c r="CA1798" s="70"/>
      <c r="CB1798" s="70"/>
      <c r="CC1798" s="70"/>
      <c r="CD1798" s="491"/>
      <c r="CE1798" s="491"/>
      <c r="CF1798" s="491"/>
      <c r="CG1798" s="491"/>
      <c r="CH1798" s="491"/>
      <c r="CI1798" s="491"/>
      <c r="CJ1798" s="491"/>
      <c r="CK1798" s="490"/>
      <c r="CL1798" s="186"/>
    </row>
    <row r="1799" spans="67:90" x14ac:dyDescent="0.2">
      <c r="BO1799" s="490"/>
      <c r="BP1799" s="73"/>
      <c r="BQ1799" s="73"/>
      <c r="BR1799" s="73"/>
      <c r="BS1799" s="493"/>
      <c r="BT1799" s="493"/>
      <c r="BU1799" s="493"/>
      <c r="BV1799" s="70"/>
      <c r="BW1799" s="70"/>
      <c r="BX1799" s="70"/>
      <c r="BY1799" s="70"/>
      <c r="BZ1799" s="70"/>
      <c r="CA1799" s="70"/>
      <c r="CB1799" s="70"/>
      <c r="CC1799" s="70"/>
      <c r="CD1799" s="491"/>
      <c r="CE1799" s="491"/>
      <c r="CF1799" s="491"/>
      <c r="CG1799" s="491"/>
      <c r="CH1799" s="491"/>
      <c r="CI1799" s="491"/>
      <c r="CJ1799" s="491"/>
      <c r="CK1799" s="490"/>
      <c r="CL1799" s="186"/>
    </row>
    <row r="1800" spans="67:90" x14ac:dyDescent="0.2">
      <c r="BO1800" s="490"/>
      <c r="BP1800" s="73"/>
      <c r="BQ1800" s="73"/>
      <c r="BR1800" s="73"/>
      <c r="BS1800" s="493"/>
      <c r="BT1800" s="493"/>
      <c r="BU1800" s="493"/>
      <c r="BV1800" s="70"/>
      <c r="BW1800" s="70"/>
      <c r="BX1800" s="70"/>
      <c r="BY1800" s="70"/>
      <c r="BZ1800" s="70"/>
      <c r="CA1800" s="70"/>
      <c r="CB1800" s="70"/>
      <c r="CC1800" s="70"/>
      <c r="CD1800" s="491"/>
      <c r="CE1800" s="491"/>
      <c r="CF1800" s="491"/>
      <c r="CG1800" s="491"/>
      <c r="CH1800" s="491"/>
      <c r="CI1800" s="491"/>
      <c r="CJ1800" s="491"/>
      <c r="CK1800" s="490"/>
      <c r="CL1800" s="186"/>
    </row>
    <row r="1801" spans="67:90" x14ac:dyDescent="0.2">
      <c r="BO1801" s="490"/>
      <c r="BP1801" s="73"/>
      <c r="BQ1801" s="73"/>
      <c r="BR1801" s="73"/>
      <c r="BS1801" s="493"/>
      <c r="BT1801" s="493"/>
      <c r="BU1801" s="493"/>
      <c r="BV1801" s="70"/>
      <c r="BW1801" s="70"/>
      <c r="BX1801" s="70"/>
      <c r="BY1801" s="70"/>
      <c r="BZ1801" s="70"/>
      <c r="CA1801" s="70"/>
      <c r="CB1801" s="70"/>
      <c r="CC1801" s="70"/>
      <c r="CD1801" s="491"/>
      <c r="CE1801" s="491"/>
      <c r="CF1801" s="491"/>
      <c r="CG1801" s="491"/>
      <c r="CH1801" s="491"/>
      <c r="CI1801" s="491"/>
      <c r="CJ1801" s="491"/>
      <c r="CK1801" s="490"/>
      <c r="CL1801" s="186"/>
    </row>
    <row r="1802" spans="67:90" x14ac:dyDescent="0.2">
      <c r="BO1802" s="490"/>
      <c r="BP1802" s="73"/>
      <c r="BQ1802" s="73"/>
      <c r="BR1802" s="73"/>
      <c r="BS1802" s="493"/>
      <c r="BT1802" s="493"/>
      <c r="BU1802" s="493"/>
      <c r="BV1802" s="70"/>
      <c r="BW1802" s="70"/>
      <c r="BX1802" s="70"/>
      <c r="BY1802" s="70"/>
      <c r="BZ1802" s="70"/>
      <c r="CA1802" s="70"/>
      <c r="CB1802" s="70"/>
      <c r="CC1802" s="70"/>
      <c r="CD1802" s="491"/>
      <c r="CE1802" s="491"/>
      <c r="CF1802" s="491"/>
      <c r="CG1802" s="491"/>
      <c r="CH1802" s="491"/>
      <c r="CI1802" s="491"/>
      <c r="CJ1802" s="491"/>
      <c r="CK1802" s="490"/>
      <c r="CL1802" s="186"/>
    </row>
    <row r="1803" spans="67:90" x14ac:dyDescent="0.2">
      <c r="BO1803" s="490"/>
      <c r="BP1803" s="73"/>
      <c r="BQ1803" s="73"/>
      <c r="BR1803" s="73"/>
      <c r="BS1803" s="493"/>
      <c r="BT1803" s="493"/>
      <c r="BU1803" s="493"/>
      <c r="BV1803" s="70"/>
      <c r="BW1803" s="70"/>
      <c r="BX1803" s="70"/>
      <c r="BY1803" s="70"/>
      <c r="BZ1803" s="70"/>
      <c r="CA1803" s="70"/>
      <c r="CB1803" s="70"/>
      <c r="CC1803" s="70"/>
      <c r="CD1803" s="491"/>
      <c r="CE1803" s="491"/>
      <c r="CF1803" s="491"/>
      <c r="CG1803" s="491"/>
      <c r="CH1803" s="491"/>
      <c r="CI1803" s="491"/>
      <c r="CJ1803" s="491"/>
      <c r="CK1803" s="490"/>
      <c r="CL1803" s="186"/>
    </row>
    <row r="1804" spans="67:90" x14ac:dyDescent="0.2">
      <c r="BO1804" s="490"/>
      <c r="BP1804" s="73"/>
      <c r="BQ1804" s="73"/>
      <c r="BR1804" s="73"/>
      <c r="BS1804" s="493"/>
      <c r="BT1804" s="493"/>
      <c r="BU1804" s="493"/>
      <c r="BV1804" s="70"/>
      <c r="BW1804" s="70"/>
      <c r="BX1804" s="70"/>
      <c r="BY1804" s="70"/>
      <c r="BZ1804" s="70"/>
      <c r="CA1804" s="70"/>
      <c r="CB1804" s="70"/>
      <c r="CC1804" s="70"/>
      <c r="CD1804" s="491"/>
      <c r="CE1804" s="491"/>
      <c r="CF1804" s="491"/>
      <c r="CG1804" s="491"/>
      <c r="CH1804" s="491"/>
      <c r="CI1804" s="491"/>
      <c r="CJ1804" s="491"/>
      <c r="CK1804" s="490"/>
      <c r="CL1804" s="186"/>
    </row>
    <row r="1805" spans="67:90" x14ac:dyDescent="0.2">
      <c r="BO1805" s="490"/>
      <c r="BP1805" s="73"/>
      <c r="BQ1805" s="73"/>
      <c r="BR1805" s="73"/>
      <c r="BS1805" s="493"/>
      <c r="BT1805" s="493"/>
      <c r="BU1805" s="493"/>
      <c r="BV1805" s="70"/>
      <c r="BW1805" s="70"/>
      <c r="BX1805" s="70"/>
      <c r="BY1805" s="70"/>
      <c r="BZ1805" s="70"/>
      <c r="CA1805" s="70"/>
      <c r="CB1805" s="70"/>
      <c r="CC1805" s="70"/>
      <c r="CD1805" s="491"/>
      <c r="CE1805" s="491"/>
      <c r="CF1805" s="491"/>
      <c r="CG1805" s="491"/>
      <c r="CH1805" s="491"/>
      <c r="CI1805" s="491"/>
      <c r="CJ1805" s="491"/>
      <c r="CK1805" s="490"/>
      <c r="CL1805" s="186"/>
    </row>
    <row r="1806" spans="67:90" x14ac:dyDescent="0.2">
      <c r="BO1806" s="490"/>
      <c r="BP1806" s="73"/>
      <c r="BQ1806" s="73"/>
      <c r="BR1806" s="73"/>
      <c r="BS1806" s="493"/>
      <c r="BT1806" s="493"/>
      <c r="BU1806" s="493"/>
      <c r="BV1806" s="70"/>
      <c r="BW1806" s="70"/>
      <c r="BX1806" s="70"/>
      <c r="BY1806" s="70"/>
      <c r="BZ1806" s="70"/>
      <c r="CA1806" s="70"/>
      <c r="CB1806" s="70"/>
      <c r="CC1806" s="70"/>
      <c r="CD1806" s="491"/>
      <c r="CE1806" s="491"/>
      <c r="CF1806" s="491"/>
      <c r="CG1806" s="491"/>
      <c r="CH1806" s="491"/>
      <c r="CI1806" s="491"/>
      <c r="CJ1806" s="491"/>
      <c r="CK1806" s="490"/>
      <c r="CL1806" s="186"/>
    </row>
    <row r="1807" spans="67:90" x14ac:dyDescent="0.2">
      <c r="BO1807" s="490"/>
      <c r="BP1807" s="73"/>
      <c r="BQ1807" s="73"/>
      <c r="BR1807" s="73"/>
      <c r="BS1807" s="493"/>
      <c r="BT1807" s="493"/>
      <c r="BU1807" s="493"/>
      <c r="BV1807" s="70"/>
      <c r="BW1807" s="70"/>
      <c r="BX1807" s="70"/>
      <c r="BY1807" s="70"/>
      <c r="BZ1807" s="70"/>
      <c r="CA1807" s="70"/>
      <c r="CB1807" s="70"/>
      <c r="CC1807" s="70"/>
      <c r="CD1807" s="491"/>
      <c r="CE1807" s="491"/>
      <c r="CF1807" s="491"/>
      <c r="CG1807" s="491"/>
      <c r="CH1807" s="491"/>
      <c r="CI1807" s="491"/>
      <c r="CJ1807" s="491"/>
      <c r="CK1807" s="490"/>
      <c r="CL1807" s="186"/>
    </row>
    <row r="1808" spans="67:90" x14ac:dyDescent="0.2">
      <c r="BO1808" s="490"/>
      <c r="BP1808" s="73"/>
      <c r="BQ1808" s="73"/>
      <c r="BR1808" s="73"/>
      <c r="BS1808" s="493"/>
      <c r="BT1808" s="493"/>
      <c r="BU1808" s="493"/>
      <c r="BV1808" s="70"/>
      <c r="BW1808" s="70"/>
      <c r="BX1808" s="70"/>
      <c r="BY1808" s="70"/>
      <c r="BZ1808" s="70"/>
      <c r="CA1808" s="70"/>
      <c r="CB1808" s="70"/>
      <c r="CC1808" s="70"/>
      <c r="CD1808" s="491"/>
      <c r="CE1808" s="491"/>
      <c r="CF1808" s="491"/>
      <c r="CG1808" s="491"/>
      <c r="CH1808" s="491"/>
      <c r="CI1808" s="491"/>
      <c r="CJ1808" s="491"/>
      <c r="CK1808" s="490"/>
      <c r="CL1808" s="186"/>
    </row>
    <row r="1809" spans="67:90" x14ac:dyDescent="0.2">
      <c r="BO1809" s="490"/>
      <c r="BP1809" s="73"/>
      <c r="BQ1809" s="73"/>
      <c r="BR1809" s="73"/>
      <c r="BS1809" s="493"/>
      <c r="BT1809" s="493"/>
      <c r="BU1809" s="493"/>
      <c r="BV1809" s="70"/>
      <c r="BW1809" s="70"/>
      <c r="BX1809" s="70"/>
      <c r="BY1809" s="70"/>
      <c r="BZ1809" s="70"/>
      <c r="CA1809" s="70"/>
      <c r="CB1809" s="70"/>
      <c r="CC1809" s="70"/>
      <c r="CD1809" s="491"/>
      <c r="CE1809" s="491"/>
      <c r="CF1809" s="491"/>
      <c r="CG1809" s="491"/>
      <c r="CH1809" s="491"/>
      <c r="CI1809" s="491"/>
      <c r="CJ1809" s="491"/>
      <c r="CK1809" s="490"/>
      <c r="CL1809" s="186"/>
    </row>
    <row r="1810" spans="67:90" x14ac:dyDescent="0.2">
      <c r="BO1810" s="490"/>
      <c r="BP1810" s="73"/>
      <c r="BQ1810" s="73"/>
      <c r="BR1810" s="73"/>
      <c r="BS1810" s="493"/>
      <c r="BT1810" s="493"/>
      <c r="BU1810" s="493"/>
      <c r="BV1810" s="70"/>
      <c r="BW1810" s="70"/>
      <c r="BX1810" s="70"/>
      <c r="BY1810" s="70"/>
      <c r="BZ1810" s="70"/>
      <c r="CA1810" s="70"/>
      <c r="CB1810" s="70"/>
      <c r="CC1810" s="70"/>
      <c r="CD1810" s="491"/>
      <c r="CE1810" s="491"/>
      <c r="CF1810" s="491"/>
      <c r="CG1810" s="491"/>
      <c r="CH1810" s="491"/>
      <c r="CI1810" s="491"/>
      <c r="CJ1810" s="491"/>
      <c r="CK1810" s="490"/>
      <c r="CL1810" s="186"/>
    </row>
    <row r="1811" spans="67:90" x14ac:dyDescent="0.2">
      <c r="BO1811" s="490"/>
      <c r="BP1811" s="73"/>
      <c r="BQ1811" s="73"/>
      <c r="BR1811" s="73"/>
      <c r="BS1811" s="493"/>
      <c r="BT1811" s="493"/>
      <c r="BU1811" s="493"/>
      <c r="BV1811" s="70"/>
      <c r="BW1811" s="70"/>
      <c r="BX1811" s="70"/>
      <c r="BY1811" s="70"/>
      <c r="BZ1811" s="70"/>
      <c r="CA1811" s="70"/>
      <c r="CB1811" s="70"/>
      <c r="CC1811" s="70"/>
      <c r="CD1811" s="491"/>
      <c r="CE1811" s="491"/>
      <c r="CF1811" s="491"/>
      <c r="CG1811" s="491"/>
      <c r="CH1811" s="491"/>
      <c r="CI1811" s="491"/>
      <c r="CJ1811" s="491"/>
      <c r="CK1811" s="490"/>
      <c r="CL1811" s="186"/>
    </row>
    <row r="1812" spans="67:90" x14ac:dyDescent="0.2">
      <c r="BO1812" s="490"/>
      <c r="BP1812" s="73"/>
      <c r="BQ1812" s="73"/>
      <c r="BR1812" s="73"/>
      <c r="BS1812" s="493"/>
      <c r="BT1812" s="493"/>
      <c r="BU1812" s="493"/>
      <c r="BV1812" s="70"/>
      <c r="BW1812" s="70"/>
      <c r="BX1812" s="70"/>
      <c r="BY1812" s="70"/>
      <c r="BZ1812" s="70"/>
      <c r="CA1812" s="70"/>
      <c r="CB1812" s="70"/>
      <c r="CC1812" s="70"/>
      <c r="CD1812" s="491"/>
      <c r="CE1812" s="491"/>
      <c r="CF1812" s="491"/>
      <c r="CG1812" s="491"/>
      <c r="CH1812" s="491"/>
      <c r="CI1812" s="491"/>
      <c r="CJ1812" s="491"/>
      <c r="CK1812" s="490"/>
      <c r="CL1812" s="186"/>
    </row>
    <row r="1813" spans="67:90" x14ac:dyDescent="0.2">
      <c r="BO1813" s="490"/>
      <c r="BP1813" s="73"/>
      <c r="BQ1813" s="73"/>
      <c r="BR1813" s="73"/>
      <c r="BS1813" s="493"/>
      <c r="BT1813" s="493"/>
      <c r="BU1813" s="493"/>
      <c r="BV1813" s="70"/>
      <c r="BW1813" s="70"/>
      <c r="BX1813" s="70"/>
      <c r="BY1813" s="70"/>
      <c r="BZ1813" s="70"/>
      <c r="CA1813" s="70"/>
      <c r="CB1813" s="70"/>
      <c r="CC1813" s="70"/>
      <c r="CD1813" s="491"/>
      <c r="CE1813" s="491"/>
      <c r="CF1813" s="491"/>
      <c r="CG1813" s="491"/>
      <c r="CH1813" s="491"/>
      <c r="CI1813" s="491"/>
      <c r="CJ1813" s="491"/>
      <c r="CK1813" s="490"/>
      <c r="CL1813" s="186"/>
    </row>
    <row r="1814" spans="67:90" x14ac:dyDescent="0.2">
      <c r="BO1814" s="490"/>
      <c r="BP1814" s="73"/>
      <c r="BQ1814" s="73"/>
      <c r="BR1814" s="73"/>
      <c r="BS1814" s="493"/>
      <c r="BT1814" s="493"/>
      <c r="BU1814" s="493"/>
      <c r="BV1814" s="70"/>
      <c r="BW1814" s="70"/>
      <c r="BX1814" s="70"/>
      <c r="BY1814" s="70"/>
      <c r="BZ1814" s="70"/>
      <c r="CA1814" s="70"/>
      <c r="CB1814" s="70"/>
      <c r="CC1814" s="70"/>
      <c r="CD1814" s="491"/>
      <c r="CE1814" s="491"/>
      <c r="CF1814" s="491"/>
      <c r="CG1814" s="491"/>
      <c r="CH1814" s="491"/>
      <c r="CI1814" s="491"/>
      <c r="CJ1814" s="491"/>
      <c r="CK1814" s="490"/>
      <c r="CL1814" s="186"/>
    </row>
    <row r="1815" spans="67:90" x14ac:dyDescent="0.2">
      <c r="BO1815" s="490"/>
      <c r="BP1815" s="73"/>
      <c r="BQ1815" s="73"/>
      <c r="BR1815" s="73"/>
      <c r="BS1815" s="493"/>
      <c r="BT1815" s="493"/>
      <c r="BU1815" s="493"/>
      <c r="BV1815" s="70"/>
      <c r="BW1815" s="70"/>
      <c r="BX1815" s="70"/>
      <c r="BY1815" s="70"/>
      <c r="BZ1815" s="70"/>
      <c r="CA1815" s="70"/>
      <c r="CB1815" s="70"/>
      <c r="CC1815" s="70"/>
      <c r="CD1815" s="491"/>
      <c r="CE1815" s="491"/>
      <c r="CF1815" s="491"/>
      <c r="CG1815" s="491"/>
      <c r="CH1815" s="491"/>
      <c r="CI1815" s="491"/>
      <c r="CJ1815" s="491"/>
      <c r="CK1815" s="490"/>
      <c r="CL1815" s="186"/>
    </row>
    <row r="1816" spans="67:90" x14ac:dyDescent="0.2">
      <c r="BO1816" s="490"/>
      <c r="BP1816" s="73"/>
      <c r="BQ1816" s="73"/>
      <c r="BR1816" s="73"/>
      <c r="BS1816" s="493"/>
      <c r="BT1816" s="493"/>
      <c r="BU1816" s="493"/>
      <c r="BV1816" s="70"/>
      <c r="BW1816" s="70"/>
      <c r="BX1816" s="70"/>
      <c r="BY1816" s="70"/>
      <c r="BZ1816" s="70"/>
      <c r="CA1816" s="70"/>
      <c r="CB1816" s="70"/>
      <c r="CC1816" s="70"/>
      <c r="CD1816" s="491"/>
      <c r="CE1816" s="491"/>
      <c r="CF1816" s="491"/>
      <c r="CG1816" s="491"/>
      <c r="CH1816" s="491"/>
      <c r="CI1816" s="491"/>
      <c r="CJ1816" s="491"/>
      <c r="CK1816" s="490"/>
      <c r="CL1816" s="186"/>
    </row>
    <row r="1817" spans="67:90" x14ac:dyDescent="0.2">
      <c r="BO1817" s="490"/>
      <c r="BP1817" s="73"/>
      <c r="BQ1817" s="73"/>
      <c r="BR1817" s="73"/>
      <c r="BS1817" s="493"/>
      <c r="BT1817" s="493"/>
      <c r="BU1817" s="493"/>
      <c r="BV1817" s="70"/>
      <c r="BW1817" s="70"/>
      <c r="BX1817" s="70"/>
      <c r="BY1817" s="70"/>
      <c r="BZ1817" s="70"/>
      <c r="CA1817" s="70"/>
      <c r="CB1817" s="70"/>
      <c r="CC1817" s="70"/>
      <c r="CD1817" s="491"/>
      <c r="CE1817" s="491"/>
      <c r="CF1817" s="491"/>
      <c r="CG1817" s="491"/>
      <c r="CH1817" s="491"/>
      <c r="CI1817" s="491"/>
      <c r="CJ1817" s="491"/>
      <c r="CK1817" s="490"/>
      <c r="CL1817" s="186"/>
    </row>
    <row r="1818" spans="67:90" x14ac:dyDescent="0.2">
      <c r="BO1818" s="490"/>
      <c r="BP1818" s="73"/>
      <c r="BQ1818" s="73"/>
      <c r="BR1818" s="73"/>
      <c r="BS1818" s="493"/>
      <c r="BT1818" s="493"/>
      <c r="BU1818" s="493"/>
      <c r="BV1818" s="70"/>
      <c r="BW1818" s="70"/>
      <c r="BX1818" s="70"/>
      <c r="BY1818" s="70"/>
      <c r="BZ1818" s="70"/>
      <c r="CA1818" s="70"/>
      <c r="CB1818" s="70"/>
      <c r="CC1818" s="70"/>
      <c r="CD1818" s="491"/>
      <c r="CE1818" s="491"/>
      <c r="CF1818" s="491"/>
      <c r="CG1818" s="491"/>
      <c r="CH1818" s="491"/>
      <c r="CI1818" s="491"/>
      <c r="CJ1818" s="491"/>
      <c r="CK1818" s="490"/>
      <c r="CL1818" s="186"/>
    </row>
    <row r="1819" spans="67:90" x14ac:dyDescent="0.2">
      <c r="BO1819" s="490"/>
      <c r="BP1819" s="73"/>
      <c r="BQ1819" s="73"/>
      <c r="BR1819" s="73"/>
      <c r="BS1819" s="493"/>
      <c r="BT1819" s="493"/>
      <c r="BU1819" s="493"/>
      <c r="BV1819" s="70"/>
      <c r="BW1819" s="70"/>
      <c r="BX1819" s="70"/>
      <c r="BY1819" s="70"/>
      <c r="BZ1819" s="70"/>
      <c r="CA1819" s="70"/>
      <c r="CB1819" s="70"/>
      <c r="CC1819" s="70"/>
      <c r="CD1819" s="491"/>
      <c r="CE1819" s="491"/>
      <c r="CF1819" s="491"/>
      <c r="CG1819" s="491"/>
      <c r="CH1819" s="491"/>
      <c r="CI1819" s="491"/>
      <c r="CJ1819" s="491"/>
      <c r="CK1819" s="490"/>
      <c r="CL1819" s="186"/>
    </row>
    <row r="1820" spans="67:90" x14ac:dyDescent="0.2">
      <c r="BO1820" s="490"/>
      <c r="BP1820" s="73"/>
      <c r="BQ1820" s="73"/>
      <c r="BR1820" s="73"/>
      <c r="BS1820" s="493"/>
      <c r="BT1820" s="493"/>
      <c r="BU1820" s="493"/>
      <c r="BV1820" s="70"/>
      <c r="BW1820" s="70"/>
      <c r="BX1820" s="70"/>
      <c r="BY1820" s="70"/>
      <c r="BZ1820" s="70"/>
      <c r="CA1820" s="70"/>
      <c r="CB1820" s="70"/>
      <c r="CC1820" s="70"/>
      <c r="CD1820" s="491"/>
      <c r="CE1820" s="491"/>
      <c r="CF1820" s="491"/>
      <c r="CG1820" s="491"/>
      <c r="CH1820" s="491"/>
      <c r="CI1820" s="491"/>
      <c r="CJ1820" s="491"/>
      <c r="CK1820" s="490"/>
      <c r="CL1820" s="186"/>
    </row>
    <row r="1821" spans="67:90" x14ac:dyDescent="0.2">
      <c r="BO1821" s="490"/>
      <c r="BP1821" s="73"/>
      <c r="BQ1821" s="73"/>
      <c r="BR1821" s="73"/>
      <c r="BS1821" s="493"/>
      <c r="BT1821" s="493"/>
      <c r="BU1821" s="493"/>
      <c r="BV1821" s="70"/>
      <c r="BW1821" s="70"/>
      <c r="BX1821" s="70"/>
      <c r="BY1821" s="70"/>
      <c r="BZ1821" s="70"/>
      <c r="CA1821" s="70"/>
      <c r="CB1821" s="70"/>
      <c r="CC1821" s="70"/>
      <c r="CD1821" s="491"/>
      <c r="CE1821" s="491"/>
      <c r="CF1821" s="491"/>
      <c r="CG1821" s="491"/>
      <c r="CH1821" s="491"/>
      <c r="CI1821" s="491"/>
      <c r="CJ1821" s="491"/>
      <c r="CK1821" s="490"/>
      <c r="CL1821" s="186"/>
    </row>
    <row r="1822" spans="67:90" x14ac:dyDescent="0.2">
      <c r="BO1822" s="490"/>
      <c r="BP1822" s="73"/>
      <c r="BQ1822" s="73"/>
      <c r="BR1822" s="73"/>
      <c r="BS1822" s="493"/>
      <c r="BT1822" s="493"/>
      <c r="BU1822" s="493"/>
      <c r="BV1822" s="70"/>
      <c r="BW1822" s="70"/>
      <c r="BX1822" s="70"/>
      <c r="BY1822" s="70"/>
      <c r="BZ1822" s="70"/>
      <c r="CA1822" s="70"/>
      <c r="CB1822" s="70"/>
      <c r="CC1822" s="70"/>
      <c r="CD1822" s="491"/>
      <c r="CE1822" s="491"/>
      <c r="CF1822" s="491"/>
      <c r="CG1822" s="491"/>
      <c r="CH1822" s="491"/>
      <c r="CI1822" s="491"/>
      <c r="CJ1822" s="491"/>
      <c r="CK1822" s="490"/>
      <c r="CL1822" s="186"/>
    </row>
    <row r="1823" spans="67:90" x14ac:dyDescent="0.2">
      <c r="BO1823" s="490"/>
      <c r="BP1823" s="73"/>
      <c r="BQ1823" s="73"/>
      <c r="BR1823" s="73"/>
      <c r="BS1823" s="493"/>
      <c r="BT1823" s="493"/>
      <c r="BU1823" s="493"/>
      <c r="BV1823" s="70"/>
      <c r="BW1823" s="70"/>
      <c r="BX1823" s="70"/>
      <c r="BY1823" s="70"/>
      <c r="BZ1823" s="70"/>
      <c r="CA1823" s="70"/>
      <c r="CB1823" s="70"/>
      <c r="CC1823" s="70"/>
      <c r="CD1823" s="491"/>
      <c r="CE1823" s="491"/>
      <c r="CF1823" s="491"/>
      <c r="CG1823" s="491"/>
      <c r="CH1823" s="491"/>
      <c r="CI1823" s="491"/>
      <c r="CJ1823" s="491"/>
      <c r="CK1823" s="490"/>
      <c r="CL1823" s="186"/>
    </row>
    <row r="1824" spans="67:90" x14ac:dyDescent="0.2">
      <c r="BO1824" s="490"/>
      <c r="BP1824" s="73"/>
      <c r="BQ1824" s="73"/>
      <c r="BR1824" s="73"/>
      <c r="BS1824" s="493"/>
      <c r="BT1824" s="493"/>
      <c r="BU1824" s="493"/>
      <c r="BV1824" s="70"/>
      <c r="BW1824" s="70"/>
      <c r="BX1824" s="70"/>
      <c r="BY1824" s="70"/>
      <c r="BZ1824" s="70"/>
      <c r="CA1824" s="70"/>
      <c r="CB1824" s="70"/>
      <c r="CC1824" s="70"/>
      <c r="CD1824" s="491"/>
      <c r="CE1824" s="491"/>
      <c r="CF1824" s="491"/>
      <c r="CG1824" s="491"/>
      <c r="CH1824" s="491"/>
      <c r="CI1824" s="491"/>
      <c r="CJ1824" s="491"/>
      <c r="CK1824" s="490"/>
      <c r="CL1824" s="186"/>
    </row>
    <row r="1825" spans="67:90" x14ac:dyDescent="0.2">
      <c r="BO1825" s="490"/>
      <c r="BP1825" s="73"/>
      <c r="BQ1825" s="73"/>
      <c r="BR1825" s="73"/>
      <c r="BS1825" s="493"/>
      <c r="BT1825" s="493"/>
      <c r="BU1825" s="493"/>
      <c r="BV1825" s="70"/>
      <c r="BW1825" s="70"/>
      <c r="BX1825" s="70"/>
      <c r="BY1825" s="70"/>
      <c r="BZ1825" s="70"/>
      <c r="CA1825" s="70"/>
      <c r="CB1825" s="70"/>
      <c r="CC1825" s="70"/>
      <c r="CD1825" s="491"/>
      <c r="CE1825" s="491"/>
      <c r="CF1825" s="491"/>
      <c r="CG1825" s="491"/>
      <c r="CH1825" s="491"/>
      <c r="CI1825" s="491"/>
      <c r="CJ1825" s="491"/>
      <c r="CK1825" s="490"/>
      <c r="CL1825" s="186"/>
    </row>
    <row r="1826" spans="67:90" x14ac:dyDescent="0.2">
      <c r="BO1826" s="490"/>
      <c r="BP1826" s="73"/>
      <c r="BQ1826" s="73"/>
      <c r="BR1826" s="73"/>
      <c r="BS1826" s="493"/>
      <c r="BT1826" s="493"/>
      <c r="BU1826" s="493"/>
      <c r="BV1826" s="70"/>
      <c r="BW1826" s="70"/>
      <c r="BX1826" s="70"/>
      <c r="BY1826" s="70"/>
      <c r="BZ1826" s="70"/>
      <c r="CA1826" s="70"/>
      <c r="CB1826" s="70"/>
      <c r="CC1826" s="70"/>
      <c r="CD1826" s="491"/>
      <c r="CE1826" s="491"/>
      <c r="CF1826" s="491"/>
      <c r="CG1826" s="491"/>
      <c r="CH1826" s="491"/>
      <c r="CI1826" s="491"/>
      <c r="CJ1826" s="491"/>
      <c r="CK1826" s="490"/>
      <c r="CL1826" s="186"/>
    </row>
    <row r="1827" spans="67:90" x14ac:dyDescent="0.2">
      <c r="BO1827" s="490"/>
      <c r="BP1827" s="73"/>
      <c r="BQ1827" s="73"/>
      <c r="BR1827" s="73"/>
      <c r="BS1827" s="493"/>
      <c r="BT1827" s="493"/>
      <c r="BU1827" s="493"/>
      <c r="BV1827" s="70"/>
      <c r="BW1827" s="70"/>
      <c r="BX1827" s="70"/>
      <c r="BY1827" s="70"/>
      <c r="BZ1827" s="70"/>
      <c r="CA1827" s="70"/>
      <c r="CB1827" s="70"/>
      <c r="CC1827" s="70"/>
      <c r="CD1827" s="491"/>
      <c r="CE1827" s="491"/>
      <c r="CF1827" s="491"/>
      <c r="CG1827" s="491"/>
      <c r="CH1827" s="491"/>
      <c r="CI1827" s="491"/>
      <c r="CJ1827" s="491"/>
      <c r="CK1827" s="490"/>
      <c r="CL1827" s="186"/>
    </row>
    <row r="1828" spans="67:90" x14ac:dyDescent="0.2">
      <c r="BO1828" s="490"/>
      <c r="BP1828" s="73"/>
      <c r="BQ1828" s="73"/>
      <c r="BR1828" s="73"/>
      <c r="BS1828" s="493"/>
      <c r="BT1828" s="493"/>
      <c r="BU1828" s="493"/>
      <c r="BV1828" s="70"/>
      <c r="BW1828" s="70"/>
      <c r="BX1828" s="70"/>
      <c r="BY1828" s="70"/>
      <c r="BZ1828" s="70"/>
      <c r="CA1828" s="70"/>
      <c r="CB1828" s="70"/>
      <c r="CC1828" s="70"/>
      <c r="CD1828" s="491"/>
      <c r="CE1828" s="491"/>
      <c r="CF1828" s="491"/>
      <c r="CG1828" s="491"/>
      <c r="CH1828" s="491"/>
      <c r="CI1828" s="491"/>
      <c r="CJ1828" s="491"/>
      <c r="CK1828" s="490"/>
      <c r="CL1828" s="186"/>
    </row>
    <row r="1829" spans="67:90" x14ac:dyDescent="0.2">
      <c r="BO1829" s="490"/>
      <c r="BP1829" s="73"/>
      <c r="BQ1829" s="73"/>
      <c r="BR1829" s="73"/>
      <c r="BS1829" s="493"/>
      <c r="BT1829" s="493"/>
      <c r="BU1829" s="493"/>
      <c r="BV1829" s="70"/>
      <c r="BW1829" s="70"/>
      <c r="BX1829" s="70"/>
      <c r="BY1829" s="70"/>
      <c r="BZ1829" s="70"/>
      <c r="CA1829" s="70"/>
      <c r="CB1829" s="70"/>
      <c r="CC1829" s="70"/>
      <c r="CD1829" s="491"/>
      <c r="CE1829" s="491"/>
      <c r="CF1829" s="491"/>
      <c r="CG1829" s="491"/>
      <c r="CH1829" s="491"/>
      <c r="CI1829" s="491"/>
      <c r="CJ1829" s="491"/>
      <c r="CK1829" s="490"/>
      <c r="CL1829" s="186"/>
    </row>
    <row r="1830" spans="67:90" x14ac:dyDescent="0.2">
      <c r="BO1830" s="490"/>
      <c r="BP1830" s="73"/>
      <c r="BQ1830" s="73"/>
      <c r="BR1830" s="73"/>
      <c r="BS1830" s="493"/>
      <c r="BT1830" s="493"/>
      <c r="BU1830" s="493"/>
      <c r="BV1830" s="70"/>
      <c r="BW1830" s="70"/>
      <c r="BX1830" s="70"/>
      <c r="BY1830" s="70"/>
      <c r="BZ1830" s="70"/>
      <c r="CA1830" s="70"/>
      <c r="CB1830" s="70"/>
      <c r="CC1830" s="70"/>
      <c r="CD1830" s="491"/>
      <c r="CE1830" s="491"/>
      <c r="CF1830" s="491"/>
      <c r="CG1830" s="491"/>
      <c r="CH1830" s="491"/>
      <c r="CI1830" s="491"/>
      <c r="CJ1830" s="491"/>
      <c r="CK1830" s="490"/>
      <c r="CL1830" s="186"/>
    </row>
    <row r="1831" spans="67:90" x14ac:dyDescent="0.2">
      <c r="BO1831" s="490"/>
      <c r="BP1831" s="73"/>
      <c r="BQ1831" s="73"/>
      <c r="BR1831" s="73"/>
      <c r="BS1831" s="493"/>
      <c r="BT1831" s="493"/>
      <c r="BU1831" s="493"/>
      <c r="BV1831" s="70"/>
      <c r="BW1831" s="70"/>
      <c r="BX1831" s="70"/>
      <c r="BY1831" s="70"/>
      <c r="BZ1831" s="70"/>
      <c r="CA1831" s="70"/>
      <c r="CB1831" s="70"/>
      <c r="CC1831" s="70"/>
      <c r="CD1831" s="491"/>
      <c r="CE1831" s="491"/>
      <c r="CF1831" s="491"/>
      <c r="CG1831" s="491"/>
      <c r="CH1831" s="491"/>
      <c r="CI1831" s="491"/>
      <c r="CJ1831" s="491"/>
      <c r="CK1831" s="490"/>
      <c r="CL1831" s="186"/>
    </row>
    <row r="1832" spans="67:90" x14ac:dyDescent="0.2">
      <c r="BO1832" s="490"/>
      <c r="BP1832" s="73"/>
      <c r="BQ1832" s="73"/>
      <c r="BR1832" s="73"/>
      <c r="BS1832" s="493"/>
      <c r="BT1832" s="493"/>
      <c r="BU1832" s="493"/>
      <c r="BV1832" s="70"/>
      <c r="BW1832" s="70"/>
      <c r="BX1832" s="70"/>
      <c r="BY1832" s="70"/>
      <c r="BZ1832" s="70"/>
      <c r="CA1832" s="70"/>
      <c r="CB1832" s="70"/>
      <c r="CC1832" s="70"/>
      <c r="CD1832" s="491"/>
      <c r="CE1832" s="491"/>
      <c r="CF1832" s="491"/>
      <c r="CG1832" s="491"/>
      <c r="CH1832" s="491"/>
      <c r="CI1832" s="491"/>
      <c r="CJ1832" s="491"/>
      <c r="CK1832" s="490"/>
      <c r="CL1832" s="186"/>
    </row>
    <row r="1833" spans="67:90" x14ac:dyDescent="0.2">
      <c r="BO1833" s="490"/>
      <c r="BP1833" s="73"/>
      <c r="BQ1833" s="73"/>
      <c r="BR1833" s="73"/>
      <c r="BS1833" s="493"/>
      <c r="BT1833" s="493"/>
      <c r="BU1833" s="493"/>
      <c r="BV1833" s="70"/>
      <c r="BW1833" s="70"/>
      <c r="BX1833" s="70"/>
      <c r="BY1833" s="70"/>
      <c r="BZ1833" s="70"/>
      <c r="CA1833" s="70"/>
      <c r="CB1833" s="70"/>
      <c r="CC1833" s="70"/>
      <c r="CD1833" s="491"/>
      <c r="CE1833" s="491"/>
      <c r="CF1833" s="491"/>
      <c r="CG1833" s="491"/>
      <c r="CH1833" s="491"/>
      <c r="CI1833" s="491"/>
      <c r="CJ1833" s="491"/>
      <c r="CK1833" s="490"/>
      <c r="CL1833" s="186"/>
    </row>
    <row r="1834" spans="67:90" x14ac:dyDescent="0.2">
      <c r="BO1834" s="490"/>
      <c r="BP1834" s="73"/>
      <c r="BQ1834" s="73"/>
      <c r="BR1834" s="73"/>
      <c r="BS1834" s="493"/>
      <c r="BT1834" s="493"/>
      <c r="BU1834" s="493"/>
      <c r="BV1834" s="70"/>
      <c r="BW1834" s="70"/>
      <c r="BX1834" s="70"/>
      <c r="BY1834" s="70"/>
      <c r="BZ1834" s="70"/>
      <c r="CA1834" s="70"/>
      <c r="CB1834" s="70"/>
      <c r="CC1834" s="70"/>
      <c r="CD1834" s="491"/>
      <c r="CE1834" s="491"/>
      <c r="CF1834" s="491"/>
      <c r="CG1834" s="491"/>
      <c r="CH1834" s="491"/>
      <c r="CI1834" s="491"/>
      <c r="CJ1834" s="491"/>
      <c r="CK1834" s="490"/>
      <c r="CL1834" s="186"/>
    </row>
    <row r="1835" spans="67:90" x14ac:dyDescent="0.2">
      <c r="BO1835" s="490"/>
      <c r="BP1835" s="73"/>
      <c r="BQ1835" s="73"/>
      <c r="BR1835" s="73"/>
      <c r="BS1835" s="493"/>
      <c r="BT1835" s="493"/>
      <c r="BU1835" s="493"/>
      <c r="BV1835" s="70"/>
      <c r="BW1835" s="70"/>
      <c r="BX1835" s="70"/>
      <c r="BY1835" s="70"/>
      <c r="BZ1835" s="70"/>
      <c r="CA1835" s="70"/>
      <c r="CB1835" s="70"/>
      <c r="CC1835" s="70"/>
      <c r="CD1835" s="491"/>
      <c r="CE1835" s="491"/>
      <c r="CF1835" s="491"/>
      <c r="CG1835" s="491"/>
      <c r="CH1835" s="491"/>
      <c r="CI1835" s="491"/>
      <c r="CJ1835" s="491"/>
      <c r="CK1835" s="490"/>
      <c r="CL1835" s="186"/>
    </row>
    <row r="1836" spans="67:90" x14ac:dyDescent="0.2">
      <c r="BO1836" s="490"/>
      <c r="BP1836" s="73"/>
      <c r="BQ1836" s="73"/>
      <c r="BR1836" s="73"/>
      <c r="BS1836" s="493"/>
      <c r="BT1836" s="493"/>
      <c r="BU1836" s="493"/>
      <c r="BV1836" s="70"/>
      <c r="BW1836" s="70"/>
      <c r="BX1836" s="70"/>
      <c r="BY1836" s="70"/>
      <c r="BZ1836" s="70"/>
      <c r="CA1836" s="70"/>
      <c r="CB1836" s="70"/>
      <c r="CC1836" s="70"/>
      <c r="CD1836" s="491"/>
      <c r="CE1836" s="491"/>
      <c r="CF1836" s="491"/>
      <c r="CG1836" s="491"/>
      <c r="CH1836" s="491"/>
      <c r="CI1836" s="491"/>
      <c r="CJ1836" s="491"/>
      <c r="CK1836" s="490"/>
      <c r="CL1836" s="186"/>
    </row>
    <row r="1837" spans="67:90" x14ac:dyDescent="0.2">
      <c r="BO1837" s="490"/>
      <c r="BP1837" s="73"/>
      <c r="BQ1837" s="73"/>
      <c r="BR1837" s="73"/>
      <c r="BS1837" s="493"/>
      <c r="BT1837" s="493"/>
      <c r="BU1837" s="493"/>
      <c r="BV1837" s="70"/>
      <c r="BW1837" s="70"/>
      <c r="BX1837" s="70"/>
      <c r="BY1837" s="70"/>
      <c r="BZ1837" s="70"/>
      <c r="CA1837" s="70"/>
      <c r="CB1837" s="70"/>
      <c r="CC1837" s="70"/>
      <c r="CD1837" s="491"/>
      <c r="CE1837" s="491"/>
      <c r="CF1837" s="491"/>
      <c r="CG1837" s="491"/>
      <c r="CH1837" s="491"/>
      <c r="CI1837" s="491"/>
      <c r="CJ1837" s="491"/>
      <c r="CK1837" s="490"/>
      <c r="CL1837" s="186"/>
    </row>
    <row r="1838" spans="67:90" x14ac:dyDescent="0.2">
      <c r="BO1838" s="490"/>
      <c r="BP1838" s="73"/>
      <c r="BQ1838" s="73"/>
      <c r="BR1838" s="73"/>
      <c r="BS1838" s="493"/>
      <c r="BT1838" s="493"/>
      <c r="BU1838" s="493"/>
      <c r="BV1838" s="70"/>
      <c r="BW1838" s="70"/>
      <c r="BX1838" s="70"/>
      <c r="BY1838" s="70"/>
      <c r="BZ1838" s="70"/>
      <c r="CA1838" s="70"/>
      <c r="CB1838" s="70"/>
      <c r="CC1838" s="70"/>
      <c r="CD1838" s="491"/>
      <c r="CE1838" s="491"/>
      <c r="CF1838" s="491"/>
      <c r="CG1838" s="491"/>
      <c r="CH1838" s="491"/>
      <c r="CI1838" s="491"/>
      <c r="CJ1838" s="491"/>
      <c r="CK1838" s="490"/>
      <c r="CL1838" s="186"/>
    </row>
    <row r="1839" spans="67:90" x14ac:dyDescent="0.2">
      <c r="BO1839" s="490"/>
      <c r="BP1839" s="73"/>
      <c r="BQ1839" s="73"/>
      <c r="BR1839" s="73"/>
      <c r="BS1839" s="493"/>
      <c r="BT1839" s="493"/>
      <c r="BU1839" s="493"/>
      <c r="BV1839" s="70"/>
      <c r="BW1839" s="70"/>
      <c r="BX1839" s="70"/>
      <c r="BY1839" s="70"/>
      <c r="BZ1839" s="70"/>
      <c r="CA1839" s="70"/>
      <c r="CB1839" s="70"/>
      <c r="CC1839" s="70"/>
      <c r="CD1839" s="491"/>
      <c r="CE1839" s="491"/>
      <c r="CF1839" s="491"/>
      <c r="CG1839" s="491"/>
      <c r="CH1839" s="491"/>
      <c r="CI1839" s="491"/>
      <c r="CJ1839" s="491"/>
      <c r="CK1839" s="490"/>
      <c r="CL1839" s="186"/>
    </row>
    <row r="1840" spans="67:90" x14ac:dyDescent="0.2">
      <c r="BO1840" s="490"/>
      <c r="BP1840" s="73"/>
      <c r="BQ1840" s="73"/>
      <c r="BR1840" s="73"/>
      <c r="BS1840" s="493"/>
      <c r="BT1840" s="493"/>
      <c r="BU1840" s="493"/>
      <c r="BV1840" s="70"/>
      <c r="BW1840" s="70"/>
      <c r="BX1840" s="70"/>
      <c r="BY1840" s="70"/>
      <c r="BZ1840" s="70"/>
      <c r="CA1840" s="70"/>
      <c r="CB1840" s="70"/>
      <c r="CC1840" s="70"/>
      <c r="CD1840" s="491"/>
      <c r="CE1840" s="491"/>
      <c r="CF1840" s="491"/>
      <c r="CG1840" s="491"/>
      <c r="CH1840" s="491"/>
      <c r="CI1840" s="491"/>
      <c r="CJ1840" s="491"/>
      <c r="CK1840" s="490"/>
      <c r="CL1840" s="186"/>
    </row>
    <row r="1841" spans="67:90" x14ac:dyDescent="0.2">
      <c r="BO1841" s="490"/>
      <c r="BP1841" s="73"/>
      <c r="BQ1841" s="73"/>
      <c r="BR1841" s="73"/>
      <c r="BS1841" s="493"/>
      <c r="BT1841" s="493"/>
      <c r="BU1841" s="493"/>
      <c r="BV1841" s="70"/>
      <c r="BW1841" s="70"/>
      <c r="BX1841" s="70"/>
      <c r="BY1841" s="70"/>
      <c r="BZ1841" s="70"/>
      <c r="CA1841" s="70"/>
      <c r="CB1841" s="70"/>
      <c r="CC1841" s="70"/>
      <c r="CD1841" s="491"/>
      <c r="CE1841" s="491"/>
      <c r="CF1841" s="491"/>
      <c r="CG1841" s="491"/>
      <c r="CH1841" s="491"/>
      <c r="CI1841" s="491"/>
      <c r="CJ1841" s="491"/>
      <c r="CK1841" s="490"/>
      <c r="CL1841" s="186"/>
    </row>
    <row r="1842" spans="67:90" x14ac:dyDescent="0.2">
      <c r="BO1842" s="490"/>
      <c r="BP1842" s="73"/>
      <c r="BQ1842" s="73"/>
      <c r="BR1842" s="73"/>
      <c r="BS1842" s="493"/>
      <c r="BT1842" s="493"/>
      <c r="BU1842" s="493"/>
      <c r="BV1842" s="70"/>
      <c r="BW1842" s="70"/>
      <c r="BX1842" s="70"/>
      <c r="BY1842" s="70"/>
      <c r="BZ1842" s="70"/>
      <c r="CA1842" s="70"/>
      <c r="CB1842" s="70"/>
      <c r="CC1842" s="70"/>
      <c r="CD1842" s="491"/>
      <c r="CE1842" s="491"/>
      <c r="CF1842" s="491"/>
      <c r="CG1842" s="491"/>
      <c r="CH1842" s="491"/>
      <c r="CI1842" s="491"/>
      <c r="CJ1842" s="491"/>
      <c r="CK1842" s="490"/>
      <c r="CL1842" s="186"/>
    </row>
    <row r="1843" spans="67:90" x14ac:dyDescent="0.2">
      <c r="BO1843" s="490"/>
      <c r="BP1843" s="73"/>
      <c r="BQ1843" s="73"/>
      <c r="BR1843" s="73"/>
      <c r="BS1843" s="493"/>
      <c r="BT1843" s="493"/>
      <c r="BU1843" s="493"/>
      <c r="BV1843" s="70"/>
      <c r="BW1843" s="70"/>
      <c r="BX1843" s="70"/>
      <c r="BY1843" s="70"/>
      <c r="BZ1843" s="70"/>
      <c r="CA1843" s="70"/>
      <c r="CB1843" s="70"/>
      <c r="CC1843" s="70"/>
      <c r="CD1843" s="491"/>
      <c r="CE1843" s="491"/>
      <c r="CF1843" s="491"/>
      <c r="CG1843" s="491"/>
      <c r="CH1843" s="491"/>
      <c r="CI1843" s="491"/>
      <c r="CJ1843" s="491"/>
      <c r="CK1843" s="490"/>
      <c r="CL1843" s="186"/>
    </row>
    <row r="1844" spans="67:90" x14ac:dyDescent="0.2">
      <c r="BO1844" s="490"/>
      <c r="BP1844" s="73"/>
      <c r="BQ1844" s="73"/>
      <c r="BR1844" s="73"/>
      <c r="BS1844" s="493"/>
      <c r="BT1844" s="493"/>
      <c r="BU1844" s="493"/>
      <c r="BV1844" s="70"/>
      <c r="BW1844" s="70"/>
      <c r="BX1844" s="70"/>
      <c r="BY1844" s="70"/>
      <c r="BZ1844" s="70"/>
      <c r="CA1844" s="70"/>
      <c r="CB1844" s="70"/>
      <c r="CC1844" s="70"/>
      <c r="CD1844" s="491"/>
      <c r="CE1844" s="491"/>
      <c r="CF1844" s="491"/>
      <c r="CG1844" s="491"/>
      <c r="CH1844" s="491"/>
      <c r="CI1844" s="491"/>
      <c r="CJ1844" s="491"/>
      <c r="CK1844" s="490"/>
      <c r="CL1844" s="186"/>
    </row>
    <row r="1845" spans="67:90" x14ac:dyDescent="0.2">
      <c r="BO1845" s="490"/>
      <c r="BP1845" s="73"/>
      <c r="BQ1845" s="73"/>
      <c r="BR1845" s="73"/>
      <c r="BS1845" s="493"/>
      <c r="BT1845" s="493"/>
      <c r="BU1845" s="493"/>
      <c r="BV1845" s="70"/>
      <c r="BW1845" s="70"/>
      <c r="BX1845" s="70"/>
      <c r="BY1845" s="70"/>
      <c r="BZ1845" s="70"/>
      <c r="CA1845" s="70"/>
      <c r="CB1845" s="70"/>
      <c r="CC1845" s="70"/>
      <c r="CD1845" s="491"/>
      <c r="CE1845" s="491"/>
      <c r="CF1845" s="491"/>
      <c r="CG1845" s="491"/>
      <c r="CH1845" s="491"/>
      <c r="CI1845" s="491"/>
      <c r="CJ1845" s="491"/>
      <c r="CK1845" s="490"/>
      <c r="CL1845" s="186"/>
    </row>
    <row r="1846" spans="67:90" x14ac:dyDescent="0.2">
      <c r="BO1846" s="490"/>
      <c r="BP1846" s="73"/>
      <c r="BQ1846" s="73"/>
      <c r="BR1846" s="73"/>
      <c r="BS1846" s="493"/>
      <c r="BT1846" s="493"/>
      <c r="BU1846" s="493"/>
      <c r="BV1846" s="70"/>
      <c r="BW1846" s="70"/>
      <c r="BX1846" s="70"/>
      <c r="BY1846" s="70"/>
      <c r="BZ1846" s="70"/>
      <c r="CA1846" s="70"/>
      <c r="CB1846" s="70"/>
      <c r="CC1846" s="70"/>
      <c r="CD1846" s="491"/>
      <c r="CE1846" s="491"/>
      <c r="CF1846" s="491"/>
      <c r="CG1846" s="491"/>
      <c r="CH1846" s="491"/>
      <c r="CI1846" s="491"/>
      <c r="CJ1846" s="491"/>
      <c r="CK1846" s="490"/>
      <c r="CL1846" s="186"/>
    </row>
    <row r="1847" spans="67:90" x14ac:dyDescent="0.2">
      <c r="BO1847" s="490"/>
      <c r="BP1847" s="73"/>
      <c r="BQ1847" s="73"/>
      <c r="BR1847" s="73"/>
      <c r="BS1847" s="493"/>
      <c r="BT1847" s="493"/>
      <c r="BU1847" s="493"/>
      <c r="BV1847" s="70"/>
      <c r="BW1847" s="70"/>
      <c r="BX1847" s="70"/>
      <c r="BY1847" s="70"/>
      <c r="BZ1847" s="70"/>
      <c r="CA1847" s="70"/>
      <c r="CB1847" s="70"/>
      <c r="CC1847" s="70"/>
      <c r="CD1847" s="491"/>
      <c r="CE1847" s="491"/>
      <c r="CF1847" s="491"/>
      <c r="CG1847" s="491"/>
      <c r="CH1847" s="491"/>
      <c r="CI1847" s="491"/>
      <c r="CJ1847" s="491"/>
      <c r="CK1847" s="490"/>
      <c r="CL1847" s="186"/>
    </row>
    <row r="1848" spans="67:90" x14ac:dyDescent="0.2">
      <c r="BO1848" s="490"/>
      <c r="BP1848" s="73"/>
      <c r="BQ1848" s="73"/>
      <c r="BR1848" s="73"/>
      <c r="BS1848" s="493"/>
      <c r="BT1848" s="493"/>
      <c r="BU1848" s="493"/>
      <c r="BV1848" s="70"/>
      <c r="BW1848" s="70"/>
      <c r="BX1848" s="70"/>
      <c r="BY1848" s="70"/>
      <c r="BZ1848" s="70"/>
      <c r="CA1848" s="70"/>
      <c r="CB1848" s="70"/>
      <c r="CC1848" s="70"/>
      <c r="CD1848" s="491"/>
      <c r="CE1848" s="491"/>
      <c r="CF1848" s="491"/>
      <c r="CG1848" s="491"/>
      <c r="CH1848" s="491"/>
      <c r="CI1848" s="491"/>
      <c r="CJ1848" s="491"/>
      <c r="CK1848" s="490"/>
      <c r="CL1848" s="186"/>
    </row>
    <row r="1849" spans="67:90" x14ac:dyDescent="0.2">
      <c r="BO1849" s="490"/>
      <c r="BP1849" s="73"/>
      <c r="BQ1849" s="73"/>
      <c r="BR1849" s="73"/>
      <c r="BS1849" s="493"/>
      <c r="BT1849" s="493"/>
      <c r="BU1849" s="493"/>
      <c r="BV1849" s="70"/>
      <c r="BW1849" s="70"/>
      <c r="BX1849" s="70"/>
      <c r="BY1849" s="70"/>
      <c r="BZ1849" s="70"/>
      <c r="CA1849" s="70"/>
      <c r="CB1849" s="70"/>
      <c r="CC1849" s="70"/>
      <c r="CD1849" s="491"/>
      <c r="CE1849" s="491"/>
      <c r="CF1849" s="491"/>
      <c r="CG1849" s="491"/>
      <c r="CH1849" s="491"/>
      <c r="CI1849" s="491"/>
      <c r="CJ1849" s="491"/>
      <c r="CK1849" s="490"/>
      <c r="CL1849" s="186"/>
    </row>
    <row r="1850" spans="67:90" x14ac:dyDescent="0.2">
      <c r="BO1850" s="490"/>
      <c r="BP1850" s="73"/>
      <c r="BQ1850" s="73"/>
      <c r="BR1850" s="73"/>
      <c r="BS1850" s="493"/>
      <c r="BT1850" s="493"/>
      <c r="BU1850" s="493"/>
      <c r="BV1850" s="70"/>
      <c r="BW1850" s="70"/>
      <c r="BX1850" s="70"/>
      <c r="BY1850" s="70"/>
      <c r="BZ1850" s="70"/>
      <c r="CA1850" s="70"/>
      <c r="CB1850" s="70"/>
      <c r="CC1850" s="70"/>
      <c r="CD1850" s="491"/>
      <c r="CE1850" s="491"/>
      <c r="CF1850" s="491"/>
      <c r="CG1850" s="491"/>
      <c r="CH1850" s="491"/>
      <c r="CI1850" s="491"/>
      <c r="CJ1850" s="491"/>
      <c r="CK1850" s="490"/>
      <c r="CL1850" s="186"/>
    </row>
    <row r="1851" spans="67:90" x14ac:dyDescent="0.2">
      <c r="BO1851" s="490"/>
      <c r="BP1851" s="73"/>
      <c r="BQ1851" s="73"/>
      <c r="BR1851" s="73"/>
      <c r="BS1851" s="493"/>
      <c r="BT1851" s="493"/>
      <c r="BU1851" s="493"/>
      <c r="BV1851" s="70"/>
      <c r="BW1851" s="70"/>
      <c r="BX1851" s="70"/>
      <c r="BY1851" s="70"/>
      <c r="BZ1851" s="70"/>
      <c r="CA1851" s="70"/>
      <c r="CB1851" s="70"/>
      <c r="CC1851" s="70"/>
      <c r="CD1851" s="491"/>
      <c r="CE1851" s="491"/>
      <c r="CF1851" s="491"/>
      <c r="CG1851" s="491"/>
      <c r="CH1851" s="491"/>
      <c r="CI1851" s="491"/>
      <c r="CJ1851" s="491"/>
      <c r="CK1851" s="490"/>
      <c r="CL1851" s="186"/>
    </row>
    <row r="1852" spans="67:90" x14ac:dyDescent="0.2">
      <c r="BO1852" s="490"/>
      <c r="BP1852" s="73"/>
      <c r="BQ1852" s="73"/>
      <c r="BR1852" s="73"/>
      <c r="BS1852" s="493"/>
      <c r="BT1852" s="493"/>
      <c r="BU1852" s="493"/>
      <c r="BV1852" s="70"/>
      <c r="BW1852" s="70"/>
      <c r="BX1852" s="70"/>
      <c r="BY1852" s="70"/>
      <c r="BZ1852" s="70"/>
      <c r="CA1852" s="70"/>
      <c r="CB1852" s="70"/>
      <c r="CC1852" s="70"/>
      <c r="CD1852" s="491"/>
      <c r="CE1852" s="491"/>
      <c r="CF1852" s="491"/>
      <c r="CG1852" s="491"/>
      <c r="CH1852" s="491"/>
      <c r="CI1852" s="491"/>
      <c r="CJ1852" s="491"/>
      <c r="CK1852" s="490"/>
      <c r="CL1852" s="186"/>
    </row>
    <row r="1853" spans="67:90" x14ac:dyDescent="0.2">
      <c r="BO1853" s="490"/>
      <c r="BP1853" s="73"/>
      <c r="BQ1853" s="73"/>
      <c r="BR1853" s="73"/>
      <c r="BS1853" s="493"/>
      <c r="BT1853" s="493"/>
      <c r="BU1853" s="493"/>
      <c r="BV1853" s="70"/>
      <c r="BW1853" s="70"/>
      <c r="BX1853" s="70"/>
      <c r="BY1853" s="70"/>
      <c r="BZ1853" s="70"/>
      <c r="CA1853" s="70"/>
      <c r="CB1853" s="70"/>
      <c r="CC1853" s="70"/>
      <c r="CD1853" s="491"/>
      <c r="CE1853" s="491"/>
      <c r="CF1853" s="491"/>
      <c r="CG1853" s="491"/>
      <c r="CH1853" s="491"/>
      <c r="CI1853" s="491"/>
      <c r="CJ1853" s="491"/>
      <c r="CK1853" s="490"/>
      <c r="CL1853" s="186"/>
    </row>
    <row r="1854" spans="67:90" x14ac:dyDescent="0.2">
      <c r="BO1854" s="490"/>
      <c r="BP1854" s="73"/>
      <c r="BQ1854" s="73"/>
      <c r="BR1854" s="73"/>
      <c r="BS1854" s="493"/>
      <c r="BT1854" s="493"/>
      <c r="BU1854" s="493"/>
      <c r="BV1854" s="70"/>
      <c r="BW1854" s="70"/>
      <c r="BX1854" s="70"/>
      <c r="BY1854" s="70"/>
      <c r="BZ1854" s="70"/>
      <c r="CA1854" s="70"/>
      <c r="CB1854" s="70"/>
      <c r="CC1854" s="70"/>
      <c r="CD1854" s="491"/>
      <c r="CE1854" s="491"/>
      <c r="CF1854" s="491"/>
      <c r="CG1854" s="491"/>
      <c r="CH1854" s="491"/>
      <c r="CI1854" s="491"/>
      <c r="CJ1854" s="491"/>
      <c r="CK1854" s="490"/>
      <c r="CL1854" s="186"/>
    </row>
    <row r="1855" spans="67:90" x14ac:dyDescent="0.2">
      <c r="BO1855" s="490"/>
      <c r="BP1855" s="73"/>
      <c r="BQ1855" s="73"/>
      <c r="BR1855" s="73"/>
      <c r="BS1855" s="493"/>
      <c r="BT1855" s="493"/>
      <c r="BU1855" s="493"/>
      <c r="BV1855" s="70"/>
      <c r="BW1855" s="70"/>
      <c r="BX1855" s="70"/>
      <c r="BY1855" s="70"/>
      <c r="BZ1855" s="70"/>
      <c r="CA1855" s="70"/>
      <c r="CB1855" s="70"/>
      <c r="CC1855" s="70"/>
      <c r="CD1855" s="491"/>
      <c r="CE1855" s="491"/>
      <c r="CF1855" s="491"/>
      <c r="CG1855" s="491"/>
      <c r="CH1855" s="491"/>
      <c r="CI1855" s="491"/>
      <c r="CJ1855" s="491"/>
      <c r="CK1855" s="490"/>
      <c r="CL1855" s="186"/>
    </row>
    <row r="1856" spans="67:90" x14ac:dyDescent="0.2">
      <c r="BO1856" s="490"/>
      <c r="BP1856" s="73"/>
      <c r="BQ1856" s="73"/>
      <c r="BR1856" s="73"/>
      <c r="BS1856" s="493"/>
      <c r="BT1856" s="493"/>
      <c r="BU1856" s="493"/>
      <c r="BV1856" s="70"/>
      <c r="BW1856" s="70"/>
      <c r="BX1856" s="70"/>
      <c r="BY1856" s="70"/>
      <c r="BZ1856" s="70"/>
      <c r="CA1856" s="70"/>
      <c r="CB1856" s="70"/>
      <c r="CC1856" s="70"/>
      <c r="CD1856" s="491"/>
      <c r="CE1856" s="491"/>
      <c r="CF1856" s="491"/>
      <c r="CG1856" s="491"/>
      <c r="CH1856" s="491"/>
      <c r="CI1856" s="491"/>
      <c r="CJ1856" s="491"/>
      <c r="CK1856" s="490"/>
      <c r="CL1856" s="186"/>
    </row>
    <row r="1857" spans="67:90" x14ac:dyDescent="0.2">
      <c r="BO1857" s="490"/>
      <c r="BP1857" s="73"/>
      <c r="BQ1857" s="73"/>
      <c r="BR1857" s="73"/>
      <c r="BS1857" s="493"/>
      <c r="BT1857" s="493"/>
      <c r="BU1857" s="493"/>
      <c r="BV1857" s="70"/>
      <c r="BW1857" s="70"/>
      <c r="BX1857" s="70"/>
      <c r="BY1857" s="70"/>
      <c r="BZ1857" s="70"/>
      <c r="CA1857" s="70"/>
      <c r="CB1857" s="70"/>
      <c r="CC1857" s="70"/>
      <c r="CD1857" s="491"/>
      <c r="CE1857" s="491"/>
      <c r="CF1857" s="491"/>
      <c r="CG1857" s="491"/>
      <c r="CH1857" s="491"/>
      <c r="CI1857" s="491"/>
      <c r="CJ1857" s="491"/>
      <c r="CK1857" s="490"/>
      <c r="CL1857" s="186"/>
    </row>
    <row r="1858" spans="67:90" x14ac:dyDescent="0.2">
      <c r="BO1858" s="490"/>
      <c r="BP1858" s="73"/>
      <c r="BQ1858" s="73"/>
      <c r="BR1858" s="73"/>
      <c r="BS1858" s="493"/>
      <c r="BT1858" s="493"/>
      <c r="BU1858" s="493"/>
      <c r="BV1858" s="70"/>
      <c r="BW1858" s="70"/>
      <c r="BX1858" s="70"/>
      <c r="BY1858" s="70"/>
      <c r="BZ1858" s="70"/>
      <c r="CA1858" s="70"/>
      <c r="CB1858" s="70"/>
      <c r="CC1858" s="70"/>
      <c r="CD1858" s="491"/>
      <c r="CE1858" s="491"/>
      <c r="CF1858" s="491"/>
      <c r="CG1858" s="491"/>
      <c r="CH1858" s="491"/>
      <c r="CI1858" s="491"/>
      <c r="CJ1858" s="491"/>
      <c r="CK1858" s="490"/>
      <c r="CL1858" s="186"/>
    </row>
    <row r="1859" spans="67:90" x14ac:dyDescent="0.2">
      <c r="BO1859" s="490"/>
      <c r="BP1859" s="73"/>
      <c r="BQ1859" s="73"/>
      <c r="BR1859" s="73"/>
      <c r="BS1859" s="493"/>
      <c r="BT1859" s="493"/>
      <c r="BU1859" s="493"/>
      <c r="BV1859" s="70"/>
      <c r="BW1859" s="70"/>
      <c r="BX1859" s="70"/>
      <c r="BY1859" s="70"/>
      <c r="BZ1859" s="70"/>
      <c r="CA1859" s="70"/>
      <c r="CB1859" s="70"/>
      <c r="CC1859" s="70"/>
      <c r="CD1859" s="491"/>
      <c r="CE1859" s="491"/>
      <c r="CF1859" s="491"/>
      <c r="CG1859" s="491"/>
      <c r="CH1859" s="491"/>
      <c r="CI1859" s="491"/>
      <c r="CJ1859" s="491"/>
      <c r="CK1859" s="490"/>
      <c r="CL1859" s="186"/>
    </row>
    <row r="1860" spans="67:90" x14ac:dyDescent="0.2">
      <c r="BO1860" s="490"/>
      <c r="BP1860" s="73"/>
      <c r="BQ1860" s="73"/>
      <c r="BR1860" s="73"/>
      <c r="BS1860" s="493"/>
      <c r="BT1860" s="493"/>
      <c r="BU1860" s="493"/>
      <c r="BV1860" s="70"/>
      <c r="BW1860" s="70"/>
      <c r="BX1860" s="70"/>
      <c r="BY1860" s="70"/>
      <c r="BZ1860" s="70"/>
      <c r="CA1860" s="70"/>
      <c r="CB1860" s="70"/>
      <c r="CC1860" s="70"/>
      <c r="CD1860" s="491"/>
      <c r="CE1860" s="491"/>
      <c r="CF1860" s="491"/>
      <c r="CG1860" s="491"/>
      <c r="CH1860" s="491"/>
      <c r="CI1860" s="491"/>
      <c r="CJ1860" s="491"/>
      <c r="CK1860" s="490"/>
      <c r="CL1860" s="186"/>
    </row>
    <row r="1861" spans="67:90" x14ac:dyDescent="0.2">
      <c r="BO1861" s="490"/>
      <c r="BP1861" s="73"/>
      <c r="BQ1861" s="73"/>
      <c r="BR1861" s="73"/>
      <c r="BS1861" s="493"/>
      <c r="BT1861" s="493"/>
      <c r="BU1861" s="493"/>
      <c r="BV1861" s="70"/>
      <c r="BW1861" s="70"/>
      <c r="BX1861" s="70"/>
      <c r="BY1861" s="70"/>
      <c r="BZ1861" s="70"/>
      <c r="CA1861" s="70"/>
      <c r="CB1861" s="70"/>
      <c r="CC1861" s="70"/>
      <c r="CD1861" s="491"/>
      <c r="CE1861" s="491"/>
      <c r="CF1861" s="491"/>
      <c r="CG1861" s="491"/>
      <c r="CH1861" s="491"/>
      <c r="CI1861" s="491"/>
      <c r="CJ1861" s="491"/>
      <c r="CK1861" s="490"/>
      <c r="CL1861" s="186"/>
    </row>
    <row r="1862" spans="67:90" x14ac:dyDescent="0.2">
      <c r="BO1862" s="490"/>
      <c r="BP1862" s="73"/>
      <c r="BQ1862" s="73"/>
      <c r="BR1862" s="73"/>
      <c r="BS1862" s="493"/>
      <c r="BT1862" s="493"/>
      <c r="BU1862" s="493"/>
      <c r="BV1862" s="70"/>
      <c r="BW1862" s="70"/>
      <c r="BX1862" s="70"/>
      <c r="BY1862" s="70"/>
      <c r="BZ1862" s="70"/>
      <c r="CA1862" s="70"/>
      <c r="CB1862" s="70"/>
      <c r="CC1862" s="70"/>
      <c r="CD1862" s="491"/>
      <c r="CE1862" s="491"/>
      <c r="CF1862" s="491"/>
      <c r="CG1862" s="491"/>
      <c r="CH1862" s="491"/>
      <c r="CI1862" s="491"/>
      <c r="CJ1862" s="491"/>
      <c r="CK1862" s="490"/>
      <c r="CL1862" s="186"/>
    </row>
    <row r="1863" spans="67:90" x14ac:dyDescent="0.2">
      <c r="BO1863" s="490"/>
      <c r="BP1863" s="73"/>
      <c r="BQ1863" s="73"/>
      <c r="BR1863" s="73"/>
      <c r="BS1863" s="493"/>
      <c r="BT1863" s="493"/>
      <c r="BU1863" s="493"/>
      <c r="BV1863" s="70"/>
      <c r="BW1863" s="70"/>
      <c r="BX1863" s="70"/>
      <c r="BY1863" s="70"/>
      <c r="BZ1863" s="70"/>
      <c r="CA1863" s="70"/>
      <c r="CB1863" s="70"/>
      <c r="CC1863" s="70"/>
      <c r="CD1863" s="491"/>
      <c r="CE1863" s="491"/>
      <c r="CF1863" s="491"/>
      <c r="CG1863" s="491"/>
      <c r="CH1863" s="491"/>
      <c r="CI1863" s="491"/>
      <c r="CJ1863" s="491"/>
      <c r="CK1863" s="490"/>
      <c r="CL1863" s="186"/>
    </row>
    <row r="1864" spans="67:90" x14ac:dyDescent="0.2">
      <c r="BO1864" s="490"/>
      <c r="BP1864" s="73"/>
      <c r="BQ1864" s="73"/>
      <c r="BR1864" s="73"/>
      <c r="BS1864" s="493"/>
      <c r="BT1864" s="493"/>
      <c r="BU1864" s="493"/>
      <c r="BV1864" s="70"/>
      <c r="BW1864" s="70"/>
      <c r="BX1864" s="70"/>
      <c r="BY1864" s="70"/>
      <c r="BZ1864" s="70"/>
      <c r="CA1864" s="70"/>
      <c r="CB1864" s="70"/>
      <c r="CC1864" s="70"/>
      <c r="CD1864" s="491"/>
      <c r="CE1864" s="491"/>
      <c r="CF1864" s="491"/>
      <c r="CG1864" s="491"/>
      <c r="CH1864" s="491"/>
      <c r="CI1864" s="491"/>
      <c r="CJ1864" s="491"/>
      <c r="CK1864" s="490"/>
      <c r="CL1864" s="186"/>
    </row>
    <row r="1865" spans="67:90" x14ac:dyDescent="0.2">
      <c r="BO1865" s="490"/>
      <c r="BP1865" s="73"/>
      <c r="BQ1865" s="73"/>
      <c r="BR1865" s="73"/>
      <c r="BS1865" s="493"/>
      <c r="BT1865" s="493"/>
      <c r="BU1865" s="493"/>
      <c r="BV1865" s="70"/>
      <c r="BW1865" s="70"/>
      <c r="BX1865" s="70"/>
      <c r="BY1865" s="70"/>
      <c r="BZ1865" s="70"/>
      <c r="CA1865" s="70"/>
      <c r="CB1865" s="70"/>
      <c r="CC1865" s="70"/>
      <c r="CD1865" s="491"/>
      <c r="CE1865" s="491"/>
      <c r="CF1865" s="491"/>
      <c r="CG1865" s="491"/>
      <c r="CH1865" s="491"/>
      <c r="CI1865" s="491"/>
      <c r="CJ1865" s="491"/>
      <c r="CK1865" s="490"/>
      <c r="CL1865" s="186"/>
    </row>
    <row r="1866" spans="67:90" x14ac:dyDescent="0.2">
      <c r="BO1866" s="490"/>
      <c r="BP1866" s="73"/>
      <c r="BQ1866" s="73"/>
      <c r="BR1866" s="73"/>
      <c r="BS1866" s="493"/>
      <c r="BT1866" s="493"/>
      <c r="BU1866" s="493"/>
      <c r="BV1866" s="70"/>
      <c r="BW1866" s="70"/>
      <c r="BX1866" s="70"/>
      <c r="BY1866" s="70"/>
      <c r="BZ1866" s="70"/>
      <c r="CA1866" s="70"/>
      <c r="CB1866" s="70"/>
      <c r="CC1866" s="70"/>
      <c r="CD1866" s="491"/>
      <c r="CE1866" s="491"/>
      <c r="CF1866" s="491"/>
      <c r="CG1866" s="491"/>
      <c r="CH1866" s="491"/>
      <c r="CI1866" s="491"/>
      <c r="CJ1866" s="491"/>
      <c r="CK1866" s="490"/>
      <c r="CL1866" s="186"/>
    </row>
    <row r="1867" spans="67:90" x14ac:dyDescent="0.2">
      <c r="BO1867" s="490"/>
      <c r="BP1867" s="73"/>
      <c r="BQ1867" s="73"/>
      <c r="BR1867" s="73"/>
      <c r="BS1867" s="493"/>
      <c r="BT1867" s="493"/>
      <c r="BU1867" s="493"/>
      <c r="BV1867" s="70"/>
      <c r="BW1867" s="70"/>
      <c r="BX1867" s="70"/>
      <c r="BY1867" s="70"/>
      <c r="BZ1867" s="70"/>
      <c r="CA1867" s="70"/>
      <c r="CB1867" s="70"/>
      <c r="CC1867" s="70"/>
      <c r="CD1867" s="491"/>
      <c r="CE1867" s="491"/>
      <c r="CF1867" s="491"/>
      <c r="CG1867" s="491"/>
      <c r="CH1867" s="491"/>
      <c r="CI1867" s="491"/>
      <c r="CJ1867" s="491"/>
      <c r="CK1867" s="490"/>
      <c r="CL1867" s="186"/>
    </row>
    <row r="1868" spans="67:90" x14ac:dyDescent="0.2">
      <c r="BO1868" s="490"/>
      <c r="BP1868" s="73"/>
      <c r="BQ1868" s="73"/>
      <c r="BR1868" s="73"/>
      <c r="BS1868" s="493"/>
      <c r="BT1868" s="493"/>
      <c r="BU1868" s="493"/>
      <c r="BV1868" s="70"/>
      <c r="BW1868" s="70"/>
      <c r="BX1868" s="70"/>
      <c r="BY1868" s="70"/>
      <c r="BZ1868" s="70"/>
      <c r="CA1868" s="70"/>
      <c r="CB1868" s="70"/>
      <c r="CC1868" s="70"/>
      <c r="CD1868" s="491"/>
      <c r="CE1868" s="491"/>
      <c r="CF1868" s="491"/>
      <c r="CG1868" s="491"/>
      <c r="CH1868" s="491"/>
      <c r="CI1868" s="491"/>
      <c r="CJ1868" s="491"/>
      <c r="CK1868" s="490"/>
      <c r="CL1868" s="186"/>
    </row>
    <row r="1869" spans="67:90" x14ac:dyDescent="0.2">
      <c r="BO1869" s="490"/>
      <c r="BP1869" s="73"/>
      <c r="BQ1869" s="73"/>
      <c r="BR1869" s="73"/>
      <c r="BS1869" s="493"/>
      <c r="BT1869" s="493"/>
      <c r="BU1869" s="493"/>
      <c r="BV1869" s="70"/>
      <c r="BW1869" s="70"/>
      <c r="BX1869" s="70"/>
      <c r="BY1869" s="70"/>
      <c r="BZ1869" s="70"/>
      <c r="CA1869" s="70"/>
      <c r="CB1869" s="70"/>
      <c r="CC1869" s="70"/>
      <c r="CD1869" s="491"/>
      <c r="CE1869" s="491"/>
      <c r="CF1869" s="491"/>
      <c r="CG1869" s="491"/>
      <c r="CH1869" s="491"/>
      <c r="CI1869" s="491"/>
      <c r="CJ1869" s="491"/>
      <c r="CK1869" s="490"/>
      <c r="CL1869" s="186"/>
    </row>
    <row r="1870" spans="67:90" x14ac:dyDescent="0.2">
      <c r="BO1870" s="490"/>
      <c r="BP1870" s="73"/>
      <c r="BQ1870" s="73"/>
      <c r="BR1870" s="73"/>
      <c r="BS1870" s="493"/>
      <c r="BT1870" s="493"/>
      <c r="BU1870" s="493"/>
      <c r="BV1870" s="70"/>
      <c r="BW1870" s="70"/>
      <c r="BX1870" s="70"/>
      <c r="BY1870" s="70"/>
      <c r="BZ1870" s="70"/>
      <c r="CA1870" s="70"/>
      <c r="CB1870" s="70"/>
      <c r="CC1870" s="70"/>
      <c r="CD1870" s="491"/>
      <c r="CE1870" s="491"/>
      <c r="CF1870" s="491"/>
      <c r="CG1870" s="491"/>
      <c r="CH1870" s="491"/>
      <c r="CI1870" s="491"/>
      <c r="CJ1870" s="491"/>
      <c r="CK1870" s="490"/>
      <c r="CL1870" s="186"/>
    </row>
    <row r="1871" spans="67:90" x14ac:dyDescent="0.2">
      <c r="BO1871" s="490"/>
      <c r="BP1871" s="73"/>
      <c r="BQ1871" s="73"/>
      <c r="BR1871" s="73"/>
      <c r="BS1871" s="493"/>
      <c r="BT1871" s="493"/>
      <c r="BU1871" s="493"/>
      <c r="BV1871" s="70"/>
      <c r="BW1871" s="70"/>
      <c r="BX1871" s="70"/>
      <c r="BY1871" s="70"/>
      <c r="BZ1871" s="70"/>
      <c r="CA1871" s="70"/>
      <c r="CB1871" s="70"/>
      <c r="CC1871" s="70"/>
      <c r="CD1871" s="491"/>
      <c r="CE1871" s="491"/>
      <c r="CF1871" s="491"/>
      <c r="CG1871" s="491"/>
      <c r="CH1871" s="491"/>
      <c r="CI1871" s="491"/>
      <c r="CJ1871" s="491"/>
      <c r="CK1871" s="490"/>
      <c r="CL1871" s="186"/>
    </row>
    <row r="1872" spans="67:90" x14ac:dyDescent="0.2">
      <c r="BO1872" s="490"/>
      <c r="BP1872" s="73"/>
      <c r="BQ1872" s="73"/>
      <c r="BR1872" s="73"/>
      <c r="BS1872" s="493"/>
      <c r="BT1872" s="493"/>
      <c r="BU1872" s="493"/>
      <c r="BV1872" s="70"/>
      <c r="BW1872" s="70"/>
      <c r="BX1872" s="70"/>
      <c r="BY1872" s="70"/>
      <c r="BZ1872" s="70"/>
      <c r="CA1872" s="70"/>
      <c r="CB1872" s="70"/>
      <c r="CC1872" s="70"/>
      <c r="CD1872" s="491"/>
      <c r="CE1872" s="491"/>
      <c r="CF1872" s="491"/>
      <c r="CG1872" s="491"/>
      <c r="CH1872" s="491"/>
      <c r="CI1872" s="491"/>
      <c r="CJ1872" s="491"/>
      <c r="CK1872" s="490"/>
      <c r="CL1872" s="186"/>
    </row>
    <row r="1873" spans="67:90" x14ac:dyDescent="0.2">
      <c r="BO1873" s="490"/>
      <c r="BP1873" s="73"/>
      <c r="BQ1873" s="73"/>
      <c r="BR1873" s="73"/>
      <c r="BS1873" s="493"/>
      <c r="BT1873" s="493"/>
      <c r="BU1873" s="493"/>
      <c r="BV1873" s="70"/>
      <c r="BW1873" s="70"/>
      <c r="BX1873" s="70"/>
      <c r="BY1873" s="70"/>
      <c r="BZ1873" s="70"/>
      <c r="CA1873" s="70"/>
      <c r="CB1873" s="70"/>
      <c r="CC1873" s="70"/>
      <c r="CD1873" s="491"/>
      <c r="CE1873" s="491"/>
      <c r="CF1873" s="491"/>
      <c r="CG1873" s="491"/>
      <c r="CH1873" s="491"/>
      <c r="CI1873" s="491"/>
      <c r="CJ1873" s="491"/>
      <c r="CK1873" s="490"/>
      <c r="CL1873" s="186"/>
    </row>
    <row r="1874" spans="67:90" x14ac:dyDescent="0.2">
      <c r="BO1874" s="490"/>
      <c r="BP1874" s="73"/>
      <c r="BQ1874" s="73"/>
      <c r="BR1874" s="73"/>
      <c r="BS1874" s="493"/>
      <c r="BT1874" s="493"/>
      <c r="BU1874" s="493"/>
      <c r="BV1874" s="70"/>
      <c r="BW1874" s="70"/>
      <c r="BX1874" s="70"/>
      <c r="BY1874" s="70"/>
      <c r="BZ1874" s="70"/>
      <c r="CA1874" s="70"/>
      <c r="CB1874" s="70"/>
      <c r="CC1874" s="70"/>
      <c r="CD1874" s="491"/>
      <c r="CE1874" s="491"/>
      <c r="CF1874" s="491"/>
      <c r="CG1874" s="491"/>
      <c r="CH1874" s="491"/>
      <c r="CI1874" s="491"/>
      <c r="CJ1874" s="491"/>
      <c r="CK1874" s="490"/>
      <c r="CL1874" s="186"/>
    </row>
    <row r="1875" spans="67:90" x14ac:dyDescent="0.2">
      <c r="BO1875" s="490"/>
      <c r="BP1875" s="73"/>
      <c r="BQ1875" s="73"/>
      <c r="BR1875" s="73"/>
      <c r="BS1875" s="493"/>
      <c r="BT1875" s="493"/>
      <c r="BU1875" s="493"/>
      <c r="BV1875" s="70"/>
      <c r="BW1875" s="70"/>
      <c r="BX1875" s="70"/>
      <c r="BY1875" s="70"/>
      <c r="BZ1875" s="70"/>
      <c r="CA1875" s="70"/>
      <c r="CB1875" s="70"/>
      <c r="CC1875" s="70"/>
      <c r="CD1875" s="491"/>
      <c r="CE1875" s="491"/>
      <c r="CF1875" s="491"/>
      <c r="CG1875" s="491"/>
      <c r="CH1875" s="491"/>
      <c r="CI1875" s="491"/>
      <c r="CJ1875" s="491"/>
      <c r="CK1875" s="490"/>
      <c r="CL1875" s="186"/>
    </row>
    <row r="1876" spans="67:90" x14ac:dyDescent="0.2">
      <c r="BO1876" s="490"/>
      <c r="BP1876" s="73"/>
      <c r="BQ1876" s="73"/>
      <c r="BR1876" s="73"/>
      <c r="BS1876" s="493"/>
      <c r="BT1876" s="493"/>
      <c r="BU1876" s="493"/>
      <c r="BV1876" s="70"/>
      <c r="BW1876" s="70"/>
      <c r="BX1876" s="70"/>
      <c r="BY1876" s="70"/>
      <c r="BZ1876" s="70"/>
      <c r="CA1876" s="70"/>
      <c r="CB1876" s="70"/>
      <c r="CC1876" s="70"/>
      <c r="CD1876" s="491"/>
      <c r="CE1876" s="491"/>
      <c r="CF1876" s="491"/>
      <c r="CG1876" s="491"/>
      <c r="CH1876" s="491"/>
      <c r="CI1876" s="491"/>
      <c r="CJ1876" s="491"/>
      <c r="CK1876" s="490"/>
      <c r="CL1876" s="186"/>
    </row>
    <row r="1877" spans="67:90" x14ac:dyDescent="0.2">
      <c r="BO1877" s="490"/>
      <c r="BP1877" s="73"/>
      <c r="BQ1877" s="73"/>
      <c r="BR1877" s="73"/>
      <c r="BS1877" s="493"/>
      <c r="BT1877" s="493"/>
      <c r="BU1877" s="493"/>
      <c r="BV1877" s="70"/>
      <c r="BW1877" s="70"/>
      <c r="BX1877" s="70"/>
      <c r="BY1877" s="70"/>
      <c r="BZ1877" s="70"/>
      <c r="CA1877" s="70"/>
      <c r="CB1877" s="70"/>
      <c r="CC1877" s="70"/>
      <c r="CD1877" s="491"/>
      <c r="CE1877" s="491"/>
      <c r="CF1877" s="491"/>
      <c r="CG1877" s="491"/>
      <c r="CH1877" s="491"/>
      <c r="CI1877" s="491"/>
      <c r="CJ1877" s="491"/>
      <c r="CK1877" s="490"/>
      <c r="CL1877" s="186"/>
    </row>
    <row r="1878" spans="67:90" x14ac:dyDescent="0.2">
      <c r="BO1878" s="490"/>
      <c r="BP1878" s="73"/>
      <c r="BQ1878" s="73"/>
      <c r="BR1878" s="73"/>
      <c r="BS1878" s="493"/>
      <c r="BT1878" s="493"/>
      <c r="BU1878" s="493"/>
      <c r="BV1878" s="70"/>
      <c r="BW1878" s="70"/>
      <c r="BX1878" s="70"/>
      <c r="BY1878" s="70"/>
      <c r="BZ1878" s="70"/>
      <c r="CA1878" s="70"/>
      <c r="CB1878" s="70"/>
      <c r="CC1878" s="70"/>
      <c r="CD1878" s="491"/>
      <c r="CE1878" s="491"/>
      <c r="CF1878" s="491"/>
      <c r="CG1878" s="491"/>
      <c r="CH1878" s="491"/>
      <c r="CI1878" s="491"/>
      <c r="CJ1878" s="491"/>
      <c r="CK1878" s="490"/>
      <c r="CL1878" s="186"/>
    </row>
    <row r="1879" spans="67:90" x14ac:dyDescent="0.2">
      <c r="BO1879" s="490"/>
      <c r="BP1879" s="73"/>
      <c r="BQ1879" s="73"/>
      <c r="BR1879" s="73"/>
      <c r="BS1879" s="493"/>
      <c r="BT1879" s="493"/>
      <c r="BU1879" s="493"/>
      <c r="BV1879" s="70"/>
      <c r="BW1879" s="70"/>
      <c r="BX1879" s="70"/>
      <c r="BY1879" s="70"/>
      <c r="BZ1879" s="70"/>
      <c r="CA1879" s="70"/>
      <c r="CB1879" s="70"/>
      <c r="CC1879" s="70"/>
      <c r="CD1879" s="491"/>
      <c r="CE1879" s="491"/>
      <c r="CF1879" s="491"/>
      <c r="CG1879" s="491"/>
      <c r="CH1879" s="491"/>
      <c r="CI1879" s="491"/>
      <c r="CJ1879" s="491"/>
      <c r="CK1879" s="490"/>
      <c r="CL1879" s="186"/>
    </row>
    <row r="1880" spans="67:90" x14ac:dyDescent="0.2">
      <c r="BO1880" s="490"/>
      <c r="BP1880" s="73"/>
      <c r="BQ1880" s="73"/>
      <c r="BR1880" s="73"/>
      <c r="BS1880" s="493"/>
      <c r="BT1880" s="493"/>
      <c r="BU1880" s="493"/>
      <c r="BV1880" s="70"/>
      <c r="BW1880" s="70"/>
      <c r="BX1880" s="70"/>
      <c r="BY1880" s="70"/>
      <c r="BZ1880" s="70"/>
      <c r="CA1880" s="70"/>
      <c r="CB1880" s="70"/>
      <c r="CC1880" s="70"/>
      <c r="CD1880" s="491"/>
      <c r="CE1880" s="491"/>
      <c r="CF1880" s="491"/>
      <c r="CG1880" s="491"/>
      <c r="CH1880" s="491"/>
      <c r="CI1880" s="491"/>
      <c r="CJ1880" s="491"/>
      <c r="CK1880" s="490"/>
      <c r="CL1880" s="186"/>
    </row>
    <row r="1881" spans="67:90" x14ac:dyDescent="0.2">
      <c r="BO1881" s="490"/>
      <c r="BP1881" s="73"/>
      <c r="BQ1881" s="73"/>
      <c r="BR1881" s="73"/>
      <c r="BS1881" s="493"/>
      <c r="BT1881" s="493"/>
      <c r="BU1881" s="493"/>
      <c r="BV1881" s="70"/>
      <c r="BW1881" s="70"/>
      <c r="BX1881" s="70"/>
      <c r="BY1881" s="70"/>
      <c r="BZ1881" s="70"/>
      <c r="CA1881" s="70"/>
      <c r="CB1881" s="70"/>
      <c r="CC1881" s="70"/>
      <c r="CD1881" s="491"/>
      <c r="CE1881" s="491"/>
      <c r="CF1881" s="491"/>
      <c r="CG1881" s="491"/>
      <c r="CH1881" s="491"/>
      <c r="CI1881" s="491"/>
      <c r="CJ1881" s="491"/>
      <c r="CK1881" s="490"/>
      <c r="CL1881" s="186"/>
    </row>
    <row r="1882" spans="67:90" x14ac:dyDescent="0.2">
      <c r="BO1882" s="490"/>
      <c r="BP1882" s="73"/>
      <c r="BQ1882" s="73"/>
      <c r="BR1882" s="73"/>
      <c r="BS1882" s="493"/>
      <c r="BT1882" s="493"/>
      <c r="BU1882" s="493"/>
      <c r="BV1882" s="70"/>
      <c r="BW1882" s="70"/>
      <c r="BX1882" s="70"/>
      <c r="BY1882" s="70"/>
      <c r="BZ1882" s="70"/>
      <c r="CA1882" s="70"/>
      <c r="CB1882" s="70"/>
      <c r="CC1882" s="70"/>
      <c r="CD1882" s="491"/>
      <c r="CE1882" s="491"/>
      <c r="CF1882" s="491"/>
      <c r="CG1882" s="491"/>
      <c r="CH1882" s="491"/>
      <c r="CI1882" s="491"/>
      <c r="CJ1882" s="491"/>
      <c r="CK1882" s="490"/>
      <c r="CL1882" s="186"/>
    </row>
    <row r="1883" spans="67:90" x14ac:dyDescent="0.2">
      <c r="BO1883" s="490"/>
      <c r="BP1883" s="73"/>
      <c r="BQ1883" s="73"/>
      <c r="BR1883" s="73"/>
      <c r="BS1883" s="493"/>
      <c r="BT1883" s="493"/>
      <c r="BU1883" s="493"/>
      <c r="BV1883" s="70"/>
      <c r="BW1883" s="70"/>
      <c r="BX1883" s="70"/>
      <c r="BY1883" s="70"/>
      <c r="BZ1883" s="70"/>
      <c r="CA1883" s="70"/>
      <c r="CB1883" s="70"/>
      <c r="CC1883" s="70"/>
      <c r="CD1883" s="491"/>
      <c r="CE1883" s="491"/>
      <c r="CF1883" s="491"/>
      <c r="CG1883" s="491"/>
      <c r="CH1883" s="491"/>
      <c r="CI1883" s="491"/>
      <c r="CJ1883" s="491"/>
      <c r="CK1883" s="490"/>
      <c r="CL1883" s="186"/>
    </row>
    <row r="1884" spans="67:90" x14ac:dyDescent="0.2">
      <c r="BO1884" s="490"/>
      <c r="BP1884" s="73"/>
      <c r="BQ1884" s="73"/>
      <c r="BR1884" s="73"/>
      <c r="BS1884" s="493"/>
      <c r="BT1884" s="493"/>
      <c r="BU1884" s="493"/>
      <c r="BV1884" s="70"/>
      <c r="BW1884" s="70"/>
      <c r="BX1884" s="70"/>
      <c r="BY1884" s="70"/>
      <c r="BZ1884" s="70"/>
      <c r="CA1884" s="70"/>
      <c r="CB1884" s="70"/>
      <c r="CC1884" s="70"/>
      <c r="CD1884" s="491"/>
      <c r="CE1884" s="491"/>
      <c r="CF1884" s="491"/>
      <c r="CG1884" s="491"/>
      <c r="CH1884" s="491"/>
      <c r="CI1884" s="491"/>
      <c r="CJ1884" s="491"/>
      <c r="CK1884" s="490"/>
      <c r="CL1884" s="186"/>
    </row>
    <row r="1885" spans="67:90" x14ac:dyDescent="0.2">
      <c r="BO1885" s="490"/>
      <c r="BP1885" s="73"/>
      <c r="BQ1885" s="73"/>
      <c r="BR1885" s="73"/>
      <c r="BS1885" s="493"/>
      <c r="BT1885" s="493"/>
      <c r="BU1885" s="493"/>
      <c r="BV1885" s="70"/>
      <c r="BW1885" s="70"/>
      <c r="BX1885" s="70"/>
      <c r="BY1885" s="70"/>
      <c r="BZ1885" s="70"/>
      <c r="CA1885" s="70"/>
      <c r="CB1885" s="70"/>
      <c r="CC1885" s="70"/>
      <c r="CD1885" s="491"/>
      <c r="CE1885" s="491"/>
      <c r="CF1885" s="491"/>
      <c r="CG1885" s="491"/>
      <c r="CH1885" s="491"/>
      <c r="CI1885" s="491"/>
      <c r="CJ1885" s="491"/>
      <c r="CK1885" s="490"/>
      <c r="CL1885" s="186"/>
    </row>
    <row r="1886" spans="67:90" x14ac:dyDescent="0.2">
      <c r="BO1886" s="490"/>
      <c r="BP1886" s="73"/>
      <c r="BQ1886" s="73"/>
      <c r="BR1886" s="73"/>
      <c r="BS1886" s="493"/>
      <c r="BT1886" s="493"/>
      <c r="BU1886" s="493"/>
      <c r="BV1886" s="70"/>
      <c r="BW1886" s="70"/>
      <c r="BX1886" s="70"/>
      <c r="BY1886" s="70"/>
      <c r="BZ1886" s="70"/>
      <c r="CA1886" s="70"/>
      <c r="CB1886" s="70"/>
      <c r="CC1886" s="70"/>
      <c r="CD1886" s="491"/>
      <c r="CE1886" s="491"/>
      <c r="CF1886" s="491"/>
      <c r="CG1886" s="491"/>
      <c r="CH1886" s="491"/>
      <c r="CI1886" s="491"/>
      <c r="CJ1886" s="491"/>
      <c r="CK1886" s="490"/>
      <c r="CL1886" s="186"/>
    </row>
    <row r="1887" spans="67:90" x14ac:dyDescent="0.2">
      <c r="BO1887" s="490"/>
      <c r="BP1887" s="73"/>
      <c r="BQ1887" s="73"/>
      <c r="BR1887" s="73"/>
      <c r="BS1887" s="493"/>
      <c r="BT1887" s="493"/>
      <c r="BU1887" s="493"/>
      <c r="BV1887" s="70"/>
      <c r="BW1887" s="70"/>
      <c r="BX1887" s="70"/>
      <c r="BY1887" s="70"/>
      <c r="BZ1887" s="70"/>
      <c r="CA1887" s="70"/>
      <c r="CB1887" s="70"/>
      <c r="CC1887" s="70"/>
      <c r="CD1887" s="491"/>
      <c r="CE1887" s="491"/>
      <c r="CF1887" s="491"/>
      <c r="CG1887" s="491"/>
      <c r="CH1887" s="491"/>
      <c r="CI1887" s="491"/>
      <c r="CJ1887" s="491"/>
      <c r="CK1887" s="490"/>
      <c r="CL1887" s="186"/>
    </row>
    <row r="1888" spans="67:90" x14ac:dyDescent="0.2">
      <c r="BO1888" s="490"/>
      <c r="BP1888" s="73"/>
      <c r="BQ1888" s="73"/>
      <c r="BR1888" s="73"/>
      <c r="BS1888" s="493"/>
      <c r="BT1888" s="493"/>
      <c r="BU1888" s="493"/>
      <c r="BV1888" s="70"/>
      <c r="BW1888" s="70"/>
      <c r="BX1888" s="70"/>
      <c r="BY1888" s="70"/>
      <c r="BZ1888" s="70"/>
      <c r="CA1888" s="70"/>
      <c r="CB1888" s="70"/>
      <c r="CC1888" s="70"/>
      <c r="CD1888" s="491"/>
      <c r="CE1888" s="491"/>
      <c r="CF1888" s="491"/>
      <c r="CG1888" s="491"/>
      <c r="CH1888" s="491"/>
      <c r="CI1888" s="491"/>
      <c r="CJ1888" s="491"/>
      <c r="CK1888" s="490"/>
      <c r="CL1888" s="186"/>
    </row>
    <row r="1889" spans="67:90" x14ac:dyDescent="0.2">
      <c r="BO1889" s="490"/>
      <c r="BP1889" s="73"/>
      <c r="BQ1889" s="73"/>
      <c r="BR1889" s="73"/>
      <c r="BS1889" s="493"/>
      <c r="BT1889" s="493"/>
      <c r="BU1889" s="493"/>
      <c r="BV1889" s="70"/>
      <c r="BW1889" s="70"/>
      <c r="BX1889" s="70"/>
      <c r="BY1889" s="70"/>
      <c r="BZ1889" s="70"/>
      <c r="CA1889" s="70"/>
      <c r="CB1889" s="70"/>
      <c r="CC1889" s="70"/>
      <c r="CD1889" s="491"/>
      <c r="CE1889" s="491"/>
      <c r="CF1889" s="491"/>
      <c r="CG1889" s="491"/>
      <c r="CH1889" s="491"/>
      <c r="CI1889" s="491"/>
      <c r="CJ1889" s="491"/>
      <c r="CK1889" s="490"/>
      <c r="CL1889" s="186"/>
    </row>
    <row r="1890" spans="67:90" x14ac:dyDescent="0.2">
      <c r="BO1890" s="490"/>
      <c r="BP1890" s="73"/>
      <c r="BQ1890" s="73"/>
      <c r="BR1890" s="73"/>
      <c r="BS1890" s="493"/>
      <c r="BT1890" s="493"/>
      <c r="BU1890" s="493"/>
      <c r="BV1890" s="70"/>
      <c r="BW1890" s="70"/>
      <c r="BX1890" s="70"/>
      <c r="BY1890" s="70"/>
      <c r="BZ1890" s="70"/>
      <c r="CA1890" s="70"/>
      <c r="CB1890" s="70"/>
      <c r="CC1890" s="70"/>
      <c r="CD1890" s="491"/>
      <c r="CE1890" s="491"/>
      <c r="CF1890" s="491"/>
      <c r="CG1890" s="491"/>
      <c r="CH1890" s="491"/>
      <c r="CI1890" s="491"/>
      <c r="CJ1890" s="491"/>
      <c r="CK1890" s="490"/>
      <c r="CL1890" s="186"/>
    </row>
    <row r="1891" spans="67:90" x14ac:dyDescent="0.2">
      <c r="BO1891" s="490"/>
      <c r="BP1891" s="73"/>
      <c r="BQ1891" s="73"/>
      <c r="BR1891" s="73"/>
      <c r="BS1891" s="493"/>
      <c r="BT1891" s="493"/>
      <c r="BU1891" s="493"/>
      <c r="BV1891" s="70"/>
      <c r="BW1891" s="70"/>
      <c r="BX1891" s="70"/>
      <c r="BY1891" s="70"/>
      <c r="BZ1891" s="70"/>
      <c r="CA1891" s="70"/>
      <c r="CB1891" s="70"/>
      <c r="CC1891" s="70"/>
      <c r="CD1891" s="491"/>
      <c r="CE1891" s="491"/>
      <c r="CF1891" s="491"/>
      <c r="CG1891" s="491"/>
      <c r="CH1891" s="491"/>
      <c r="CI1891" s="491"/>
      <c r="CJ1891" s="491"/>
      <c r="CK1891" s="490"/>
      <c r="CL1891" s="186"/>
    </row>
    <row r="1892" spans="67:90" x14ac:dyDescent="0.2">
      <c r="BO1892" s="490"/>
      <c r="BP1892" s="73"/>
      <c r="BQ1892" s="73"/>
      <c r="BR1892" s="73"/>
      <c r="BS1892" s="493"/>
      <c r="BT1892" s="493"/>
      <c r="BU1892" s="493"/>
      <c r="BV1892" s="70"/>
      <c r="BW1892" s="70"/>
      <c r="BX1892" s="70"/>
      <c r="BY1892" s="70"/>
      <c r="BZ1892" s="70"/>
      <c r="CA1892" s="70"/>
      <c r="CB1892" s="70"/>
      <c r="CC1892" s="70"/>
      <c r="CD1892" s="491"/>
      <c r="CE1892" s="491"/>
      <c r="CF1892" s="491"/>
      <c r="CG1892" s="491"/>
      <c r="CH1892" s="491"/>
      <c r="CI1892" s="491"/>
      <c r="CJ1892" s="491"/>
      <c r="CK1892" s="490"/>
      <c r="CL1892" s="186"/>
    </row>
    <row r="1893" spans="67:90" x14ac:dyDescent="0.2">
      <c r="BO1893" s="490"/>
      <c r="BP1893" s="73"/>
      <c r="BQ1893" s="73"/>
      <c r="BR1893" s="73"/>
      <c r="BS1893" s="493"/>
      <c r="BT1893" s="493"/>
      <c r="BU1893" s="493"/>
      <c r="BV1893" s="70"/>
      <c r="BW1893" s="70"/>
      <c r="BX1893" s="70"/>
      <c r="BY1893" s="70"/>
      <c r="BZ1893" s="70"/>
      <c r="CA1893" s="70"/>
      <c r="CB1893" s="70"/>
      <c r="CC1893" s="70"/>
      <c r="CD1893" s="491"/>
      <c r="CE1893" s="491"/>
      <c r="CF1893" s="491"/>
      <c r="CG1893" s="491"/>
      <c r="CH1893" s="491"/>
      <c r="CI1893" s="491"/>
      <c r="CJ1893" s="491"/>
      <c r="CK1893" s="490"/>
      <c r="CL1893" s="186"/>
    </row>
    <row r="1894" spans="67:90" x14ac:dyDescent="0.2">
      <c r="BO1894" s="490"/>
      <c r="BP1894" s="73"/>
      <c r="BQ1894" s="73"/>
      <c r="BR1894" s="73"/>
      <c r="BS1894" s="493"/>
      <c r="BT1894" s="493"/>
      <c r="BU1894" s="493"/>
      <c r="BV1894" s="70"/>
      <c r="BW1894" s="70"/>
      <c r="BX1894" s="70"/>
      <c r="BY1894" s="70"/>
      <c r="BZ1894" s="70"/>
      <c r="CA1894" s="70"/>
      <c r="CB1894" s="70"/>
      <c r="CC1894" s="70"/>
      <c r="CD1894" s="491"/>
      <c r="CE1894" s="491"/>
      <c r="CF1894" s="491"/>
      <c r="CG1894" s="491"/>
      <c r="CH1894" s="491"/>
      <c r="CI1894" s="491"/>
      <c r="CJ1894" s="491"/>
      <c r="CK1894" s="490"/>
      <c r="CL1894" s="186"/>
    </row>
    <row r="1895" spans="67:90" x14ac:dyDescent="0.2">
      <c r="BO1895" s="490"/>
      <c r="BP1895" s="73"/>
      <c r="BQ1895" s="73"/>
      <c r="BR1895" s="73"/>
      <c r="BS1895" s="493"/>
      <c r="BT1895" s="493"/>
      <c r="BU1895" s="493"/>
      <c r="BV1895" s="70"/>
      <c r="BW1895" s="70"/>
      <c r="BX1895" s="70"/>
      <c r="BY1895" s="70"/>
      <c r="BZ1895" s="70"/>
      <c r="CA1895" s="70"/>
      <c r="CB1895" s="70"/>
      <c r="CC1895" s="70"/>
      <c r="CD1895" s="491"/>
      <c r="CE1895" s="491"/>
      <c r="CF1895" s="491"/>
      <c r="CG1895" s="491"/>
      <c r="CH1895" s="491"/>
      <c r="CI1895" s="491"/>
      <c r="CJ1895" s="491"/>
      <c r="CK1895" s="490"/>
      <c r="CL1895" s="186"/>
    </row>
    <row r="1896" spans="67:90" x14ac:dyDescent="0.2">
      <c r="BO1896" s="490"/>
      <c r="BP1896" s="73"/>
      <c r="BQ1896" s="73"/>
      <c r="BR1896" s="73"/>
      <c r="BS1896" s="493"/>
      <c r="BT1896" s="493"/>
      <c r="BU1896" s="493"/>
      <c r="BV1896" s="70"/>
      <c r="BW1896" s="70"/>
      <c r="BX1896" s="70"/>
      <c r="BY1896" s="70"/>
      <c r="BZ1896" s="70"/>
      <c r="CA1896" s="70"/>
      <c r="CB1896" s="70"/>
      <c r="CC1896" s="70"/>
      <c r="CD1896" s="491"/>
      <c r="CE1896" s="491"/>
      <c r="CF1896" s="491"/>
      <c r="CG1896" s="491"/>
      <c r="CH1896" s="491"/>
      <c r="CI1896" s="491"/>
      <c r="CJ1896" s="491"/>
      <c r="CK1896" s="490"/>
      <c r="CL1896" s="186"/>
    </row>
    <row r="1897" spans="67:90" x14ac:dyDescent="0.2">
      <c r="BO1897" s="490"/>
      <c r="BP1897" s="73"/>
      <c r="BQ1897" s="73"/>
      <c r="BR1897" s="73"/>
      <c r="BS1897" s="493"/>
      <c r="BT1897" s="493"/>
      <c r="BU1897" s="493"/>
      <c r="BV1897" s="70"/>
      <c r="BW1897" s="70"/>
      <c r="BX1897" s="70"/>
      <c r="BY1897" s="70"/>
      <c r="BZ1897" s="70"/>
      <c r="CA1897" s="70"/>
      <c r="CB1897" s="70"/>
      <c r="CC1897" s="70"/>
      <c r="CD1897" s="491"/>
      <c r="CE1897" s="491"/>
      <c r="CF1897" s="491"/>
      <c r="CG1897" s="491"/>
      <c r="CH1897" s="491"/>
      <c r="CI1897" s="491"/>
      <c r="CJ1897" s="491"/>
      <c r="CK1897" s="490"/>
      <c r="CL1897" s="186"/>
    </row>
    <row r="1898" spans="67:90" x14ac:dyDescent="0.2">
      <c r="BO1898" s="490"/>
      <c r="BP1898" s="73"/>
      <c r="BQ1898" s="73"/>
      <c r="BR1898" s="73"/>
      <c r="BS1898" s="493"/>
      <c r="BT1898" s="493"/>
      <c r="BU1898" s="493"/>
      <c r="BV1898" s="70"/>
      <c r="BW1898" s="70"/>
      <c r="BX1898" s="70"/>
      <c r="BY1898" s="70"/>
      <c r="BZ1898" s="70"/>
      <c r="CA1898" s="70"/>
      <c r="CB1898" s="70"/>
      <c r="CC1898" s="70"/>
      <c r="CD1898" s="491"/>
      <c r="CE1898" s="491"/>
      <c r="CF1898" s="491"/>
      <c r="CG1898" s="491"/>
      <c r="CH1898" s="491"/>
      <c r="CI1898" s="491"/>
      <c r="CJ1898" s="491"/>
      <c r="CK1898" s="490"/>
      <c r="CL1898" s="186"/>
    </row>
    <row r="1899" spans="67:90" x14ac:dyDescent="0.2">
      <c r="BO1899" s="490"/>
      <c r="BP1899" s="73"/>
      <c r="BQ1899" s="73"/>
      <c r="BR1899" s="73"/>
      <c r="BS1899" s="493"/>
      <c r="BT1899" s="493"/>
      <c r="BU1899" s="493"/>
      <c r="BV1899" s="70"/>
      <c r="BW1899" s="70"/>
      <c r="BX1899" s="70"/>
      <c r="BY1899" s="70"/>
      <c r="BZ1899" s="70"/>
      <c r="CA1899" s="70"/>
      <c r="CB1899" s="70"/>
      <c r="CC1899" s="70"/>
      <c r="CD1899" s="491"/>
      <c r="CE1899" s="491"/>
      <c r="CF1899" s="491"/>
      <c r="CG1899" s="491"/>
      <c r="CH1899" s="491"/>
      <c r="CI1899" s="491"/>
      <c r="CJ1899" s="491"/>
      <c r="CK1899" s="490"/>
      <c r="CL1899" s="186"/>
    </row>
    <row r="1900" spans="67:90" x14ac:dyDescent="0.2">
      <c r="BO1900" s="490"/>
      <c r="BP1900" s="73"/>
      <c r="BQ1900" s="73"/>
      <c r="BR1900" s="73"/>
      <c r="BS1900" s="493"/>
      <c r="BT1900" s="493"/>
      <c r="BU1900" s="493"/>
      <c r="BV1900" s="70"/>
      <c r="BW1900" s="70"/>
      <c r="BX1900" s="70"/>
      <c r="BY1900" s="70"/>
      <c r="BZ1900" s="70"/>
      <c r="CA1900" s="70"/>
      <c r="CB1900" s="70"/>
      <c r="CC1900" s="70"/>
      <c r="CD1900" s="491"/>
      <c r="CE1900" s="491"/>
      <c r="CF1900" s="491"/>
      <c r="CG1900" s="491"/>
      <c r="CH1900" s="491"/>
      <c r="CI1900" s="491"/>
      <c r="CJ1900" s="491"/>
      <c r="CK1900" s="490"/>
      <c r="CL1900" s="186"/>
    </row>
    <row r="1901" spans="67:90" x14ac:dyDescent="0.2">
      <c r="BO1901" s="490"/>
      <c r="BP1901" s="73"/>
      <c r="BQ1901" s="73"/>
      <c r="BR1901" s="73"/>
      <c r="BS1901" s="493"/>
      <c r="BT1901" s="493"/>
      <c r="BU1901" s="493"/>
      <c r="BV1901" s="70"/>
      <c r="BW1901" s="70"/>
      <c r="BX1901" s="70"/>
      <c r="BY1901" s="70"/>
      <c r="BZ1901" s="70"/>
      <c r="CA1901" s="70"/>
      <c r="CB1901" s="70"/>
      <c r="CC1901" s="70"/>
      <c r="CD1901" s="491"/>
      <c r="CE1901" s="491"/>
      <c r="CF1901" s="491"/>
      <c r="CG1901" s="491"/>
      <c r="CH1901" s="491"/>
      <c r="CI1901" s="491"/>
      <c r="CJ1901" s="491"/>
      <c r="CK1901" s="490"/>
      <c r="CL1901" s="186"/>
    </row>
    <row r="1902" spans="67:90" x14ac:dyDescent="0.2">
      <c r="BO1902" s="490"/>
      <c r="BP1902" s="73"/>
      <c r="BQ1902" s="73"/>
      <c r="BR1902" s="73"/>
      <c r="BS1902" s="493"/>
      <c r="BT1902" s="493"/>
      <c r="BU1902" s="493"/>
      <c r="BV1902" s="70"/>
      <c r="BW1902" s="70"/>
      <c r="BX1902" s="70"/>
      <c r="BY1902" s="70"/>
      <c r="BZ1902" s="70"/>
      <c r="CA1902" s="70"/>
      <c r="CB1902" s="70"/>
      <c r="CC1902" s="70"/>
      <c r="CD1902" s="491"/>
      <c r="CE1902" s="491"/>
      <c r="CF1902" s="491"/>
      <c r="CG1902" s="491"/>
      <c r="CH1902" s="491"/>
      <c r="CI1902" s="491"/>
      <c r="CJ1902" s="491"/>
      <c r="CK1902" s="490"/>
      <c r="CL1902" s="186"/>
    </row>
    <row r="1903" spans="67:90" x14ac:dyDescent="0.2">
      <c r="BO1903" s="490"/>
      <c r="BP1903" s="73"/>
      <c r="BQ1903" s="73"/>
      <c r="BR1903" s="73"/>
      <c r="BS1903" s="493"/>
      <c r="BT1903" s="493"/>
      <c r="BU1903" s="493"/>
      <c r="BV1903" s="70"/>
      <c r="BW1903" s="70"/>
      <c r="BX1903" s="70"/>
      <c r="BY1903" s="70"/>
      <c r="BZ1903" s="70"/>
      <c r="CA1903" s="70"/>
      <c r="CB1903" s="70"/>
      <c r="CC1903" s="70"/>
      <c r="CD1903" s="491"/>
      <c r="CE1903" s="491"/>
      <c r="CF1903" s="491"/>
      <c r="CG1903" s="491"/>
      <c r="CH1903" s="491"/>
      <c r="CI1903" s="491"/>
      <c r="CJ1903" s="491"/>
      <c r="CK1903" s="490"/>
      <c r="CL1903" s="186"/>
    </row>
    <row r="1904" spans="67:90" x14ac:dyDescent="0.2">
      <c r="BO1904" s="490"/>
      <c r="BP1904" s="73"/>
      <c r="BQ1904" s="73"/>
      <c r="BR1904" s="73"/>
      <c r="BS1904" s="493"/>
      <c r="BT1904" s="493"/>
      <c r="BU1904" s="493"/>
      <c r="BV1904" s="70"/>
      <c r="BW1904" s="70"/>
      <c r="BX1904" s="70"/>
      <c r="BY1904" s="70"/>
      <c r="BZ1904" s="70"/>
      <c r="CA1904" s="70"/>
      <c r="CB1904" s="70"/>
      <c r="CC1904" s="70"/>
      <c r="CD1904" s="491"/>
      <c r="CE1904" s="491"/>
      <c r="CF1904" s="491"/>
      <c r="CG1904" s="491"/>
      <c r="CH1904" s="491"/>
      <c r="CI1904" s="491"/>
      <c r="CJ1904" s="491"/>
      <c r="CK1904" s="490"/>
      <c r="CL1904" s="186"/>
    </row>
    <row r="1905" spans="67:90" x14ac:dyDescent="0.2">
      <c r="BO1905" s="490"/>
      <c r="BP1905" s="73"/>
      <c r="BQ1905" s="73"/>
      <c r="BR1905" s="73"/>
      <c r="BS1905" s="493"/>
      <c r="BT1905" s="493"/>
      <c r="BU1905" s="493"/>
      <c r="BV1905" s="70"/>
      <c r="BW1905" s="70"/>
      <c r="BX1905" s="70"/>
      <c r="BY1905" s="70"/>
      <c r="BZ1905" s="70"/>
      <c r="CA1905" s="70"/>
      <c r="CB1905" s="70"/>
      <c r="CC1905" s="70"/>
      <c r="CD1905" s="491"/>
      <c r="CE1905" s="491"/>
      <c r="CF1905" s="491"/>
      <c r="CG1905" s="491"/>
      <c r="CH1905" s="491"/>
      <c r="CI1905" s="491"/>
      <c r="CJ1905" s="491"/>
      <c r="CK1905" s="490"/>
      <c r="CL1905" s="186"/>
    </row>
    <row r="1906" spans="67:90" x14ac:dyDescent="0.2">
      <c r="BO1906" s="490"/>
      <c r="BP1906" s="73"/>
      <c r="BQ1906" s="73"/>
      <c r="BR1906" s="73"/>
      <c r="BS1906" s="493"/>
      <c r="BT1906" s="493"/>
      <c r="BU1906" s="493"/>
      <c r="BV1906" s="70"/>
      <c r="BW1906" s="70"/>
      <c r="BX1906" s="70"/>
      <c r="BY1906" s="70"/>
      <c r="BZ1906" s="70"/>
      <c r="CA1906" s="70"/>
      <c r="CB1906" s="70"/>
      <c r="CC1906" s="70"/>
      <c r="CD1906" s="491"/>
      <c r="CE1906" s="491"/>
      <c r="CF1906" s="491"/>
      <c r="CG1906" s="491"/>
      <c r="CH1906" s="491"/>
      <c r="CI1906" s="491"/>
      <c r="CJ1906" s="491"/>
      <c r="CK1906" s="490"/>
      <c r="CL1906" s="186"/>
    </row>
    <row r="1907" spans="67:90" x14ac:dyDescent="0.2">
      <c r="BO1907" s="490"/>
      <c r="BP1907" s="73"/>
      <c r="BQ1907" s="73"/>
      <c r="BR1907" s="73"/>
      <c r="BS1907" s="493"/>
      <c r="BT1907" s="493"/>
      <c r="BU1907" s="493"/>
      <c r="BV1907" s="70"/>
      <c r="BW1907" s="70"/>
      <c r="BX1907" s="70"/>
      <c r="BY1907" s="70"/>
      <c r="BZ1907" s="70"/>
      <c r="CA1907" s="70"/>
      <c r="CB1907" s="70"/>
      <c r="CC1907" s="70"/>
      <c r="CD1907" s="491"/>
      <c r="CE1907" s="491"/>
      <c r="CF1907" s="491"/>
      <c r="CG1907" s="491"/>
      <c r="CH1907" s="491"/>
      <c r="CI1907" s="491"/>
      <c r="CJ1907" s="491"/>
      <c r="CK1907" s="490"/>
      <c r="CL1907" s="186"/>
    </row>
    <row r="1908" spans="67:90" x14ac:dyDescent="0.2">
      <c r="BO1908" s="490"/>
      <c r="BP1908" s="73"/>
      <c r="BQ1908" s="73"/>
      <c r="BR1908" s="73"/>
      <c r="BS1908" s="493"/>
      <c r="BT1908" s="493"/>
      <c r="BU1908" s="493"/>
      <c r="BV1908" s="70"/>
      <c r="BW1908" s="70"/>
      <c r="BX1908" s="70"/>
      <c r="BY1908" s="70"/>
      <c r="BZ1908" s="70"/>
      <c r="CA1908" s="70"/>
      <c r="CB1908" s="70"/>
      <c r="CC1908" s="70"/>
      <c r="CD1908" s="491"/>
      <c r="CE1908" s="491"/>
      <c r="CF1908" s="491"/>
      <c r="CG1908" s="491"/>
      <c r="CH1908" s="491"/>
      <c r="CI1908" s="491"/>
      <c r="CJ1908" s="491"/>
      <c r="CK1908" s="490"/>
      <c r="CL1908" s="186"/>
    </row>
    <row r="1909" spans="67:90" x14ac:dyDescent="0.2">
      <c r="BO1909" s="490"/>
      <c r="BP1909" s="73"/>
      <c r="BQ1909" s="73"/>
      <c r="BR1909" s="73"/>
      <c r="BS1909" s="493"/>
      <c r="BT1909" s="493"/>
      <c r="BU1909" s="493"/>
      <c r="BV1909" s="70"/>
      <c r="BW1909" s="70"/>
      <c r="BX1909" s="70"/>
      <c r="BY1909" s="70"/>
      <c r="BZ1909" s="70"/>
      <c r="CA1909" s="70"/>
      <c r="CB1909" s="70"/>
      <c r="CC1909" s="70"/>
      <c r="CD1909" s="491"/>
      <c r="CE1909" s="491"/>
      <c r="CF1909" s="491"/>
      <c r="CG1909" s="491"/>
      <c r="CH1909" s="491"/>
      <c r="CI1909" s="491"/>
      <c r="CJ1909" s="491"/>
      <c r="CK1909" s="490"/>
      <c r="CL1909" s="186"/>
    </row>
    <row r="1910" spans="67:90" x14ac:dyDescent="0.2">
      <c r="BO1910" s="490"/>
      <c r="BP1910" s="73"/>
      <c r="BQ1910" s="73"/>
      <c r="BR1910" s="73"/>
      <c r="BS1910" s="493"/>
      <c r="BT1910" s="493"/>
      <c r="BU1910" s="493"/>
      <c r="BV1910" s="70"/>
      <c r="BW1910" s="70"/>
      <c r="BX1910" s="70"/>
      <c r="BY1910" s="70"/>
      <c r="BZ1910" s="70"/>
      <c r="CA1910" s="70"/>
      <c r="CB1910" s="70"/>
      <c r="CC1910" s="70"/>
      <c r="CD1910" s="491"/>
      <c r="CE1910" s="491"/>
      <c r="CF1910" s="491"/>
      <c r="CG1910" s="491"/>
      <c r="CH1910" s="491"/>
      <c r="CI1910" s="491"/>
      <c r="CJ1910" s="491"/>
      <c r="CK1910" s="490"/>
      <c r="CL1910" s="186"/>
    </row>
    <row r="1911" spans="67:90" x14ac:dyDescent="0.2">
      <c r="BO1911" s="490"/>
      <c r="BP1911" s="73"/>
      <c r="BQ1911" s="73"/>
      <c r="BR1911" s="73"/>
      <c r="BS1911" s="493"/>
      <c r="BT1911" s="493"/>
      <c r="BU1911" s="493"/>
      <c r="BV1911" s="70"/>
      <c r="BW1911" s="70"/>
      <c r="BX1911" s="70"/>
      <c r="BY1911" s="70"/>
      <c r="BZ1911" s="70"/>
      <c r="CA1911" s="70"/>
      <c r="CB1911" s="70"/>
      <c r="CC1911" s="70"/>
      <c r="CD1911" s="491"/>
      <c r="CE1911" s="491"/>
      <c r="CF1911" s="491"/>
      <c r="CG1911" s="491"/>
      <c r="CH1911" s="491"/>
      <c r="CI1911" s="491"/>
      <c r="CJ1911" s="491"/>
      <c r="CK1911" s="490"/>
      <c r="CL1911" s="186"/>
    </row>
    <row r="1912" spans="67:90" x14ac:dyDescent="0.2">
      <c r="BO1912" s="490"/>
      <c r="BP1912" s="73"/>
      <c r="BQ1912" s="73"/>
      <c r="BR1912" s="73"/>
      <c r="BS1912" s="493"/>
      <c r="BT1912" s="493"/>
      <c r="BU1912" s="493"/>
      <c r="BV1912" s="70"/>
      <c r="BW1912" s="70"/>
      <c r="BX1912" s="70"/>
      <c r="BY1912" s="70"/>
      <c r="BZ1912" s="70"/>
      <c r="CA1912" s="70"/>
      <c r="CB1912" s="70"/>
      <c r="CC1912" s="70"/>
      <c r="CD1912" s="491"/>
      <c r="CE1912" s="491"/>
      <c r="CF1912" s="491"/>
      <c r="CG1912" s="491"/>
      <c r="CH1912" s="491"/>
      <c r="CI1912" s="491"/>
      <c r="CJ1912" s="491"/>
      <c r="CK1912" s="490"/>
      <c r="CL1912" s="186"/>
    </row>
    <row r="1913" spans="67:90" x14ac:dyDescent="0.2">
      <c r="BO1913" s="490"/>
      <c r="BP1913" s="73"/>
      <c r="BQ1913" s="73"/>
      <c r="BR1913" s="73"/>
      <c r="BS1913" s="493"/>
      <c r="BT1913" s="493"/>
      <c r="BU1913" s="493"/>
      <c r="BV1913" s="70"/>
      <c r="BW1913" s="70"/>
      <c r="BX1913" s="70"/>
      <c r="BY1913" s="70"/>
      <c r="BZ1913" s="70"/>
      <c r="CA1913" s="70"/>
      <c r="CB1913" s="70"/>
      <c r="CC1913" s="70"/>
      <c r="CD1913" s="491"/>
      <c r="CE1913" s="491"/>
      <c r="CF1913" s="491"/>
      <c r="CG1913" s="491"/>
      <c r="CH1913" s="491"/>
      <c r="CI1913" s="491"/>
      <c r="CJ1913" s="491"/>
      <c r="CK1913" s="490"/>
      <c r="CL1913" s="186"/>
    </row>
    <row r="1914" spans="67:90" x14ac:dyDescent="0.2">
      <c r="BO1914" s="490"/>
      <c r="BP1914" s="73"/>
      <c r="BQ1914" s="73"/>
      <c r="BR1914" s="73"/>
      <c r="BS1914" s="493"/>
      <c r="BT1914" s="493"/>
      <c r="BU1914" s="493"/>
      <c r="BV1914" s="70"/>
      <c r="BW1914" s="70"/>
      <c r="BX1914" s="70"/>
      <c r="BY1914" s="70"/>
      <c r="BZ1914" s="70"/>
      <c r="CA1914" s="70"/>
      <c r="CB1914" s="70"/>
      <c r="CC1914" s="70"/>
      <c r="CD1914" s="491"/>
      <c r="CE1914" s="491"/>
      <c r="CF1914" s="491"/>
      <c r="CG1914" s="491"/>
      <c r="CH1914" s="491"/>
      <c r="CI1914" s="491"/>
      <c r="CJ1914" s="491"/>
      <c r="CK1914" s="490"/>
      <c r="CL1914" s="186"/>
    </row>
    <row r="1915" spans="67:90" x14ac:dyDescent="0.2">
      <c r="BO1915" s="490"/>
      <c r="BP1915" s="73"/>
      <c r="BQ1915" s="73"/>
      <c r="BR1915" s="73"/>
      <c r="BS1915" s="493"/>
      <c r="BT1915" s="493"/>
      <c r="BU1915" s="493"/>
      <c r="BV1915" s="70"/>
      <c r="BW1915" s="70"/>
      <c r="BX1915" s="70"/>
      <c r="BY1915" s="70"/>
      <c r="BZ1915" s="70"/>
      <c r="CA1915" s="70"/>
      <c r="CB1915" s="70"/>
      <c r="CC1915" s="70"/>
      <c r="CD1915" s="491"/>
      <c r="CE1915" s="491"/>
      <c r="CF1915" s="491"/>
      <c r="CG1915" s="491"/>
      <c r="CH1915" s="491"/>
      <c r="CI1915" s="491"/>
      <c r="CJ1915" s="491"/>
      <c r="CK1915" s="490"/>
      <c r="CL1915" s="186"/>
    </row>
    <row r="1916" spans="67:90" x14ac:dyDescent="0.2">
      <c r="BO1916" s="490"/>
      <c r="BP1916" s="73"/>
      <c r="BQ1916" s="73"/>
      <c r="BR1916" s="73"/>
      <c r="BS1916" s="493"/>
      <c r="BT1916" s="493"/>
      <c r="BU1916" s="493"/>
      <c r="BV1916" s="70"/>
      <c r="BW1916" s="70"/>
      <c r="BX1916" s="70"/>
      <c r="BY1916" s="70"/>
      <c r="BZ1916" s="70"/>
      <c r="CA1916" s="70"/>
      <c r="CB1916" s="70"/>
      <c r="CC1916" s="70"/>
      <c r="CD1916" s="491"/>
      <c r="CE1916" s="491"/>
      <c r="CF1916" s="491"/>
      <c r="CG1916" s="491"/>
      <c r="CH1916" s="491"/>
      <c r="CI1916" s="491"/>
      <c r="CJ1916" s="491"/>
      <c r="CK1916" s="490"/>
      <c r="CL1916" s="186"/>
    </row>
    <row r="1917" spans="67:90" x14ac:dyDescent="0.2">
      <c r="BO1917" s="490"/>
      <c r="BP1917" s="73"/>
      <c r="BQ1917" s="73"/>
      <c r="BR1917" s="73"/>
      <c r="BS1917" s="493"/>
      <c r="BT1917" s="493"/>
      <c r="BU1917" s="493"/>
      <c r="BV1917" s="70"/>
      <c r="BW1917" s="70"/>
      <c r="BX1917" s="70"/>
      <c r="BY1917" s="70"/>
      <c r="BZ1917" s="70"/>
      <c r="CA1917" s="70"/>
      <c r="CB1917" s="70"/>
      <c r="CC1917" s="70"/>
      <c r="CD1917" s="491"/>
      <c r="CE1917" s="491"/>
      <c r="CF1917" s="491"/>
      <c r="CG1917" s="491"/>
      <c r="CH1917" s="491"/>
      <c r="CI1917" s="491"/>
      <c r="CJ1917" s="491"/>
      <c r="CK1917" s="490"/>
      <c r="CL1917" s="186"/>
    </row>
    <row r="1918" spans="67:90" x14ac:dyDescent="0.2">
      <c r="BO1918" s="490"/>
      <c r="BP1918" s="73"/>
      <c r="BQ1918" s="73"/>
      <c r="BR1918" s="73"/>
      <c r="BS1918" s="493"/>
      <c r="BT1918" s="493"/>
      <c r="BU1918" s="493"/>
      <c r="BV1918" s="70"/>
      <c r="BW1918" s="70"/>
      <c r="BX1918" s="70"/>
      <c r="BY1918" s="70"/>
      <c r="BZ1918" s="70"/>
      <c r="CA1918" s="70"/>
      <c r="CB1918" s="70"/>
      <c r="CC1918" s="70"/>
      <c r="CD1918" s="491"/>
      <c r="CE1918" s="491"/>
      <c r="CF1918" s="491"/>
      <c r="CG1918" s="491"/>
      <c r="CH1918" s="491"/>
      <c r="CI1918" s="491"/>
      <c r="CJ1918" s="491"/>
      <c r="CK1918" s="490"/>
      <c r="CL1918" s="186"/>
    </row>
    <row r="1919" spans="67:90" x14ac:dyDescent="0.2">
      <c r="BO1919" s="490"/>
      <c r="BP1919" s="73"/>
      <c r="BQ1919" s="73"/>
      <c r="BR1919" s="73"/>
      <c r="BS1919" s="493"/>
      <c r="BT1919" s="493"/>
      <c r="BU1919" s="493"/>
      <c r="BV1919" s="70"/>
      <c r="BW1919" s="70"/>
      <c r="BX1919" s="70"/>
      <c r="BY1919" s="70"/>
      <c r="BZ1919" s="70"/>
      <c r="CA1919" s="70"/>
      <c r="CB1919" s="70"/>
      <c r="CC1919" s="70"/>
      <c r="CD1919" s="491"/>
      <c r="CE1919" s="491"/>
      <c r="CF1919" s="491"/>
      <c r="CG1919" s="491"/>
      <c r="CH1919" s="491"/>
      <c r="CI1919" s="491"/>
      <c r="CJ1919" s="491"/>
      <c r="CK1919" s="490"/>
      <c r="CL1919" s="186"/>
    </row>
    <row r="1920" spans="67:90" x14ac:dyDescent="0.2">
      <c r="BO1920" s="490"/>
      <c r="BP1920" s="73"/>
      <c r="BQ1920" s="73"/>
      <c r="BR1920" s="73"/>
      <c r="BS1920" s="493"/>
      <c r="BT1920" s="493"/>
      <c r="BU1920" s="493"/>
      <c r="BV1920" s="70"/>
      <c r="BW1920" s="70"/>
      <c r="BX1920" s="70"/>
      <c r="BY1920" s="70"/>
      <c r="BZ1920" s="70"/>
      <c r="CA1920" s="70"/>
      <c r="CB1920" s="70"/>
      <c r="CC1920" s="70"/>
      <c r="CD1920" s="491"/>
      <c r="CE1920" s="491"/>
      <c r="CF1920" s="491"/>
      <c r="CG1920" s="491"/>
      <c r="CH1920" s="491"/>
      <c r="CI1920" s="491"/>
      <c r="CJ1920" s="491"/>
      <c r="CK1920" s="490"/>
      <c r="CL1920" s="186"/>
    </row>
    <row r="1921" spans="67:90" x14ac:dyDescent="0.2">
      <c r="BO1921" s="490"/>
      <c r="BP1921" s="73"/>
      <c r="BQ1921" s="73"/>
      <c r="BR1921" s="73"/>
      <c r="BS1921" s="493"/>
      <c r="BT1921" s="493"/>
      <c r="BU1921" s="493"/>
      <c r="BV1921" s="70"/>
      <c r="BW1921" s="70"/>
      <c r="BX1921" s="70"/>
      <c r="BY1921" s="70"/>
      <c r="BZ1921" s="70"/>
      <c r="CA1921" s="70"/>
      <c r="CB1921" s="70"/>
      <c r="CC1921" s="70"/>
      <c r="CD1921" s="491"/>
      <c r="CE1921" s="491"/>
      <c r="CF1921" s="491"/>
      <c r="CG1921" s="491"/>
      <c r="CH1921" s="491"/>
      <c r="CI1921" s="491"/>
      <c r="CJ1921" s="491"/>
      <c r="CK1921" s="490"/>
      <c r="CL1921" s="186"/>
    </row>
    <row r="1922" spans="67:90" x14ac:dyDescent="0.2">
      <c r="BO1922" s="490"/>
      <c r="BP1922" s="73"/>
      <c r="BQ1922" s="73"/>
      <c r="BR1922" s="73"/>
      <c r="BS1922" s="493"/>
      <c r="BT1922" s="493"/>
      <c r="BU1922" s="493"/>
      <c r="BV1922" s="70"/>
      <c r="BW1922" s="70"/>
      <c r="BX1922" s="70"/>
      <c r="BY1922" s="70"/>
      <c r="BZ1922" s="70"/>
      <c r="CA1922" s="70"/>
      <c r="CB1922" s="70"/>
      <c r="CC1922" s="70"/>
      <c r="CD1922" s="491"/>
      <c r="CE1922" s="491"/>
      <c r="CF1922" s="491"/>
      <c r="CG1922" s="491"/>
      <c r="CH1922" s="491"/>
      <c r="CI1922" s="491"/>
      <c r="CJ1922" s="491"/>
      <c r="CK1922" s="490"/>
      <c r="CL1922" s="186"/>
    </row>
    <row r="1923" spans="67:90" x14ac:dyDescent="0.2">
      <c r="BO1923" s="490"/>
      <c r="BP1923" s="73"/>
      <c r="BQ1923" s="73"/>
      <c r="BR1923" s="73"/>
      <c r="BS1923" s="493"/>
      <c r="BT1923" s="493"/>
      <c r="BU1923" s="493"/>
      <c r="BV1923" s="70"/>
      <c r="BW1923" s="70"/>
      <c r="BX1923" s="70"/>
      <c r="BY1923" s="70"/>
      <c r="BZ1923" s="70"/>
      <c r="CA1923" s="70"/>
      <c r="CB1923" s="70"/>
      <c r="CC1923" s="70"/>
      <c r="CD1923" s="491"/>
      <c r="CE1923" s="491"/>
      <c r="CF1923" s="491"/>
      <c r="CG1923" s="491"/>
      <c r="CH1923" s="491"/>
      <c r="CI1923" s="491"/>
      <c r="CJ1923" s="491"/>
      <c r="CK1923" s="490"/>
      <c r="CL1923" s="186"/>
    </row>
    <row r="1924" spans="67:90" x14ac:dyDescent="0.2">
      <c r="BO1924" s="490"/>
      <c r="BP1924" s="73"/>
      <c r="BQ1924" s="73"/>
      <c r="BR1924" s="73"/>
      <c r="BS1924" s="493"/>
      <c r="BT1924" s="493"/>
      <c r="BU1924" s="493"/>
      <c r="BV1924" s="70"/>
      <c r="BW1924" s="70"/>
      <c r="BX1924" s="70"/>
      <c r="BY1924" s="70"/>
      <c r="BZ1924" s="70"/>
      <c r="CA1924" s="70"/>
      <c r="CB1924" s="70"/>
      <c r="CC1924" s="70"/>
      <c r="CD1924" s="491"/>
      <c r="CE1924" s="491"/>
      <c r="CF1924" s="491"/>
      <c r="CG1924" s="491"/>
      <c r="CH1924" s="491"/>
      <c r="CI1924" s="491"/>
      <c r="CJ1924" s="491"/>
      <c r="CK1924" s="490"/>
      <c r="CL1924" s="186"/>
    </row>
    <row r="1925" spans="67:90" x14ac:dyDescent="0.2">
      <c r="BO1925" s="490"/>
      <c r="BP1925" s="73"/>
      <c r="BQ1925" s="73"/>
      <c r="BR1925" s="73"/>
      <c r="BS1925" s="493"/>
      <c r="BT1925" s="493"/>
      <c r="BU1925" s="493"/>
      <c r="BV1925" s="70"/>
      <c r="BW1925" s="70"/>
      <c r="BX1925" s="70"/>
      <c r="BY1925" s="70"/>
      <c r="BZ1925" s="70"/>
      <c r="CA1925" s="70"/>
      <c r="CB1925" s="70"/>
      <c r="CC1925" s="70"/>
      <c r="CD1925" s="491"/>
      <c r="CE1925" s="491"/>
      <c r="CF1925" s="491"/>
      <c r="CG1925" s="491"/>
      <c r="CH1925" s="491"/>
      <c r="CI1925" s="491"/>
      <c r="CJ1925" s="491"/>
      <c r="CK1925" s="490"/>
      <c r="CL1925" s="186"/>
    </row>
    <row r="1926" spans="67:90" x14ac:dyDescent="0.2">
      <c r="BO1926" s="490"/>
      <c r="BP1926" s="73"/>
      <c r="BQ1926" s="73"/>
      <c r="BR1926" s="73"/>
      <c r="BS1926" s="493"/>
      <c r="BT1926" s="493"/>
      <c r="BU1926" s="493"/>
      <c r="BV1926" s="70"/>
      <c r="BW1926" s="70"/>
      <c r="BX1926" s="70"/>
      <c r="BY1926" s="70"/>
      <c r="BZ1926" s="70"/>
      <c r="CA1926" s="70"/>
      <c r="CB1926" s="70"/>
      <c r="CC1926" s="70"/>
      <c r="CD1926" s="491"/>
      <c r="CE1926" s="491"/>
      <c r="CF1926" s="491"/>
      <c r="CG1926" s="491"/>
      <c r="CH1926" s="491"/>
      <c r="CI1926" s="491"/>
      <c r="CJ1926" s="491"/>
      <c r="CK1926" s="490"/>
      <c r="CL1926" s="186"/>
    </row>
    <row r="1927" spans="67:90" x14ac:dyDescent="0.2">
      <c r="BO1927" s="490"/>
      <c r="BP1927" s="73"/>
      <c r="BQ1927" s="73"/>
      <c r="BR1927" s="73"/>
      <c r="BS1927" s="493"/>
      <c r="BT1927" s="493"/>
      <c r="BU1927" s="493"/>
      <c r="BV1927" s="70"/>
      <c r="BW1927" s="70"/>
      <c r="BX1927" s="70"/>
      <c r="BY1927" s="70"/>
      <c r="BZ1927" s="70"/>
      <c r="CA1927" s="70"/>
      <c r="CB1927" s="70"/>
      <c r="CC1927" s="70"/>
      <c r="CD1927" s="491"/>
      <c r="CE1927" s="491"/>
      <c r="CF1927" s="491"/>
      <c r="CG1927" s="491"/>
      <c r="CH1927" s="491"/>
      <c r="CI1927" s="491"/>
      <c r="CJ1927" s="491"/>
      <c r="CK1927" s="490"/>
      <c r="CL1927" s="186"/>
    </row>
    <row r="1928" spans="67:90" x14ac:dyDescent="0.2">
      <c r="BO1928" s="490"/>
      <c r="BP1928" s="73"/>
      <c r="BQ1928" s="73"/>
      <c r="BR1928" s="73"/>
      <c r="BS1928" s="493"/>
      <c r="BT1928" s="493"/>
      <c r="BU1928" s="493"/>
      <c r="BV1928" s="70"/>
      <c r="BW1928" s="70"/>
      <c r="BX1928" s="70"/>
      <c r="BY1928" s="70"/>
      <c r="BZ1928" s="70"/>
      <c r="CA1928" s="70"/>
      <c r="CB1928" s="70"/>
      <c r="CC1928" s="70"/>
      <c r="CD1928" s="491"/>
      <c r="CE1928" s="491"/>
      <c r="CF1928" s="491"/>
      <c r="CG1928" s="491"/>
      <c r="CH1928" s="491"/>
      <c r="CI1928" s="491"/>
      <c r="CJ1928" s="491"/>
      <c r="CK1928" s="490"/>
      <c r="CL1928" s="186"/>
    </row>
    <row r="1929" spans="67:90" x14ac:dyDescent="0.2">
      <c r="BO1929" s="490"/>
      <c r="BP1929" s="73"/>
      <c r="BQ1929" s="73"/>
      <c r="BR1929" s="73"/>
      <c r="BS1929" s="493"/>
      <c r="BT1929" s="493"/>
      <c r="BU1929" s="493"/>
      <c r="BV1929" s="70"/>
      <c r="BW1929" s="70"/>
      <c r="BX1929" s="70"/>
      <c r="BY1929" s="70"/>
      <c r="BZ1929" s="70"/>
      <c r="CA1929" s="70"/>
      <c r="CB1929" s="70"/>
      <c r="CC1929" s="70"/>
      <c r="CD1929" s="491"/>
      <c r="CE1929" s="491"/>
      <c r="CF1929" s="491"/>
      <c r="CG1929" s="491"/>
      <c r="CH1929" s="491"/>
      <c r="CI1929" s="491"/>
      <c r="CJ1929" s="491"/>
      <c r="CK1929" s="490"/>
      <c r="CL1929" s="186"/>
    </row>
    <row r="1930" spans="67:90" x14ac:dyDescent="0.2">
      <c r="BO1930" s="490"/>
      <c r="BP1930" s="73"/>
      <c r="BQ1930" s="73"/>
      <c r="BR1930" s="73"/>
      <c r="BS1930" s="493"/>
      <c r="BT1930" s="493"/>
      <c r="BU1930" s="493"/>
      <c r="BV1930" s="70"/>
      <c r="BW1930" s="70"/>
      <c r="BX1930" s="70"/>
      <c r="BY1930" s="70"/>
      <c r="BZ1930" s="70"/>
      <c r="CA1930" s="70"/>
      <c r="CB1930" s="70"/>
      <c r="CC1930" s="70"/>
      <c r="CD1930" s="491"/>
      <c r="CE1930" s="491"/>
      <c r="CF1930" s="491"/>
      <c r="CG1930" s="491"/>
      <c r="CH1930" s="491"/>
      <c r="CI1930" s="491"/>
      <c r="CJ1930" s="491"/>
      <c r="CK1930" s="490"/>
      <c r="CL1930" s="186"/>
    </row>
    <row r="1931" spans="67:90" x14ac:dyDescent="0.2">
      <c r="BO1931" s="490"/>
      <c r="BP1931" s="73"/>
      <c r="BQ1931" s="73"/>
      <c r="BR1931" s="73"/>
      <c r="BS1931" s="493"/>
      <c r="BT1931" s="493"/>
      <c r="BU1931" s="493"/>
      <c r="BV1931" s="70"/>
      <c r="BW1931" s="70"/>
      <c r="BX1931" s="70"/>
      <c r="BY1931" s="70"/>
      <c r="BZ1931" s="70"/>
      <c r="CA1931" s="70"/>
      <c r="CB1931" s="70"/>
      <c r="CC1931" s="70"/>
      <c r="CD1931" s="491"/>
      <c r="CE1931" s="491"/>
      <c r="CF1931" s="491"/>
      <c r="CG1931" s="491"/>
      <c r="CH1931" s="491"/>
      <c r="CI1931" s="491"/>
      <c r="CJ1931" s="491"/>
      <c r="CK1931" s="490"/>
      <c r="CL1931" s="186"/>
    </row>
    <row r="1932" spans="67:90" x14ac:dyDescent="0.2">
      <c r="BO1932" s="490"/>
      <c r="BP1932" s="73"/>
      <c r="BQ1932" s="73"/>
      <c r="BR1932" s="73"/>
      <c r="BS1932" s="493"/>
      <c r="BT1932" s="493"/>
      <c r="BU1932" s="493"/>
      <c r="BV1932" s="70"/>
      <c r="BW1932" s="70"/>
      <c r="BX1932" s="70"/>
      <c r="BY1932" s="70"/>
      <c r="BZ1932" s="70"/>
      <c r="CA1932" s="70"/>
      <c r="CB1932" s="70"/>
      <c r="CC1932" s="70"/>
      <c r="CD1932" s="491"/>
      <c r="CE1932" s="491"/>
      <c r="CF1932" s="491"/>
      <c r="CG1932" s="491"/>
      <c r="CH1932" s="491"/>
      <c r="CI1932" s="491"/>
      <c r="CJ1932" s="491"/>
      <c r="CK1932" s="490"/>
      <c r="CL1932" s="186"/>
    </row>
    <row r="1933" spans="67:90" x14ac:dyDescent="0.2">
      <c r="BO1933" s="490"/>
      <c r="BP1933" s="73"/>
      <c r="BQ1933" s="73"/>
      <c r="BR1933" s="73"/>
      <c r="BS1933" s="493"/>
      <c r="BT1933" s="493"/>
      <c r="BU1933" s="493"/>
      <c r="BV1933" s="70"/>
      <c r="BW1933" s="70"/>
      <c r="BX1933" s="70"/>
      <c r="BY1933" s="70"/>
      <c r="BZ1933" s="70"/>
      <c r="CA1933" s="70"/>
      <c r="CB1933" s="70"/>
      <c r="CC1933" s="70"/>
      <c r="CD1933" s="491"/>
      <c r="CE1933" s="491"/>
      <c r="CF1933" s="491"/>
      <c r="CG1933" s="491"/>
      <c r="CH1933" s="491"/>
      <c r="CI1933" s="491"/>
      <c r="CJ1933" s="491"/>
      <c r="CK1933" s="490"/>
      <c r="CL1933" s="186"/>
    </row>
    <row r="1934" spans="67:90" x14ac:dyDescent="0.2">
      <c r="BO1934" s="490"/>
      <c r="BP1934" s="73"/>
      <c r="BQ1934" s="73"/>
      <c r="BR1934" s="73"/>
      <c r="BS1934" s="493"/>
      <c r="BT1934" s="493"/>
      <c r="BU1934" s="493"/>
      <c r="BV1934" s="70"/>
      <c r="BW1934" s="70"/>
      <c r="BX1934" s="70"/>
      <c r="BY1934" s="70"/>
      <c r="BZ1934" s="70"/>
      <c r="CA1934" s="70"/>
      <c r="CB1934" s="70"/>
      <c r="CC1934" s="70"/>
      <c r="CD1934" s="491"/>
      <c r="CE1934" s="491"/>
      <c r="CF1934" s="491"/>
      <c r="CG1934" s="491"/>
      <c r="CH1934" s="491"/>
      <c r="CI1934" s="491"/>
      <c r="CJ1934" s="491"/>
      <c r="CK1934" s="490"/>
      <c r="CL1934" s="186"/>
    </row>
    <row r="1935" spans="67:90" x14ac:dyDescent="0.2">
      <c r="BO1935" s="490"/>
      <c r="BP1935" s="73"/>
      <c r="BQ1935" s="73"/>
      <c r="BR1935" s="73"/>
      <c r="BS1935" s="493"/>
      <c r="BT1935" s="493"/>
      <c r="BU1935" s="493"/>
      <c r="BV1935" s="70"/>
      <c r="BW1935" s="70"/>
      <c r="BX1935" s="70"/>
      <c r="BY1935" s="70"/>
      <c r="BZ1935" s="70"/>
      <c r="CA1935" s="70"/>
      <c r="CB1935" s="70"/>
      <c r="CC1935" s="70"/>
      <c r="CD1935" s="491"/>
      <c r="CE1935" s="491"/>
      <c r="CF1935" s="491"/>
      <c r="CG1935" s="491"/>
      <c r="CH1935" s="491"/>
      <c r="CI1935" s="491"/>
      <c r="CJ1935" s="491"/>
      <c r="CK1935" s="490"/>
      <c r="CL1935" s="186"/>
    </row>
    <row r="1936" spans="67:90" x14ac:dyDescent="0.2">
      <c r="BO1936" s="490"/>
      <c r="BP1936" s="73"/>
      <c r="BQ1936" s="73"/>
      <c r="BR1936" s="73"/>
      <c r="BS1936" s="493"/>
      <c r="BT1936" s="493"/>
      <c r="BU1936" s="493"/>
      <c r="BV1936" s="70"/>
      <c r="BW1936" s="70"/>
      <c r="BX1936" s="70"/>
      <c r="BY1936" s="70"/>
      <c r="BZ1936" s="70"/>
      <c r="CA1936" s="70"/>
      <c r="CB1936" s="70"/>
      <c r="CC1936" s="70"/>
      <c r="CD1936" s="491"/>
      <c r="CE1936" s="491"/>
      <c r="CF1936" s="491"/>
      <c r="CG1936" s="491"/>
      <c r="CH1936" s="491"/>
      <c r="CI1936" s="491"/>
      <c r="CJ1936" s="491"/>
      <c r="CK1936" s="490"/>
      <c r="CL1936" s="186"/>
    </row>
    <row r="1937" spans="67:90" x14ac:dyDescent="0.2">
      <c r="BO1937" s="490"/>
      <c r="BP1937" s="73"/>
      <c r="BQ1937" s="73"/>
      <c r="BR1937" s="73"/>
      <c r="BS1937" s="493"/>
      <c r="BT1937" s="493"/>
      <c r="BU1937" s="493"/>
      <c r="BV1937" s="70"/>
      <c r="BW1937" s="70"/>
      <c r="BX1937" s="70"/>
      <c r="BY1937" s="70"/>
      <c r="BZ1937" s="70"/>
      <c r="CA1937" s="70"/>
      <c r="CB1937" s="70"/>
      <c r="CC1937" s="70"/>
      <c r="CD1937" s="491"/>
      <c r="CE1937" s="491"/>
      <c r="CF1937" s="491"/>
      <c r="CG1937" s="491"/>
      <c r="CH1937" s="491"/>
      <c r="CI1937" s="491"/>
      <c r="CJ1937" s="491"/>
      <c r="CK1937" s="490"/>
      <c r="CL1937" s="186"/>
    </row>
    <row r="1938" spans="67:90" x14ac:dyDescent="0.2">
      <c r="BO1938" s="490"/>
      <c r="BP1938" s="73"/>
      <c r="BQ1938" s="73"/>
      <c r="BR1938" s="73"/>
      <c r="BS1938" s="493"/>
      <c r="BT1938" s="493"/>
      <c r="BU1938" s="493"/>
      <c r="BV1938" s="70"/>
      <c r="BW1938" s="70"/>
      <c r="BX1938" s="70"/>
      <c r="BY1938" s="70"/>
      <c r="BZ1938" s="70"/>
      <c r="CA1938" s="70"/>
      <c r="CB1938" s="70"/>
      <c r="CC1938" s="70"/>
      <c r="CD1938" s="491"/>
      <c r="CE1938" s="491"/>
      <c r="CF1938" s="491"/>
      <c r="CG1938" s="491"/>
      <c r="CH1938" s="491"/>
      <c r="CI1938" s="491"/>
      <c r="CJ1938" s="491"/>
      <c r="CK1938" s="490"/>
      <c r="CL1938" s="186"/>
    </row>
    <row r="1939" spans="67:90" x14ac:dyDescent="0.2">
      <c r="BO1939" s="490"/>
      <c r="BP1939" s="73"/>
      <c r="BQ1939" s="73"/>
      <c r="BR1939" s="73"/>
      <c r="BS1939" s="493"/>
      <c r="BT1939" s="493"/>
      <c r="BU1939" s="493"/>
      <c r="BV1939" s="70"/>
      <c r="BW1939" s="70"/>
      <c r="BX1939" s="70"/>
      <c r="BY1939" s="70"/>
      <c r="BZ1939" s="70"/>
      <c r="CA1939" s="70"/>
      <c r="CB1939" s="70"/>
      <c r="CC1939" s="70"/>
      <c r="CD1939" s="491"/>
      <c r="CE1939" s="491"/>
      <c r="CF1939" s="491"/>
      <c r="CG1939" s="491"/>
      <c r="CH1939" s="491"/>
      <c r="CI1939" s="491"/>
      <c r="CJ1939" s="491"/>
      <c r="CK1939" s="490"/>
      <c r="CL1939" s="186"/>
    </row>
    <row r="1940" spans="67:90" x14ac:dyDescent="0.2">
      <c r="BO1940" s="490"/>
      <c r="BP1940" s="73"/>
      <c r="BQ1940" s="73"/>
      <c r="BR1940" s="73"/>
      <c r="BS1940" s="493"/>
      <c r="BT1940" s="493"/>
      <c r="BU1940" s="493"/>
      <c r="BV1940" s="70"/>
      <c r="BW1940" s="70"/>
      <c r="BX1940" s="70"/>
      <c r="BY1940" s="70"/>
      <c r="BZ1940" s="70"/>
      <c r="CA1940" s="70"/>
      <c r="CB1940" s="70"/>
      <c r="CC1940" s="70"/>
      <c r="CD1940" s="491"/>
      <c r="CE1940" s="491"/>
      <c r="CF1940" s="491"/>
      <c r="CG1940" s="491"/>
      <c r="CH1940" s="491"/>
      <c r="CI1940" s="491"/>
      <c r="CJ1940" s="491"/>
      <c r="CK1940" s="490"/>
      <c r="CL1940" s="186"/>
    </row>
    <row r="1941" spans="67:90" x14ac:dyDescent="0.2">
      <c r="BO1941" s="490"/>
      <c r="BP1941" s="73"/>
      <c r="BQ1941" s="73"/>
      <c r="BR1941" s="73"/>
      <c r="BS1941" s="493"/>
      <c r="BT1941" s="493"/>
      <c r="BU1941" s="493"/>
      <c r="BV1941" s="70"/>
      <c r="BW1941" s="70"/>
      <c r="BX1941" s="70"/>
      <c r="BY1941" s="70"/>
      <c r="BZ1941" s="70"/>
      <c r="CA1941" s="70"/>
      <c r="CB1941" s="70"/>
      <c r="CC1941" s="70"/>
      <c r="CD1941" s="491"/>
      <c r="CE1941" s="491"/>
      <c r="CF1941" s="491"/>
      <c r="CG1941" s="491"/>
      <c r="CH1941" s="491"/>
      <c r="CI1941" s="491"/>
      <c r="CJ1941" s="491"/>
      <c r="CK1941" s="490"/>
      <c r="CL1941" s="186"/>
    </row>
    <row r="1942" spans="67:90" x14ac:dyDescent="0.2">
      <c r="BO1942" s="490"/>
      <c r="BP1942" s="73"/>
      <c r="BQ1942" s="73"/>
      <c r="BR1942" s="73"/>
      <c r="BS1942" s="493"/>
      <c r="BT1942" s="493"/>
      <c r="BU1942" s="493"/>
      <c r="BV1942" s="70"/>
      <c r="BW1942" s="70"/>
      <c r="BX1942" s="70"/>
      <c r="BY1942" s="70"/>
      <c r="BZ1942" s="70"/>
      <c r="CA1942" s="70"/>
      <c r="CB1942" s="70"/>
      <c r="CC1942" s="70"/>
      <c r="CD1942" s="491"/>
      <c r="CE1942" s="491"/>
      <c r="CF1942" s="491"/>
      <c r="CG1942" s="491"/>
      <c r="CH1942" s="491"/>
      <c r="CI1942" s="491"/>
      <c r="CJ1942" s="491"/>
      <c r="CK1942" s="490"/>
      <c r="CL1942" s="186"/>
    </row>
    <row r="1943" spans="67:90" x14ac:dyDescent="0.2">
      <c r="BO1943" s="490"/>
      <c r="BP1943" s="73"/>
      <c r="BQ1943" s="73"/>
      <c r="BR1943" s="73"/>
      <c r="BS1943" s="493"/>
      <c r="BT1943" s="493"/>
      <c r="BU1943" s="493"/>
      <c r="BV1943" s="70"/>
      <c r="BW1943" s="70"/>
      <c r="BX1943" s="70"/>
      <c r="BY1943" s="70"/>
      <c r="BZ1943" s="70"/>
      <c r="CA1943" s="70"/>
      <c r="CB1943" s="70"/>
      <c r="CC1943" s="70"/>
      <c r="CD1943" s="491"/>
      <c r="CE1943" s="491"/>
      <c r="CF1943" s="491"/>
      <c r="CG1943" s="491"/>
      <c r="CH1943" s="491"/>
      <c r="CI1943" s="491"/>
      <c r="CJ1943" s="491"/>
      <c r="CK1943" s="490"/>
      <c r="CL1943" s="186"/>
    </row>
    <row r="1944" spans="67:90" x14ac:dyDescent="0.2">
      <c r="BO1944" s="490"/>
      <c r="BP1944" s="73"/>
      <c r="BQ1944" s="73"/>
      <c r="BR1944" s="73"/>
      <c r="BS1944" s="493"/>
      <c r="BT1944" s="493"/>
      <c r="BU1944" s="493"/>
      <c r="BV1944" s="70"/>
      <c r="BW1944" s="70"/>
      <c r="BX1944" s="70"/>
      <c r="BY1944" s="70"/>
      <c r="BZ1944" s="70"/>
      <c r="CA1944" s="70"/>
      <c r="CB1944" s="70"/>
      <c r="CC1944" s="70"/>
      <c r="CD1944" s="491"/>
      <c r="CE1944" s="491"/>
      <c r="CF1944" s="491"/>
      <c r="CG1944" s="491"/>
      <c r="CH1944" s="491"/>
      <c r="CI1944" s="491"/>
      <c r="CJ1944" s="491"/>
      <c r="CK1944" s="490"/>
      <c r="CL1944" s="186"/>
    </row>
    <row r="1945" spans="67:90" x14ac:dyDescent="0.2">
      <c r="BO1945" s="490"/>
      <c r="BP1945" s="73"/>
      <c r="BQ1945" s="73"/>
      <c r="BR1945" s="73"/>
      <c r="BS1945" s="493"/>
      <c r="BT1945" s="493"/>
      <c r="BU1945" s="493"/>
      <c r="BV1945" s="70"/>
      <c r="BW1945" s="70"/>
      <c r="BX1945" s="70"/>
      <c r="BY1945" s="70"/>
      <c r="BZ1945" s="70"/>
      <c r="CA1945" s="70"/>
      <c r="CB1945" s="70"/>
      <c r="CC1945" s="70"/>
      <c r="CD1945" s="491"/>
      <c r="CE1945" s="491"/>
      <c r="CF1945" s="491"/>
      <c r="CG1945" s="491"/>
      <c r="CH1945" s="491"/>
      <c r="CI1945" s="491"/>
      <c r="CJ1945" s="491"/>
      <c r="CK1945" s="490"/>
      <c r="CL1945" s="186"/>
    </row>
    <row r="1946" spans="67:90" x14ac:dyDescent="0.2">
      <c r="BO1946" s="490"/>
      <c r="BP1946" s="73"/>
      <c r="BQ1946" s="73"/>
      <c r="BR1946" s="73"/>
      <c r="BS1946" s="493"/>
      <c r="BT1946" s="493"/>
      <c r="BU1946" s="493"/>
      <c r="BV1946" s="70"/>
      <c r="BW1946" s="70"/>
      <c r="BX1946" s="70"/>
      <c r="BY1946" s="70"/>
      <c r="BZ1946" s="70"/>
      <c r="CA1946" s="70"/>
      <c r="CB1946" s="70"/>
      <c r="CC1946" s="70"/>
      <c r="CD1946" s="491"/>
      <c r="CE1946" s="491"/>
      <c r="CF1946" s="491"/>
      <c r="CG1946" s="491"/>
      <c r="CH1946" s="491"/>
      <c r="CI1946" s="491"/>
      <c r="CJ1946" s="491"/>
      <c r="CK1946" s="490"/>
      <c r="CL1946" s="186"/>
    </row>
    <row r="1947" spans="67:90" x14ac:dyDescent="0.2">
      <c r="BO1947" s="490"/>
      <c r="BP1947" s="73"/>
      <c r="BQ1947" s="73"/>
      <c r="BR1947" s="73"/>
      <c r="BS1947" s="493"/>
      <c r="BT1947" s="493"/>
      <c r="BU1947" s="493"/>
      <c r="BV1947" s="70"/>
      <c r="BW1947" s="70"/>
      <c r="BX1947" s="70"/>
      <c r="BY1947" s="70"/>
      <c r="BZ1947" s="70"/>
      <c r="CA1947" s="70"/>
      <c r="CB1947" s="70"/>
      <c r="CC1947" s="70"/>
      <c r="CD1947" s="491"/>
      <c r="CE1947" s="491"/>
      <c r="CF1947" s="491"/>
      <c r="CG1947" s="491"/>
      <c r="CH1947" s="491"/>
      <c r="CI1947" s="491"/>
      <c r="CJ1947" s="491"/>
      <c r="CK1947" s="490"/>
      <c r="CL1947" s="186"/>
    </row>
    <row r="1948" spans="67:90" x14ac:dyDescent="0.2">
      <c r="BO1948" s="490"/>
      <c r="BP1948" s="73"/>
      <c r="BQ1948" s="73"/>
      <c r="BR1948" s="73"/>
      <c r="BS1948" s="493"/>
      <c r="BT1948" s="493"/>
      <c r="BU1948" s="493"/>
      <c r="BV1948" s="70"/>
      <c r="BW1948" s="70"/>
      <c r="BX1948" s="70"/>
      <c r="BY1948" s="70"/>
      <c r="BZ1948" s="70"/>
      <c r="CA1948" s="70"/>
      <c r="CB1948" s="70"/>
      <c r="CC1948" s="70"/>
      <c r="CD1948" s="491"/>
      <c r="CE1948" s="491"/>
      <c r="CF1948" s="491"/>
      <c r="CG1948" s="491"/>
      <c r="CH1948" s="491"/>
      <c r="CI1948" s="491"/>
      <c r="CJ1948" s="491"/>
      <c r="CK1948" s="490"/>
      <c r="CL1948" s="186"/>
    </row>
    <row r="1949" spans="67:90" x14ac:dyDescent="0.2">
      <c r="BO1949" s="490"/>
      <c r="BP1949" s="73"/>
      <c r="BQ1949" s="73"/>
      <c r="BR1949" s="73"/>
      <c r="BS1949" s="493"/>
      <c r="BT1949" s="493"/>
      <c r="BU1949" s="493"/>
      <c r="BV1949" s="70"/>
      <c r="BW1949" s="70"/>
      <c r="BX1949" s="70"/>
      <c r="BY1949" s="70"/>
      <c r="BZ1949" s="70"/>
      <c r="CA1949" s="70"/>
      <c r="CB1949" s="70"/>
      <c r="CC1949" s="70"/>
      <c r="CD1949" s="491"/>
      <c r="CE1949" s="491"/>
      <c r="CF1949" s="491"/>
      <c r="CG1949" s="491"/>
      <c r="CH1949" s="491"/>
      <c r="CI1949" s="491"/>
      <c r="CJ1949" s="491"/>
      <c r="CK1949" s="490"/>
      <c r="CL1949" s="186"/>
    </row>
    <row r="1950" spans="67:90" x14ac:dyDescent="0.2">
      <c r="BO1950" s="490"/>
      <c r="BP1950" s="73"/>
      <c r="BQ1950" s="73"/>
      <c r="BR1950" s="73"/>
      <c r="BS1950" s="493"/>
      <c r="BT1950" s="493"/>
      <c r="BU1950" s="493"/>
      <c r="BV1950" s="70"/>
      <c r="BW1950" s="70"/>
      <c r="BX1950" s="70"/>
      <c r="BY1950" s="70"/>
      <c r="BZ1950" s="70"/>
      <c r="CA1950" s="70"/>
      <c r="CB1950" s="70"/>
      <c r="CC1950" s="70"/>
      <c r="CD1950" s="491"/>
      <c r="CE1950" s="491"/>
      <c r="CF1950" s="491"/>
      <c r="CG1950" s="491"/>
      <c r="CH1950" s="491"/>
      <c r="CI1950" s="491"/>
      <c r="CJ1950" s="491"/>
      <c r="CK1950" s="490"/>
      <c r="CL1950" s="186"/>
    </row>
    <row r="1951" spans="67:90" x14ac:dyDescent="0.2">
      <c r="BO1951" s="490"/>
      <c r="BP1951" s="73"/>
      <c r="BQ1951" s="73"/>
      <c r="BR1951" s="73"/>
      <c r="BS1951" s="493"/>
      <c r="BT1951" s="493"/>
      <c r="BU1951" s="493"/>
      <c r="BV1951" s="70"/>
      <c r="BW1951" s="70"/>
      <c r="BX1951" s="70"/>
      <c r="BY1951" s="70"/>
      <c r="BZ1951" s="70"/>
      <c r="CA1951" s="70"/>
      <c r="CB1951" s="70"/>
      <c r="CC1951" s="70"/>
      <c r="CD1951" s="491"/>
      <c r="CE1951" s="491"/>
      <c r="CF1951" s="491"/>
      <c r="CG1951" s="491"/>
      <c r="CH1951" s="491"/>
      <c r="CI1951" s="491"/>
      <c r="CJ1951" s="491"/>
      <c r="CK1951" s="490"/>
      <c r="CL1951" s="186"/>
    </row>
    <row r="1952" spans="67:90" x14ac:dyDescent="0.2">
      <c r="BO1952" s="490"/>
      <c r="BP1952" s="73"/>
      <c r="BQ1952" s="73"/>
      <c r="BR1952" s="73"/>
      <c r="BS1952" s="493"/>
      <c r="BT1952" s="493"/>
      <c r="BU1952" s="493"/>
      <c r="BV1952" s="70"/>
      <c r="BW1952" s="70"/>
      <c r="BX1952" s="70"/>
      <c r="BY1952" s="70"/>
      <c r="BZ1952" s="70"/>
      <c r="CA1952" s="70"/>
      <c r="CB1952" s="70"/>
      <c r="CC1952" s="70"/>
      <c r="CD1952" s="491"/>
      <c r="CE1952" s="491"/>
      <c r="CF1952" s="491"/>
      <c r="CG1952" s="491"/>
      <c r="CH1952" s="491"/>
      <c r="CI1952" s="491"/>
      <c r="CJ1952" s="491"/>
      <c r="CK1952" s="490"/>
      <c r="CL1952" s="186"/>
    </row>
    <row r="1953" spans="67:90" x14ac:dyDescent="0.2">
      <c r="BO1953" s="490"/>
      <c r="BP1953" s="73"/>
      <c r="BQ1953" s="73"/>
      <c r="BR1953" s="73"/>
      <c r="BS1953" s="493"/>
      <c r="BT1953" s="493"/>
      <c r="BU1953" s="493"/>
      <c r="BV1953" s="70"/>
      <c r="BW1953" s="70"/>
      <c r="BX1953" s="70"/>
      <c r="BY1953" s="70"/>
      <c r="BZ1953" s="70"/>
      <c r="CA1953" s="70"/>
      <c r="CB1953" s="70"/>
      <c r="CC1953" s="70"/>
      <c r="CD1953" s="491"/>
      <c r="CE1953" s="491"/>
      <c r="CF1953" s="491"/>
      <c r="CG1953" s="491"/>
      <c r="CH1953" s="491"/>
      <c r="CI1953" s="491"/>
      <c r="CJ1953" s="491"/>
      <c r="CK1953" s="490"/>
      <c r="CL1953" s="186"/>
    </row>
    <row r="1954" spans="67:90" x14ac:dyDescent="0.2">
      <c r="BO1954" s="490"/>
      <c r="BP1954" s="73"/>
      <c r="BQ1954" s="73"/>
      <c r="BR1954" s="73"/>
      <c r="BS1954" s="493"/>
      <c r="BT1954" s="493"/>
      <c r="BU1954" s="493"/>
      <c r="BV1954" s="70"/>
      <c r="BW1954" s="70"/>
      <c r="BX1954" s="70"/>
      <c r="BY1954" s="70"/>
      <c r="BZ1954" s="70"/>
      <c r="CA1954" s="70"/>
      <c r="CB1954" s="70"/>
      <c r="CC1954" s="70"/>
      <c r="CD1954" s="491"/>
      <c r="CE1954" s="491"/>
      <c r="CF1954" s="491"/>
      <c r="CG1954" s="491"/>
      <c r="CH1954" s="491"/>
      <c r="CI1954" s="491"/>
      <c r="CJ1954" s="491"/>
      <c r="CK1954" s="490"/>
      <c r="CL1954" s="186"/>
    </row>
    <row r="1955" spans="67:90" x14ac:dyDescent="0.2">
      <c r="BO1955" s="490"/>
      <c r="BP1955" s="73"/>
      <c r="BQ1955" s="73"/>
      <c r="BR1955" s="73"/>
      <c r="BS1955" s="493"/>
      <c r="BT1955" s="493"/>
      <c r="BU1955" s="493"/>
      <c r="BV1955" s="70"/>
      <c r="BW1955" s="70"/>
      <c r="BX1955" s="70"/>
      <c r="BY1955" s="70"/>
      <c r="BZ1955" s="70"/>
      <c r="CA1955" s="70"/>
      <c r="CB1955" s="70"/>
      <c r="CC1955" s="70"/>
      <c r="CD1955" s="491"/>
      <c r="CE1955" s="491"/>
      <c r="CF1955" s="491"/>
      <c r="CG1955" s="491"/>
      <c r="CH1955" s="491"/>
      <c r="CI1955" s="491"/>
      <c r="CJ1955" s="491"/>
      <c r="CK1955" s="490"/>
      <c r="CL1955" s="186"/>
    </row>
    <row r="1956" spans="67:90" x14ac:dyDescent="0.2">
      <c r="BO1956" s="490"/>
      <c r="BP1956" s="73"/>
      <c r="BQ1956" s="73"/>
      <c r="BR1956" s="73"/>
      <c r="BS1956" s="493"/>
      <c r="BT1956" s="493"/>
      <c r="BU1956" s="493"/>
      <c r="BV1956" s="70"/>
      <c r="BW1956" s="70"/>
      <c r="BX1956" s="70"/>
      <c r="BY1956" s="70"/>
      <c r="BZ1956" s="70"/>
      <c r="CA1956" s="70"/>
      <c r="CB1956" s="70"/>
      <c r="CC1956" s="70"/>
      <c r="CD1956" s="491"/>
      <c r="CE1956" s="491"/>
      <c r="CF1956" s="491"/>
      <c r="CG1956" s="491"/>
      <c r="CH1956" s="491"/>
      <c r="CI1956" s="491"/>
      <c r="CJ1956" s="491"/>
      <c r="CK1956" s="490"/>
      <c r="CL1956" s="186"/>
    </row>
    <row r="1957" spans="67:90" x14ac:dyDescent="0.2">
      <c r="BO1957" s="490"/>
      <c r="BP1957" s="73"/>
      <c r="BQ1957" s="73"/>
      <c r="BR1957" s="73"/>
      <c r="BS1957" s="493"/>
      <c r="BT1957" s="493"/>
      <c r="BU1957" s="493"/>
      <c r="BV1957" s="70"/>
      <c r="BW1957" s="70"/>
      <c r="BX1957" s="70"/>
      <c r="BY1957" s="70"/>
      <c r="BZ1957" s="70"/>
      <c r="CA1957" s="70"/>
      <c r="CB1957" s="70"/>
      <c r="CC1957" s="70"/>
      <c r="CD1957" s="491"/>
      <c r="CE1957" s="491"/>
      <c r="CF1957" s="491"/>
      <c r="CG1957" s="491"/>
      <c r="CH1957" s="491"/>
      <c r="CI1957" s="491"/>
      <c r="CJ1957" s="491"/>
      <c r="CK1957" s="490"/>
      <c r="CL1957" s="186"/>
    </row>
    <row r="1958" spans="67:90" x14ac:dyDescent="0.2">
      <c r="BO1958" s="490"/>
      <c r="BP1958" s="73"/>
      <c r="BQ1958" s="73"/>
      <c r="BR1958" s="73"/>
      <c r="BS1958" s="493"/>
      <c r="BT1958" s="493"/>
      <c r="BU1958" s="493"/>
      <c r="BV1958" s="70"/>
      <c r="BW1958" s="70"/>
      <c r="BX1958" s="70"/>
      <c r="BY1958" s="70"/>
      <c r="BZ1958" s="70"/>
      <c r="CA1958" s="70"/>
      <c r="CB1958" s="70"/>
      <c r="CC1958" s="70"/>
      <c r="CD1958" s="491"/>
      <c r="CE1958" s="491"/>
      <c r="CF1958" s="491"/>
      <c r="CG1958" s="491"/>
      <c r="CH1958" s="491"/>
      <c r="CI1958" s="491"/>
      <c r="CJ1958" s="491"/>
      <c r="CK1958" s="490"/>
      <c r="CL1958" s="186"/>
    </row>
    <row r="1959" spans="67:90" x14ac:dyDescent="0.2">
      <c r="BO1959" s="490"/>
      <c r="BP1959" s="73"/>
      <c r="BQ1959" s="73"/>
      <c r="BR1959" s="73"/>
      <c r="BS1959" s="493"/>
      <c r="BT1959" s="493"/>
      <c r="BU1959" s="493"/>
      <c r="BV1959" s="70"/>
      <c r="BW1959" s="70"/>
      <c r="BX1959" s="70"/>
      <c r="BY1959" s="70"/>
      <c r="BZ1959" s="70"/>
      <c r="CA1959" s="70"/>
      <c r="CB1959" s="70"/>
      <c r="CC1959" s="70"/>
      <c r="CD1959" s="491"/>
      <c r="CE1959" s="491"/>
      <c r="CF1959" s="491"/>
      <c r="CG1959" s="491"/>
      <c r="CH1959" s="491"/>
      <c r="CI1959" s="491"/>
      <c r="CJ1959" s="491"/>
      <c r="CK1959" s="490"/>
      <c r="CL1959" s="186"/>
    </row>
    <row r="1960" spans="67:90" x14ac:dyDescent="0.2">
      <c r="BO1960" s="490"/>
      <c r="BP1960" s="73"/>
      <c r="BQ1960" s="73"/>
      <c r="BR1960" s="73"/>
      <c r="BS1960" s="493"/>
      <c r="BT1960" s="493"/>
      <c r="BU1960" s="493"/>
      <c r="BV1960" s="70"/>
      <c r="BW1960" s="70"/>
      <c r="BX1960" s="70"/>
      <c r="BY1960" s="70"/>
      <c r="BZ1960" s="70"/>
      <c r="CA1960" s="70"/>
      <c r="CB1960" s="70"/>
      <c r="CC1960" s="70"/>
      <c r="CD1960" s="491"/>
      <c r="CE1960" s="491"/>
      <c r="CF1960" s="491"/>
      <c r="CG1960" s="491"/>
      <c r="CH1960" s="491"/>
      <c r="CI1960" s="491"/>
      <c r="CJ1960" s="491"/>
      <c r="CK1960" s="490"/>
      <c r="CL1960" s="186"/>
    </row>
    <row r="1961" spans="67:90" x14ac:dyDescent="0.2">
      <c r="BO1961" s="490"/>
      <c r="BP1961" s="73"/>
      <c r="BQ1961" s="73"/>
      <c r="BR1961" s="73"/>
      <c r="BS1961" s="493"/>
      <c r="BT1961" s="493"/>
      <c r="BU1961" s="493"/>
      <c r="BV1961" s="70"/>
      <c r="BW1961" s="70"/>
      <c r="BX1961" s="70"/>
      <c r="BY1961" s="70"/>
      <c r="BZ1961" s="70"/>
      <c r="CA1961" s="70"/>
      <c r="CB1961" s="70"/>
      <c r="CC1961" s="70"/>
      <c r="CD1961" s="491"/>
      <c r="CE1961" s="491"/>
      <c r="CF1961" s="491"/>
      <c r="CG1961" s="491"/>
      <c r="CH1961" s="491"/>
      <c r="CI1961" s="491"/>
      <c r="CJ1961" s="491"/>
      <c r="CK1961" s="490"/>
      <c r="CL1961" s="186"/>
    </row>
    <row r="1962" spans="67:90" x14ac:dyDescent="0.2">
      <c r="BO1962" s="490"/>
      <c r="BP1962" s="73"/>
      <c r="BQ1962" s="73"/>
      <c r="BR1962" s="73"/>
      <c r="BS1962" s="493"/>
      <c r="BT1962" s="493"/>
      <c r="BU1962" s="493"/>
      <c r="BV1962" s="70"/>
      <c r="BW1962" s="70"/>
      <c r="BX1962" s="70"/>
      <c r="BY1962" s="70"/>
      <c r="BZ1962" s="70"/>
      <c r="CA1962" s="70"/>
      <c r="CB1962" s="70"/>
      <c r="CC1962" s="70"/>
      <c r="CD1962" s="491"/>
      <c r="CE1962" s="491"/>
      <c r="CF1962" s="491"/>
      <c r="CG1962" s="491"/>
      <c r="CH1962" s="491"/>
      <c r="CI1962" s="491"/>
      <c r="CJ1962" s="491"/>
      <c r="CK1962" s="490"/>
      <c r="CL1962" s="186"/>
    </row>
    <row r="1963" spans="67:90" x14ac:dyDescent="0.2">
      <c r="BO1963" s="490"/>
      <c r="BP1963" s="73"/>
      <c r="BQ1963" s="73"/>
      <c r="BR1963" s="73"/>
      <c r="BS1963" s="493"/>
      <c r="BT1963" s="493"/>
      <c r="BU1963" s="493"/>
      <c r="BV1963" s="70"/>
      <c r="BW1963" s="70"/>
      <c r="BX1963" s="70"/>
      <c r="BY1963" s="70"/>
      <c r="BZ1963" s="70"/>
      <c r="CA1963" s="70"/>
      <c r="CB1963" s="70"/>
      <c r="CC1963" s="70"/>
      <c r="CD1963" s="491"/>
      <c r="CE1963" s="491"/>
      <c r="CF1963" s="491"/>
      <c r="CG1963" s="491"/>
      <c r="CH1963" s="491"/>
      <c r="CI1963" s="491"/>
      <c r="CJ1963" s="491"/>
      <c r="CK1963" s="490"/>
      <c r="CL1963" s="186"/>
    </row>
    <row r="1964" spans="67:90" x14ac:dyDescent="0.2">
      <c r="BO1964" s="490"/>
      <c r="BP1964" s="73"/>
      <c r="BQ1964" s="73"/>
      <c r="BR1964" s="73"/>
      <c r="BS1964" s="493"/>
      <c r="BT1964" s="493"/>
      <c r="BU1964" s="493"/>
      <c r="BV1964" s="70"/>
      <c r="BW1964" s="70"/>
      <c r="BX1964" s="70"/>
      <c r="BY1964" s="70"/>
      <c r="BZ1964" s="70"/>
      <c r="CA1964" s="70"/>
      <c r="CB1964" s="70"/>
      <c r="CC1964" s="70"/>
      <c r="CD1964" s="491"/>
      <c r="CE1964" s="491"/>
      <c r="CF1964" s="491"/>
      <c r="CG1964" s="491"/>
      <c r="CH1964" s="491"/>
      <c r="CI1964" s="491"/>
      <c r="CJ1964" s="491"/>
      <c r="CK1964" s="490"/>
      <c r="CL1964" s="186"/>
    </row>
    <row r="1965" spans="67:90" x14ac:dyDescent="0.2">
      <c r="BO1965" s="490"/>
      <c r="BP1965" s="73"/>
      <c r="BQ1965" s="73"/>
      <c r="BR1965" s="73"/>
      <c r="BS1965" s="493"/>
      <c r="BT1965" s="493"/>
      <c r="BU1965" s="493"/>
      <c r="BV1965" s="70"/>
      <c r="BW1965" s="70"/>
      <c r="BX1965" s="70"/>
      <c r="BY1965" s="70"/>
      <c r="BZ1965" s="70"/>
      <c r="CA1965" s="70"/>
      <c r="CB1965" s="70"/>
      <c r="CC1965" s="70"/>
      <c r="CD1965" s="491"/>
      <c r="CE1965" s="491"/>
      <c r="CF1965" s="491"/>
      <c r="CG1965" s="491"/>
      <c r="CH1965" s="491"/>
      <c r="CI1965" s="491"/>
      <c r="CJ1965" s="491"/>
      <c r="CK1965" s="490"/>
      <c r="CL1965" s="186"/>
    </row>
    <row r="1966" spans="67:90" x14ac:dyDescent="0.2">
      <c r="BO1966" s="490"/>
      <c r="BP1966" s="73"/>
      <c r="BQ1966" s="73"/>
      <c r="BR1966" s="73"/>
      <c r="BS1966" s="493"/>
      <c r="BT1966" s="493"/>
      <c r="BU1966" s="493"/>
      <c r="BV1966" s="70"/>
      <c r="BW1966" s="70"/>
      <c r="BX1966" s="70"/>
      <c r="BY1966" s="70"/>
      <c r="BZ1966" s="70"/>
      <c r="CA1966" s="70"/>
      <c r="CB1966" s="70"/>
      <c r="CC1966" s="70"/>
      <c r="CD1966" s="491"/>
      <c r="CE1966" s="491"/>
      <c r="CF1966" s="491"/>
      <c r="CG1966" s="491"/>
      <c r="CH1966" s="491"/>
      <c r="CI1966" s="491"/>
      <c r="CJ1966" s="491"/>
      <c r="CK1966" s="490"/>
      <c r="CL1966" s="186"/>
    </row>
    <row r="1967" spans="67:90" x14ac:dyDescent="0.2">
      <c r="BO1967" s="490"/>
      <c r="BP1967" s="73"/>
      <c r="BQ1967" s="73"/>
      <c r="BR1967" s="73"/>
      <c r="BS1967" s="493"/>
      <c r="BT1967" s="493"/>
      <c r="BU1967" s="493"/>
      <c r="BV1967" s="70"/>
      <c r="BW1967" s="70"/>
      <c r="BX1967" s="70"/>
      <c r="BY1967" s="70"/>
      <c r="BZ1967" s="70"/>
      <c r="CA1967" s="70"/>
      <c r="CB1967" s="70"/>
      <c r="CC1967" s="70"/>
      <c r="CD1967" s="491"/>
      <c r="CE1967" s="491"/>
      <c r="CF1967" s="491"/>
      <c r="CG1967" s="491"/>
      <c r="CH1967" s="491"/>
      <c r="CI1967" s="491"/>
      <c r="CJ1967" s="491"/>
      <c r="CK1967" s="490"/>
      <c r="CL1967" s="186"/>
    </row>
    <row r="1968" spans="67:90" x14ac:dyDescent="0.2">
      <c r="BO1968" s="490"/>
      <c r="BP1968" s="73"/>
      <c r="BQ1968" s="73"/>
      <c r="BR1968" s="73"/>
      <c r="BS1968" s="493"/>
      <c r="BT1968" s="493"/>
      <c r="BU1968" s="493"/>
      <c r="BV1968" s="70"/>
      <c r="BW1968" s="70"/>
      <c r="BX1968" s="70"/>
      <c r="BY1968" s="70"/>
      <c r="BZ1968" s="70"/>
      <c r="CA1968" s="70"/>
      <c r="CB1968" s="70"/>
      <c r="CC1968" s="70"/>
      <c r="CD1968" s="491"/>
      <c r="CE1968" s="491"/>
      <c r="CF1968" s="491"/>
      <c r="CG1968" s="491"/>
      <c r="CH1968" s="491"/>
      <c r="CI1968" s="491"/>
      <c r="CJ1968" s="491"/>
      <c r="CK1968" s="490"/>
      <c r="CL1968" s="186"/>
    </row>
    <row r="1969" spans="67:90" x14ac:dyDescent="0.2">
      <c r="BO1969" s="490"/>
      <c r="BP1969" s="73"/>
      <c r="BQ1969" s="73"/>
      <c r="BR1969" s="73"/>
      <c r="BS1969" s="493"/>
      <c r="BT1969" s="493"/>
      <c r="BU1969" s="493"/>
      <c r="BV1969" s="70"/>
      <c r="BW1969" s="70"/>
      <c r="BX1969" s="70"/>
      <c r="BY1969" s="70"/>
      <c r="BZ1969" s="70"/>
      <c r="CA1969" s="70"/>
      <c r="CB1969" s="70"/>
      <c r="CC1969" s="70"/>
      <c r="CD1969" s="491"/>
      <c r="CE1969" s="491"/>
      <c r="CF1969" s="491"/>
      <c r="CG1969" s="491"/>
      <c r="CH1969" s="491"/>
      <c r="CI1969" s="491"/>
      <c r="CJ1969" s="491"/>
      <c r="CK1969" s="490"/>
      <c r="CL1969" s="186"/>
    </row>
    <row r="1970" spans="67:90" x14ac:dyDescent="0.2">
      <c r="BO1970" s="490"/>
      <c r="BP1970" s="73"/>
      <c r="BQ1970" s="73"/>
      <c r="BR1970" s="73"/>
      <c r="BS1970" s="493"/>
      <c r="BT1970" s="493"/>
      <c r="BU1970" s="493"/>
      <c r="BV1970" s="70"/>
      <c r="BW1970" s="70"/>
      <c r="BX1970" s="70"/>
      <c r="BY1970" s="70"/>
      <c r="BZ1970" s="70"/>
      <c r="CA1970" s="70"/>
      <c r="CB1970" s="70"/>
      <c r="CC1970" s="70"/>
      <c r="CD1970" s="491"/>
      <c r="CE1970" s="491"/>
      <c r="CF1970" s="491"/>
      <c r="CG1970" s="491"/>
      <c r="CH1970" s="491"/>
      <c r="CI1970" s="491"/>
      <c r="CJ1970" s="491"/>
      <c r="CK1970" s="490"/>
      <c r="CL1970" s="186"/>
    </row>
    <row r="1971" spans="67:90" x14ac:dyDescent="0.2">
      <c r="BO1971" s="490"/>
      <c r="BP1971" s="73"/>
      <c r="BQ1971" s="73"/>
      <c r="BR1971" s="73"/>
      <c r="BS1971" s="493"/>
      <c r="BT1971" s="493"/>
      <c r="BU1971" s="493"/>
      <c r="BV1971" s="70"/>
      <c r="BW1971" s="70"/>
      <c r="BX1971" s="70"/>
      <c r="BY1971" s="70"/>
      <c r="BZ1971" s="70"/>
      <c r="CA1971" s="70"/>
      <c r="CB1971" s="70"/>
      <c r="CC1971" s="70"/>
      <c r="CD1971" s="491"/>
      <c r="CE1971" s="491"/>
      <c r="CF1971" s="491"/>
      <c r="CG1971" s="491"/>
      <c r="CH1971" s="491"/>
      <c r="CI1971" s="491"/>
      <c r="CJ1971" s="491"/>
      <c r="CK1971" s="490"/>
      <c r="CL1971" s="186"/>
    </row>
    <row r="1972" spans="67:90" x14ac:dyDescent="0.2">
      <c r="BO1972" s="490"/>
      <c r="BP1972" s="73"/>
      <c r="BQ1972" s="73"/>
      <c r="BR1972" s="73"/>
      <c r="BS1972" s="493"/>
      <c r="BT1972" s="493"/>
      <c r="BU1972" s="493"/>
      <c r="BV1972" s="70"/>
      <c r="BW1972" s="70"/>
      <c r="BX1972" s="70"/>
      <c r="BY1972" s="70"/>
      <c r="BZ1972" s="70"/>
      <c r="CA1972" s="70"/>
      <c r="CB1972" s="70"/>
      <c r="CC1972" s="70"/>
      <c r="CD1972" s="491"/>
      <c r="CE1972" s="491"/>
      <c r="CF1972" s="491"/>
      <c r="CG1972" s="491"/>
      <c r="CH1972" s="491"/>
      <c r="CI1972" s="491"/>
      <c r="CJ1972" s="491"/>
      <c r="CK1972" s="490"/>
      <c r="CL1972" s="186"/>
    </row>
    <row r="1973" spans="67:90" x14ac:dyDescent="0.2">
      <c r="BO1973" s="490"/>
      <c r="BP1973" s="73"/>
      <c r="BQ1973" s="73"/>
      <c r="BR1973" s="73"/>
      <c r="BS1973" s="493"/>
      <c r="BT1973" s="493"/>
      <c r="BU1973" s="493"/>
      <c r="BV1973" s="70"/>
      <c r="BW1973" s="70"/>
      <c r="BX1973" s="70"/>
      <c r="BY1973" s="70"/>
      <c r="BZ1973" s="70"/>
      <c r="CA1973" s="70"/>
      <c r="CB1973" s="70"/>
      <c r="CC1973" s="70"/>
      <c r="CD1973" s="491"/>
      <c r="CE1973" s="491"/>
      <c r="CF1973" s="491"/>
      <c r="CG1973" s="491"/>
      <c r="CH1973" s="491"/>
      <c r="CI1973" s="491"/>
      <c r="CJ1973" s="491"/>
      <c r="CK1973" s="490"/>
      <c r="CL1973" s="186"/>
    </row>
    <row r="1974" spans="67:90" x14ac:dyDescent="0.2">
      <c r="BO1974" s="490"/>
      <c r="BP1974" s="73"/>
      <c r="BQ1974" s="73"/>
      <c r="BR1974" s="73"/>
      <c r="BS1974" s="493"/>
      <c r="BT1974" s="493"/>
      <c r="BU1974" s="493"/>
      <c r="BV1974" s="70"/>
      <c r="BW1974" s="70"/>
      <c r="BX1974" s="70"/>
      <c r="BY1974" s="70"/>
      <c r="BZ1974" s="70"/>
      <c r="CA1974" s="70"/>
      <c r="CB1974" s="70"/>
      <c r="CC1974" s="70"/>
      <c r="CD1974" s="491"/>
      <c r="CE1974" s="491"/>
      <c r="CF1974" s="491"/>
      <c r="CG1974" s="491"/>
      <c r="CH1974" s="491"/>
      <c r="CI1974" s="491"/>
      <c r="CJ1974" s="491"/>
      <c r="CK1974" s="490"/>
      <c r="CL1974" s="186"/>
    </row>
    <row r="1975" spans="67:90" x14ac:dyDescent="0.2">
      <c r="BO1975" s="490"/>
      <c r="BP1975" s="73"/>
      <c r="BQ1975" s="73"/>
      <c r="BR1975" s="73"/>
      <c r="BS1975" s="493"/>
      <c r="BT1975" s="493"/>
      <c r="BU1975" s="493"/>
      <c r="BV1975" s="70"/>
      <c r="BW1975" s="70"/>
      <c r="BX1975" s="70"/>
      <c r="BY1975" s="70"/>
      <c r="BZ1975" s="70"/>
      <c r="CA1975" s="70"/>
      <c r="CB1975" s="70"/>
      <c r="CC1975" s="70"/>
      <c r="CD1975" s="491"/>
      <c r="CE1975" s="491"/>
      <c r="CF1975" s="491"/>
      <c r="CG1975" s="491"/>
      <c r="CH1975" s="491"/>
      <c r="CI1975" s="491"/>
      <c r="CJ1975" s="491"/>
      <c r="CK1975" s="490"/>
      <c r="CL1975" s="186"/>
    </row>
    <row r="1976" spans="67:90" x14ac:dyDescent="0.2">
      <c r="BO1976" s="490"/>
      <c r="BP1976" s="73"/>
      <c r="BQ1976" s="73"/>
      <c r="BR1976" s="73"/>
      <c r="BS1976" s="493"/>
      <c r="BT1976" s="493"/>
      <c r="BU1976" s="493"/>
      <c r="BV1976" s="70"/>
      <c r="BW1976" s="70"/>
      <c r="BX1976" s="70"/>
      <c r="BY1976" s="70"/>
      <c r="BZ1976" s="70"/>
      <c r="CA1976" s="70"/>
      <c r="CB1976" s="70"/>
      <c r="CC1976" s="70"/>
      <c r="CD1976" s="491"/>
      <c r="CE1976" s="491"/>
      <c r="CF1976" s="491"/>
      <c r="CG1976" s="491"/>
      <c r="CH1976" s="491"/>
      <c r="CI1976" s="491"/>
      <c r="CJ1976" s="491"/>
      <c r="CK1976" s="490"/>
      <c r="CL1976" s="186"/>
    </row>
    <row r="1977" spans="67:90" x14ac:dyDescent="0.2">
      <c r="BO1977" s="490"/>
      <c r="BP1977" s="73"/>
      <c r="BQ1977" s="73"/>
      <c r="BR1977" s="73"/>
      <c r="BS1977" s="493"/>
      <c r="BT1977" s="493"/>
      <c r="BU1977" s="493"/>
      <c r="BV1977" s="70"/>
      <c r="BW1977" s="70"/>
      <c r="BX1977" s="70"/>
      <c r="BY1977" s="70"/>
      <c r="BZ1977" s="70"/>
      <c r="CA1977" s="70"/>
      <c r="CB1977" s="70"/>
      <c r="CC1977" s="70"/>
      <c r="CD1977" s="491"/>
      <c r="CE1977" s="491"/>
      <c r="CF1977" s="491"/>
      <c r="CG1977" s="491"/>
      <c r="CH1977" s="491"/>
      <c r="CI1977" s="491"/>
      <c r="CJ1977" s="491"/>
      <c r="CK1977" s="490"/>
      <c r="CL1977" s="186"/>
    </row>
    <row r="1978" spans="67:90" x14ac:dyDescent="0.2">
      <c r="BO1978" s="490"/>
      <c r="BP1978" s="73"/>
      <c r="BQ1978" s="73"/>
      <c r="BR1978" s="73"/>
      <c r="BS1978" s="493"/>
      <c r="BT1978" s="493"/>
      <c r="BU1978" s="493"/>
      <c r="BV1978" s="70"/>
      <c r="BW1978" s="70"/>
      <c r="BX1978" s="70"/>
      <c r="BY1978" s="70"/>
      <c r="BZ1978" s="70"/>
      <c r="CA1978" s="70"/>
      <c r="CB1978" s="70"/>
      <c r="CC1978" s="70"/>
      <c r="CD1978" s="491"/>
      <c r="CE1978" s="491"/>
      <c r="CF1978" s="491"/>
      <c r="CG1978" s="491"/>
      <c r="CH1978" s="491"/>
      <c r="CI1978" s="491"/>
      <c r="CJ1978" s="491"/>
      <c r="CK1978" s="490"/>
      <c r="CL1978" s="186"/>
    </row>
    <row r="1979" spans="67:90" x14ac:dyDescent="0.2">
      <c r="BO1979" s="490"/>
      <c r="BP1979" s="73"/>
      <c r="BQ1979" s="73"/>
      <c r="BR1979" s="73"/>
      <c r="BS1979" s="493"/>
      <c r="BT1979" s="493"/>
      <c r="BU1979" s="493"/>
      <c r="BV1979" s="70"/>
      <c r="BW1979" s="70"/>
      <c r="BX1979" s="70"/>
      <c r="BY1979" s="70"/>
      <c r="BZ1979" s="70"/>
      <c r="CA1979" s="70"/>
      <c r="CB1979" s="70"/>
      <c r="CC1979" s="70"/>
      <c r="CD1979" s="491"/>
      <c r="CE1979" s="491"/>
      <c r="CF1979" s="491"/>
      <c r="CG1979" s="491"/>
      <c r="CH1979" s="491"/>
      <c r="CI1979" s="491"/>
      <c r="CJ1979" s="491"/>
      <c r="CK1979" s="490"/>
      <c r="CL1979" s="186"/>
    </row>
    <row r="1980" spans="67:90" x14ac:dyDescent="0.2">
      <c r="BO1980" s="490"/>
      <c r="BP1980" s="73"/>
      <c r="BQ1980" s="73"/>
      <c r="BR1980" s="73"/>
      <c r="BS1980" s="493"/>
      <c r="BT1980" s="493"/>
      <c r="BU1980" s="493"/>
      <c r="BV1980" s="70"/>
      <c r="BW1980" s="70"/>
      <c r="BX1980" s="70"/>
      <c r="BY1980" s="70"/>
      <c r="BZ1980" s="70"/>
      <c r="CA1980" s="70"/>
      <c r="CB1980" s="70"/>
      <c r="CC1980" s="70"/>
      <c r="CD1980" s="491"/>
      <c r="CE1980" s="491"/>
      <c r="CF1980" s="491"/>
      <c r="CG1980" s="491"/>
      <c r="CH1980" s="491"/>
      <c r="CI1980" s="491"/>
      <c r="CJ1980" s="491"/>
      <c r="CK1980" s="490"/>
      <c r="CL1980" s="186"/>
    </row>
    <row r="1981" spans="67:90" x14ac:dyDescent="0.2">
      <c r="BO1981" s="490"/>
      <c r="BP1981" s="73"/>
      <c r="BQ1981" s="73"/>
      <c r="BR1981" s="73"/>
      <c r="BS1981" s="493"/>
      <c r="BT1981" s="493"/>
      <c r="BU1981" s="493"/>
      <c r="BV1981" s="70"/>
      <c r="BW1981" s="70"/>
      <c r="BX1981" s="70"/>
      <c r="BY1981" s="70"/>
      <c r="BZ1981" s="70"/>
      <c r="CA1981" s="70"/>
      <c r="CB1981" s="70"/>
      <c r="CC1981" s="70"/>
      <c r="CD1981" s="491"/>
      <c r="CE1981" s="491"/>
      <c r="CF1981" s="491"/>
      <c r="CG1981" s="491"/>
      <c r="CH1981" s="491"/>
      <c r="CI1981" s="491"/>
      <c r="CJ1981" s="491"/>
      <c r="CK1981" s="490"/>
      <c r="CL1981" s="186"/>
    </row>
    <row r="1982" spans="67:90" x14ac:dyDescent="0.2">
      <c r="BO1982" s="490"/>
      <c r="BP1982" s="73"/>
      <c r="BQ1982" s="73"/>
      <c r="BR1982" s="73"/>
      <c r="BS1982" s="493"/>
      <c r="BT1982" s="493"/>
      <c r="BU1982" s="493"/>
      <c r="BV1982" s="70"/>
      <c r="BW1982" s="70"/>
      <c r="BX1982" s="70"/>
      <c r="BY1982" s="70"/>
      <c r="BZ1982" s="70"/>
      <c r="CA1982" s="70"/>
      <c r="CB1982" s="70"/>
      <c r="CC1982" s="70"/>
      <c r="CD1982" s="491"/>
      <c r="CE1982" s="491"/>
      <c r="CF1982" s="491"/>
      <c r="CG1982" s="491"/>
      <c r="CH1982" s="491"/>
      <c r="CI1982" s="491"/>
      <c r="CJ1982" s="491"/>
      <c r="CK1982" s="490"/>
      <c r="CL1982" s="186"/>
    </row>
    <row r="1983" spans="67:90" x14ac:dyDescent="0.2">
      <c r="BO1983" s="490"/>
      <c r="BP1983" s="73"/>
      <c r="BQ1983" s="73"/>
      <c r="BR1983" s="73"/>
      <c r="BS1983" s="493"/>
      <c r="BT1983" s="493"/>
      <c r="BU1983" s="493"/>
      <c r="BV1983" s="70"/>
      <c r="BW1983" s="70"/>
      <c r="BX1983" s="70"/>
      <c r="BY1983" s="70"/>
      <c r="BZ1983" s="70"/>
      <c r="CA1983" s="70"/>
      <c r="CB1983" s="70"/>
      <c r="CC1983" s="70"/>
      <c r="CD1983" s="491"/>
      <c r="CE1983" s="491"/>
      <c r="CF1983" s="491"/>
      <c r="CG1983" s="491"/>
      <c r="CH1983" s="491"/>
      <c r="CI1983" s="491"/>
      <c r="CJ1983" s="491"/>
      <c r="CK1983" s="490"/>
      <c r="CL1983" s="186"/>
    </row>
    <row r="1984" spans="67:90" x14ac:dyDescent="0.2">
      <c r="BO1984" s="490"/>
      <c r="BP1984" s="73"/>
      <c r="BQ1984" s="73"/>
      <c r="BR1984" s="73"/>
      <c r="BS1984" s="493"/>
      <c r="BT1984" s="493"/>
      <c r="BU1984" s="493"/>
      <c r="BV1984" s="70"/>
      <c r="BW1984" s="70"/>
      <c r="BX1984" s="70"/>
      <c r="BY1984" s="70"/>
      <c r="BZ1984" s="70"/>
      <c r="CA1984" s="70"/>
      <c r="CB1984" s="70"/>
      <c r="CC1984" s="70"/>
      <c r="CD1984" s="491"/>
      <c r="CE1984" s="491"/>
      <c r="CF1984" s="491"/>
      <c r="CG1984" s="491"/>
      <c r="CH1984" s="491"/>
      <c r="CI1984" s="491"/>
      <c r="CJ1984" s="491"/>
      <c r="CK1984" s="490"/>
      <c r="CL1984" s="186"/>
    </row>
    <row r="1985" spans="67:90" x14ac:dyDescent="0.2">
      <c r="BO1985" s="490"/>
      <c r="BP1985" s="73"/>
      <c r="BQ1985" s="73"/>
      <c r="BR1985" s="73"/>
      <c r="BS1985" s="493"/>
      <c r="BT1985" s="493"/>
      <c r="BU1985" s="493"/>
      <c r="BV1985" s="70"/>
      <c r="BW1985" s="70"/>
      <c r="BX1985" s="70"/>
      <c r="BY1985" s="70"/>
      <c r="BZ1985" s="70"/>
      <c r="CA1985" s="70"/>
      <c r="CB1985" s="70"/>
      <c r="CC1985" s="70"/>
      <c r="CD1985" s="491"/>
      <c r="CE1985" s="491"/>
      <c r="CF1985" s="491"/>
      <c r="CG1985" s="491"/>
      <c r="CH1985" s="491"/>
      <c r="CI1985" s="491"/>
      <c r="CJ1985" s="491"/>
      <c r="CK1985" s="490"/>
      <c r="CL1985" s="186"/>
    </row>
    <row r="1986" spans="67:90" x14ac:dyDescent="0.2">
      <c r="BO1986" s="490"/>
      <c r="BP1986" s="73"/>
      <c r="BQ1986" s="73"/>
      <c r="BR1986" s="73"/>
      <c r="BS1986" s="493"/>
      <c r="BT1986" s="493"/>
      <c r="BU1986" s="493"/>
      <c r="BV1986" s="70"/>
      <c r="BW1986" s="70"/>
      <c r="BX1986" s="70"/>
      <c r="BY1986" s="70"/>
      <c r="BZ1986" s="70"/>
      <c r="CA1986" s="70"/>
      <c r="CB1986" s="70"/>
      <c r="CC1986" s="70"/>
      <c r="CD1986" s="491"/>
      <c r="CE1986" s="491"/>
      <c r="CF1986" s="491"/>
      <c r="CG1986" s="491"/>
      <c r="CH1986" s="491"/>
      <c r="CI1986" s="491"/>
      <c r="CJ1986" s="491"/>
      <c r="CK1986" s="490"/>
      <c r="CL1986" s="186"/>
    </row>
    <row r="1987" spans="67:90" x14ac:dyDescent="0.2">
      <c r="BO1987" s="490"/>
      <c r="BP1987" s="73"/>
      <c r="BQ1987" s="73"/>
      <c r="BR1987" s="73"/>
      <c r="BS1987" s="493"/>
      <c r="BT1987" s="493"/>
      <c r="BU1987" s="493"/>
      <c r="BV1987" s="70"/>
      <c r="BW1987" s="70"/>
      <c r="BX1987" s="70"/>
      <c r="BY1987" s="70"/>
      <c r="BZ1987" s="70"/>
      <c r="CA1987" s="70"/>
      <c r="CB1987" s="70"/>
      <c r="CC1987" s="70"/>
      <c r="CD1987" s="491"/>
      <c r="CE1987" s="491"/>
      <c r="CF1987" s="491"/>
      <c r="CG1987" s="491"/>
      <c r="CH1987" s="491"/>
      <c r="CI1987" s="491"/>
      <c r="CJ1987" s="491"/>
      <c r="CK1987" s="490"/>
      <c r="CL1987" s="186"/>
    </row>
    <row r="1988" spans="67:90" x14ac:dyDescent="0.2">
      <c r="BO1988" s="490"/>
      <c r="BP1988" s="73"/>
      <c r="BQ1988" s="73"/>
      <c r="BR1988" s="73"/>
      <c r="BS1988" s="493"/>
      <c r="BT1988" s="493"/>
      <c r="BU1988" s="493"/>
      <c r="BV1988" s="70"/>
      <c r="BW1988" s="70"/>
      <c r="BX1988" s="70"/>
      <c r="BY1988" s="70"/>
      <c r="BZ1988" s="70"/>
      <c r="CA1988" s="70"/>
      <c r="CB1988" s="70"/>
      <c r="CC1988" s="70"/>
      <c r="CD1988" s="491"/>
      <c r="CE1988" s="491"/>
      <c r="CF1988" s="491"/>
      <c r="CG1988" s="491"/>
      <c r="CH1988" s="491"/>
      <c r="CI1988" s="491"/>
      <c r="CJ1988" s="491"/>
      <c r="CK1988" s="490"/>
      <c r="CL1988" s="186"/>
    </row>
    <row r="1989" spans="67:90" x14ac:dyDescent="0.2">
      <c r="BO1989" s="490"/>
      <c r="BP1989" s="73"/>
      <c r="BQ1989" s="73"/>
      <c r="BR1989" s="73"/>
      <c r="BS1989" s="493"/>
      <c r="BT1989" s="493"/>
      <c r="BU1989" s="493"/>
      <c r="BV1989" s="70"/>
      <c r="BW1989" s="70"/>
      <c r="BX1989" s="70"/>
      <c r="BY1989" s="70"/>
      <c r="BZ1989" s="70"/>
      <c r="CA1989" s="70"/>
      <c r="CB1989" s="70"/>
      <c r="CC1989" s="70"/>
      <c r="CD1989" s="491"/>
      <c r="CE1989" s="491"/>
      <c r="CF1989" s="491"/>
      <c r="CG1989" s="491"/>
      <c r="CH1989" s="491"/>
      <c r="CI1989" s="491"/>
      <c r="CJ1989" s="491"/>
      <c r="CK1989" s="490"/>
      <c r="CL1989" s="186"/>
    </row>
    <row r="1990" spans="67:90" x14ac:dyDescent="0.2">
      <c r="BO1990" s="490"/>
      <c r="BP1990" s="73"/>
      <c r="BQ1990" s="73"/>
      <c r="BR1990" s="73"/>
      <c r="BS1990" s="493"/>
      <c r="BT1990" s="493"/>
      <c r="BU1990" s="493"/>
      <c r="BV1990" s="70"/>
      <c r="BW1990" s="70"/>
      <c r="BX1990" s="70"/>
      <c r="BY1990" s="70"/>
      <c r="BZ1990" s="70"/>
      <c r="CA1990" s="70"/>
      <c r="CB1990" s="70"/>
      <c r="CC1990" s="70"/>
      <c r="CD1990" s="491"/>
      <c r="CE1990" s="491"/>
      <c r="CF1990" s="491"/>
      <c r="CG1990" s="491"/>
      <c r="CH1990" s="491"/>
      <c r="CI1990" s="491"/>
      <c r="CJ1990" s="491"/>
      <c r="CK1990" s="490"/>
      <c r="CL1990" s="186"/>
    </row>
    <row r="1991" spans="67:90" x14ac:dyDescent="0.2">
      <c r="BO1991" s="490"/>
      <c r="BP1991" s="73"/>
      <c r="BQ1991" s="73"/>
      <c r="BR1991" s="73"/>
      <c r="BS1991" s="493"/>
      <c r="BT1991" s="493"/>
      <c r="BU1991" s="493"/>
      <c r="BV1991" s="70"/>
      <c r="BW1991" s="70"/>
      <c r="BX1991" s="70"/>
      <c r="BY1991" s="70"/>
      <c r="BZ1991" s="70"/>
      <c r="CA1991" s="70"/>
      <c r="CB1991" s="70"/>
      <c r="CC1991" s="70"/>
      <c r="CD1991" s="491"/>
      <c r="CE1991" s="491"/>
      <c r="CF1991" s="491"/>
      <c r="CG1991" s="491"/>
      <c r="CH1991" s="491"/>
      <c r="CI1991" s="491"/>
      <c r="CJ1991" s="491"/>
      <c r="CK1991" s="490"/>
      <c r="CL1991" s="186"/>
    </row>
    <row r="1992" spans="67:90" x14ac:dyDescent="0.2">
      <c r="BO1992" s="490"/>
      <c r="BP1992" s="73"/>
      <c r="BQ1992" s="73"/>
      <c r="BR1992" s="73"/>
      <c r="BS1992" s="493"/>
      <c r="BT1992" s="493"/>
      <c r="BU1992" s="493"/>
      <c r="BV1992" s="70"/>
      <c r="BW1992" s="70"/>
      <c r="BX1992" s="70"/>
      <c r="BY1992" s="70"/>
      <c r="BZ1992" s="70"/>
      <c r="CA1992" s="70"/>
      <c r="CB1992" s="70"/>
      <c r="CC1992" s="70"/>
      <c r="CD1992" s="491"/>
      <c r="CE1992" s="491"/>
      <c r="CF1992" s="491"/>
      <c r="CG1992" s="491"/>
      <c r="CH1992" s="491"/>
      <c r="CI1992" s="491"/>
      <c r="CJ1992" s="491"/>
      <c r="CK1992" s="490"/>
      <c r="CL1992" s="186"/>
    </row>
    <row r="1993" spans="67:90" x14ac:dyDescent="0.2">
      <c r="BO1993" s="490"/>
      <c r="BP1993" s="73"/>
      <c r="BQ1993" s="73"/>
      <c r="BR1993" s="73"/>
      <c r="BS1993" s="493"/>
      <c r="BT1993" s="493"/>
      <c r="BU1993" s="493"/>
      <c r="BV1993" s="70"/>
      <c r="BW1993" s="70"/>
      <c r="BX1993" s="70"/>
      <c r="BY1993" s="70"/>
      <c r="BZ1993" s="70"/>
      <c r="CA1993" s="70"/>
      <c r="CB1993" s="70"/>
      <c r="CC1993" s="70"/>
      <c r="CD1993" s="491"/>
      <c r="CE1993" s="491"/>
      <c r="CF1993" s="491"/>
      <c r="CG1993" s="491"/>
      <c r="CH1993" s="491"/>
      <c r="CI1993" s="491"/>
      <c r="CJ1993" s="491"/>
      <c r="CK1993" s="490"/>
      <c r="CL1993" s="186"/>
    </row>
    <row r="1994" spans="67:90" x14ac:dyDescent="0.2">
      <c r="BO1994" s="490"/>
      <c r="BP1994" s="73"/>
      <c r="BQ1994" s="73"/>
      <c r="BR1994" s="73"/>
      <c r="BS1994" s="493"/>
      <c r="BT1994" s="493"/>
      <c r="BU1994" s="493"/>
      <c r="BV1994" s="70"/>
      <c r="BW1994" s="70"/>
      <c r="BX1994" s="70"/>
      <c r="BY1994" s="70"/>
      <c r="BZ1994" s="70"/>
      <c r="CA1994" s="70"/>
      <c r="CB1994" s="70"/>
      <c r="CC1994" s="70"/>
      <c r="CD1994" s="491"/>
      <c r="CE1994" s="491"/>
      <c r="CF1994" s="491"/>
      <c r="CG1994" s="491"/>
      <c r="CH1994" s="491"/>
      <c r="CI1994" s="491"/>
      <c r="CJ1994" s="491"/>
      <c r="CK1994" s="490"/>
      <c r="CL1994" s="186"/>
    </row>
    <row r="1995" spans="67:90" x14ac:dyDescent="0.2">
      <c r="BO1995" s="490"/>
      <c r="BP1995" s="73"/>
      <c r="BQ1995" s="73"/>
      <c r="BR1995" s="73"/>
      <c r="BS1995" s="493"/>
      <c r="BT1995" s="493"/>
      <c r="BU1995" s="493"/>
      <c r="BV1995" s="70"/>
      <c r="BW1995" s="70"/>
      <c r="BX1995" s="70"/>
      <c r="BY1995" s="70"/>
      <c r="BZ1995" s="70"/>
      <c r="CA1995" s="70"/>
      <c r="CB1995" s="70"/>
      <c r="CC1995" s="70"/>
      <c r="CD1995" s="491"/>
      <c r="CE1995" s="491"/>
      <c r="CF1995" s="491"/>
      <c r="CG1995" s="491"/>
      <c r="CH1995" s="491"/>
      <c r="CI1995" s="491"/>
      <c r="CJ1995" s="491"/>
      <c r="CK1995" s="490"/>
      <c r="CL1995" s="186"/>
    </row>
    <row r="1996" spans="67:90" x14ac:dyDescent="0.2">
      <c r="BO1996" s="490"/>
      <c r="BP1996" s="73"/>
      <c r="BQ1996" s="73"/>
      <c r="BR1996" s="73"/>
      <c r="BS1996" s="493"/>
      <c r="BT1996" s="493"/>
      <c r="BU1996" s="493"/>
      <c r="BV1996" s="70"/>
      <c r="BW1996" s="70"/>
      <c r="BX1996" s="70"/>
      <c r="BY1996" s="70"/>
      <c r="BZ1996" s="70"/>
      <c r="CA1996" s="70"/>
      <c r="CB1996" s="70"/>
      <c r="CC1996" s="70"/>
      <c r="CD1996" s="491"/>
      <c r="CE1996" s="491"/>
      <c r="CF1996" s="491"/>
      <c r="CG1996" s="491"/>
      <c r="CH1996" s="491"/>
      <c r="CI1996" s="491"/>
      <c r="CJ1996" s="491"/>
      <c r="CK1996" s="490"/>
      <c r="CL1996" s="186"/>
    </row>
    <row r="1997" spans="67:90" x14ac:dyDescent="0.2">
      <c r="BO1997" s="490"/>
      <c r="BP1997" s="73"/>
      <c r="BQ1997" s="73"/>
      <c r="BR1997" s="73"/>
      <c r="BS1997" s="493"/>
      <c r="BT1997" s="493"/>
      <c r="BU1997" s="493"/>
      <c r="BV1997" s="70"/>
      <c r="BW1997" s="70"/>
      <c r="BX1997" s="70"/>
      <c r="BY1997" s="70"/>
      <c r="BZ1997" s="70"/>
      <c r="CA1997" s="70"/>
      <c r="CB1997" s="70"/>
      <c r="CC1997" s="70"/>
      <c r="CD1997" s="491"/>
      <c r="CE1997" s="491"/>
      <c r="CF1997" s="491"/>
      <c r="CG1997" s="491"/>
      <c r="CH1997" s="491"/>
      <c r="CI1997" s="491"/>
      <c r="CJ1997" s="491"/>
      <c r="CK1997" s="490"/>
      <c r="CL1997" s="186"/>
    </row>
    <row r="1998" spans="67:90" x14ac:dyDescent="0.2">
      <c r="BO1998" s="490"/>
      <c r="BP1998" s="73"/>
      <c r="BQ1998" s="73"/>
      <c r="BR1998" s="73"/>
      <c r="BS1998" s="493"/>
      <c r="BT1998" s="493"/>
      <c r="BU1998" s="493"/>
      <c r="BV1998" s="70"/>
      <c r="BW1998" s="70"/>
      <c r="BX1998" s="70"/>
      <c r="BY1998" s="70"/>
      <c r="BZ1998" s="70"/>
      <c r="CA1998" s="70"/>
      <c r="CB1998" s="70"/>
      <c r="CC1998" s="70"/>
      <c r="CD1998" s="491"/>
      <c r="CE1998" s="491"/>
      <c r="CF1998" s="491"/>
      <c r="CG1998" s="491"/>
      <c r="CH1998" s="491"/>
      <c r="CI1998" s="491"/>
      <c r="CJ1998" s="491"/>
      <c r="CK1998" s="490"/>
      <c r="CL1998" s="186"/>
    </row>
    <row r="1999" spans="67:90" x14ac:dyDescent="0.2">
      <c r="BO1999" s="490"/>
      <c r="BP1999" s="73"/>
      <c r="BQ1999" s="73"/>
      <c r="BR1999" s="73"/>
      <c r="BS1999" s="493"/>
      <c r="BT1999" s="493"/>
      <c r="BU1999" s="493"/>
      <c r="BV1999" s="70"/>
      <c r="BW1999" s="70"/>
      <c r="BX1999" s="70"/>
      <c r="BY1999" s="70"/>
      <c r="BZ1999" s="70"/>
      <c r="CA1999" s="70"/>
      <c r="CB1999" s="70"/>
      <c r="CC1999" s="70"/>
      <c r="CD1999" s="491"/>
      <c r="CE1999" s="491"/>
      <c r="CF1999" s="491"/>
      <c r="CG1999" s="491"/>
      <c r="CH1999" s="491"/>
      <c r="CI1999" s="491"/>
      <c r="CJ1999" s="491"/>
      <c r="CK1999" s="490"/>
      <c r="CL1999" s="186"/>
    </row>
    <row r="2000" spans="67:90" x14ac:dyDescent="0.2">
      <c r="BO2000" s="490"/>
      <c r="BP2000" s="73"/>
      <c r="BQ2000" s="73"/>
      <c r="BR2000" s="73"/>
      <c r="BS2000" s="493"/>
      <c r="BT2000" s="493"/>
      <c r="BU2000" s="493"/>
      <c r="BV2000" s="70"/>
      <c r="BW2000" s="70"/>
      <c r="BX2000" s="70"/>
      <c r="BY2000" s="70"/>
      <c r="BZ2000" s="70"/>
      <c r="CA2000" s="70"/>
      <c r="CB2000" s="70"/>
      <c r="CC2000" s="70"/>
      <c r="CD2000" s="491"/>
      <c r="CE2000" s="491"/>
      <c r="CF2000" s="491"/>
      <c r="CG2000" s="491"/>
      <c r="CH2000" s="491"/>
      <c r="CI2000" s="491"/>
      <c r="CJ2000" s="491"/>
      <c r="CK2000" s="490"/>
      <c r="CL2000" s="186"/>
    </row>
    <row r="2001" spans="67:90" x14ac:dyDescent="0.2">
      <c r="BO2001" s="490"/>
      <c r="BP2001" s="73"/>
      <c r="BQ2001" s="73"/>
      <c r="BR2001" s="73"/>
      <c r="BS2001" s="493"/>
      <c r="BT2001" s="493"/>
      <c r="BU2001" s="493"/>
      <c r="BV2001" s="70"/>
      <c r="BW2001" s="70"/>
      <c r="BX2001" s="70"/>
      <c r="BY2001" s="70"/>
      <c r="BZ2001" s="70"/>
      <c r="CA2001" s="70"/>
      <c r="CB2001" s="70"/>
      <c r="CC2001" s="70"/>
      <c r="CD2001" s="491"/>
      <c r="CE2001" s="491"/>
      <c r="CF2001" s="491"/>
      <c r="CG2001" s="491"/>
      <c r="CH2001" s="491"/>
      <c r="CI2001" s="491"/>
      <c r="CJ2001" s="491"/>
      <c r="CK2001" s="490"/>
      <c r="CL2001" s="186"/>
    </row>
    <row r="2002" spans="67:90" x14ac:dyDescent="0.2">
      <c r="BO2002" s="490"/>
      <c r="BP2002" s="73"/>
      <c r="BQ2002" s="73"/>
      <c r="BR2002" s="73"/>
      <c r="BS2002" s="493"/>
      <c r="BT2002" s="493"/>
      <c r="BU2002" s="493"/>
      <c r="BV2002" s="70"/>
      <c r="BW2002" s="70"/>
      <c r="BX2002" s="70"/>
      <c r="BY2002" s="70"/>
      <c r="BZ2002" s="70"/>
      <c r="CA2002" s="70"/>
      <c r="CB2002" s="70"/>
      <c r="CC2002" s="70"/>
      <c r="CD2002" s="491"/>
      <c r="CE2002" s="491"/>
      <c r="CF2002" s="491"/>
      <c r="CG2002" s="491"/>
      <c r="CH2002" s="491"/>
      <c r="CI2002" s="491"/>
      <c r="CJ2002" s="491"/>
      <c r="CK2002" s="490"/>
      <c r="CL2002" s="186"/>
    </row>
    <row r="2003" spans="67:90" x14ac:dyDescent="0.2">
      <c r="BO2003" s="490"/>
      <c r="BP2003" s="73"/>
      <c r="BQ2003" s="73"/>
      <c r="BR2003" s="73"/>
      <c r="BS2003" s="493"/>
      <c r="BT2003" s="493"/>
      <c r="BU2003" s="493"/>
      <c r="BV2003" s="70"/>
      <c r="BW2003" s="70"/>
      <c r="BX2003" s="70"/>
      <c r="BY2003" s="70"/>
      <c r="BZ2003" s="70"/>
      <c r="CA2003" s="70"/>
      <c r="CB2003" s="70"/>
      <c r="CC2003" s="70"/>
      <c r="CD2003" s="491"/>
      <c r="CE2003" s="491"/>
      <c r="CF2003" s="491"/>
      <c r="CG2003" s="491"/>
      <c r="CH2003" s="491"/>
      <c r="CI2003" s="491"/>
      <c r="CJ2003" s="491"/>
      <c r="CK2003" s="490"/>
      <c r="CL2003" s="186"/>
    </row>
    <row r="2004" spans="67:90" x14ac:dyDescent="0.2">
      <c r="BO2004" s="490"/>
      <c r="BP2004" s="73"/>
      <c r="BQ2004" s="73"/>
      <c r="BR2004" s="73"/>
      <c r="BS2004" s="493"/>
      <c r="BT2004" s="493"/>
      <c r="BU2004" s="493"/>
      <c r="BV2004" s="70"/>
      <c r="BW2004" s="70"/>
      <c r="BX2004" s="70"/>
      <c r="BY2004" s="70"/>
      <c r="BZ2004" s="70"/>
      <c r="CA2004" s="70"/>
      <c r="CB2004" s="70"/>
      <c r="CC2004" s="70"/>
      <c r="CD2004" s="491"/>
      <c r="CE2004" s="491"/>
      <c r="CF2004" s="491"/>
      <c r="CG2004" s="491"/>
      <c r="CH2004" s="491"/>
      <c r="CI2004" s="491"/>
      <c r="CJ2004" s="491"/>
      <c r="CK2004" s="490"/>
      <c r="CL2004" s="186"/>
    </row>
    <row r="2005" spans="67:90" x14ac:dyDescent="0.2">
      <c r="BO2005" s="490"/>
      <c r="BP2005" s="73"/>
      <c r="BQ2005" s="73"/>
      <c r="BR2005" s="73"/>
      <c r="BS2005" s="493"/>
      <c r="BT2005" s="493"/>
      <c r="BU2005" s="493"/>
      <c r="BV2005" s="70"/>
      <c r="BW2005" s="70"/>
      <c r="BX2005" s="70"/>
      <c r="BY2005" s="70"/>
      <c r="BZ2005" s="70"/>
      <c r="CA2005" s="70"/>
      <c r="CB2005" s="70"/>
      <c r="CC2005" s="70"/>
      <c r="CD2005" s="491"/>
      <c r="CE2005" s="491"/>
      <c r="CF2005" s="491"/>
      <c r="CG2005" s="491"/>
      <c r="CH2005" s="491"/>
      <c r="CI2005" s="491"/>
      <c r="CJ2005" s="491"/>
      <c r="CK2005" s="490"/>
      <c r="CL2005" s="186"/>
    </row>
    <row r="2006" spans="67:90" x14ac:dyDescent="0.2">
      <c r="BO2006" s="490"/>
      <c r="BP2006" s="73"/>
      <c r="BQ2006" s="73"/>
      <c r="BR2006" s="73"/>
      <c r="BS2006" s="493"/>
      <c r="BT2006" s="493"/>
      <c r="BU2006" s="493"/>
      <c r="BV2006" s="70"/>
      <c r="BW2006" s="70"/>
      <c r="BX2006" s="70"/>
      <c r="BY2006" s="70"/>
      <c r="BZ2006" s="70"/>
      <c r="CA2006" s="70"/>
      <c r="CB2006" s="70"/>
      <c r="CC2006" s="70"/>
      <c r="CD2006" s="491"/>
      <c r="CE2006" s="491"/>
      <c r="CF2006" s="491"/>
      <c r="CG2006" s="491"/>
      <c r="CH2006" s="491"/>
      <c r="CI2006" s="491"/>
      <c r="CJ2006" s="491"/>
      <c r="CK2006" s="490"/>
      <c r="CL2006" s="186"/>
    </row>
    <row r="2007" spans="67:90" x14ac:dyDescent="0.2">
      <c r="BO2007" s="490"/>
      <c r="BP2007" s="73"/>
      <c r="BQ2007" s="73"/>
      <c r="BR2007" s="73"/>
      <c r="BS2007" s="493"/>
      <c r="BT2007" s="493"/>
      <c r="BU2007" s="493"/>
      <c r="BV2007" s="70"/>
      <c r="BW2007" s="70"/>
      <c r="BX2007" s="70"/>
      <c r="BY2007" s="70"/>
      <c r="BZ2007" s="70"/>
      <c r="CA2007" s="70"/>
      <c r="CB2007" s="70"/>
      <c r="CC2007" s="70"/>
      <c r="CD2007" s="491"/>
      <c r="CE2007" s="491"/>
      <c r="CF2007" s="491"/>
      <c r="CG2007" s="491"/>
      <c r="CH2007" s="491"/>
      <c r="CI2007" s="491"/>
      <c r="CJ2007" s="491"/>
      <c r="CK2007" s="490"/>
      <c r="CL2007" s="186"/>
    </row>
    <row r="2008" spans="67:90" x14ac:dyDescent="0.2">
      <c r="BO2008" s="490"/>
      <c r="BP2008" s="73"/>
      <c r="BQ2008" s="73"/>
      <c r="BR2008" s="73"/>
      <c r="BS2008" s="493"/>
      <c r="BT2008" s="493"/>
      <c r="BU2008" s="493"/>
      <c r="BV2008" s="70"/>
      <c r="BW2008" s="70"/>
      <c r="BX2008" s="70"/>
      <c r="BY2008" s="70"/>
      <c r="BZ2008" s="70"/>
      <c r="CA2008" s="70"/>
      <c r="CB2008" s="70"/>
      <c r="CC2008" s="70"/>
      <c r="CD2008" s="491"/>
      <c r="CE2008" s="491"/>
      <c r="CF2008" s="491"/>
      <c r="CG2008" s="491"/>
      <c r="CH2008" s="491"/>
      <c r="CI2008" s="491"/>
      <c r="CJ2008" s="491"/>
      <c r="CK2008" s="490"/>
      <c r="CL2008" s="186"/>
    </row>
    <row r="2009" spans="67:90" x14ac:dyDescent="0.2">
      <c r="BO2009" s="490"/>
      <c r="BP2009" s="73"/>
      <c r="BQ2009" s="73"/>
      <c r="BR2009" s="73"/>
      <c r="BS2009" s="493"/>
      <c r="BT2009" s="493"/>
      <c r="BU2009" s="493"/>
      <c r="BV2009" s="70"/>
      <c r="BW2009" s="70"/>
      <c r="BX2009" s="70"/>
      <c r="BY2009" s="70"/>
      <c r="BZ2009" s="70"/>
      <c r="CA2009" s="70"/>
      <c r="CB2009" s="70"/>
      <c r="CC2009" s="70"/>
      <c r="CD2009" s="491"/>
      <c r="CE2009" s="491"/>
      <c r="CF2009" s="491"/>
      <c r="CG2009" s="491"/>
      <c r="CH2009" s="491"/>
      <c r="CI2009" s="491"/>
      <c r="CJ2009" s="491"/>
      <c r="CK2009" s="490"/>
      <c r="CL2009" s="186"/>
    </row>
    <row r="2010" spans="67:90" x14ac:dyDescent="0.2">
      <c r="BO2010" s="490"/>
      <c r="BP2010" s="73"/>
      <c r="BQ2010" s="73"/>
      <c r="BR2010" s="73"/>
      <c r="BS2010" s="493"/>
      <c r="BT2010" s="493"/>
      <c r="BU2010" s="493"/>
      <c r="BV2010" s="70"/>
      <c r="BW2010" s="70"/>
      <c r="BX2010" s="70"/>
      <c r="BY2010" s="70"/>
      <c r="BZ2010" s="70"/>
      <c r="CA2010" s="70"/>
      <c r="CB2010" s="70"/>
      <c r="CC2010" s="70"/>
      <c r="CD2010" s="491"/>
      <c r="CE2010" s="491"/>
      <c r="CF2010" s="491"/>
      <c r="CG2010" s="491"/>
      <c r="CH2010" s="491"/>
      <c r="CI2010" s="491"/>
      <c r="CJ2010" s="491"/>
      <c r="CK2010" s="490"/>
      <c r="CL2010" s="186"/>
    </row>
    <row r="2011" spans="67:90" x14ac:dyDescent="0.2">
      <c r="BO2011" s="490"/>
      <c r="BP2011" s="73"/>
      <c r="BQ2011" s="73"/>
      <c r="BR2011" s="73"/>
      <c r="BS2011" s="493"/>
      <c r="BT2011" s="493"/>
      <c r="BU2011" s="493"/>
      <c r="BV2011" s="70"/>
      <c r="BW2011" s="70"/>
      <c r="BX2011" s="70"/>
      <c r="BY2011" s="70"/>
      <c r="BZ2011" s="70"/>
      <c r="CA2011" s="70"/>
      <c r="CB2011" s="70"/>
      <c r="CC2011" s="70"/>
      <c r="CD2011" s="491"/>
      <c r="CE2011" s="491"/>
      <c r="CF2011" s="491"/>
      <c r="CG2011" s="491"/>
      <c r="CH2011" s="491"/>
      <c r="CI2011" s="491"/>
      <c r="CJ2011" s="491"/>
      <c r="CK2011" s="490"/>
      <c r="CL2011" s="186"/>
    </row>
    <row r="2012" spans="67:90" x14ac:dyDescent="0.2">
      <c r="BO2012" s="490"/>
      <c r="BP2012" s="73"/>
      <c r="BQ2012" s="73"/>
      <c r="BR2012" s="73"/>
      <c r="BS2012" s="493"/>
      <c r="BT2012" s="493"/>
      <c r="BU2012" s="493"/>
      <c r="BV2012" s="70"/>
      <c r="BW2012" s="70"/>
      <c r="BX2012" s="70"/>
      <c r="BY2012" s="70"/>
      <c r="BZ2012" s="70"/>
      <c r="CA2012" s="70"/>
      <c r="CB2012" s="70"/>
      <c r="CC2012" s="70"/>
      <c r="CD2012" s="491"/>
      <c r="CE2012" s="491"/>
      <c r="CF2012" s="491"/>
      <c r="CG2012" s="491"/>
      <c r="CH2012" s="491"/>
      <c r="CI2012" s="491"/>
      <c r="CJ2012" s="491"/>
      <c r="CK2012" s="490"/>
      <c r="CL2012" s="186"/>
    </row>
    <row r="2013" spans="67:90" x14ac:dyDescent="0.2">
      <c r="BO2013" s="490"/>
      <c r="BP2013" s="73"/>
      <c r="BQ2013" s="73"/>
      <c r="BR2013" s="73"/>
      <c r="BS2013" s="493"/>
      <c r="BT2013" s="493"/>
      <c r="BU2013" s="493"/>
      <c r="BV2013" s="70"/>
      <c r="BW2013" s="70"/>
      <c r="BX2013" s="70"/>
      <c r="BY2013" s="70"/>
      <c r="BZ2013" s="70"/>
      <c r="CA2013" s="70"/>
      <c r="CB2013" s="70"/>
      <c r="CC2013" s="70"/>
      <c r="CD2013" s="491"/>
      <c r="CE2013" s="491"/>
      <c r="CF2013" s="491"/>
      <c r="CG2013" s="491"/>
      <c r="CH2013" s="491"/>
      <c r="CI2013" s="491"/>
      <c r="CJ2013" s="491"/>
      <c r="CK2013" s="490"/>
      <c r="CL2013" s="186"/>
    </row>
    <row r="2014" spans="67:90" x14ac:dyDescent="0.2">
      <c r="BO2014" s="490"/>
      <c r="BP2014" s="73"/>
      <c r="BQ2014" s="73"/>
      <c r="BR2014" s="73"/>
      <c r="BS2014" s="493"/>
      <c r="BT2014" s="493"/>
      <c r="BU2014" s="493"/>
      <c r="BV2014" s="70"/>
      <c r="BW2014" s="70"/>
      <c r="BX2014" s="70"/>
      <c r="BY2014" s="70"/>
      <c r="BZ2014" s="70"/>
      <c r="CA2014" s="70"/>
      <c r="CB2014" s="70"/>
      <c r="CC2014" s="70"/>
      <c r="CD2014" s="491"/>
      <c r="CE2014" s="491"/>
      <c r="CF2014" s="491"/>
      <c r="CG2014" s="491"/>
      <c r="CH2014" s="491"/>
      <c r="CI2014" s="491"/>
      <c r="CJ2014" s="491"/>
      <c r="CK2014" s="490"/>
      <c r="CL2014" s="186"/>
    </row>
    <row r="2015" spans="67:90" x14ac:dyDescent="0.2">
      <c r="BO2015" s="490"/>
      <c r="BP2015" s="73"/>
      <c r="BQ2015" s="73"/>
      <c r="BR2015" s="73"/>
      <c r="BS2015" s="493"/>
      <c r="BT2015" s="493"/>
      <c r="BU2015" s="493"/>
      <c r="BV2015" s="70"/>
      <c r="BW2015" s="70"/>
      <c r="BX2015" s="70"/>
      <c r="BY2015" s="70"/>
      <c r="BZ2015" s="70"/>
      <c r="CA2015" s="70"/>
      <c r="CB2015" s="70"/>
      <c r="CC2015" s="70"/>
      <c r="CD2015" s="491"/>
      <c r="CE2015" s="491"/>
      <c r="CF2015" s="491"/>
      <c r="CG2015" s="491"/>
      <c r="CH2015" s="491"/>
      <c r="CI2015" s="491"/>
      <c r="CJ2015" s="491"/>
      <c r="CK2015" s="490"/>
      <c r="CL2015" s="186"/>
    </row>
    <row r="2016" spans="67:90" x14ac:dyDescent="0.2">
      <c r="BO2016" s="490"/>
      <c r="BP2016" s="73"/>
      <c r="BQ2016" s="73"/>
      <c r="BR2016" s="73"/>
      <c r="BS2016" s="493"/>
      <c r="BT2016" s="493"/>
      <c r="BU2016" s="493"/>
      <c r="BV2016" s="70"/>
      <c r="BW2016" s="70"/>
      <c r="BX2016" s="70"/>
      <c r="BY2016" s="70"/>
      <c r="BZ2016" s="70"/>
      <c r="CA2016" s="70"/>
      <c r="CB2016" s="70"/>
      <c r="CC2016" s="70"/>
      <c r="CD2016" s="491"/>
      <c r="CE2016" s="491"/>
      <c r="CF2016" s="491"/>
      <c r="CG2016" s="491"/>
      <c r="CH2016" s="491"/>
      <c r="CI2016" s="491"/>
      <c r="CJ2016" s="491"/>
      <c r="CK2016" s="490"/>
      <c r="CL2016" s="186"/>
    </row>
    <row r="2017" spans="67:90" x14ac:dyDescent="0.2">
      <c r="BO2017" s="490"/>
      <c r="BP2017" s="73"/>
      <c r="BQ2017" s="73"/>
      <c r="BR2017" s="73"/>
      <c r="BS2017" s="493"/>
      <c r="BT2017" s="493"/>
      <c r="BU2017" s="493"/>
      <c r="BV2017" s="70"/>
      <c r="BW2017" s="70"/>
      <c r="BX2017" s="70"/>
      <c r="BY2017" s="70"/>
      <c r="BZ2017" s="70"/>
      <c r="CA2017" s="70"/>
      <c r="CB2017" s="70"/>
      <c r="CC2017" s="70"/>
      <c r="CD2017" s="491"/>
      <c r="CE2017" s="491"/>
      <c r="CF2017" s="491"/>
      <c r="CG2017" s="491"/>
      <c r="CH2017" s="491"/>
      <c r="CI2017" s="491"/>
      <c r="CJ2017" s="491"/>
      <c r="CK2017" s="490"/>
      <c r="CL2017" s="186"/>
    </row>
    <row r="2018" spans="67:90" x14ac:dyDescent="0.2">
      <c r="BO2018" s="490"/>
      <c r="BP2018" s="73"/>
      <c r="BQ2018" s="73"/>
      <c r="BR2018" s="73"/>
      <c r="BS2018" s="493"/>
      <c r="BT2018" s="493"/>
      <c r="BU2018" s="493"/>
      <c r="BV2018" s="70"/>
      <c r="BW2018" s="70"/>
      <c r="BX2018" s="70"/>
      <c r="BY2018" s="70"/>
      <c r="BZ2018" s="70"/>
      <c r="CA2018" s="70"/>
      <c r="CB2018" s="70"/>
      <c r="CC2018" s="70"/>
      <c r="CD2018" s="491"/>
      <c r="CE2018" s="491"/>
      <c r="CF2018" s="491"/>
      <c r="CG2018" s="491"/>
      <c r="CH2018" s="491"/>
      <c r="CI2018" s="491"/>
      <c r="CJ2018" s="491"/>
      <c r="CK2018" s="490"/>
      <c r="CL2018" s="186"/>
    </row>
    <row r="2019" spans="67:90" x14ac:dyDescent="0.2">
      <c r="BO2019" s="490"/>
      <c r="BP2019" s="73"/>
      <c r="BQ2019" s="73"/>
      <c r="BR2019" s="73"/>
      <c r="BS2019" s="493"/>
      <c r="BT2019" s="493"/>
      <c r="BU2019" s="493"/>
      <c r="BV2019" s="70"/>
      <c r="BW2019" s="70"/>
      <c r="BX2019" s="70"/>
      <c r="BY2019" s="70"/>
      <c r="BZ2019" s="70"/>
      <c r="CA2019" s="70"/>
      <c r="CB2019" s="70"/>
      <c r="CC2019" s="70"/>
      <c r="CD2019" s="491"/>
      <c r="CE2019" s="491"/>
      <c r="CF2019" s="491"/>
      <c r="CG2019" s="491"/>
      <c r="CH2019" s="491"/>
      <c r="CI2019" s="491"/>
      <c r="CJ2019" s="491"/>
      <c r="CK2019" s="490"/>
      <c r="CL2019" s="186"/>
    </row>
    <row r="2020" spans="67:90" x14ac:dyDescent="0.2">
      <c r="BO2020" s="490"/>
      <c r="BP2020" s="73"/>
      <c r="BQ2020" s="73"/>
      <c r="BR2020" s="73"/>
      <c r="BS2020" s="493"/>
      <c r="BT2020" s="493"/>
      <c r="BU2020" s="493"/>
      <c r="BV2020" s="70"/>
      <c r="BW2020" s="70"/>
      <c r="BX2020" s="70"/>
      <c r="BY2020" s="70"/>
      <c r="BZ2020" s="70"/>
      <c r="CA2020" s="70"/>
      <c r="CB2020" s="70"/>
      <c r="CC2020" s="70"/>
      <c r="CD2020" s="491"/>
      <c r="CE2020" s="491"/>
      <c r="CF2020" s="491"/>
      <c r="CG2020" s="491"/>
      <c r="CH2020" s="491"/>
      <c r="CI2020" s="491"/>
      <c r="CJ2020" s="491"/>
      <c r="CK2020" s="490"/>
      <c r="CL2020" s="186"/>
    </row>
    <row r="2021" spans="67:90" x14ac:dyDescent="0.2">
      <c r="BO2021" s="490"/>
      <c r="BP2021" s="73"/>
      <c r="BQ2021" s="73"/>
      <c r="BR2021" s="73"/>
      <c r="BS2021" s="493"/>
      <c r="BT2021" s="493"/>
      <c r="BU2021" s="493"/>
      <c r="BV2021" s="70"/>
      <c r="BW2021" s="70"/>
      <c r="BX2021" s="70"/>
      <c r="BY2021" s="70"/>
      <c r="BZ2021" s="70"/>
      <c r="CA2021" s="70"/>
      <c r="CB2021" s="70"/>
      <c r="CC2021" s="70"/>
      <c r="CD2021" s="491"/>
      <c r="CE2021" s="491"/>
      <c r="CF2021" s="491"/>
      <c r="CG2021" s="491"/>
      <c r="CH2021" s="491"/>
      <c r="CI2021" s="491"/>
      <c r="CJ2021" s="491"/>
      <c r="CK2021" s="490"/>
      <c r="CL2021" s="186"/>
    </row>
    <row r="2022" spans="67:90" x14ac:dyDescent="0.2">
      <c r="BO2022" s="490"/>
      <c r="BP2022" s="73"/>
      <c r="BQ2022" s="73"/>
      <c r="BR2022" s="73"/>
      <c r="BS2022" s="493"/>
      <c r="BT2022" s="493"/>
      <c r="BU2022" s="493"/>
      <c r="BV2022" s="70"/>
      <c r="BW2022" s="70"/>
      <c r="BX2022" s="70"/>
      <c r="BY2022" s="70"/>
      <c r="BZ2022" s="70"/>
      <c r="CA2022" s="70"/>
      <c r="CB2022" s="70"/>
      <c r="CC2022" s="70"/>
      <c r="CD2022" s="491"/>
      <c r="CE2022" s="491"/>
      <c r="CF2022" s="491"/>
      <c r="CG2022" s="491"/>
      <c r="CH2022" s="491"/>
      <c r="CI2022" s="491"/>
      <c r="CJ2022" s="491"/>
      <c r="CK2022" s="490"/>
      <c r="CL2022" s="186"/>
    </row>
    <row r="2023" spans="67:90" x14ac:dyDescent="0.2">
      <c r="BO2023" s="490"/>
      <c r="BP2023" s="73"/>
      <c r="BQ2023" s="73"/>
      <c r="BR2023" s="73"/>
      <c r="BS2023" s="493"/>
      <c r="BT2023" s="493"/>
      <c r="BU2023" s="493"/>
      <c r="BV2023" s="70"/>
      <c r="BW2023" s="70"/>
      <c r="BX2023" s="70"/>
      <c r="BY2023" s="70"/>
      <c r="BZ2023" s="70"/>
      <c r="CA2023" s="70"/>
      <c r="CB2023" s="70"/>
      <c r="CC2023" s="70"/>
      <c r="CD2023" s="491"/>
      <c r="CE2023" s="491"/>
      <c r="CF2023" s="491"/>
      <c r="CG2023" s="491"/>
      <c r="CH2023" s="491"/>
      <c r="CI2023" s="491"/>
      <c r="CJ2023" s="491"/>
      <c r="CK2023" s="490"/>
      <c r="CL2023" s="186"/>
    </row>
    <row r="2024" spans="67:90" x14ac:dyDescent="0.2">
      <c r="BO2024" s="490"/>
      <c r="BP2024" s="73"/>
      <c r="BQ2024" s="73"/>
      <c r="BR2024" s="73"/>
      <c r="BS2024" s="493"/>
      <c r="BT2024" s="493"/>
      <c r="BU2024" s="493"/>
      <c r="BV2024" s="70"/>
      <c r="BW2024" s="70"/>
      <c r="BX2024" s="70"/>
      <c r="BY2024" s="70"/>
      <c r="BZ2024" s="70"/>
      <c r="CA2024" s="70"/>
      <c r="CB2024" s="70"/>
      <c r="CC2024" s="70"/>
      <c r="CD2024" s="491"/>
      <c r="CE2024" s="491"/>
      <c r="CF2024" s="491"/>
      <c r="CG2024" s="491"/>
      <c r="CH2024" s="491"/>
      <c r="CI2024" s="491"/>
      <c r="CJ2024" s="491"/>
      <c r="CK2024" s="490"/>
      <c r="CL2024" s="186"/>
    </row>
    <row r="2025" spans="67:90" x14ac:dyDescent="0.2">
      <c r="BO2025" s="490"/>
      <c r="BP2025" s="73"/>
      <c r="BQ2025" s="73"/>
      <c r="BR2025" s="73"/>
      <c r="BS2025" s="493"/>
      <c r="BT2025" s="493"/>
      <c r="BU2025" s="493"/>
      <c r="BV2025" s="70"/>
      <c r="BW2025" s="70"/>
      <c r="BX2025" s="70"/>
      <c r="BY2025" s="70"/>
      <c r="BZ2025" s="70"/>
      <c r="CA2025" s="70"/>
      <c r="CB2025" s="70"/>
      <c r="CC2025" s="70"/>
      <c r="CD2025" s="491"/>
      <c r="CE2025" s="491"/>
      <c r="CF2025" s="491"/>
      <c r="CG2025" s="491"/>
      <c r="CH2025" s="491"/>
      <c r="CI2025" s="491"/>
      <c r="CJ2025" s="491"/>
      <c r="CK2025" s="490"/>
      <c r="CL2025" s="186"/>
    </row>
    <row r="2026" spans="67:90" x14ac:dyDescent="0.2">
      <c r="BO2026" s="490"/>
      <c r="BP2026" s="73"/>
      <c r="BQ2026" s="73"/>
      <c r="BR2026" s="73"/>
      <c r="BS2026" s="493"/>
      <c r="BT2026" s="493"/>
      <c r="BU2026" s="493"/>
      <c r="BV2026" s="70"/>
      <c r="BW2026" s="70"/>
      <c r="BX2026" s="70"/>
      <c r="BY2026" s="70"/>
      <c r="BZ2026" s="70"/>
      <c r="CA2026" s="70"/>
      <c r="CB2026" s="70"/>
      <c r="CC2026" s="70"/>
      <c r="CD2026" s="491"/>
      <c r="CE2026" s="491"/>
      <c r="CF2026" s="491"/>
      <c r="CG2026" s="491"/>
      <c r="CH2026" s="491"/>
      <c r="CI2026" s="491"/>
      <c r="CJ2026" s="491"/>
      <c r="CK2026" s="490"/>
      <c r="CL2026" s="186"/>
    </row>
    <row r="2027" spans="67:90" x14ac:dyDescent="0.2">
      <c r="BO2027" s="490"/>
      <c r="BP2027" s="73"/>
      <c r="BQ2027" s="73"/>
      <c r="BR2027" s="73"/>
      <c r="BS2027" s="493"/>
      <c r="BT2027" s="493"/>
      <c r="BU2027" s="493"/>
      <c r="BV2027" s="70"/>
      <c r="BW2027" s="70"/>
      <c r="BX2027" s="70"/>
      <c r="BY2027" s="70"/>
      <c r="BZ2027" s="70"/>
      <c r="CA2027" s="70"/>
      <c r="CB2027" s="70"/>
      <c r="CC2027" s="70"/>
      <c r="CD2027" s="491"/>
      <c r="CE2027" s="491"/>
      <c r="CF2027" s="491"/>
      <c r="CG2027" s="491"/>
      <c r="CH2027" s="491"/>
      <c r="CI2027" s="491"/>
      <c r="CJ2027" s="491"/>
      <c r="CK2027" s="490"/>
      <c r="CL2027" s="186"/>
    </row>
    <row r="2028" spans="67:90" x14ac:dyDescent="0.2">
      <c r="BO2028" s="490"/>
      <c r="BP2028" s="73"/>
      <c r="BQ2028" s="73"/>
      <c r="BR2028" s="73"/>
      <c r="BS2028" s="493"/>
      <c r="BT2028" s="493"/>
      <c r="BU2028" s="493"/>
      <c r="BV2028" s="70"/>
      <c r="BW2028" s="70"/>
      <c r="BX2028" s="70"/>
      <c r="BY2028" s="70"/>
      <c r="BZ2028" s="70"/>
      <c r="CA2028" s="70"/>
      <c r="CB2028" s="70"/>
      <c r="CC2028" s="70"/>
      <c r="CD2028" s="491"/>
      <c r="CE2028" s="491"/>
      <c r="CF2028" s="491"/>
      <c r="CG2028" s="491"/>
      <c r="CH2028" s="491"/>
      <c r="CI2028" s="491"/>
      <c r="CJ2028" s="491"/>
      <c r="CK2028" s="490"/>
      <c r="CL2028" s="186"/>
    </row>
    <row r="2029" spans="67:90" x14ac:dyDescent="0.2">
      <c r="BO2029" s="490"/>
      <c r="BP2029" s="73"/>
      <c r="BQ2029" s="73"/>
      <c r="BR2029" s="73"/>
      <c r="BS2029" s="493"/>
      <c r="BT2029" s="493"/>
      <c r="BU2029" s="493"/>
      <c r="BV2029" s="70"/>
      <c r="BW2029" s="70"/>
      <c r="BX2029" s="70"/>
      <c r="BY2029" s="70"/>
      <c r="BZ2029" s="70"/>
      <c r="CA2029" s="70"/>
      <c r="CB2029" s="70"/>
      <c r="CC2029" s="70"/>
      <c r="CD2029" s="491"/>
      <c r="CE2029" s="491"/>
      <c r="CF2029" s="491"/>
      <c r="CG2029" s="491"/>
      <c r="CH2029" s="491"/>
      <c r="CI2029" s="491"/>
      <c r="CJ2029" s="491"/>
      <c r="CK2029" s="490"/>
      <c r="CL2029" s="186"/>
    </row>
    <row r="2030" spans="67:90" x14ac:dyDescent="0.2">
      <c r="BO2030" s="490"/>
      <c r="BP2030" s="73"/>
      <c r="BQ2030" s="73"/>
      <c r="BR2030" s="73"/>
      <c r="BS2030" s="493"/>
      <c r="BT2030" s="493"/>
      <c r="BU2030" s="493"/>
      <c r="BV2030" s="70"/>
      <c r="BW2030" s="70"/>
      <c r="BX2030" s="70"/>
      <c r="BY2030" s="70"/>
      <c r="BZ2030" s="70"/>
      <c r="CA2030" s="70"/>
      <c r="CB2030" s="70"/>
      <c r="CC2030" s="70"/>
      <c r="CD2030" s="491"/>
      <c r="CE2030" s="491"/>
      <c r="CF2030" s="491"/>
      <c r="CG2030" s="491"/>
      <c r="CH2030" s="491"/>
      <c r="CI2030" s="491"/>
      <c r="CJ2030" s="491"/>
      <c r="CK2030" s="490"/>
      <c r="CL2030" s="186"/>
    </row>
    <row r="2031" spans="67:90" x14ac:dyDescent="0.2">
      <c r="BO2031" s="490"/>
      <c r="BP2031" s="73"/>
      <c r="BQ2031" s="73"/>
      <c r="BR2031" s="73"/>
      <c r="BS2031" s="493"/>
      <c r="BT2031" s="493"/>
      <c r="BU2031" s="493"/>
      <c r="BV2031" s="70"/>
      <c r="BW2031" s="70"/>
      <c r="BX2031" s="70"/>
      <c r="BY2031" s="70"/>
      <c r="BZ2031" s="70"/>
      <c r="CA2031" s="70"/>
      <c r="CB2031" s="70"/>
      <c r="CC2031" s="70"/>
      <c r="CD2031" s="491"/>
      <c r="CE2031" s="491"/>
      <c r="CF2031" s="491"/>
      <c r="CG2031" s="491"/>
      <c r="CH2031" s="491"/>
      <c r="CI2031" s="491"/>
      <c r="CJ2031" s="491"/>
      <c r="CK2031" s="490"/>
      <c r="CL2031" s="186"/>
    </row>
    <row r="2032" spans="67:90" x14ac:dyDescent="0.2">
      <c r="BO2032" s="490"/>
      <c r="BP2032" s="73"/>
      <c r="BQ2032" s="73"/>
      <c r="BR2032" s="73"/>
      <c r="BS2032" s="493"/>
      <c r="BT2032" s="493"/>
      <c r="BU2032" s="493"/>
      <c r="BV2032" s="70"/>
      <c r="BW2032" s="70"/>
      <c r="BX2032" s="70"/>
      <c r="BY2032" s="70"/>
      <c r="BZ2032" s="70"/>
      <c r="CA2032" s="70"/>
      <c r="CB2032" s="70"/>
      <c r="CC2032" s="70"/>
      <c r="CD2032" s="491"/>
      <c r="CE2032" s="491"/>
      <c r="CF2032" s="491"/>
      <c r="CG2032" s="491"/>
      <c r="CH2032" s="491"/>
      <c r="CI2032" s="491"/>
      <c r="CJ2032" s="491"/>
      <c r="CK2032" s="490"/>
      <c r="CL2032" s="186"/>
    </row>
    <row r="2033" spans="67:90" x14ac:dyDescent="0.2">
      <c r="BO2033" s="490"/>
      <c r="BP2033" s="73"/>
      <c r="BQ2033" s="73"/>
      <c r="BR2033" s="73"/>
      <c r="BS2033" s="493"/>
      <c r="BT2033" s="493"/>
      <c r="BU2033" s="493"/>
      <c r="BV2033" s="70"/>
      <c r="BW2033" s="70"/>
      <c r="BX2033" s="70"/>
      <c r="BY2033" s="70"/>
      <c r="BZ2033" s="70"/>
      <c r="CA2033" s="70"/>
      <c r="CB2033" s="70"/>
      <c r="CC2033" s="70"/>
      <c r="CD2033" s="491"/>
      <c r="CE2033" s="491"/>
      <c r="CF2033" s="491"/>
      <c r="CG2033" s="491"/>
      <c r="CH2033" s="491"/>
      <c r="CI2033" s="491"/>
      <c r="CJ2033" s="491"/>
      <c r="CK2033" s="490"/>
      <c r="CL2033" s="186"/>
    </row>
    <row r="2034" spans="67:90" x14ac:dyDescent="0.2">
      <c r="BO2034" s="490"/>
      <c r="BP2034" s="73"/>
      <c r="BQ2034" s="73"/>
      <c r="BR2034" s="73"/>
      <c r="BS2034" s="493"/>
      <c r="BT2034" s="493"/>
      <c r="BU2034" s="493"/>
      <c r="BV2034" s="70"/>
      <c r="BW2034" s="70"/>
      <c r="BX2034" s="70"/>
      <c r="BY2034" s="70"/>
      <c r="BZ2034" s="70"/>
      <c r="CA2034" s="70"/>
      <c r="CB2034" s="70"/>
      <c r="CC2034" s="70"/>
      <c r="CD2034" s="491"/>
      <c r="CE2034" s="491"/>
      <c r="CF2034" s="491"/>
      <c r="CG2034" s="491"/>
      <c r="CH2034" s="491"/>
      <c r="CI2034" s="491"/>
      <c r="CJ2034" s="491"/>
      <c r="CK2034" s="490"/>
      <c r="CL2034" s="186"/>
    </row>
    <row r="2035" spans="67:90" x14ac:dyDescent="0.2">
      <c r="BO2035" s="490"/>
      <c r="BP2035" s="73"/>
      <c r="BQ2035" s="73"/>
      <c r="BR2035" s="73"/>
      <c r="BS2035" s="493"/>
      <c r="BT2035" s="493"/>
      <c r="BU2035" s="493"/>
      <c r="BV2035" s="70"/>
      <c r="BW2035" s="70"/>
      <c r="BX2035" s="70"/>
      <c r="BY2035" s="70"/>
      <c r="BZ2035" s="70"/>
      <c r="CA2035" s="70"/>
      <c r="CB2035" s="70"/>
      <c r="CC2035" s="70"/>
      <c r="CD2035" s="491"/>
      <c r="CE2035" s="491"/>
      <c r="CF2035" s="491"/>
      <c r="CG2035" s="491"/>
      <c r="CH2035" s="491"/>
      <c r="CI2035" s="491"/>
      <c r="CJ2035" s="491"/>
      <c r="CK2035" s="490"/>
      <c r="CL2035" s="186"/>
    </row>
    <row r="2036" spans="67:90" x14ac:dyDescent="0.2">
      <c r="BO2036" s="490"/>
      <c r="BP2036" s="73"/>
      <c r="BQ2036" s="73"/>
      <c r="BR2036" s="73"/>
      <c r="BS2036" s="493"/>
      <c r="BT2036" s="493"/>
      <c r="BU2036" s="493"/>
      <c r="BV2036" s="70"/>
      <c r="BW2036" s="70"/>
      <c r="BX2036" s="70"/>
      <c r="BY2036" s="70"/>
      <c r="BZ2036" s="70"/>
      <c r="CA2036" s="70"/>
      <c r="CB2036" s="70"/>
      <c r="CC2036" s="70"/>
      <c r="CD2036" s="491"/>
      <c r="CE2036" s="491"/>
      <c r="CF2036" s="491"/>
      <c r="CG2036" s="491"/>
      <c r="CH2036" s="491"/>
      <c r="CI2036" s="491"/>
      <c r="CJ2036" s="491"/>
      <c r="CK2036" s="490"/>
      <c r="CL2036" s="186"/>
    </row>
    <row r="2037" spans="67:90" x14ac:dyDescent="0.2">
      <c r="BO2037" s="490"/>
      <c r="BP2037" s="73"/>
      <c r="BQ2037" s="73"/>
      <c r="BR2037" s="73"/>
      <c r="BS2037" s="493"/>
      <c r="BT2037" s="493"/>
      <c r="BU2037" s="493"/>
      <c r="BV2037" s="70"/>
      <c r="BW2037" s="70"/>
      <c r="BX2037" s="70"/>
      <c r="BY2037" s="70"/>
      <c r="BZ2037" s="70"/>
      <c r="CA2037" s="70"/>
      <c r="CB2037" s="70"/>
      <c r="CC2037" s="70"/>
      <c r="CD2037" s="491"/>
      <c r="CE2037" s="491"/>
      <c r="CF2037" s="491"/>
      <c r="CG2037" s="491"/>
      <c r="CH2037" s="491"/>
      <c r="CI2037" s="491"/>
      <c r="CJ2037" s="491"/>
      <c r="CK2037" s="490"/>
      <c r="CL2037" s="186"/>
    </row>
    <row r="2038" spans="67:90" x14ac:dyDescent="0.2">
      <c r="BO2038" s="490"/>
      <c r="BP2038" s="73"/>
      <c r="BQ2038" s="73"/>
      <c r="BR2038" s="73"/>
      <c r="BS2038" s="493"/>
      <c r="BT2038" s="493"/>
      <c r="BU2038" s="493"/>
      <c r="BV2038" s="70"/>
      <c r="BW2038" s="70"/>
      <c r="BX2038" s="70"/>
      <c r="BY2038" s="70"/>
      <c r="BZ2038" s="70"/>
      <c r="CA2038" s="70"/>
      <c r="CB2038" s="70"/>
      <c r="CC2038" s="70"/>
      <c r="CD2038" s="491"/>
      <c r="CE2038" s="491"/>
      <c r="CF2038" s="491"/>
      <c r="CG2038" s="491"/>
      <c r="CH2038" s="491"/>
      <c r="CI2038" s="491"/>
      <c r="CJ2038" s="491"/>
      <c r="CK2038" s="490"/>
      <c r="CL2038" s="186"/>
    </row>
    <row r="2039" spans="67:90" x14ac:dyDescent="0.2">
      <c r="BO2039" s="490"/>
      <c r="BP2039" s="73"/>
      <c r="BQ2039" s="73"/>
      <c r="BR2039" s="73"/>
      <c r="BS2039" s="493"/>
      <c r="BT2039" s="493"/>
      <c r="BU2039" s="493"/>
      <c r="BV2039" s="70"/>
      <c r="BW2039" s="70"/>
      <c r="BX2039" s="70"/>
      <c r="BY2039" s="70"/>
      <c r="BZ2039" s="70"/>
      <c r="CA2039" s="70"/>
      <c r="CB2039" s="70"/>
      <c r="CC2039" s="70"/>
      <c r="CD2039" s="491"/>
      <c r="CE2039" s="491"/>
      <c r="CF2039" s="491"/>
      <c r="CG2039" s="491"/>
      <c r="CH2039" s="491"/>
      <c r="CI2039" s="491"/>
      <c r="CJ2039" s="491"/>
      <c r="CK2039" s="490"/>
      <c r="CL2039" s="186"/>
    </row>
    <row r="2040" spans="67:90" x14ac:dyDescent="0.2">
      <c r="BO2040" s="490"/>
      <c r="BP2040" s="73"/>
      <c r="BQ2040" s="73"/>
      <c r="BR2040" s="73"/>
      <c r="BS2040" s="493"/>
      <c r="BT2040" s="493"/>
      <c r="BU2040" s="493"/>
      <c r="BV2040" s="70"/>
      <c r="BW2040" s="70"/>
      <c r="BX2040" s="70"/>
      <c r="BY2040" s="70"/>
      <c r="BZ2040" s="70"/>
      <c r="CA2040" s="70"/>
      <c r="CB2040" s="70"/>
      <c r="CC2040" s="70"/>
      <c r="CD2040" s="491"/>
      <c r="CE2040" s="491"/>
      <c r="CF2040" s="491"/>
      <c r="CG2040" s="491"/>
      <c r="CH2040" s="491"/>
      <c r="CI2040" s="491"/>
      <c r="CJ2040" s="491"/>
      <c r="CK2040" s="490"/>
      <c r="CL2040" s="186"/>
    </row>
    <row r="2041" spans="67:90" x14ac:dyDescent="0.2">
      <c r="BO2041" s="490"/>
      <c r="BP2041" s="73"/>
      <c r="BQ2041" s="73"/>
      <c r="BR2041" s="73"/>
      <c r="BS2041" s="493"/>
      <c r="BT2041" s="493"/>
      <c r="BU2041" s="493"/>
      <c r="BV2041" s="70"/>
      <c r="BW2041" s="70"/>
      <c r="BX2041" s="70"/>
      <c r="BY2041" s="70"/>
      <c r="BZ2041" s="70"/>
      <c r="CA2041" s="70"/>
      <c r="CB2041" s="70"/>
      <c r="CC2041" s="70"/>
      <c r="CD2041" s="491"/>
      <c r="CE2041" s="491"/>
      <c r="CF2041" s="491"/>
      <c r="CG2041" s="491"/>
      <c r="CH2041" s="491"/>
      <c r="CI2041" s="491"/>
      <c r="CJ2041" s="491"/>
      <c r="CK2041" s="490"/>
      <c r="CL2041" s="186"/>
    </row>
    <row r="2042" spans="67:90" x14ac:dyDescent="0.2">
      <c r="BO2042" s="490"/>
      <c r="BP2042" s="73"/>
      <c r="BQ2042" s="73"/>
      <c r="BR2042" s="73"/>
      <c r="BS2042" s="493"/>
      <c r="BT2042" s="493"/>
      <c r="BU2042" s="493"/>
      <c r="BV2042" s="70"/>
      <c r="BW2042" s="70"/>
      <c r="BX2042" s="70"/>
      <c r="BY2042" s="70"/>
      <c r="BZ2042" s="70"/>
      <c r="CA2042" s="70"/>
      <c r="CB2042" s="70"/>
      <c r="CC2042" s="70"/>
      <c r="CD2042" s="491"/>
      <c r="CE2042" s="491"/>
      <c r="CF2042" s="491"/>
      <c r="CG2042" s="491"/>
      <c r="CH2042" s="491"/>
      <c r="CI2042" s="491"/>
      <c r="CJ2042" s="491"/>
      <c r="CK2042" s="490"/>
      <c r="CL2042" s="186"/>
    </row>
    <row r="2043" spans="67:90" x14ac:dyDescent="0.2">
      <c r="BO2043" s="490"/>
      <c r="BP2043" s="73"/>
      <c r="BQ2043" s="73"/>
      <c r="BR2043" s="73"/>
      <c r="BS2043" s="493"/>
      <c r="BT2043" s="493"/>
      <c r="BU2043" s="493"/>
      <c r="BV2043" s="70"/>
      <c r="BW2043" s="70"/>
      <c r="BX2043" s="70"/>
      <c r="BY2043" s="70"/>
      <c r="BZ2043" s="70"/>
      <c r="CA2043" s="70"/>
      <c r="CB2043" s="70"/>
      <c r="CC2043" s="70"/>
      <c r="CD2043" s="491"/>
      <c r="CE2043" s="491"/>
      <c r="CF2043" s="491"/>
      <c r="CG2043" s="491"/>
      <c r="CH2043" s="491"/>
      <c r="CI2043" s="491"/>
      <c r="CJ2043" s="491"/>
      <c r="CK2043" s="490"/>
      <c r="CL2043" s="186"/>
    </row>
    <row r="2044" spans="67:90" x14ac:dyDescent="0.2">
      <c r="BO2044" s="490"/>
      <c r="BP2044" s="73"/>
      <c r="BQ2044" s="73"/>
      <c r="BR2044" s="73"/>
      <c r="BS2044" s="493"/>
      <c r="BT2044" s="493"/>
      <c r="BU2044" s="493"/>
      <c r="BV2044" s="70"/>
      <c r="BW2044" s="70"/>
      <c r="BX2044" s="70"/>
      <c r="BY2044" s="70"/>
      <c r="BZ2044" s="70"/>
      <c r="CA2044" s="70"/>
      <c r="CB2044" s="70"/>
      <c r="CC2044" s="70"/>
      <c r="CD2044" s="491"/>
      <c r="CE2044" s="491"/>
      <c r="CF2044" s="491"/>
      <c r="CG2044" s="491"/>
      <c r="CH2044" s="491"/>
      <c r="CI2044" s="491"/>
      <c r="CJ2044" s="491"/>
      <c r="CK2044" s="490"/>
      <c r="CL2044" s="186"/>
    </row>
    <row r="2045" spans="67:90" x14ac:dyDescent="0.2">
      <c r="BO2045" s="490"/>
      <c r="BP2045" s="73"/>
      <c r="BQ2045" s="73"/>
      <c r="BR2045" s="73"/>
      <c r="BS2045" s="493"/>
      <c r="BT2045" s="493"/>
      <c r="BU2045" s="493"/>
      <c r="BV2045" s="70"/>
      <c r="BW2045" s="70"/>
      <c r="BX2045" s="70"/>
      <c r="BY2045" s="70"/>
      <c r="BZ2045" s="70"/>
      <c r="CA2045" s="70"/>
      <c r="CB2045" s="70"/>
      <c r="CC2045" s="70"/>
      <c r="CD2045" s="491"/>
      <c r="CE2045" s="491"/>
      <c r="CF2045" s="491"/>
      <c r="CG2045" s="491"/>
      <c r="CH2045" s="491"/>
      <c r="CI2045" s="491"/>
      <c r="CJ2045" s="491"/>
      <c r="CK2045" s="490"/>
      <c r="CL2045" s="186"/>
    </row>
    <row r="2046" spans="67:90" x14ac:dyDescent="0.2">
      <c r="BO2046" s="490"/>
      <c r="BP2046" s="73"/>
      <c r="BQ2046" s="73"/>
      <c r="BR2046" s="73"/>
      <c r="BS2046" s="493"/>
      <c r="BT2046" s="493"/>
      <c r="BU2046" s="493"/>
      <c r="BV2046" s="70"/>
      <c r="BW2046" s="70"/>
      <c r="BX2046" s="70"/>
      <c r="BY2046" s="70"/>
      <c r="BZ2046" s="70"/>
      <c r="CA2046" s="70"/>
      <c r="CB2046" s="70"/>
      <c r="CC2046" s="70"/>
      <c r="CD2046" s="491"/>
      <c r="CE2046" s="491"/>
      <c r="CF2046" s="491"/>
      <c r="CG2046" s="491"/>
      <c r="CH2046" s="491"/>
      <c r="CI2046" s="491"/>
      <c r="CJ2046" s="491"/>
      <c r="CK2046" s="490"/>
      <c r="CL2046" s="186"/>
    </row>
    <row r="2047" spans="67:90" x14ac:dyDescent="0.2">
      <c r="BO2047" s="490"/>
      <c r="BP2047" s="73"/>
      <c r="BQ2047" s="73"/>
      <c r="BR2047" s="73"/>
      <c r="BS2047" s="493"/>
      <c r="BT2047" s="493"/>
      <c r="BU2047" s="493"/>
      <c r="BV2047" s="70"/>
      <c r="BW2047" s="70"/>
      <c r="BX2047" s="70"/>
      <c r="BY2047" s="70"/>
      <c r="BZ2047" s="70"/>
      <c r="CA2047" s="70"/>
      <c r="CB2047" s="70"/>
      <c r="CC2047" s="70"/>
      <c r="CD2047" s="491"/>
      <c r="CE2047" s="491"/>
      <c r="CF2047" s="491"/>
      <c r="CG2047" s="491"/>
      <c r="CH2047" s="491"/>
      <c r="CI2047" s="491"/>
      <c r="CJ2047" s="491"/>
      <c r="CK2047" s="490"/>
      <c r="CL2047" s="186"/>
    </row>
    <row r="2048" spans="67:90" x14ac:dyDescent="0.2">
      <c r="BO2048" s="490"/>
      <c r="BP2048" s="73"/>
      <c r="BQ2048" s="73"/>
      <c r="BR2048" s="73"/>
      <c r="BS2048" s="493"/>
      <c r="BT2048" s="493"/>
      <c r="BU2048" s="493"/>
      <c r="BV2048" s="70"/>
      <c r="BW2048" s="70"/>
      <c r="BX2048" s="70"/>
      <c r="BY2048" s="70"/>
      <c r="BZ2048" s="70"/>
      <c r="CA2048" s="70"/>
      <c r="CB2048" s="70"/>
      <c r="CC2048" s="70"/>
      <c r="CD2048" s="491"/>
      <c r="CE2048" s="491"/>
      <c r="CF2048" s="491"/>
      <c r="CG2048" s="491"/>
      <c r="CH2048" s="491"/>
      <c r="CI2048" s="491"/>
      <c r="CJ2048" s="491"/>
      <c r="CK2048" s="490"/>
      <c r="CL2048" s="186"/>
    </row>
    <row r="2049" spans="67:90" x14ac:dyDescent="0.2">
      <c r="BO2049" s="490"/>
      <c r="BP2049" s="73"/>
      <c r="BQ2049" s="73"/>
      <c r="BR2049" s="73"/>
      <c r="BS2049" s="493"/>
      <c r="BT2049" s="493"/>
      <c r="BU2049" s="493"/>
      <c r="BV2049" s="70"/>
      <c r="BW2049" s="70"/>
      <c r="BX2049" s="70"/>
      <c r="BY2049" s="70"/>
      <c r="BZ2049" s="70"/>
      <c r="CA2049" s="70"/>
      <c r="CB2049" s="70"/>
      <c r="CC2049" s="70"/>
      <c r="CD2049" s="491"/>
      <c r="CE2049" s="491"/>
      <c r="CF2049" s="491"/>
      <c r="CG2049" s="491"/>
      <c r="CH2049" s="491"/>
      <c r="CI2049" s="491"/>
      <c r="CJ2049" s="491"/>
      <c r="CK2049" s="490"/>
      <c r="CL2049" s="186"/>
    </row>
    <row r="2050" spans="67:90" x14ac:dyDescent="0.2">
      <c r="BO2050" s="490"/>
      <c r="BP2050" s="73"/>
      <c r="BQ2050" s="73"/>
      <c r="BR2050" s="73"/>
      <c r="BS2050" s="493"/>
      <c r="BT2050" s="493"/>
      <c r="BU2050" s="493"/>
      <c r="BV2050" s="70"/>
      <c r="BW2050" s="70"/>
      <c r="BX2050" s="70"/>
      <c r="BY2050" s="70"/>
      <c r="BZ2050" s="70"/>
      <c r="CA2050" s="70"/>
      <c r="CB2050" s="70"/>
      <c r="CC2050" s="70"/>
      <c r="CD2050" s="491"/>
      <c r="CE2050" s="491"/>
      <c r="CF2050" s="491"/>
      <c r="CG2050" s="491"/>
      <c r="CH2050" s="491"/>
      <c r="CI2050" s="491"/>
      <c r="CJ2050" s="491"/>
      <c r="CK2050" s="490"/>
      <c r="CL2050" s="186"/>
    </row>
    <row r="2051" spans="67:90" x14ac:dyDescent="0.2">
      <c r="BO2051" s="490"/>
      <c r="BP2051" s="73"/>
      <c r="BQ2051" s="73"/>
      <c r="BR2051" s="73"/>
      <c r="BS2051" s="493"/>
      <c r="BT2051" s="493"/>
      <c r="BU2051" s="493"/>
      <c r="BV2051" s="70"/>
      <c r="BW2051" s="70"/>
      <c r="BX2051" s="70"/>
      <c r="BY2051" s="70"/>
      <c r="BZ2051" s="70"/>
      <c r="CA2051" s="70"/>
      <c r="CB2051" s="70"/>
      <c r="CC2051" s="70"/>
      <c r="CD2051" s="491"/>
      <c r="CE2051" s="491"/>
      <c r="CF2051" s="491"/>
      <c r="CG2051" s="491"/>
      <c r="CH2051" s="491"/>
      <c r="CI2051" s="491"/>
      <c r="CJ2051" s="491"/>
      <c r="CK2051" s="490"/>
      <c r="CL2051" s="186"/>
    </row>
    <row r="2052" spans="67:90" x14ac:dyDescent="0.2">
      <c r="BO2052" s="490"/>
      <c r="BP2052" s="73"/>
      <c r="BQ2052" s="73"/>
      <c r="BR2052" s="73"/>
      <c r="BS2052" s="493"/>
      <c r="BT2052" s="493"/>
      <c r="BU2052" s="493"/>
      <c r="BV2052" s="70"/>
      <c r="BW2052" s="70"/>
      <c r="BX2052" s="70"/>
      <c r="BY2052" s="70"/>
      <c r="BZ2052" s="70"/>
      <c r="CA2052" s="70"/>
      <c r="CB2052" s="70"/>
      <c r="CC2052" s="70"/>
      <c r="CD2052" s="491"/>
      <c r="CE2052" s="491"/>
      <c r="CF2052" s="491"/>
      <c r="CG2052" s="491"/>
      <c r="CH2052" s="491"/>
      <c r="CI2052" s="491"/>
      <c r="CJ2052" s="491"/>
      <c r="CK2052" s="490"/>
      <c r="CL2052" s="186"/>
    </row>
    <row r="2053" spans="67:90" x14ac:dyDescent="0.2">
      <c r="BO2053" s="490"/>
      <c r="BP2053" s="73"/>
      <c r="BQ2053" s="73"/>
      <c r="BR2053" s="73"/>
      <c r="BS2053" s="493"/>
      <c r="BT2053" s="493"/>
      <c r="BU2053" s="493"/>
      <c r="BV2053" s="70"/>
      <c r="BW2053" s="70"/>
      <c r="BX2053" s="70"/>
      <c r="BY2053" s="70"/>
      <c r="BZ2053" s="70"/>
      <c r="CA2053" s="70"/>
      <c r="CB2053" s="70"/>
      <c r="CC2053" s="70"/>
      <c r="CD2053" s="491"/>
      <c r="CE2053" s="491"/>
      <c r="CF2053" s="491"/>
      <c r="CG2053" s="491"/>
      <c r="CH2053" s="491"/>
      <c r="CI2053" s="491"/>
      <c r="CJ2053" s="491"/>
      <c r="CK2053" s="490"/>
      <c r="CL2053" s="186"/>
    </row>
    <row r="2054" spans="67:90" x14ac:dyDescent="0.2">
      <c r="BO2054" s="490"/>
      <c r="BP2054" s="73"/>
      <c r="BQ2054" s="73"/>
      <c r="BR2054" s="73"/>
      <c r="BS2054" s="493"/>
      <c r="BT2054" s="493"/>
      <c r="BU2054" s="493"/>
      <c r="BV2054" s="70"/>
      <c r="BW2054" s="70"/>
      <c r="BX2054" s="70"/>
      <c r="BY2054" s="70"/>
      <c r="BZ2054" s="70"/>
      <c r="CA2054" s="70"/>
      <c r="CB2054" s="70"/>
      <c r="CC2054" s="70"/>
      <c r="CD2054" s="491"/>
      <c r="CE2054" s="491"/>
      <c r="CF2054" s="491"/>
      <c r="CG2054" s="491"/>
      <c r="CH2054" s="491"/>
      <c r="CI2054" s="491"/>
      <c r="CJ2054" s="491"/>
      <c r="CK2054" s="490"/>
      <c r="CL2054" s="186"/>
    </row>
    <row r="2055" spans="67:90" x14ac:dyDescent="0.2">
      <c r="BO2055" s="490"/>
      <c r="BP2055" s="73"/>
      <c r="BQ2055" s="73"/>
      <c r="BR2055" s="73"/>
      <c r="BS2055" s="493"/>
      <c r="BT2055" s="493"/>
      <c r="BU2055" s="493"/>
      <c r="BV2055" s="70"/>
      <c r="BW2055" s="70"/>
      <c r="BX2055" s="70"/>
      <c r="BY2055" s="70"/>
      <c r="BZ2055" s="70"/>
      <c r="CA2055" s="70"/>
      <c r="CB2055" s="70"/>
      <c r="CC2055" s="70"/>
      <c r="CD2055" s="491"/>
      <c r="CE2055" s="491"/>
      <c r="CF2055" s="491"/>
      <c r="CG2055" s="491"/>
      <c r="CH2055" s="491"/>
      <c r="CI2055" s="491"/>
      <c r="CJ2055" s="491"/>
      <c r="CK2055" s="490"/>
      <c r="CL2055" s="186"/>
    </row>
    <row r="2056" spans="67:90" x14ac:dyDescent="0.2">
      <c r="BO2056" s="490"/>
      <c r="BP2056" s="73"/>
      <c r="BQ2056" s="73"/>
      <c r="BR2056" s="73"/>
      <c r="BS2056" s="493"/>
      <c r="BT2056" s="493"/>
      <c r="BU2056" s="493"/>
      <c r="BV2056" s="70"/>
      <c r="BW2056" s="70"/>
      <c r="BX2056" s="70"/>
      <c r="BY2056" s="70"/>
      <c r="BZ2056" s="70"/>
      <c r="CA2056" s="70"/>
      <c r="CB2056" s="70"/>
      <c r="CC2056" s="70"/>
      <c r="CD2056" s="491"/>
      <c r="CE2056" s="491"/>
      <c r="CF2056" s="491"/>
      <c r="CG2056" s="491"/>
      <c r="CH2056" s="491"/>
      <c r="CI2056" s="491"/>
      <c r="CJ2056" s="491"/>
      <c r="CK2056" s="490"/>
      <c r="CL2056" s="186"/>
    </row>
    <row r="2057" spans="67:90" x14ac:dyDescent="0.2">
      <c r="BO2057" s="490"/>
      <c r="BP2057" s="73"/>
      <c r="BQ2057" s="73"/>
      <c r="BR2057" s="73"/>
      <c r="BS2057" s="493"/>
      <c r="BT2057" s="493"/>
      <c r="BU2057" s="493"/>
      <c r="BV2057" s="70"/>
      <c r="BW2057" s="70"/>
      <c r="BX2057" s="70"/>
      <c r="BY2057" s="70"/>
      <c r="BZ2057" s="70"/>
      <c r="CA2057" s="70"/>
      <c r="CB2057" s="70"/>
      <c r="CC2057" s="70"/>
      <c r="CD2057" s="491"/>
      <c r="CE2057" s="491"/>
      <c r="CF2057" s="491"/>
      <c r="CG2057" s="491"/>
      <c r="CH2057" s="491"/>
      <c r="CI2057" s="491"/>
      <c r="CJ2057" s="491"/>
      <c r="CK2057" s="490"/>
      <c r="CL2057" s="186"/>
    </row>
    <row r="2058" spans="67:90" x14ac:dyDescent="0.2">
      <c r="BO2058" s="490"/>
      <c r="BP2058" s="73"/>
      <c r="BQ2058" s="73"/>
      <c r="BR2058" s="73"/>
      <c r="BS2058" s="493"/>
      <c r="BT2058" s="493"/>
      <c r="BU2058" s="493"/>
      <c r="BV2058" s="70"/>
      <c r="BW2058" s="70"/>
      <c r="BX2058" s="70"/>
      <c r="BY2058" s="70"/>
      <c r="BZ2058" s="70"/>
      <c r="CA2058" s="70"/>
      <c r="CB2058" s="70"/>
      <c r="CC2058" s="70"/>
      <c r="CD2058" s="491"/>
      <c r="CE2058" s="491"/>
      <c r="CF2058" s="491"/>
      <c r="CG2058" s="491"/>
      <c r="CH2058" s="491"/>
      <c r="CI2058" s="491"/>
      <c r="CJ2058" s="491"/>
      <c r="CK2058" s="490"/>
      <c r="CL2058" s="186"/>
    </row>
    <row r="2059" spans="67:90" x14ac:dyDescent="0.2">
      <c r="BO2059" s="490"/>
      <c r="BP2059" s="73"/>
      <c r="BQ2059" s="73"/>
      <c r="BR2059" s="73"/>
      <c r="BS2059" s="493"/>
      <c r="BT2059" s="493"/>
      <c r="BU2059" s="493"/>
      <c r="BV2059" s="70"/>
      <c r="BW2059" s="70"/>
      <c r="BX2059" s="70"/>
      <c r="BY2059" s="70"/>
      <c r="BZ2059" s="70"/>
      <c r="CA2059" s="70"/>
      <c r="CB2059" s="70"/>
      <c r="CC2059" s="70"/>
      <c r="CD2059" s="491"/>
      <c r="CE2059" s="491"/>
      <c r="CF2059" s="491"/>
      <c r="CG2059" s="491"/>
      <c r="CH2059" s="491"/>
      <c r="CI2059" s="491"/>
      <c r="CJ2059" s="491"/>
      <c r="CK2059" s="490"/>
      <c r="CL2059" s="186"/>
    </row>
    <row r="2060" spans="67:90" x14ac:dyDescent="0.2">
      <c r="BO2060" s="490"/>
      <c r="BP2060" s="73"/>
      <c r="BQ2060" s="73"/>
      <c r="BR2060" s="73"/>
      <c r="BS2060" s="493"/>
      <c r="BT2060" s="493"/>
      <c r="BU2060" s="493"/>
      <c r="BV2060" s="70"/>
      <c r="BW2060" s="70"/>
      <c r="BX2060" s="70"/>
      <c r="BY2060" s="70"/>
      <c r="BZ2060" s="70"/>
      <c r="CA2060" s="70"/>
      <c r="CB2060" s="70"/>
      <c r="CC2060" s="70"/>
      <c r="CD2060" s="491"/>
      <c r="CE2060" s="491"/>
      <c r="CF2060" s="491"/>
      <c r="CG2060" s="491"/>
      <c r="CH2060" s="491"/>
      <c r="CI2060" s="491"/>
      <c r="CJ2060" s="491"/>
      <c r="CK2060" s="490"/>
      <c r="CL2060" s="186"/>
    </row>
    <row r="2061" spans="67:90" x14ac:dyDescent="0.2">
      <c r="BO2061" s="490"/>
      <c r="BP2061" s="73"/>
      <c r="BQ2061" s="73"/>
      <c r="BR2061" s="73"/>
      <c r="BS2061" s="493"/>
      <c r="BT2061" s="493"/>
      <c r="BU2061" s="493"/>
      <c r="BV2061" s="70"/>
      <c r="BW2061" s="70"/>
      <c r="BX2061" s="70"/>
      <c r="BY2061" s="70"/>
      <c r="BZ2061" s="70"/>
      <c r="CA2061" s="70"/>
      <c r="CB2061" s="70"/>
      <c r="CC2061" s="70"/>
      <c r="CD2061" s="491"/>
      <c r="CE2061" s="491"/>
      <c r="CF2061" s="491"/>
      <c r="CG2061" s="491"/>
      <c r="CH2061" s="491"/>
      <c r="CI2061" s="491"/>
      <c r="CJ2061" s="491"/>
      <c r="CK2061" s="490"/>
      <c r="CL2061" s="186"/>
    </row>
    <row r="2062" spans="67:90" x14ac:dyDescent="0.2">
      <c r="BO2062" s="490"/>
      <c r="BP2062" s="73"/>
      <c r="BQ2062" s="73"/>
      <c r="BR2062" s="73"/>
      <c r="BS2062" s="493"/>
      <c r="BT2062" s="493"/>
      <c r="BU2062" s="493"/>
      <c r="BV2062" s="70"/>
      <c r="BW2062" s="70"/>
      <c r="BX2062" s="70"/>
      <c r="BY2062" s="70"/>
      <c r="BZ2062" s="70"/>
      <c r="CA2062" s="70"/>
      <c r="CB2062" s="70"/>
      <c r="CC2062" s="70"/>
      <c r="CD2062" s="491"/>
      <c r="CE2062" s="491"/>
      <c r="CF2062" s="491"/>
      <c r="CG2062" s="491"/>
      <c r="CH2062" s="491"/>
      <c r="CI2062" s="491"/>
      <c r="CJ2062" s="491"/>
      <c r="CK2062" s="490"/>
      <c r="CL2062" s="186"/>
    </row>
    <row r="2063" spans="67:90" x14ac:dyDescent="0.2">
      <c r="BO2063" s="490"/>
      <c r="BP2063" s="73"/>
      <c r="BQ2063" s="73"/>
      <c r="BR2063" s="73"/>
      <c r="BS2063" s="493"/>
      <c r="BT2063" s="493"/>
      <c r="BU2063" s="493"/>
      <c r="BV2063" s="70"/>
      <c r="BW2063" s="70"/>
      <c r="BX2063" s="70"/>
      <c r="BY2063" s="70"/>
      <c r="BZ2063" s="70"/>
      <c r="CA2063" s="70"/>
      <c r="CB2063" s="70"/>
      <c r="CC2063" s="70"/>
      <c r="CD2063" s="491"/>
      <c r="CE2063" s="491"/>
      <c r="CF2063" s="491"/>
      <c r="CG2063" s="491"/>
      <c r="CH2063" s="491"/>
      <c r="CI2063" s="491"/>
      <c r="CJ2063" s="491"/>
      <c r="CK2063" s="490"/>
      <c r="CL2063" s="186"/>
    </row>
    <row r="2064" spans="67:90" x14ac:dyDescent="0.2">
      <c r="BO2064" s="490"/>
      <c r="BP2064" s="73"/>
      <c r="BQ2064" s="73"/>
      <c r="BR2064" s="73"/>
      <c r="BS2064" s="493"/>
      <c r="BT2064" s="493"/>
      <c r="BU2064" s="493"/>
      <c r="BV2064" s="70"/>
      <c r="BW2064" s="70"/>
      <c r="BX2064" s="70"/>
      <c r="BY2064" s="70"/>
      <c r="BZ2064" s="70"/>
      <c r="CA2064" s="70"/>
      <c r="CB2064" s="70"/>
      <c r="CC2064" s="70"/>
      <c r="CD2064" s="491"/>
      <c r="CE2064" s="491"/>
      <c r="CF2064" s="491"/>
      <c r="CG2064" s="491"/>
      <c r="CH2064" s="491"/>
      <c r="CI2064" s="491"/>
      <c r="CJ2064" s="491"/>
      <c r="CK2064" s="490"/>
      <c r="CL2064" s="186"/>
    </row>
    <row r="2065" spans="67:90" x14ac:dyDescent="0.2">
      <c r="BO2065" s="490"/>
      <c r="BP2065" s="73"/>
      <c r="BQ2065" s="73"/>
      <c r="BR2065" s="73"/>
      <c r="BS2065" s="493"/>
      <c r="BT2065" s="493"/>
      <c r="BU2065" s="493"/>
      <c r="BV2065" s="70"/>
      <c r="BW2065" s="70"/>
      <c r="BX2065" s="70"/>
      <c r="BY2065" s="70"/>
      <c r="BZ2065" s="70"/>
      <c r="CA2065" s="70"/>
      <c r="CB2065" s="70"/>
      <c r="CC2065" s="70"/>
      <c r="CD2065" s="491"/>
      <c r="CE2065" s="491"/>
      <c r="CF2065" s="491"/>
      <c r="CG2065" s="491"/>
      <c r="CH2065" s="491"/>
      <c r="CI2065" s="491"/>
      <c r="CJ2065" s="491"/>
      <c r="CK2065" s="490"/>
      <c r="CL2065" s="186"/>
    </row>
    <row r="2066" spans="67:90" x14ac:dyDescent="0.2">
      <c r="BO2066" s="490"/>
      <c r="BP2066" s="73"/>
      <c r="BQ2066" s="73"/>
      <c r="BR2066" s="73"/>
      <c r="BS2066" s="493"/>
      <c r="BT2066" s="493"/>
      <c r="BU2066" s="493"/>
      <c r="BV2066" s="70"/>
      <c r="BW2066" s="70"/>
      <c r="BX2066" s="70"/>
      <c r="BY2066" s="70"/>
      <c r="BZ2066" s="70"/>
      <c r="CA2066" s="70"/>
      <c r="CB2066" s="70"/>
      <c r="CC2066" s="70"/>
      <c r="CD2066" s="491"/>
      <c r="CE2066" s="491"/>
      <c r="CF2066" s="491"/>
      <c r="CG2066" s="491"/>
      <c r="CH2066" s="491"/>
      <c r="CI2066" s="491"/>
      <c r="CJ2066" s="491"/>
      <c r="CK2066" s="490"/>
      <c r="CL2066" s="186"/>
    </row>
    <row r="2067" spans="67:90" x14ac:dyDescent="0.2">
      <c r="BO2067" s="490"/>
      <c r="BP2067" s="73"/>
      <c r="BQ2067" s="73"/>
      <c r="BR2067" s="73"/>
      <c r="BS2067" s="493"/>
      <c r="BT2067" s="493"/>
      <c r="BU2067" s="493"/>
      <c r="BV2067" s="70"/>
      <c r="BW2067" s="70"/>
      <c r="BX2067" s="70"/>
      <c r="BY2067" s="70"/>
      <c r="BZ2067" s="70"/>
      <c r="CA2067" s="70"/>
      <c r="CB2067" s="70"/>
      <c r="CC2067" s="70"/>
      <c r="CD2067" s="491"/>
      <c r="CE2067" s="491"/>
      <c r="CF2067" s="491"/>
      <c r="CG2067" s="491"/>
      <c r="CH2067" s="491"/>
      <c r="CI2067" s="491"/>
      <c r="CJ2067" s="491"/>
      <c r="CK2067" s="490"/>
      <c r="CL2067" s="186"/>
    </row>
    <row r="2068" spans="67:90" x14ac:dyDescent="0.2">
      <c r="BO2068" s="490"/>
      <c r="BP2068" s="73"/>
      <c r="BQ2068" s="73"/>
      <c r="BR2068" s="73"/>
      <c r="BS2068" s="493"/>
      <c r="BT2068" s="493"/>
      <c r="BU2068" s="493"/>
      <c r="BV2068" s="70"/>
      <c r="BW2068" s="70"/>
      <c r="BX2068" s="70"/>
      <c r="BY2068" s="70"/>
      <c r="BZ2068" s="70"/>
      <c r="CA2068" s="70"/>
      <c r="CB2068" s="70"/>
      <c r="CC2068" s="70"/>
      <c r="CD2068" s="491"/>
      <c r="CE2068" s="491"/>
      <c r="CF2068" s="491"/>
      <c r="CG2068" s="491"/>
      <c r="CH2068" s="491"/>
      <c r="CI2068" s="491"/>
      <c r="CJ2068" s="491"/>
      <c r="CK2068" s="490"/>
      <c r="CL2068" s="186"/>
    </row>
    <row r="2069" spans="67:90" x14ac:dyDescent="0.2">
      <c r="BO2069" s="490"/>
      <c r="BP2069" s="73"/>
      <c r="BQ2069" s="73"/>
      <c r="BR2069" s="73"/>
      <c r="BS2069" s="493"/>
      <c r="BT2069" s="493"/>
      <c r="BU2069" s="493"/>
      <c r="BV2069" s="70"/>
      <c r="BW2069" s="70"/>
      <c r="BX2069" s="70"/>
      <c r="BY2069" s="70"/>
      <c r="BZ2069" s="70"/>
      <c r="CA2069" s="70"/>
      <c r="CB2069" s="70"/>
      <c r="CC2069" s="70"/>
      <c r="CD2069" s="491"/>
      <c r="CE2069" s="491"/>
      <c r="CF2069" s="491"/>
      <c r="CG2069" s="491"/>
      <c r="CH2069" s="491"/>
      <c r="CI2069" s="491"/>
      <c r="CJ2069" s="491"/>
      <c r="CK2069" s="490"/>
      <c r="CL2069" s="186"/>
    </row>
    <row r="2070" spans="67:90" x14ac:dyDescent="0.2">
      <c r="BO2070" s="490"/>
      <c r="BP2070" s="73"/>
      <c r="BQ2070" s="73"/>
      <c r="BR2070" s="73"/>
      <c r="BS2070" s="493"/>
      <c r="BT2070" s="493"/>
      <c r="BU2070" s="493"/>
      <c r="BV2070" s="70"/>
      <c r="BW2070" s="70"/>
      <c r="BX2070" s="70"/>
      <c r="BY2070" s="70"/>
      <c r="BZ2070" s="70"/>
      <c r="CA2070" s="70"/>
      <c r="CB2070" s="70"/>
      <c r="CC2070" s="70"/>
      <c r="CD2070" s="491"/>
      <c r="CE2070" s="491"/>
      <c r="CF2070" s="491"/>
      <c r="CG2070" s="491"/>
      <c r="CH2070" s="491"/>
      <c r="CI2070" s="491"/>
      <c r="CJ2070" s="491"/>
      <c r="CK2070" s="490"/>
      <c r="CL2070" s="186"/>
    </row>
    <row r="2071" spans="67:90" x14ac:dyDescent="0.2">
      <c r="BO2071" s="490"/>
      <c r="BP2071" s="73"/>
      <c r="BQ2071" s="73"/>
      <c r="BR2071" s="73"/>
      <c r="BS2071" s="493"/>
      <c r="BT2071" s="493"/>
      <c r="BU2071" s="493"/>
      <c r="BV2071" s="70"/>
      <c r="BW2071" s="70"/>
      <c r="BX2071" s="70"/>
      <c r="BY2071" s="70"/>
      <c r="BZ2071" s="70"/>
      <c r="CA2071" s="70"/>
      <c r="CB2071" s="70"/>
      <c r="CC2071" s="70"/>
      <c r="CD2071" s="491"/>
      <c r="CE2071" s="491"/>
      <c r="CF2071" s="491"/>
      <c r="CG2071" s="491"/>
      <c r="CH2071" s="491"/>
      <c r="CI2071" s="491"/>
      <c r="CJ2071" s="491"/>
      <c r="CK2071" s="490"/>
      <c r="CL2071" s="186"/>
    </row>
    <row r="2072" spans="67:90" x14ac:dyDescent="0.2">
      <c r="BO2072" s="490"/>
      <c r="BP2072" s="73"/>
      <c r="BQ2072" s="73"/>
      <c r="BR2072" s="73"/>
      <c r="BS2072" s="493"/>
      <c r="BT2072" s="493"/>
      <c r="BU2072" s="493"/>
      <c r="BV2072" s="70"/>
      <c r="BW2072" s="70"/>
      <c r="BX2072" s="70"/>
      <c r="BY2072" s="70"/>
      <c r="BZ2072" s="70"/>
      <c r="CA2072" s="70"/>
      <c r="CB2072" s="70"/>
      <c r="CC2072" s="70"/>
      <c r="CD2072" s="491"/>
      <c r="CE2072" s="491"/>
      <c r="CF2072" s="491"/>
      <c r="CG2072" s="491"/>
      <c r="CH2072" s="491"/>
      <c r="CI2072" s="491"/>
      <c r="CJ2072" s="491"/>
      <c r="CK2072" s="490"/>
      <c r="CL2072" s="186"/>
    </row>
    <row r="2073" spans="67:90" x14ac:dyDescent="0.2">
      <c r="BO2073" s="490"/>
      <c r="BP2073" s="73"/>
      <c r="BQ2073" s="73"/>
      <c r="BR2073" s="73"/>
      <c r="BS2073" s="493"/>
      <c r="BT2073" s="493"/>
      <c r="BU2073" s="493"/>
      <c r="BV2073" s="70"/>
      <c r="BW2073" s="70"/>
      <c r="BX2073" s="70"/>
      <c r="BY2073" s="70"/>
      <c r="BZ2073" s="70"/>
      <c r="CA2073" s="70"/>
      <c r="CB2073" s="70"/>
      <c r="CC2073" s="70"/>
      <c r="CD2073" s="491"/>
      <c r="CE2073" s="491"/>
      <c r="CF2073" s="491"/>
      <c r="CG2073" s="491"/>
      <c r="CH2073" s="491"/>
      <c r="CI2073" s="491"/>
      <c r="CJ2073" s="491"/>
      <c r="CK2073" s="490"/>
      <c r="CL2073" s="186"/>
    </row>
    <row r="2074" spans="67:90" x14ac:dyDescent="0.2">
      <c r="BO2074" s="490"/>
      <c r="BP2074" s="73"/>
      <c r="BQ2074" s="73"/>
      <c r="BR2074" s="73"/>
      <c r="BS2074" s="493"/>
      <c r="BT2074" s="493"/>
      <c r="BU2074" s="493"/>
      <c r="BV2074" s="70"/>
      <c r="BW2074" s="70"/>
      <c r="BX2074" s="70"/>
      <c r="BY2074" s="70"/>
      <c r="BZ2074" s="70"/>
      <c r="CA2074" s="70"/>
      <c r="CB2074" s="70"/>
      <c r="CC2074" s="70"/>
      <c r="CD2074" s="491"/>
      <c r="CE2074" s="491"/>
      <c r="CF2074" s="491"/>
      <c r="CG2074" s="491"/>
      <c r="CH2074" s="491"/>
      <c r="CI2074" s="491"/>
      <c r="CJ2074" s="491"/>
      <c r="CK2074" s="490"/>
      <c r="CL2074" s="186"/>
    </row>
    <row r="2075" spans="67:90" x14ac:dyDescent="0.2">
      <c r="BO2075" s="490"/>
      <c r="BP2075" s="73"/>
      <c r="BQ2075" s="73"/>
      <c r="BR2075" s="73"/>
      <c r="BS2075" s="493"/>
      <c r="BT2075" s="493"/>
      <c r="BU2075" s="493"/>
      <c r="BV2075" s="70"/>
      <c r="BW2075" s="70"/>
      <c r="BX2075" s="70"/>
      <c r="BY2075" s="70"/>
      <c r="BZ2075" s="70"/>
      <c r="CA2075" s="70"/>
      <c r="CB2075" s="70"/>
      <c r="CC2075" s="70"/>
      <c r="CD2075" s="491"/>
      <c r="CE2075" s="491"/>
      <c r="CF2075" s="491"/>
      <c r="CG2075" s="491"/>
      <c r="CH2075" s="491"/>
      <c r="CI2075" s="491"/>
      <c r="CJ2075" s="491"/>
      <c r="CK2075" s="490"/>
      <c r="CL2075" s="186"/>
    </row>
    <row r="2076" spans="67:90" x14ac:dyDescent="0.2">
      <c r="BO2076" s="490"/>
      <c r="BP2076" s="73"/>
      <c r="BQ2076" s="73"/>
      <c r="BR2076" s="73"/>
      <c r="BS2076" s="493"/>
      <c r="BT2076" s="493"/>
      <c r="BU2076" s="493"/>
      <c r="BV2076" s="70"/>
      <c r="BW2076" s="70"/>
      <c r="BX2076" s="70"/>
      <c r="BY2076" s="70"/>
      <c r="BZ2076" s="70"/>
      <c r="CA2076" s="70"/>
      <c r="CB2076" s="70"/>
      <c r="CC2076" s="70"/>
      <c r="CD2076" s="491"/>
      <c r="CE2076" s="491"/>
      <c r="CF2076" s="491"/>
      <c r="CG2076" s="491"/>
      <c r="CH2076" s="491"/>
      <c r="CI2076" s="491"/>
      <c r="CJ2076" s="491"/>
      <c r="CK2076" s="490"/>
      <c r="CL2076" s="186"/>
    </row>
    <row r="2077" spans="67:90" x14ac:dyDescent="0.2">
      <c r="BO2077" s="490"/>
      <c r="BP2077" s="73"/>
      <c r="BQ2077" s="73"/>
      <c r="BR2077" s="73"/>
      <c r="BS2077" s="493"/>
      <c r="BT2077" s="493"/>
      <c r="BU2077" s="493"/>
      <c r="BV2077" s="70"/>
      <c r="BW2077" s="70"/>
      <c r="BX2077" s="70"/>
      <c r="BY2077" s="70"/>
      <c r="BZ2077" s="70"/>
      <c r="CA2077" s="70"/>
      <c r="CB2077" s="70"/>
      <c r="CC2077" s="70"/>
      <c r="CD2077" s="491"/>
      <c r="CE2077" s="491"/>
      <c r="CF2077" s="491"/>
      <c r="CG2077" s="491"/>
      <c r="CH2077" s="491"/>
      <c r="CI2077" s="491"/>
      <c r="CJ2077" s="491"/>
      <c r="CK2077" s="490"/>
      <c r="CL2077" s="186"/>
    </row>
    <row r="2078" spans="67:90" x14ac:dyDescent="0.2">
      <c r="BO2078" s="490"/>
      <c r="BP2078" s="73"/>
      <c r="BQ2078" s="73"/>
      <c r="BR2078" s="73"/>
      <c r="BS2078" s="493"/>
      <c r="BT2078" s="493"/>
      <c r="BU2078" s="493"/>
      <c r="BV2078" s="70"/>
      <c r="BW2078" s="70"/>
      <c r="BX2078" s="70"/>
      <c r="BY2078" s="70"/>
      <c r="BZ2078" s="70"/>
      <c r="CA2078" s="70"/>
      <c r="CB2078" s="70"/>
      <c r="CC2078" s="70"/>
      <c r="CD2078" s="491"/>
      <c r="CE2078" s="491"/>
      <c r="CF2078" s="491"/>
      <c r="CG2078" s="491"/>
      <c r="CH2078" s="491"/>
      <c r="CI2078" s="491"/>
      <c r="CJ2078" s="491"/>
      <c r="CK2078" s="490"/>
      <c r="CL2078" s="186"/>
    </row>
    <row r="2079" spans="67:90" x14ac:dyDescent="0.2">
      <c r="BO2079" s="490"/>
      <c r="BP2079" s="73"/>
      <c r="BQ2079" s="73"/>
      <c r="BR2079" s="73"/>
      <c r="BS2079" s="493"/>
      <c r="BT2079" s="493"/>
      <c r="BU2079" s="493"/>
      <c r="BV2079" s="70"/>
      <c r="BW2079" s="70"/>
      <c r="BX2079" s="70"/>
      <c r="BY2079" s="70"/>
      <c r="BZ2079" s="70"/>
      <c r="CA2079" s="70"/>
      <c r="CB2079" s="70"/>
      <c r="CC2079" s="70"/>
      <c r="CD2079" s="491"/>
      <c r="CE2079" s="491"/>
      <c r="CF2079" s="491"/>
      <c r="CG2079" s="491"/>
      <c r="CH2079" s="491"/>
      <c r="CI2079" s="491"/>
      <c r="CJ2079" s="491"/>
      <c r="CK2079" s="490"/>
      <c r="CL2079" s="186"/>
    </row>
    <row r="2080" spans="67:90" x14ac:dyDescent="0.2">
      <c r="BO2080" s="490"/>
      <c r="BP2080" s="73"/>
      <c r="BQ2080" s="73"/>
      <c r="BR2080" s="73"/>
      <c r="BS2080" s="493"/>
      <c r="BT2080" s="493"/>
      <c r="BU2080" s="493"/>
      <c r="BV2080" s="70"/>
      <c r="BW2080" s="70"/>
      <c r="BX2080" s="70"/>
      <c r="BY2080" s="70"/>
      <c r="BZ2080" s="70"/>
      <c r="CA2080" s="70"/>
      <c r="CB2080" s="70"/>
      <c r="CC2080" s="70"/>
      <c r="CD2080" s="491"/>
      <c r="CE2080" s="491"/>
      <c r="CF2080" s="491"/>
      <c r="CG2080" s="491"/>
      <c r="CH2080" s="491"/>
      <c r="CI2080" s="491"/>
      <c r="CJ2080" s="491"/>
      <c r="CK2080" s="490"/>
      <c r="CL2080" s="186"/>
    </row>
    <row r="2081" spans="67:90" x14ac:dyDescent="0.2">
      <c r="BO2081" s="490"/>
      <c r="BP2081" s="73"/>
      <c r="BQ2081" s="73"/>
      <c r="BR2081" s="73"/>
      <c r="BS2081" s="493"/>
      <c r="BT2081" s="493"/>
      <c r="BU2081" s="493"/>
      <c r="BV2081" s="70"/>
      <c r="BW2081" s="70"/>
      <c r="BX2081" s="70"/>
      <c r="BY2081" s="70"/>
      <c r="BZ2081" s="70"/>
      <c r="CA2081" s="70"/>
      <c r="CB2081" s="70"/>
      <c r="CC2081" s="70"/>
      <c r="CD2081" s="491"/>
      <c r="CE2081" s="491"/>
      <c r="CF2081" s="491"/>
      <c r="CG2081" s="491"/>
      <c r="CH2081" s="491"/>
      <c r="CI2081" s="491"/>
      <c r="CJ2081" s="491"/>
      <c r="CK2081" s="490"/>
      <c r="CL2081" s="186"/>
    </row>
    <row r="2082" spans="67:90" x14ac:dyDescent="0.2">
      <c r="BO2082" s="490"/>
      <c r="BP2082" s="73"/>
      <c r="BQ2082" s="73"/>
      <c r="BR2082" s="73"/>
      <c r="BS2082" s="493"/>
      <c r="BT2082" s="493"/>
      <c r="BU2082" s="493"/>
      <c r="BV2082" s="70"/>
      <c r="BW2082" s="70"/>
      <c r="BX2082" s="70"/>
      <c r="BY2082" s="70"/>
      <c r="BZ2082" s="70"/>
      <c r="CA2082" s="70"/>
      <c r="CB2082" s="70"/>
      <c r="CC2082" s="70"/>
      <c r="CD2082" s="491"/>
      <c r="CE2082" s="491"/>
      <c r="CF2082" s="491"/>
      <c r="CG2082" s="491"/>
      <c r="CH2082" s="491"/>
      <c r="CI2082" s="491"/>
      <c r="CJ2082" s="491"/>
      <c r="CK2082" s="490"/>
      <c r="CL2082" s="186"/>
    </row>
    <row r="2083" spans="67:90" x14ac:dyDescent="0.2">
      <c r="BO2083" s="490"/>
      <c r="BP2083" s="73"/>
      <c r="BQ2083" s="73"/>
      <c r="BR2083" s="73"/>
      <c r="BS2083" s="493"/>
      <c r="BT2083" s="493"/>
      <c r="BU2083" s="493"/>
      <c r="BV2083" s="70"/>
      <c r="BW2083" s="70"/>
      <c r="BX2083" s="70"/>
      <c r="BY2083" s="70"/>
      <c r="BZ2083" s="70"/>
      <c r="CA2083" s="70"/>
      <c r="CB2083" s="70"/>
      <c r="CC2083" s="70"/>
      <c r="CD2083" s="491"/>
      <c r="CE2083" s="491"/>
      <c r="CF2083" s="491"/>
      <c r="CG2083" s="491"/>
      <c r="CH2083" s="491"/>
      <c r="CI2083" s="491"/>
      <c r="CJ2083" s="491"/>
      <c r="CK2083" s="490"/>
      <c r="CL2083" s="186"/>
    </row>
    <row r="2084" spans="67:90" x14ac:dyDescent="0.2">
      <c r="BO2084" s="490"/>
      <c r="BP2084" s="73"/>
      <c r="BQ2084" s="73"/>
      <c r="BR2084" s="73"/>
      <c r="BS2084" s="493"/>
      <c r="BT2084" s="493"/>
      <c r="BU2084" s="493"/>
      <c r="BV2084" s="70"/>
      <c r="BW2084" s="70"/>
      <c r="BX2084" s="70"/>
      <c r="BY2084" s="70"/>
      <c r="BZ2084" s="70"/>
      <c r="CA2084" s="70"/>
      <c r="CB2084" s="70"/>
      <c r="CC2084" s="70"/>
      <c r="CD2084" s="491"/>
      <c r="CE2084" s="491"/>
      <c r="CF2084" s="491"/>
      <c r="CG2084" s="491"/>
      <c r="CH2084" s="491"/>
      <c r="CI2084" s="491"/>
      <c r="CJ2084" s="491"/>
      <c r="CK2084" s="490"/>
      <c r="CL2084" s="186"/>
    </row>
    <row r="2085" spans="67:90" x14ac:dyDescent="0.2">
      <c r="BO2085" s="490"/>
      <c r="BP2085" s="73"/>
      <c r="BQ2085" s="73"/>
      <c r="BR2085" s="73"/>
      <c r="BS2085" s="493"/>
      <c r="BT2085" s="493"/>
      <c r="BU2085" s="493"/>
      <c r="BV2085" s="70"/>
      <c r="BW2085" s="70"/>
      <c r="BX2085" s="70"/>
      <c r="BY2085" s="70"/>
      <c r="BZ2085" s="70"/>
      <c r="CA2085" s="70"/>
      <c r="CB2085" s="70"/>
      <c r="CC2085" s="70"/>
      <c r="CD2085" s="491"/>
      <c r="CE2085" s="491"/>
      <c r="CF2085" s="491"/>
      <c r="CG2085" s="491"/>
      <c r="CH2085" s="491"/>
      <c r="CI2085" s="491"/>
      <c r="CJ2085" s="491"/>
      <c r="CK2085" s="490"/>
      <c r="CL2085" s="186"/>
    </row>
    <row r="2086" spans="67:90" x14ac:dyDescent="0.2">
      <c r="BO2086" s="490"/>
      <c r="BP2086" s="73"/>
      <c r="BQ2086" s="73"/>
      <c r="BR2086" s="73"/>
      <c r="BS2086" s="493"/>
      <c r="BT2086" s="493"/>
      <c r="BU2086" s="493"/>
      <c r="BV2086" s="70"/>
      <c r="BW2086" s="70"/>
      <c r="BX2086" s="70"/>
      <c r="BY2086" s="70"/>
      <c r="BZ2086" s="70"/>
      <c r="CA2086" s="70"/>
      <c r="CB2086" s="70"/>
      <c r="CC2086" s="70"/>
      <c r="CD2086" s="491"/>
      <c r="CE2086" s="491"/>
      <c r="CF2086" s="491"/>
      <c r="CG2086" s="491"/>
      <c r="CH2086" s="491"/>
      <c r="CI2086" s="491"/>
      <c r="CJ2086" s="491"/>
      <c r="CK2086" s="490"/>
      <c r="CL2086" s="186"/>
    </row>
    <row r="2087" spans="67:90" x14ac:dyDescent="0.2">
      <c r="BO2087" s="490"/>
      <c r="BP2087" s="73"/>
      <c r="BQ2087" s="73"/>
      <c r="BR2087" s="73"/>
      <c r="BS2087" s="493"/>
      <c r="BT2087" s="493"/>
      <c r="BU2087" s="493"/>
      <c r="BV2087" s="70"/>
      <c r="BW2087" s="70"/>
      <c r="BX2087" s="70"/>
      <c r="BY2087" s="70"/>
      <c r="BZ2087" s="70"/>
      <c r="CA2087" s="70"/>
      <c r="CB2087" s="70"/>
      <c r="CC2087" s="70"/>
      <c r="CD2087" s="491"/>
      <c r="CE2087" s="491"/>
      <c r="CF2087" s="491"/>
      <c r="CG2087" s="491"/>
      <c r="CH2087" s="491"/>
      <c r="CI2087" s="491"/>
      <c r="CJ2087" s="491"/>
      <c r="CK2087" s="490"/>
      <c r="CL2087" s="186"/>
    </row>
    <row r="2088" spans="67:90" x14ac:dyDescent="0.2">
      <c r="BO2088" s="490"/>
      <c r="BP2088" s="73"/>
      <c r="BQ2088" s="73"/>
      <c r="BR2088" s="73"/>
      <c r="BS2088" s="493"/>
      <c r="BT2088" s="493"/>
      <c r="BU2088" s="493"/>
      <c r="BV2088" s="70"/>
      <c r="BW2088" s="70"/>
      <c r="BX2088" s="70"/>
      <c r="BY2088" s="70"/>
      <c r="BZ2088" s="70"/>
      <c r="CA2088" s="70"/>
      <c r="CB2088" s="70"/>
      <c r="CC2088" s="70"/>
      <c r="CD2088" s="491"/>
      <c r="CE2088" s="491"/>
      <c r="CF2088" s="491"/>
      <c r="CG2088" s="491"/>
      <c r="CH2088" s="491"/>
      <c r="CI2088" s="491"/>
      <c r="CJ2088" s="491"/>
      <c r="CK2088" s="490"/>
      <c r="CL2088" s="186"/>
    </row>
    <row r="2089" spans="67:90" x14ac:dyDescent="0.2">
      <c r="BO2089" s="490"/>
      <c r="BP2089" s="73"/>
      <c r="BQ2089" s="73"/>
      <c r="BR2089" s="73"/>
      <c r="BS2089" s="493"/>
      <c r="BT2089" s="493"/>
      <c r="BU2089" s="493"/>
      <c r="BV2089" s="70"/>
      <c r="BW2089" s="70"/>
      <c r="BX2089" s="70"/>
      <c r="BY2089" s="70"/>
      <c r="BZ2089" s="70"/>
      <c r="CA2089" s="70"/>
      <c r="CB2089" s="70"/>
      <c r="CC2089" s="70"/>
      <c r="CD2089" s="491"/>
      <c r="CE2089" s="491"/>
      <c r="CF2089" s="491"/>
      <c r="CG2089" s="491"/>
      <c r="CH2089" s="491"/>
      <c r="CI2089" s="491"/>
      <c r="CJ2089" s="491"/>
      <c r="CK2089" s="490"/>
      <c r="CL2089" s="186"/>
    </row>
    <row r="2090" spans="67:90" x14ac:dyDescent="0.2">
      <c r="BO2090" s="490"/>
      <c r="BP2090" s="73"/>
      <c r="BQ2090" s="73"/>
      <c r="BR2090" s="73"/>
      <c r="BS2090" s="493"/>
      <c r="BT2090" s="493"/>
      <c r="BU2090" s="493"/>
      <c r="BV2090" s="70"/>
      <c r="BW2090" s="70"/>
      <c r="BX2090" s="70"/>
      <c r="BY2090" s="70"/>
      <c r="BZ2090" s="70"/>
      <c r="CA2090" s="70"/>
      <c r="CB2090" s="70"/>
      <c r="CC2090" s="70"/>
      <c r="CD2090" s="491"/>
      <c r="CE2090" s="491"/>
      <c r="CF2090" s="491"/>
      <c r="CG2090" s="491"/>
      <c r="CH2090" s="491"/>
      <c r="CI2090" s="491"/>
      <c r="CJ2090" s="491"/>
      <c r="CK2090" s="490"/>
      <c r="CL2090" s="186"/>
    </row>
    <row r="2091" spans="67:90" x14ac:dyDescent="0.2">
      <c r="BO2091" s="490"/>
      <c r="BP2091" s="73"/>
      <c r="BQ2091" s="73"/>
      <c r="BR2091" s="73"/>
      <c r="BS2091" s="493"/>
      <c r="BT2091" s="493"/>
      <c r="BU2091" s="493"/>
      <c r="BV2091" s="70"/>
      <c r="BW2091" s="70"/>
      <c r="BX2091" s="70"/>
      <c r="BY2091" s="70"/>
      <c r="BZ2091" s="70"/>
      <c r="CA2091" s="70"/>
      <c r="CB2091" s="70"/>
      <c r="CC2091" s="70"/>
      <c r="CD2091" s="491"/>
      <c r="CE2091" s="491"/>
      <c r="CF2091" s="491"/>
      <c r="CG2091" s="491"/>
      <c r="CH2091" s="491"/>
      <c r="CI2091" s="491"/>
      <c r="CJ2091" s="491"/>
      <c r="CK2091" s="490"/>
      <c r="CL2091" s="186"/>
    </row>
    <row r="2092" spans="67:90" x14ac:dyDescent="0.2">
      <c r="BO2092" s="490"/>
      <c r="BP2092" s="73"/>
      <c r="BQ2092" s="73"/>
      <c r="BR2092" s="73"/>
      <c r="BS2092" s="493"/>
      <c r="BT2092" s="493"/>
      <c r="BU2092" s="493"/>
      <c r="BV2092" s="70"/>
      <c r="BW2092" s="70"/>
      <c r="BX2092" s="70"/>
      <c r="BY2092" s="70"/>
      <c r="BZ2092" s="70"/>
      <c r="CA2092" s="70"/>
      <c r="CB2092" s="70"/>
      <c r="CC2092" s="70"/>
      <c r="CD2092" s="491"/>
      <c r="CE2092" s="491"/>
      <c r="CF2092" s="491"/>
      <c r="CG2092" s="491"/>
      <c r="CH2092" s="491"/>
      <c r="CI2092" s="491"/>
      <c r="CJ2092" s="491"/>
      <c r="CK2092" s="490"/>
      <c r="CL2092" s="186"/>
    </row>
    <row r="2093" spans="67:90" x14ac:dyDescent="0.2">
      <c r="BO2093" s="490"/>
      <c r="BP2093" s="73"/>
      <c r="BQ2093" s="73"/>
      <c r="BR2093" s="73"/>
      <c r="BS2093" s="493"/>
      <c r="BT2093" s="493"/>
      <c r="BU2093" s="493"/>
      <c r="BV2093" s="70"/>
      <c r="BW2093" s="70"/>
      <c r="BX2093" s="70"/>
      <c r="BY2093" s="70"/>
      <c r="BZ2093" s="70"/>
      <c r="CA2093" s="70"/>
      <c r="CB2093" s="70"/>
      <c r="CC2093" s="70"/>
      <c r="CD2093" s="491"/>
      <c r="CE2093" s="491"/>
      <c r="CF2093" s="491"/>
      <c r="CG2093" s="491"/>
      <c r="CH2093" s="491"/>
      <c r="CI2093" s="491"/>
      <c r="CJ2093" s="491"/>
      <c r="CK2093" s="490"/>
      <c r="CL2093" s="186"/>
    </row>
    <row r="2094" spans="67:90" x14ac:dyDescent="0.2">
      <c r="BO2094" s="490"/>
      <c r="BP2094" s="73"/>
      <c r="BQ2094" s="73"/>
      <c r="BR2094" s="73"/>
      <c r="BS2094" s="493"/>
      <c r="BT2094" s="493"/>
      <c r="BU2094" s="493"/>
      <c r="BV2094" s="70"/>
      <c r="BW2094" s="70"/>
      <c r="BX2094" s="70"/>
      <c r="BY2094" s="70"/>
      <c r="BZ2094" s="70"/>
      <c r="CA2094" s="70"/>
      <c r="CB2094" s="70"/>
      <c r="CC2094" s="70"/>
      <c r="CD2094" s="491"/>
      <c r="CE2094" s="491"/>
      <c r="CF2094" s="491"/>
      <c r="CG2094" s="491"/>
      <c r="CH2094" s="491"/>
      <c r="CI2094" s="491"/>
      <c r="CJ2094" s="491"/>
      <c r="CK2094" s="490"/>
      <c r="CL2094" s="186"/>
    </row>
    <row r="2095" spans="67:90" x14ac:dyDescent="0.2">
      <c r="BO2095" s="490"/>
      <c r="BP2095" s="73"/>
      <c r="BQ2095" s="73"/>
      <c r="BR2095" s="73"/>
      <c r="BS2095" s="493"/>
      <c r="BT2095" s="493"/>
      <c r="BU2095" s="493"/>
      <c r="BV2095" s="70"/>
      <c r="BW2095" s="70"/>
      <c r="BX2095" s="70"/>
      <c r="BY2095" s="70"/>
      <c r="BZ2095" s="70"/>
      <c r="CA2095" s="70"/>
      <c r="CB2095" s="70"/>
      <c r="CC2095" s="70"/>
      <c r="CD2095" s="491"/>
      <c r="CE2095" s="491"/>
      <c r="CF2095" s="491"/>
      <c r="CG2095" s="491"/>
      <c r="CH2095" s="491"/>
      <c r="CI2095" s="491"/>
      <c r="CJ2095" s="491"/>
      <c r="CK2095" s="490"/>
      <c r="CL2095" s="186"/>
    </row>
    <row r="2096" spans="67:90" x14ac:dyDescent="0.2">
      <c r="BO2096" s="490"/>
      <c r="BP2096" s="73"/>
      <c r="BQ2096" s="73"/>
      <c r="BR2096" s="73"/>
      <c r="BS2096" s="493"/>
      <c r="BT2096" s="493"/>
      <c r="BU2096" s="493"/>
      <c r="BV2096" s="70"/>
      <c r="BW2096" s="70"/>
      <c r="BX2096" s="70"/>
      <c r="BY2096" s="70"/>
      <c r="BZ2096" s="70"/>
      <c r="CA2096" s="70"/>
      <c r="CB2096" s="70"/>
      <c r="CC2096" s="70"/>
      <c r="CD2096" s="491"/>
      <c r="CE2096" s="491"/>
      <c r="CF2096" s="491"/>
      <c r="CG2096" s="491"/>
      <c r="CH2096" s="491"/>
      <c r="CI2096" s="491"/>
      <c r="CJ2096" s="491"/>
      <c r="CK2096" s="490"/>
      <c r="CL2096" s="186"/>
    </row>
    <row r="2097" spans="67:90" x14ac:dyDescent="0.2">
      <c r="BO2097" s="490"/>
      <c r="BP2097" s="73"/>
      <c r="BQ2097" s="73"/>
      <c r="BR2097" s="73"/>
      <c r="BS2097" s="493"/>
      <c r="BT2097" s="493"/>
      <c r="BU2097" s="493"/>
      <c r="BV2097" s="70"/>
      <c r="BW2097" s="70"/>
      <c r="BX2097" s="70"/>
      <c r="BY2097" s="70"/>
      <c r="BZ2097" s="70"/>
      <c r="CA2097" s="70"/>
      <c r="CB2097" s="70"/>
      <c r="CC2097" s="70"/>
      <c r="CD2097" s="491"/>
      <c r="CE2097" s="491"/>
      <c r="CF2097" s="491"/>
      <c r="CG2097" s="491"/>
      <c r="CH2097" s="491"/>
      <c r="CI2097" s="491"/>
      <c r="CJ2097" s="491"/>
      <c r="CK2097" s="490"/>
      <c r="CL2097" s="186"/>
    </row>
    <row r="2098" spans="67:90" x14ac:dyDescent="0.2">
      <c r="BO2098" s="490"/>
      <c r="BP2098" s="73"/>
      <c r="BQ2098" s="73"/>
      <c r="BR2098" s="73"/>
      <c r="BS2098" s="493"/>
      <c r="BT2098" s="493"/>
      <c r="BU2098" s="493"/>
      <c r="BV2098" s="70"/>
      <c r="BW2098" s="70"/>
      <c r="BX2098" s="70"/>
      <c r="BY2098" s="70"/>
      <c r="BZ2098" s="70"/>
      <c r="CA2098" s="70"/>
      <c r="CB2098" s="70"/>
      <c r="CC2098" s="70"/>
      <c r="CD2098" s="491"/>
      <c r="CE2098" s="491"/>
      <c r="CF2098" s="491"/>
      <c r="CG2098" s="491"/>
      <c r="CH2098" s="491"/>
      <c r="CI2098" s="491"/>
      <c r="CJ2098" s="491"/>
      <c r="CK2098" s="490"/>
      <c r="CL2098" s="186"/>
    </row>
    <row r="2099" spans="67:90" x14ac:dyDescent="0.2">
      <c r="BO2099" s="490"/>
      <c r="BP2099" s="73"/>
      <c r="BQ2099" s="73"/>
      <c r="BR2099" s="73"/>
      <c r="BS2099" s="493"/>
      <c r="BT2099" s="493"/>
      <c r="BU2099" s="493"/>
      <c r="BV2099" s="70"/>
      <c r="BW2099" s="70"/>
      <c r="BX2099" s="70"/>
      <c r="BY2099" s="70"/>
      <c r="BZ2099" s="70"/>
      <c r="CA2099" s="70"/>
      <c r="CB2099" s="70"/>
      <c r="CC2099" s="70"/>
      <c r="CD2099" s="491"/>
      <c r="CE2099" s="491"/>
      <c r="CF2099" s="491"/>
      <c r="CG2099" s="491"/>
      <c r="CH2099" s="491"/>
      <c r="CI2099" s="491"/>
      <c r="CJ2099" s="491"/>
      <c r="CK2099" s="490"/>
      <c r="CL2099" s="186"/>
    </row>
    <row r="2100" spans="67:90" x14ac:dyDescent="0.2">
      <c r="BO2100" s="490"/>
      <c r="BP2100" s="73"/>
      <c r="BQ2100" s="73"/>
      <c r="BR2100" s="73"/>
      <c r="BS2100" s="493"/>
      <c r="BT2100" s="493"/>
      <c r="BU2100" s="493"/>
      <c r="BV2100" s="70"/>
      <c r="BW2100" s="70"/>
      <c r="BX2100" s="70"/>
      <c r="BY2100" s="70"/>
      <c r="BZ2100" s="70"/>
      <c r="CA2100" s="70"/>
      <c r="CB2100" s="70"/>
      <c r="CC2100" s="70"/>
      <c r="CD2100" s="491"/>
      <c r="CE2100" s="491"/>
      <c r="CF2100" s="491"/>
      <c r="CG2100" s="491"/>
      <c r="CH2100" s="491"/>
      <c r="CI2100" s="491"/>
      <c r="CJ2100" s="491"/>
      <c r="CK2100" s="490"/>
      <c r="CL2100" s="186"/>
    </row>
    <row r="2101" spans="67:90" x14ac:dyDescent="0.2">
      <c r="BO2101" s="490"/>
      <c r="BP2101" s="73"/>
      <c r="BQ2101" s="73"/>
      <c r="BR2101" s="73"/>
      <c r="BS2101" s="493"/>
      <c r="BT2101" s="493"/>
      <c r="BU2101" s="493"/>
      <c r="BV2101" s="70"/>
      <c r="BW2101" s="70"/>
      <c r="BX2101" s="70"/>
      <c r="BY2101" s="70"/>
      <c r="BZ2101" s="70"/>
      <c r="CA2101" s="70"/>
      <c r="CB2101" s="70"/>
      <c r="CC2101" s="70"/>
      <c r="CD2101" s="491"/>
      <c r="CE2101" s="491"/>
      <c r="CF2101" s="491"/>
      <c r="CG2101" s="491"/>
      <c r="CH2101" s="491"/>
      <c r="CI2101" s="491"/>
      <c r="CJ2101" s="491"/>
      <c r="CK2101" s="490"/>
      <c r="CL2101" s="186"/>
    </row>
    <row r="2102" spans="67:90" x14ac:dyDescent="0.2">
      <c r="BO2102" s="490"/>
      <c r="BP2102" s="73"/>
      <c r="BQ2102" s="73"/>
      <c r="BR2102" s="73"/>
      <c r="BS2102" s="493"/>
      <c r="BT2102" s="493"/>
      <c r="BU2102" s="493"/>
      <c r="BV2102" s="70"/>
      <c r="BW2102" s="70"/>
      <c r="BX2102" s="70"/>
      <c r="BY2102" s="70"/>
      <c r="BZ2102" s="70"/>
      <c r="CA2102" s="70"/>
      <c r="CB2102" s="70"/>
      <c r="CC2102" s="70"/>
      <c r="CD2102" s="491"/>
      <c r="CE2102" s="491"/>
      <c r="CF2102" s="491"/>
      <c r="CG2102" s="491"/>
      <c r="CH2102" s="491"/>
      <c r="CI2102" s="491"/>
      <c r="CJ2102" s="491"/>
      <c r="CK2102" s="490"/>
      <c r="CL2102" s="186"/>
    </row>
    <row r="2103" spans="67:90" x14ac:dyDescent="0.2">
      <c r="BO2103" s="490"/>
      <c r="BP2103" s="73"/>
      <c r="BQ2103" s="73"/>
      <c r="BR2103" s="73"/>
      <c r="BS2103" s="493"/>
      <c r="BT2103" s="493"/>
      <c r="BU2103" s="493"/>
      <c r="BV2103" s="70"/>
      <c r="BW2103" s="70"/>
      <c r="BX2103" s="70"/>
      <c r="BY2103" s="70"/>
      <c r="BZ2103" s="70"/>
      <c r="CA2103" s="70"/>
      <c r="CB2103" s="70"/>
      <c r="CC2103" s="70"/>
      <c r="CD2103" s="491"/>
      <c r="CE2103" s="491"/>
      <c r="CF2103" s="491"/>
      <c r="CG2103" s="491"/>
      <c r="CH2103" s="491"/>
      <c r="CI2103" s="491"/>
      <c r="CJ2103" s="491"/>
      <c r="CK2103" s="490"/>
      <c r="CL2103" s="186"/>
    </row>
    <row r="2104" spans="67:90" x14ac:dyDescent="0.2">
      <c r="BO2104" s="490"/>
      <c r="BP2104" s="73"/>
      <c r="BQ2104" s="73"/>
      <c r="BR2104" s="73"/>
      <c r="BS2104" s="493"/>
      <c r="BT2104" s="493"/>
      <c r="BU2104" s="493"/>
      <c r="BV2104" s="70"/>
      <c r="BW2104" s="70"/>
      <c r="BX2104" s="70"/>
      <c r="BY2104" s="70"/>
      <c r="BZ2104" s="70"/>
      <c r="CA2104" s="70"/>
      <c r="CB2104" s="70"/>
      <c r="CC2104" s="70"/>
      <c r="CD2104" s="491"/>
      <c r="CE2104" s="491"/>
      <c r="CF2104" s="491"/>
      <c r="CG2104" s="491"/>
      <c r="CH2104" s="491"/>
      <c r="CI2104" s="491"/>
      <c r="CJ2104" s="491"/>
      <c r="CK2104" s="490"/>
      <c r="CL2104" s="186"/>
    </row>
    <row r="2105" spans="67:90" x14ac:dyDescent="0.2">
      <c r="BO2105" s="490"/>
      <c r="BP2105" s="73"/>
      <c r="BQ2105" s="73"/>
      <c r="BR2105" s="73"/>
      <c r="BS2105" s="493"/>
      <c r="BT2105" s="493"/>
      <c r="BU2105" s="493"/>
      <c r="BV2105" s="70"/>
      <c r="BW2105" s="70"/>
      <c r="BX2105" s="70"/>
      <c r="BY2105" s="70"/>
      <c r="BZ2105" s="70"/>
      <c r="CA2105" s="70"/>
      <c r="CB2105" s="70"/>
      <c r="CC2105" s="70"/>
      <c r="CD2105" s="491"/>
      <c r="CE2105" s="491"/>
      <c r="CF2105" s="491"/>
      <c r="CG2105" s="491"/>
      <c r="CH2105" s="491"/>
      <c r="CI2105" s="491"/>
      <c r="CJ2105" s="491"/>
      <c r="CK2105" s="490"/>
      <c r="CL2105" s="186"/>
    </row>
    <row r="2106" spans="67:90" x14ac:dyDescent="0.2">
      <c r="BO2106" s="490"/>
      <c r="BP2106" s="73"/>
      <c r="BQ2106" s="73"/>
      <c r="BR2106" s="73"/>
      <c r="BS2106" s="493"/>
      <c r="BT2106" s="493"/>
      <c r="BU2106" s="493"/>
      <c r="BV2106" s="70"/>
      <c r="BW2106" s="70"/>
      <c r="BX2106" s="70"/>
      <c r="BY2106" s="70"/>
      <c r="BZ2106" s="70"/>
      <c r="CA2106" s="70"/>
      <c r="CB2106" s="70"/>
      <c r="CC2106" s="70"/>
      <c r="CD2106" s="491"/>
      <c r="CE2106" s="491"/>
      <c r="CF2106" s="491"/>
      <c r="CG2106" s="491"/>
      <c r="CH2106" s="491"/>
      <c r="CI2106" s="491"/>
      <c r="CJ2106" s="491"/>
      <c r="CK2106" s="490"/>
      <c r="CL2106" s="186"/>
    </row>
    <row r="2107" spans="67:90" x14ac:dyDescent="0.2">
      <c r="BO2107" s="490"/>
      <c r="BP2107" s="73"/>
      <c r="BQ2107" s="73"/>
      <c r="BR2107" s="73"/>
      <c r="BS2107" s="493"/>
      <c r="BT2107" s="493"/>
      <c r="BU2107" s="493"/>
      <c r="BV2107" s="70"/>
      <c r="BW2107" s="70"/>
      <c r="BX2107" s="70"/>
      <c r="BY2107" s="70"/>
      <c r="BZ2107" s="70"/>
      <c r="CA2107" s="70"/>
      <c r="CB2107" s="70"/>
      <c r="CC2107" s="70"/>
      <c r="CD2107" s="491"/>
      <c r="CE2107" s="491"/>
      <c r="CF2107" s="491"/>
      <c r="CG2107" s="491"/>
      <c r="CH2107" s="491"/>
      <c r="CI2107" s="491"/>
      <c r="CJ2107" s="491"/>
      <c r="CK2107" s="490"/>
      <c r="CL2107" s="186"/>
    </row>
    <row r="2108" spans="67:90" x14ac:dyDescent="0.2">
      <c r="BO2108" s="490"/>
      <c r="BP2108" s="73"/>
      <c r="BQ2108" s="73"/>
      <c r="BR2108" s="73"/>
      <c r="BS2108" s="493"/>
      <c r="BT2108" s="493"/>
      <c r="BU2108" s="493"/>
      <c r="BV2108" s="70"/>
      <c r="BW2108" s="70"/>
      <c r="BX2108" s="70"/>
      <c r="BY2108" s="70"/>
      <c r="BZ2108" s="70"/>
      <c r="CA2108" s="70"/>
      <c r="CB2108" s="70"/>
      <c r="CC2108" s="70"/>
      <c r="CD2108" s="491"/>
      <c r="CE2108" s="491"/>
      <c r="CF2108" s="491"/>
      <c r="CG2108" s="491"/>
      <c r="CH2108" s="491"/>
      <c r="CI2108" s="491"/>
      <c r="CJ2108" s="491"/>
      <c r="CK2108" s="490"/>
      <c r="CL2108" s="186"/>
    </row>
    <row r="2109" spans="67:90" x14ac:dyDescent="0.2">
      <c r="BO2109" s="490"/>
      <c r="BP2109" s="73"/>
      <c r="BQ2109" s="73"/>
      <c r="BR2109" s="73"/>
      <c r="BS2109" s="493"/>
      <c r="BT2109" s="493"/>
      <c r="BU2109" s="493"/>
      <c r="BV2109" s="70"/>
      <c r="BW2109" s="70"/>
      <c r="BX2109" s="70"/>
      <c r="BY2109" s="70"/>
      <c r="BZ2109" s="70"/>
      <c r="CA2109" s="70"/>
      <c r="CB2109" s="70"/>
      <c r="CC2109" s="70"/>
      <c r="CD2109" s="491"/>
      <c r="CE2109" s="491"/>
      <c r="CF2109" s="491"/>
      <c r="CG2109" s="491"/>
      <c r="CH2109" s="491"/>
      <c r="CI2109" s="491"/>
      <c r="CJ2109" s="491"/>
      <c r="CK2109" s="490"/>
      <c r="CL2109" s="186"/>
    </row>
    <row r="2110" spans="67:90" x14ac:dyDescent="0.2">
      <c r="BO2110" s="490"/>
      <c r="BP2110" s="73"/>
      <c r="BQ2110" s="73"/>
      <c r="BR2110" s="73"/>
      <c r="BS2110" s="493"/>
      <c r="BT2110" s="493"/>
      <c r="BU2110" s="493"/>
      <c r="BV2110" s="70"/>
      <c r="BW2110" s="70"/>
      <c r="BX2110" s="70"/>
      <c r="BY2110" s="70"/>
      <c r="BZ2110" s="70"/>
      <c r="CA2110" s="70"/>
      <c r="CB2110" s="70"/>
      <c r="CC2110" s="70"/>
      <c r="CD2110" s="491"/>
      <c r="CE2110" s="491"/>
      <c r="CF2110" s="491"/>
      <c r="CG2110" s="491"/>
      <c r="CH2110" s="491"/>
      <c r="CI2110" s="491"/>
      <c r="CJ2110" s="491"/>
      <c r="CK2110" s="490"/>
      <c r="CL2110" s="186"/>
    </row>
    <row r="2111" spans="67:90" x14ac:dyDescent="0.2">
      <c r="BO2111" s="490"/>
      <c r="BP2111" s="73"/>
      <c r="BQ2111" s="73"/>
      <c r="BR2111" s="73"/>
      <c r="BS2111" s="493"/>
      <c r="BT2111" s="493"/>
      <c r="BU2111" s="493"/>
      <c r="BV2111" s="70"/>
      <c r="BW2111" s="70"/>
      <c r="BX2111" s="70"/>
      <c r="BY2111" s="70"/>
      <c r="BZ2111" s="70"/>
      <c r="CA2111" s="70"/>
      <c r="CB2111" s="70"/>
      <c r="CC2111" s="70"/>
      <c r="CD2111" s="491"/>
      <c r="CE2111" s="491"/>
      <c r="CF2111" s="491"/>
      <c r="CG2111" s="491"/>
      <c r="CH2111" s="491"/>
      <c r="CI2111" s="491"/>
      <c r="CJ2111" s="491"/>
      <c r="CK2111" s="490"/>
      <c r="CL2111" s="186"/>
    </row>
    <row r="2112" spans="67:90" x14ac:dyDescent="0.2">
      <c r="BO2112" s="490"/>
      <c r="BP2112" s="73"/>
      <c r="BQ2112" s="73"/>
      <c r="BR2112" s="73"/>
      <c r="BS2112" s="493"/>
      <c r="BT2112" s="493"/>
      <c r="BU2112" s="493"/>
      <c r="BV2112" s="70"/>
      <c r="BW2112" s="70"/>
      <c r="BX2112" s="70"/>
      <c r="BY2112" s="70"/>
      <c r="BZ2112" s="70"/>
      <c r="CA2112" s="70"/>
      <c r="CB2112" s="70"/>
      <c r="CC2112" s="70"/>
      <c r="CD2112" s="491"/>
      <c r="CE2112" s="491"/>
      <c r="CF2112" s="491"/>
      <c r="CG2112" s="491"/>
      <c r="CH2112" s="491"/>
      <c r="CI2112" s="491"/>
      <c r="CJ2112" s="491"/>
      <c r="CK2112" s="490"/>
      <c r="CL2112" s="186"/>
    </row>
    <row r="2113" spans="67:90" x14ac:dyDescent="0.2">
      <c r="BO2113" s="490"/>
      <c r="BP2113" s="73"/>
      <c r="BQ2113" s="73"/>
      <c r="BR2113" s="73"/>
      <c r="BS2113" s="493"/>
      <c r="BT2113" s="493"/>
      <c r="BU2113" s="493"/>
      <c r="BV2113" s="70"/>
      <c r="BW2113" s="70"/>
      <c r="BX2113" s="70"/>
      <c r="BY2113" s="70"/>
      <c r="BZ2113" s="70"/>
      <c r="CA2113" s="70"/>
      <c r="CB2113" s="70"/>
      <c r="CC2113" s="70"/>
      <c r="CD2113" s="491"/>
      <c r="CE2113" s="491"/>
      <c r="CF2113" s="491"/>
      <c r="CG2113" s="491"/>
      <c r="CH2113" s="491"/>
      <c r="CI2113" s="491"/>
      <c r="CJ2113" s="491"/>
      <c r="CK2113" s="490"/>
      <c r="CL2113" s="186"/>
    </row>
    <row r="2114" spans="67:90" x14ac:dyDescent="0.2">
      <c r="BO2114" s="490"/>
      <c r="BP2114" s="73"/>
      <c r="BQ2114" s="73"/>
      <c r="BR2114" s="73"/>
      <c r="BS2114" s="493"/>
      <c r="BT2114" s="493"/>
      <c r="BU2114" s="493"/>
      <c r="BV2114" s="70"/>
      <c r="BW2114" s="70"/>
      <c r="BX2114" s="70"/>
      <c r="BY2114" s="70"/>
      <c r="BZ2114" s="70"/>
      <c r="CA2114" s="70"/>
      <c r="CB2114" s="70"/>
      <c r="CC2114" s="70"/>
      <c r="CD2114" s="491"/>
      <c r="CE2114" s="491"/>
      <c r="CF2114" s="491"/>
      <c r="CG2114" s="491"/>
      <c r="CH2114" s="491"/>
      <c r="CI2114" s="491"/>
      <c r="CJ2114" s="491"/>
      <c r="CK2114" s="490"/>
      <c r="CL2114" s="186"/>
    </row>
    <row r="2115" spans="67:90" x14ac:dyDescent="0.2">
      <c r="BO2115" s="490"/>
      <c r="BP2115" s="73"/>
      <c r="BQ2115" s="73"/>
      <c r="BR2115" s="73"/>
      <c r="BS2115" s="493"/>
      <c r="BT2115" s="493"/>
      <c r="BU2115" s="493"/>
      <c r="BV2115" s="70"/>
      <c r="BW2115" s="70"/>
      <c r="BX2115" s="70"/>
      <c r="BY2115" s="70"/>
      <c r="BZ2115" s="70"/>
      <c r="CA2115" s="70"/>
      <c r="CB2115" s="70"/>
      <c r="CC2115" s="70"/>
      <c r="CD2115" s="491"/>
      <c r="CE2115" s="491"/>
      <c r="CF2115" s="491"/>
      <c r="CG2115" s="491"/>
      <c r="CH2115" s="491"/>
      <c r="CI2115" s="491"/>
      <c r="CJ2115" s="491"/>
      <c r="CK2115" s="490"/>
      <c r="CL2115" s="186"/>
    </row>
    <row r="2116" spans="67:90" x14ac:dyDescent="0.2">
      <c r="BO2116" s="490"/>
      <c r="BP2116" s="73"/>
      <c r="BQ2116" s="73"/>
      <c r="BR2116" s="73"/>
      <c r="BS2116" s="493"/>
      <c r="BT2116" s="493"/>
      <c r="BU2116" s="493"/>
      <c r="BV2116" s="70"/>
      <c r="BW2116" s="70"/>
      <c r="BX2116" s="70"/>
      <c r="BY2116" s="70"/>
      <c r="BZ2116" s="70"/>
      <c r="CA2116" s="70"/>
      <c r="CB2116" s="70"/>
      <c r="CC2116" s="70"/>
      <c r="CD2116" s="491"/>
      <c r="CE2116" s="491"/>
      <c r="CF2116" s="491"/>
      <c r="CG2116" s="491"/>
      <c r="CH2116" s="491"/>
      <c r="CI2116" s="491"/>
      <c r="CJ2116" s="491"/>
      <c r="CK2116" s="490"/>
      <c r="CL2116" s="186"/>
    </row>
    <row r="2117" spans="67:90" x14ac:dyDescent="0.2">
      <c r="BO2117" s="490"/>
      <c r="BP2117" s="73"/>
      <c r="BQ2117" s="73"/>
      <c r="BR2117" s="73"/>
      <c r="BS2117" s="493"/>
      <c r="BT2117" s="493"/>
      <c r="BU2117" s="493"/>
      <c r="BV2117" s="70"/>
      <c r="BW2117" s="70"/>
      <c r="BX2117" s="70"/>
      <c r="BY2117" s="70"/>
      <c r="BZ2117" s="70"/>
      <c r="CA2117" s="70"/>
      <c r="CB2117" s="70"/>
      <c r="CC2117" s="70"/>
      <c r="CD2117" s="491"/>
      <c r="CE2117" s="491"/>
      <c r="CF2117" s="491"/>
      <c r="CG2117" s="491"/>
      <c r="CH2117" s="491"/>
      <c r="CI2117" s="491"/>
      <c r="CJ2117" s="491"/>
      <c r="CK2117" s="490"/>
      <c r="CL2117" s="186"/>
    </row>
    <row r="2118" spans="67:90" x14ac:dyDescent="0.2">
      <c r="BO2118" s="490"/>
      <c r="BP2118" s="73"/>
      <c r="BQ2118" s="73"/>
      <c r="BR2118" s="73"/>
      <c r="BS2118" s="493"/>
      <c r="BT2118" s="493"/>
      <c r="BU2118" s="493"/>
      <c r="BV2118" s="70"/>
      <c r="BW2118" s="70"/>
      <c r="BX2118" s="70"/>
      <c r="BY2118" s="70"/>
      <c r="BZ2118" s="70"/>
      <c r="CA2118" s="70"/>
      <c r="CB2118" s="70"/>
      <c r="CC2118" s="70"/>
      <c r="CD2118" s="491"/>
      <c r="CE2118" s="491"/>
      <c r="CF2118" s="491"/>
      <c r="CG2118" s="491"/>
      <c r="CH2118" s="491"/>
      <c r="CI2118" s="491"/>
      <c r="CJ2118" s="491"/>
      <c r="CK2118" s="490"/>
      <c r="CL2118" s="186"/>
    </row>
    <row r="2119" spans="67:90" x14ac:dyDescent="0.2">
      <c r="BO2119" s="490"/>
      <c r="BP2119" s="73"/>
      <c r="BQ2119" s="73"/>
      <c r="BR2119" s="73"/>
      <c r="BS2119" s="493"/>
      <c r="BT2119" s="493"/>
      <c r="BU2119" s="493"/>
      <c r="BV2119" s="70"/>
      <c r="BW2119" s="70"/>
      <c r="BX2119" s="70"/>
      <c r="BY2119" s="70"/>
      <c r="BZ2119" s="70"/>
      <c r="CA2119" s="70"/>
      <c r="CB2119" s="70"/>
      <c r="CC2119" s="70"/>
      <c r="CD2119" s="491"/>
      <c r="CE2119" s="491"/>
      <c r="CF2119" s="491"/>
      <c r="CG2119" s="491"/>
      <c r="CH2119" s="491"/>
      <c r="CI2119" s="491"/>
      <c r="CJ2119" s="491"/>
      <c r="CK2119" s="490"/>
      <c r="CL2119" s="186"/>
    </row>
    <row r="2120" spans="67:90" x14ac:dyDescent="0.2">
      <c r="BO2120" s="490"/>
      <c r="BP2120" s="73"/>
      <c r="BQ2120" s="73"/>
      <c r="BR2120" s="73"/>
      <c r="BS2120" s="493"/>
      <c r="BT2120" s="493"/>
      <c r="BU2120" s="493"/>
      <c r="BV2120" s="70"/>
      <c r="BW2120" s="70"/>
      <c r="BX2120" s="70"/>
      <c r="BY2120" s="70"/>
      <c r="BZ2120" s="70"/>
      <c r="CA2120" s="70"/>
      <c r="CB2120" s="70"/>
      <c r="CC2120" s="70"/>
      <c r="CD2120" s="491"/>
      <c r="CE2120" s="491"/>
      <c r="CF2120" s="491"/>
      <c r="CG2120" s="491"/>
      <c r="CH2120" s="491"/>
      <c r="CI2120" s="491"/>
      <c r="CJ2120" s="491"/>
      <c r="CK2120" s="490"/>
      <c r="CL2120" s="186"/>
    </row>
    <row r="2121" spans="67:90" x14ac:dyDescent="0.2">
      <c r="BO2121" s="490"/>
      <c r="BP2121" s="73"/>
      <c r="BQ2121" s="73"/>
      <c r="BR2121" s="73"/>
      <c r="BS2121" s="493"/>
      <c r="BT2121" s="493"/>
      <c r="BU2121" s="493"/>
      <c r="BV2121" s="70"/>
      <c r="BW2121" s="70"/>
      <c r="BX2121" s="70"/>
      <c r="BY2121" s="70"/>
      <c r="BZ2121" s="70"/>
      <c r="CA2121" s="70"/>
      <c r="CB2121" s="70"/>
      <c r="CC2121" s="70"/>
      <c r="CD2121" s="491"/>
      <c r="CE2121" s="491"/>
      <c r="CF2121" s="491"/>
      <c r="CG2121" s="491"/>
      <c r="CH2121" s="491"/>
      <c r="CI2121" s="491"/>
      <c r="CJ2121" s="491"/>
      <c r="CK2121" s="490"/>
      <c r="CL2121" s="186"/>
    </row>
    <row r="2122" spans="67:90" x14ac:dyDescent="0.2">
      <c r="BO2122" s="490"/>
      <c r="BP2122" s="73"/>
      <c r="BQ2122" s="73"/>
      <c r="BR2122" s="73"/>
      <c r="BS2122" s="493"/>
      <c r="BT2122" s="493"/>
      <c r="BU2122" s="493"/>
      <c r="BV2122" s="70"/>
      <c r="BW2122" s="70"/>
      <c r="BX2122" s="70"/>
      <c r="BY2122" s="70"/>
      <c r="BZ2122" s="70"/>
      <c r="CA2122" s="70"/>
      <c r="CB2122" s="70"/>
      <c r="CC2122" s="70"/>
      <c r="CD2122" s="491"/>
      <c r="CE2122" s="491"/>
      <c r="CF2122" s="491"/>
      <c r="CG2122" s="491"/>
      <c r="CH2122" s="491"/>
      <c r="CI2122" s="491"/>
      <c r="CJ2122" s="491"/>
      <c r="CK2122" s="490"/>
      <c r="CL2122" s="186"/>
    </row>
    <row r="2123" spans="67:90" x14ac:dyDescent="0.2">
      <c r="BO2123" s="490"/>
      <c r="BP2123" s="73"/>
      <c r="BQ2123" s="73"/>
      <c r="BR2123" s="73"/>
      <c r="BS2123" s="493"/>
      <c r="BT2123" s="493"/>
      <c r="BU2123" s="493"/>
      <c r="BV2123" s="70"/>
      <c r="BW2123" s="70"/>
      <c r="BX2123" s="70"/>
      <c r="BY2123" s="70"/>
      <c r="BZ2123" s="70"/>
      <c r="CA2123" s="70"/>
      <c r="CB2123" s="70"/>
      <c r="CC2123" s="70"/>
      <c r="CD2123" s="491"/>
      <c r="CE2123" s="491"/>
      <c r="CF2123" s="491"/>
      <c r="CG2123" s="491"/>
      <c r="CH2123" s="491"/>
      <c r="CI2123" s="491"/>
      <c r="CJ2123" s="491"/>
      <c r="CK2123" s="490"/>
      <c r="CL2123" s="186"/>
    </row>
    <row r="2124" spans="67:90" x14ac:dyDescent="0.2">
      <c r="BO2124" s="490"/>
      <c r="BP2124" s="73"/>
      <c r="BQ2124" s="73"/>
      <c r="BR2124" s="73"/>
      <c r="BS2124" s="493"/>
      <c r="BT2124" s="493"/>
      <c r="BU2124" s="493"/>
      <c r="BV2124" s="70"/>
      <c r="BW2124" s="70"/>
      <c r="BX2124" s="70"/>
      <c r="BY2124" s="70"/>
      <c r="BZ2124" s="70"/>
      <c r="CA2124" s="70"/>
      <c r="CB2124" s="70"/>
      <c r="CC2124" s="70"/>
      <c r="CD2124" s="491"/>
      <c r="CE2124" s="491"/>
      <c r="CF2124" s="491"/>
      <c r="CG2124" s="491"/>
      <c r="CH2124" s="491"/>
      <c r="CI2124" s="491"/>
      <c r="CJ2124" s="491"/>
      <c r="CK2124" s="490"/>
      <c r="CL2124" s="186"/>
    </row>
    <row r="2125" spans="67:90" x14ac:dyDescent="0.2">
      <c r="BO2125" s="490"/>
      <c r="BP2125" s="73"/>
      <c r="BQ2125" s="73"/>
      <c r="BR2125" s="73"/>
      <c r="BS2125" s="493"/>
      <c r="BT2125" s="493"/>
      <c r="BU2125" s="493"/>
      <c r="BV2125" s="70"/>
      <c r="BW2125" s="70"/>
      <c r="BX2125" s="70"/>
      <c r="BY2125" s="70"/>
      <c r="BZ2125" s="70"/>
      <c r="CA2125" s="70"/>
      <c r="CB2125" s="70"/>
      <c r="CC2125" s="70"/>
      <c r="CD2125" s="491"/>
      <c r="CE2125" s="491"/>
      <c r="CF2125" s="491"/>
      <c r="CG2125" s="491"/>
      <c r="CH2125" s="491"/>
      <c r="CI2125" s="491"/>
      <c r="CJ2125" s="491"/>
      <c r="CK2125" s="490"/>
      <c r="CL2125" s="186"/>
    </row>
    <row r="2126" spans="67:90" x14ac:dyDescent="0.2">
      <c r="BO2126" s="490"/>
      <c r="BP2126" s="73"/>
      <c r="BQ2126" s="73"/>
      <c r="BR2126" s="73"/>
      <c r="BS2126" s="493"/>
      <c r="BT2126" s="493"/>
      <c r="BU2126" s="493"/>
      <c r="BV2126" s="70"/>
      <c r="BW2126" s="70"/>
      <c r="BX2126" s="70"/>
      <c r="BY2126" s="70"/>
      <c r="BZ2126" s="70"/>
      <c r="CA2126" s="70"/>
      <c r="CB2126" s="70"/>
      <c r="CC2126" s="70"/>
      <c r="CD2126" s="491"/>
      <c r="CE2126" s="491"/>
      <c r="CF2126" s="491"/>
      <c r="CG2126" s="491"/>
      <c r="CH2126" s="491"/>
      <c r="CI2126" s="491"/>
      <c r="CJ2126" s="491"/>
      <c r="CK2126" s="490"/>
      <c r="CL2126" s="186"/>
    </row>
    <row r="2127" spans="67:90" x14ac:dyDescent="0.2">
      <c r="BO2127" s="490"/>
      <c r="BP2127" s="73"/>
      <c r="BQ2127" s="73"/>
      <c r="BR2127" s="73"/>
      <c r="BS2127" s="493"/>
      <c r="BT2127" s="493"/>
      <c r="BU2127" s="493"/>
      <c r="BV2127" s="70"/>
      <c r="BW2127" s="70"/>
      <c r="BX2127" s="70"/>
      <c r="BY2127" s="70"/>
      <c r="BZ2127" s="70"/>
      <c r="CA2127" s="70"/>
      <c r="CB2127" s="70"/>
      <c r="CC2127" s="70"/>
      <c r="CD2127" s="491"/>
      <c r="CE2127" s="491"/>
      <c r="CF2127" s="491"/>
      <c r="CG2127" s="491"/>
      <c r="CH2127" s="491"/>
      <c r="CI2127" s="491"/>
      <c r="CJ2127" s="491"/>
      <c r="CK2127" s="490"/>
      <c r="CL2127" s="186"/>
    </row>
    <row r="2128" spans="67:90" x14ac:dyDescent="0.2">
      <c r="BO2128" s="490"/>
      <c r="BP2128" s="73"/>
      <c r="BQ2128" s="73"/>
      <c r="BR2128" s="73"/>
      <c r="BS2128" s="493"/>
      <c r="BT2128" s="493"/>
      <c r="BU2128" s="493"/>
      <c r="BV2128" s="70"/>
      <c r="BW2128" s="70"/>
      <c r="BX2128" s="70"/>
      <c r="BY2128" s="70"/>
      <c r="BZ2128" s="70"/>
      <c r="CA2128" s="70"/>
      <c r="CB2128" s="70"/>
      <c r="CC2128" s="70"/>
      <c r="CD2128" s="491"/>
      <c r="CE2128" s="491"/>
      <c r="CF2128" s="491"/>
      <c r="CG2128" s="491"/>
      <c r="CH2128" s="491"/>
      <c r="CI2128" s="491"/>
      <c r="CJ2128" s="491"/>
      <c r="CK2128" s="490"/>
      <c r="CL2128" s="186"/>
    </row>
    <row r="2129" spans="67:90" x14ac:dyDescent="0.2">
      <c r="BO2129" s="490"/>
      <c r="BP2129" s="73"/>
      <c r="BQ2129" s="73"/>
      <c r="BR2129" s="73"/>
      <c r="BS2129" s="493"/>
      <c r="BT2129" s="493"/>
      <c r="BU2129" s="493"/>
      <c r="BV2129" s="70"/>
      <c r="BW2129" s="70"/>
      <c r="BX2129" s="70"/>
      <c r="BY2129" s="70"/>
      <c r="BZ2129" s="70"/>
      <c r="CA2129" s="70"/>
      <c r="CB2129" s="70"/>
      <c r="CC2129" s="70"/>
      <c r="CD2129" s="491"/>
      <c r="CE2129" s="491"/>
      <c r="CF2129" s="491"/>
      <c r="CG2129" s="491"/>
      <c r="CH2129" s="491"/>
      <c r="CI2129" s="491"/>
      <c r="CJ2129" s="491"/>
      <c r="CK2129" s="490"/>
      <c r="CL2129" s="186"/>
    </row>
    <row r="2130" spans="67:90" x14ac:dyDescent="0.2">
      <c r="BO2130" s="490"/>
      <c r="BP2130" s="73"/>
      <c r="BQ2130" s="73"/>
      <c r="BR2130" s="73"/>
      <c r="BS2130" s="493"/>
      <c r="BT2130" s="493"/>
      <c r="BU2130" s="493"/>
      <c r="BV2130" s="70"/>
      <c r="BW2130" s="70"/>
      <c r="BX2130" s="70"/>
      <c r="BY2130" s="70"/>
      <c r="BZ2130" s="70"/>
      <c r="CA2130" s="70"/>
      <c r="CB2130" s="70"/>
      <c r="CC2130" s="70"/>
      <c r="CD2130" s="491"/>
      <c r="CE2130" s="491"/>
      <c r="CF2130" s="491"/>
      <c r="CG2130" s="491"/>
      <c r="CH2130" s="491"/>
      <c r="CI2130" s="491"/>
      <c r="CJ2130" s="491"/>
      <c r="CK2130" s="490"/>
      <c r="CL2130" s="186"/>
    </row>
    <row r="2131" spans="67:90" x14ac:dyDescent="0.2">
      <c r="BO2131" s="490"/>
      <c r="BP2131" s="73"/>
      <c r="BQ2131" s="73"/>
      <c r="BR2131" s="73"/>
      <c r="BS2131" s="493"/>
      <c r="BT2131" s="493"/>
      <c r="BU2131" s="493"/>
      <c r="BV2131" s="70"/>
      <c r="BW2131" s="70"/>
      <c r="BX2131" s="70"/>
      <c r="BY2131" s="70"/>
      <c r="BZ2131" s="70"/>
      <c r="CA2131" s="70"/>
      <c r="CB2131" s="70"/>
      <c r="CC2131" s="70"/>
      <c r="CD2131" s="491"/>
      <c r="CE2131" s="491"/>
      <c r="CF2131" s="491"/>
      <c r="CG2131" s="491"/>
      <c r="CH2131" s="491"/>
      <c r="CI2131" s="491"/>
      <c r="CJ2131" s="491"/>
      <c r="CK2131" s="490"/>
      <c r="CL2131" s="186"/>
    </row>
    <row r="2132" spans="67:90" x14ac:dyDescent="0.2">
      <c r="BO2132" s="490"/>
      <c r="BP2132" s="73"/>
      <c r="BQ2132" s="73"/>
      <c r="BR2132" s="73"/>
      <c r="BS2132" s="493"/>
      <c r="BT2132" s="493"/>
      <c r="BU2132" s="493"/>
      <c r="BV2132" s="70"/>
      <c r="BW2132" s="70"/>
      <c r="BX2132" s="70"/>
      <c r="BY2132" s="70"/>
      <c r="BZ2132" s="70"/>
      <c r="CA2132" s="70"/>
      <c r="CB2132" s="70"/>
      <c r="CC2132" s="70"/>
      <c r="CD2132" s="491"/>
      <c r="CE2132" s="491"/>
      <c r="CF2132" s="491"/>
      <c r="CG2132" s="491"/>
      <c r="CH2132" s="491"/>
      <c r="CI2132" s="491"/>
      <c r="CJ2132" s="491"/>
      <c r="CK2132" s="490"/>
      <c r="CL2132" s="186"/>
    </row>
    <row r="2133" spans="67:90" x14ac:dyDescent="0.2">
      <c r="BO2133" s="490"/>
      <c r="BP2133" s="73"/>
      <c r="BQ2133" s="73"/>
      <c r="BR2133" s="73"/>
      <c r="BS2133" s="493"/>
      <c r="BT2133" s="493"/>
      <c r="BU2133" s="493"/>
      <c r="BV2133" s="70"/>
      <c r="BW2133" s="70"/>
      <c r="BX2133" s="70"/>
      <c r="BY2133" s="70"/>
      <c r="BZ2133" s="70"/>
      <c r="CA2133" s="70"/>
      <c r="CB2133" s="70"/>
      <c r="CC2133" s="70"/>
      <c r="CD2133" s="491"/>
      <c r="CE2133" s="491"/>
      <c r="CF2133" s="491"/>
      <c r="CG2133" s="491"/>
      <c r="CH2133" s="491"/>
      <c r="CI2133" s="491"/>
      <c r="CJ2133" s="491"/>
      <c r="CK2133" s="490"/>
      <c r="CL2133" s="186"/>
    </row>
    <row r="2134" spans="67:90" x14ac:dyDescent="0.2">
      <c r="BO2134" s="490"/>
      <c r="BP2134" s="73"/>
      <c r="BQ2134" s="73"/>
      <c r="BR2134" s="73"/>
      <c r="BS2134" s="493"/>
      <c r="BT2134" s="493"/>
      <c r="BU2134" s="493"/>
      <c r="BV2134" s="70"/>
      <c r="BW2134" s="70"/>
      <c r="BX2134" s="70"/>
      <c r="BY2134" s="70"/>
      <c r="BZ2134" s="70"/>
      <c r="CA2134" s="70"/>
      <c r="CB2134" s="70"/>
      <c r="CC2134" s="70"/>
      <c r="CD2134" s="491"/>
      <c r="CE2134" s="491"/>
      <c r="CF2134" s="491"/>
      <c r="CG2134" s="491"/>
      <c r="CH2134" s="491"/>
      <c r="CI2134" s="491"/>
      <c r="CJ2134" s="491"/>
      <c r="CK2134" s="490"/>
      <c r="CL2134" s="186"/>
    </row>
    <row r="2135" spans="67:90" x14ac:dyDescent="0.2">
      <c r="BO2135" s="490"/>
      <c r="BP2135" s="73"/>
      <c r="BQ2135" s="73"/>
      <c r="BR2135" s="73"/>
      <c r="BS2135" s="493"/>
      <c r="BT2135" s="493"/>
      <c r="BU2135" s="493"/>
      <c r="BV2135" s="70"/>
      <c r="BW2135" s="70"/>
      <c r="BX2135" s="70"/>
      <c r="BY2135" s="70"/>
      <c r="BZ2135" s="70"/>
      <c r="CA2135" s="70"/>
      <c r="CB2135" s="70"/>
      <c r="CC2135" s="70"/>
      <c r="CD2135" s="491"/>
      <c r="CE2135" s="491"/>
      <c r="CF2135" s="491"/>
      <c r="CG2135" s="491"/>
      <c r="CH2135" s="491"/>
      <c r="CI2135" s="491"/>
      <c r="CJ2135" s="491"/>
      <c r="CK2135" s="490"/>
      <c r="CL2135" s="186"/>
    </row>
    <row r="2136" spans="67:90" x14ac:dyDescent="0.2">
      <c r="BO2136" s="490"/>
      <c r="BP2136" s="73"/>
      <c r="BQ2136" s="73"/>
      <c r="BR2136" s="73"/>
      <c r="BS2136" s="493"/>
      <c r="BT2136" s="493"/>
      <c r="BU2136" s="493"/>
      <c r="BV2136" s="70"/>
      <c r="BW2136" s="70"/>
      <c r="BX2136" s="70"/>
      <c r="BY2136" s="70"/>
      <c r="BZ2136" s="70"/>
      <c r="CA2136" s="70"/>
      <c r="CB2136" s="70"/>
      <c r="CC2136" s="70"/>
      <c r="CD2136" s="491"/>
      <c r="CE2136" s="491"/>
      <c r="CF2136" s="491"/>
      <c r="CG2136" s="491"/>
      <c r="CH2136" s="491"/>
      <c r="CI2136" s="491"/>
      <c r="CJ2136" s="491"/>
      <c r="CK2136" s="490"/>
      <c r="CL2136" s="186"/>
    </row>
    <row r="2137" spans="67:90" x14ac:dyDescent="0.2">
      <c r="BO2137" s="490"/>
      <c r="BP2137" s="73"/>
      <c r="BQ2137" s="73"/>
      <c r="BR2137" s="73"/>
      <c r="BS2137" s="493"/>
      <c r="BT2137" s="493"/>
      <c r="BU2137" s="493"/>
      <c r="BV2137" s="70"/>
      <c r="BW2137" s="70"/>
      <c r="BX2137" s="70"/>
      <c r="BY2137" s="70"/>
      <c r="BZ2137" s="70"/>
      <c r="CA2137" s="70"/>
      <c r="CB2137" s="70"/>
      <c r="CC2137" s="70"/>
      <c r="CD2137" s="491"/>
      <c r="CE2137" s="491"/>
      <c r="CF2137" s="491"/>
      <c r="CG2137" s="491"/>
      <c r="CH2137" s="491"/>
      <c r="CI2137" s="491"/>
      <c r="CJ2137" s="491"/>
      <c r="CK2137" s="490"/>
      <c r="CL2137" s="186"/>
    </row>
    <row r="2138" spans="67:90" x14ac:dyDescent="0.2">
      <c r="BO2138" s="490"/>
      <c r="BP2138" s="73"/>
      <c r="BQ2138" s="73"/>
      <c r="BR2138" s="73"/>
      <c r="BS2138" s="493"/>
      <c r="BT2138" s="493"/>
      <c r="BU2138" s="493"/>
      <c r="BV2138" s="70"/>
      <c r="BW2138" s="70"/>
      <c r="BX2138" s="70"/>
      <c r="BY2138" s="70"/>
      <c r="BZ2138" s="70"/>
      <c r="CA2138" s="70"/>
      <c r="CB2138" s="70"/>
      <c r="CC2138" s="70"/>
      <c r="CD2138" s="491"/>
      <c r="CE2138" s="491"/>
      <c r="CF2138" s="491"/>
      <c r="CG2138" s="491"/>
      <c r="CH2138" s="491"/>
      <c r="CI2138" s="491"/>
      <c r="CJ2138" s="491"/>
      <c r="CK2138" s="490"/>
      <c r="CL2138" s="186"/>
    </row>
    <row r="2139" spans="67:90" x14ac:dyDescent="0.2">
      <c r="BO2139" s="490"/>
      <c r="BP2139" s="73"/>
      <c r="BQ2139" s="73"/>
      <c r="BR2139" s="73"/>
      <c r="BS2139" s="493"/>
      <c r="BT2139" s="493"/>
      <c r="BU2139" s="493"/>
      <c r="BV2139" s="70"/>
      <c r="BW2139" s="70"/>
      <c r="BX2139" s="70"/>
      <c r="BY2139" s="70"/>
      <c r="BZ2139" s="70"/>
      <c r="CA2139" s="70"/>
      <c r="CB2139" s="70"/>
      <c r="CC2139" s="70"/>
      <c r="CD2139" s="491"/>
      <c r="CE2139" s="491"/>
      <c r="CF2139" s="491"/>
      <c r="CG2139" s="491"/>
      <c r="CH2139" s="491"/>
      <c r="CI2139" s="491"/>
      <c r="CJ2139" s="491"/>
      <c r="CK2139" s="490"/>
      <c r="CL2139" s="186"/>
    </row>
    <row r="2140" spans="67:90" x14ac:dyDescent="0.2">
      <c r="BO2140" s="490"/>
      <c r="BP2140" s="73"/>
      <c r="BQ2140" s="73"/>
      <c r="BR2140" s="73"/>
      <c r="BS2140" s="493"/>
      <c r="BT2140" s="493"/>
      <c r="BU2140" s="493"/>
      <c r="BV2140" s="70"/>
      <c r="BW2140" s="70"/>
      <c r="BX2140" s="70"/>
      <c r="BY2140" s="70"/>
      <c r="BZ2140" s="70"/>
      <c r="CA2140" s="70"/>
      <c r="CB2140" s="70"/>
      <c r="CC2140" s="70"/>
      <c r="CD2140" s="491"/>
      <c r="CE2140" s="491"/>
      <c r="CF2140" s="491"/>
      <c r="CG2140" s="491"/>
      <c r="CH2140" s="491"/>
      <c r="CI2140" s="491"/>
      <c r="CJ2140" s="491"/>
      <c r="CK2140" s="490"/>
      <c r="CL2140" s="186"/>
    </row>
    <row r="2141" spans="67:90" x14ac:dyDescent="0.2">
      <c r="BO2141" s="490"/>
      <c r="BP2141" s="73"/>
      <c r="BQ2141" s="73"/>
      <c r="BR2141" s="73"/>
      <c r="BS2141" s="493"/>
      <c r="BT2141" s="493"/>
      <c r="BU2141" s="493"/>
      <c r="BV2141" s="70"/>
      <c r="BW2141" s="70"/>
      <c r="BX2141" s="70"/>
      <c r="BY2141" s="70"/>
      <c r="BZ2141" s="70"/>
      <c r="CA2141" s="70"/>
      <c r="CB2141" s="70"/>
      <c r="CC2141" s="70"/>
      <c r="CD2141" s="491"/>
      <c r="CE2141" s="491"/>
      <c r="CF2141" s="491"/>
      <c r="CG2141" s="491"/>
      <c r="CH2141" s="491"/>
      <c r="CI2141" s="491"/>
      <c r="CJ2141" s="491"/>
      <c r="CK2141" s="490"/>
      <c r="CL2141" s="186"/>
    </row>
    <row r="2142" spans="67:90" x14ac:dyDescent="0.2">
      <c r="BO2142" s="490"/>
      <c r="BP2142" s="73"/>
      <c r="BQ2142" s="73"/>
      <c r="BR2142" s="73"/>
      <c r="BS2142" s="493"/>
      <c r="BT2142" s="493"/>
      <c r="BU2142" s="493"/>
      <c r="BV2142" s="70"/>
      <c r="BW2142" s="70"/>
      <c r="BX2142" s="70"/>
      <c r="BY2142" s="70"/>
      <c r="BZ2142" s="70"/>
      <c r="CA2142" s="70"/>
      <c r="CB2142" s="70"/>
      <c r="CC2142" s="70"/>
      <c r="CD2142" s="491"/>
      <c r="CE2142" s="491"/>
      <c r="CF2142" s="491"/>
      <c r="CG2142" s="491"/>
      <c r="CH2142" s="491"/>
      <c r="CI2142" s="491"/>
      <c r="CJ2142" s="491"/>
      <c r="CK2142" s="490"/>
      <c r="CL2142" s="186"/>
    </row>
    <row r="2143" spans="67:90" x14ac:dyDescent="0.2">
      <c r="BO2143" s="490"/>
      <c r="BP2143" s="73"/>
      <c r="BQ2143" s="73"/>
      <c r="BR2143" s="73"/>
      <c r="BS2143" s="493"/>
      <c r="BT2143" s="493"/>
      <c r="BU2143" s="493"/>
      <c r="BV2143" s="70"/>
      <c r="BW2143" s="70"/>
      <c r="BX2143" s="70"/>
      <c r="BY2143" s="70"/>
      <c r="BZ2143" s="70"/>
      <c r="CA2143" s="70"/>
      <c r="CB2143" s="70"/>
      <c r="CC2143" s="70"/>
      <c r="CD2143" s="491"/>
      <c r="CE2143" s="491"/>
      <c r="CF2143" s="491"/>
      <c r="CG2143" s="491"/>
      <c r="CH2143" s="491"/>
      <c r="CI2143" s="491"/>
      <c r="CJ2143" s="491"/>
      <c r="CK2143" s="490"/>
      <c r="CL2143" s="186"/>
    </row>
    <row r="2144" spans="67:90" x14ac:dyDescent="0.2">
      <c r="BO2144" s="490"/>
      <c r="BP2144" s="73"/>
      <c r="BQ2144" s="73"/>
      <c r="BR2144" s="73"/>
      <c r="BS2144" s="493"/>
      <c r="BT2144" s="493"/>
      <c r="BU2144" s="493"/>
      <c r="BV2144" s="70"/>
      <c r="BW2144" s="70"/>
      <c r="BX2144" s="70"/>
      <c r="BY2144" s="70"/>
      <c r="BZ2144" s="70"/>
      <c r="CA2144" s="70"/>
      <c r="CB2144" s="70"/>
      <c r="CC2144" s="70"/>
      <c r="CD2144" s="491"/>
      <c r="CE2144" s="491"/>
      <c r="CF2144" s="491"/>
      <c r="CG2144" s="491"/>
      <c r="CH2144" s="491"/>
      <c r="CI2144" s="491"/>
      <c r="CJ2144" s="491"/>
      <c r="CK2144" s="490"/>
      <c r="CL2144" s="186"/>
    </row>
    <row r="2145" spans="67:90" x14ac:dyDescent="0.2">
      <c r="BO2145" s="490"/>
      <c r="BP2145" s="73"/>
      <c r="BQ2145" s="73"/>
      <c r="BR2145" s="73"/>
      <c r="BS2145" s="493"/>
      <c r="BT2145" s="493"/>
      <c r="BU2145" s="493"/>
      <c r="BV2145" s="70"/>
      <c r="BW2145" s="70"/>
      <c r="BX2145" s="70"/>
      <c r="BY2145" s="70"/>
      <c r="BZ2145" s="70"/>
      <c r="CA2145" s="70"/>
      <c r="CB2145" s="70"/>
      <c r="CC2145" s="70"/>
      <c r="CD2145" s="491"/>
      <c r="CE2145" s="491"/>
      <c r="CF2145" s="491"/>
      <c r="CG2145" s="491"/>
      <c r="CH2145" s="491"/>
      <c r="CI2145" s="491"/>
      <c r="CJ2145" s="491"/>
      <c r="CK2145" s="490"/>
      <c r="CL2145" s="186"/>
    </row>
    <row r="2146" spans="67:90" x14ac:dyDescent="0.2">
      <c r="BO2146" s="490"/>
      <c r="BP2146" s="73"/>
      <c r="BQ2146" s="73"/>
      <c r="BR2146" s="73"/>
      <c r="BS2146" s="493"/>
      <c r="BT2146" s="493"/>
      <c r="BU2146" s="493"/>
      <c r="BV2146" s="70"/>
      <c r="BW2146" s="70"/>
      <c r="BX2146" s="70"/>
      <c r="BY2146" s="70"/>
      <c r="BZ2146" s="70"/>
      <c r="CA2146" s="70"/>
      <c r="CB2146" s="70"/>
      <c r="CC2146" s="70"/>
      <c r="CD2146" s="491"/>
      <c r="CE2146" s="491"/>
      <c r="CF2146" s="491"/>
      <c r="CG2146" s="491"/>
      <c r="CH2146" s="491"/>
      <c r="CI2146" s="491"/>
      <c r="CJ2146" s="491"/>
      <c r="CK2146" s="490"/>
      <c r="CL2146" s="186"/>
    </row>
    <row r="2147" spans="67:90" x14ac:dyDescent="0.2">
      <c r="BO2147" s="490"/>
      <c r="BP2147" s="73"/>
      <c r="BQ2147" s="73"/>
      <c r="BR2147" s="73"/>
      <c r="BS2147" s="493"/>
      <c r="BT2147" s="493"/>
      <c r="BU2147" s="493"/>
      <c r="BV2147" s="70"/>
      <c r="BW2147" s="70"/>
      <c r="BX2147" s="70"/>
      <c r="BY2147" s="70"/>
      <c r="BZ2147" s="70"/>
      <c r="CA2147" s="70"/>
      <c r="CB2147" s="70"/>
      <c r="CC2147" s="70"/>
      <c r="CD2147" s="491"/>
      <c r="CE2147" s="491"/>
      <c r="CF2147" s="491"/>
      <c r="CG2147" s="491"/>
      <c r="CH2147" s="491"/>
      <c r="CI2147" s="491"/>
      <c r="CJ2147" s="491"/>
      <c r="CK2147" s="490"/>
      <c r="CL2147" s="186"/>
    </row>
    <row r="2148" spans="67:90" x14ac:dyDescent="0.2">
      <c r="BO2148" s="490"/>
      <c r="BP2148" s="73"/>
      <c r="BQ2148" s="73"/>
      <c r="BR2148" s="73"/>
      <c r="BS2148" s="493"/>
      <c r="BT2148" s="493"/>
      <c r="BU2148" s="493"/>
      <c r="BV2148" s="70"/>
      <c r="BW2148" s="70"/>
      <c r="BX2148" s="70"/>
      <c r="BY2148" s="70"/>
      <c r="BZ2148" s="70"/>
      <c r="CA2148" s="70"/>
      <c r="CB2148" s="70"/>
      <c r="CC2148" s="70"/>
      <c r="CD2148" s="491"/>
      <c r="CE2148" s="491"/>
      <c r="CF2148" s="491"/>
      <c r="CG2148" s="491"/>
      <c r="CH2148" s="491"/>
      <c r="CI2148" s="491"/>
      <c r="CJ2148" s="491"/>
      <c r="CK2148" s="490"/>
      <c r="CL2148" s="186"/>
    </row>
    <row r="2149" spans="67:90" x14ac:dyDescent="0.2">
      <c r="BO2149" s="490"/>
      <c r="BP2149" s="73"/>
      <c r="BQ2149" s="73"/>
      <c r="BR2149" s="73"/>
      <c r="BS2149" s="493"/>
      <c r="BT2149" s="493"/>
      <c r="BU2149" s="493"/>
      <c r="BV2149" s="70"/>
      <c r="BW2149" s="70"/>
      <c r="BX2149" s="70"/>
      <c r="BY2149" s="70"/>
      <c r="BZ2149" s="70"/>
      <c r="CA2149" s="70"/>
      <c r="CB2149" s="70"/>
      <c r="CC2149" s="70"/>
      <c r="CD2149" s="491"/>
      <c r="CE2149" s="491"/>
      <c r="CF2149" s="491"/>
      <c r="CG2149" s="491"/>
      <c r="CH2149" s="491"/>
      <c r="CI2149" s="491"/>
      <c r="CJ2149" s="491"/>
      <c r="CK2149" s="490"/>
      <c r="CL2149" s="186"/>
    </row>
    <row r="2150" spans="67:90" x14ac:dyDescent="0.2">
      <c r="BO2150" s="490"/>
      <c r="BP2150" s="73"/>
      <c r="BQ2150" s="73"/>
      <c r="BR2150" s="73"/>
      <c r="BS2150" s="493"/>
      <c r="BT2150" s="493"/>
      <c r="BU2150" s="493"/>
      <c r="BV2150" s="70"/>
      <c r="BW2150" s="70"/>
      <c r="BX2150" s="70"/>
      <c r="BY2150" s="70"/>
      <c r="BZ2150" s="70"/>
      <c r="CA2150" s="70"/>
      <c r="CB2150" s="70"/>
      <c r="CC2150" s="70"/>
      <c r="CD2150" s="491"/>
      <c r="CE2150" s="491"/>
      <c r="CF2150" s="491"/>
      <c r="CG2150" s="491"/>
      <c r="CH2150" s="491"/>
      <c r="CI2150" s="491"/>
      <c r="CJ2150" s="491"/>
      <c r="CK2150" s="490"/>
      <c r="CL2150" s="186"/>
    </row>
    <row r="2151" spans="67:90" x14ac:dyDescent="0.2">
      <c r="BO2151" s="490"/>
      <c r="BP2151" s="73"/>
      <c r="BQ2151" s="73"/>
      <c r="BR2151" s="73"/>
      <c r="BS2151" s="493"/>
      <c r="BT2151" s="493"/>
      <c r="BU2151" s="493"/>
      <c r="BV2151" s="70"/>
      <c r="BW2151" s="70"/>
      <c r="BX2151" s="70"/>
      <c r="BY2151" s="70"/>
      <c r="BZ2151" s="70"/>
      <c r="CA2151" s="70"/>
      <c r="CB2151" s="70"/>
      <c r="CC2151" s="70"/>
      <c r="CD2151" s="491"/>
      <c r="CE2151" s="491"/>
      <c r="CF2151" s="491"/>
      <c r="CG2151" s="491"/>
      <c r="CH2151" s="491"/>
      <c r="CI2151" s="491"/>
      <c r="CJ2151" s="491"/>
      <c r="CK2151" s="490"/>
      <c r="CL2151" s="186"/>
    </row>
    <row r="2152" spans="67:90" x14ac:dyDescent="0.2">
      <c r="BO2152" s="490"/>
      <c r="BP2152" s="73"/>
      <c r="BQ2152" s="73"/>
      <c r="BR2152" s="73"/>
      <c r="BS2152" s="493"/>
      <c r="BT2152" s="493"/>
      <c r="BU2152" s="493"/>
      <c r="BV2152" s="70"/>
      <c r="BW2152" s="70"/>
      <c r="BX2152" s="70"/>
      <c r="BY2152" s="70"/>
      <c r="BZ2152" s="70"/>
      <c r="CA2152" s="70"/>
      <c r="CB2152" s="70"/>
      <c r="CC2152" s="70"/>
      <c r="CD2152" s="491"/>
      <c r="CE2152" s="491"/>
      <c r="CF2152" s="491"/>
      <c r="CG2152" s="491"/>
      <c r="CH2152" s="491"/>
      <c r="CI2152" s="491"/>
      <c r="CJ2152" s="491"/>
      <c r="CK2152" s="490"/>
      <c r="CL2152" s="186"/>
    </row>
    <row r="2153" spans="67:90" x14ac:dyDescent="0.2">
      <c r="BO2153" s="490"/>
      <c r="BP2153" s="73"/>
      <c r="BQ2153" s="73"/>
      <c r="BR2153" s="73"/>
      <c r="BS2153" s="493"/>
      <c r="BT2153" s="493"/>
      <c r="BU2153" s="493"/>
      <c r="BV2153" s="70"/>
      <c r="BW2153" s="70"/>
      <c r="BX2153" s="70"/>
      <c r="BY2153" s="70"/>
      <c r="BZ2153" s="70"/>
      <c r="CA2153" s="70"/>
      <c r="CB2153" s="70"/>
      <c r="CC2153" s="70"/>
      <c r="CD2153" s="491"/>
      <c r="CE2153" s="491"/>
      <c r="CF2153" s="491"/>
      <c r="CG2153" s="491"/>
      <c r="CH2153" s="491"/>
      <c r="CI2153" s="491"/>
      <c r="CJ2153" s="491"/>
      <c r="CK2153" s="490"/>
      <c r="CL2153" s="186"/>
    </row>
    <row r="2154" spans="67:90" x14ac:dyDescent="0.2">
      <c r="BO2154" s="490"/>
      <c r="BP2154" s="73"/>
      <c r="BQ2154" s="73"/>
      <c r="BR2154" s="73"/>
      <c r="BS2154" s="493"/>
      <c r="BT2154" s="493"/>
      <c r="BU2154" s="493"/>
      <c r="BV2154" s="70"/>
      <c r="BW2154" s="70"/>
      <c r="BX2154" s="70"/>
      <c r="BY2154" s="70"/>
      <c r="BZ2154" s="70"/>
      <c r="CA2154" s="70"/>
      <c r="CB2154" s="70"/>
      <c r="CC2154" s="70"/>
      <c r="CD2154" s="491"/>
      <c r="CE2154" s="491"/>
      <c r="CF2154" s="491"/>
      <c r="CG2154" s="491"/>
      <c r="CH2154" s="491"/>
      <c r="CI2154" s="491"/>
      <c r="CJ2154" s="491"/>
      <c r="CK2154" s="490"/>
      <c r="CL2154" s="186"/>
    </row>
    <row r="2155" spans="67:90" x14ac:dyDescent="0.2">
      <c r="BO2155" s="490"/>
      <c r="BP2155" s="73"/>
      <c r="BQ2155" s="73"/>
      <c r="BR2155" s="73"/>
      <c r="BS2155" s="493"/>
      <c r="BT2155" s="493"/>
      <c r="BU2155" s="493"/>
      <c r="BV2155" s="70"/>
      <c r="BW2155" s="70"/>
      <c r="BX2155" s="70"/>
      <c r="BY2155" s="70"/>
      <c r="BZ2155" s="70"/>
      <c r="CA2155" s="70"/>
      <c r="CB2155" s="70"/>
      <c r="CC2155" s="70"/>
      <c r="CD2155" s="491"/>
      <c r="CE2155" s="491"/>
      <c r="CF2155" s="491"/>
      <c r="CG2155" s="491"/>
      <c r="CH2155" s="491"/>
      <c r="CI2155" s="491"/>
      <c r="CJ2155" s="491"/>
      <c r="CK2155" s="490"/>
      <c r="CL2155" s="186"/>
    </row>
    <row r="2156" spans="67:90" x14ac:dyDescent="0.2">
      <c r="BO2156" s="490"/>
      <c r="BP2156" s="73"/>
      <c r="BQ2156" s="73"/>
      <c r="BR2156" s="73"/>
      <c r="BS2156" s="493"/>
      <c r="BT2156" s="493"/>
      <c r="BU2156" s="493"/>
      <c r="BV2156" s="70"/>
      <c r="BW2156" s="70"/>
      <c r="BX2156" s="70"/>
      <c r="BY2156" s="70"/>
      <c r="BZ2156" s="70"/>
      <c r="CA2156" s="70"/>
      <c r="CB2156" s="70"/>
      <c r="CC2156" s="70"/>
      <c r="CD2156" s="491"/>
      <c r="CE2156" s="491"/>
      <c r="CF2156" s="491"/>
      <c r="CG2156" s="491"/>
      <c r="CH2156" s="491"/>
      <c r="CI2156" s="491"/>
      <c r="CJ2156" s="491"/>
      <c r="CK2156" s="490"/>
      <c r="CL2156" s="186"/>
    </row>
    <row r="2157" spans="67:90" x14ac:dyDescent="0.2">
      <c r="BO2157" s="490"/>
      <c r="BP2157" s="73"/>
      <c r="BQ2157" s="73"/>
      <c r="BR2157" s="73"/>
      <c r="BS2157" s="493"/>
      <c r="BT2157" s="493"/>
      <c r="BU2157" s="493"/>
      <c r="BV2157" s="70"/>
      <c r="BW2157" s="70"/>
      <c r="BX2157" s="70"/>
      <c r="BY2157" s="70"/>
      <c r="BZ2157" s="70"/>
      <c r="CA2157" s="70"/>
      <c r="CB2157" s="70"/>
      <c r="CC2157" s="70"/>
      <c r="CD2157" s="491"/>
      <c r="CE2157" s="491"/>
      <c r="CF2157" s="491"/>
      <c r="CG2157" s="491"/>
      <c r="CH2157" s="491"/>
      <c r="CI2157" s="491"/>
      <c r="CJ2157" s="491"/>
      <c r="CK2157" s="490"/>
      <c r="CL2157" s="186"/>
    </row>
    <row r="2158" spans="67:90" x14ac:dyDescent="0.2">
      <c r="BO2158" s="490"/>
      <c r="BP2158" s="73"/>
      <c r="BQ2158" s="73"/>
      <c r="BR2158" s="73"/>
      <c r="BS2158" s="493"/>
      <c r="BT2158" s="493"/>
      <c r="BU2158" s="493"/>
      <c r="BV2158" s="70"/>
      <c r="BW2158" s="70"/>
      <c r="BX2158" s="70"/>
      <c r="BY2158" s="70"/>
      <c r="BZ2158" s="70"/>
      <c r="CA2158" s="70"/>
      <c r="CB2158" s="70"/>
      <c r="CC2158" s="70"/>
      <c r="CD2158" s="491"/>
      <c r="CE2158" s="491"/>
      <c r="CF2158" s="491"/>
      <c r="CG2158" s="491"/>
      <c r="CH2158" s="491"/>
      <c r="CI2158" s="491"/>
      <c r="CJ2158" s="491"/>
      <c r="CK2158" s="490"/>
      <c r="CL2158" s="186"/>
    </row>
    <row r="2159" spans="67:90" x14ac:dyDescent="0.2">
      <c r="BO2159" s="490"/>
      <c r="BP2159" s="73"/>
      <c r="BQ2159" s="73"/>
      <c r="BR2159" s="73"/>
      <c r="BS2159" s="493"/>
      <c r="BT2159" s="493"/>
      <c r="BU2159" s="493"/>
      <c r="BV2159" s="70"/>
      <c r="BW2159" s="70"/>
      <c r="BX2159" s="70"/>
      <c r="BY2159" s="70"/>
      <c r="BZ2159" s="70"/>
      <c r="CA2159" s="70"/>
      <c r="CB2159" s="70"/>
      <c r="CC2159" s="70"/>
      <c r="CD2159" s="491"/>
      <c r="CE2159" s="491"/>
      <c r="CF2159" s="491"/>
      <c r="CG2159" s="491"/>
      <c r="CH2159" s="491"/>
      <c r="CI2159" s="491"/>
      <c r="CJ2159" s="491"/>
      <c r="CK2159" s="490"/>
      <c r="CL2159" s="186"/>
    </row>
    <row r="2160" spans="67:90" x14ac:dyDescent="0.2">
      <c r="BO2160" s="490"/>
      <c r="BP2160" s="73"/>
      <c r="BQ2160" s="73"/>
      <c r="BR2160" s="73"/>
      <c r="BS2160" s="493"/>
      <c r="BT2160" s="493"/>
      <c r="BU2160" s="493"/>
      <c r="BV2160" s="70"/>
      <c r="BW2160" s="70"/>
      <c r="BX2160" s="70"/>
      <c r="BY2160" s="70"/>
      <c r="BZ2160" s="70"/>
      <c r="CA2160" s="70"/>
      <c r="CB2160" s="70"/>
      <c r="CC2160" s="70"/>
      <c r="CD2160" s="491"/>
      <c r="CE2160" s="491"/>
      <c r="CF2160" s="491"/>
      <c r="CG2160" s="491"/>
      <c r="CH2160" s="491"/>
      <c r="CI2160" s="491"/>
      <c r="CJ2160" s="491"/>
      <c r="CK2160" s="490"/>
      <c r="CL2160" s="186"/>
    </row>
    <row r="2161" spans="67:90" x14ac:dyDescent="0.2">
      <c r="BO2161" s="490"/>
      <c r="BP2161" s="73"/>
      <c r="BQ2161" s="73"/>
      <c r="BR2161" s="73"/>
      <c r="BS2161" s="493"/>
      <c r="BT2161" s="493"/>
      <c r="BU2161" s="493"/>
      <c r="BV2161" s="70"/>
      <c r="BW2161" s="70"/>
      <c r="BX2161" s="70"/>
      <c r="BY2161" s="70"/>
      <c r="BZ2161" s="70"/>
      <c r="CA2161" s="70"/>
      <c r="CB2161" s="70"/>
      <c r="CC2161" s="70"/>
      <c r="CD2161" s="491"/>
      <c r="CE2161" s="491"/>
      <c r="CF2161" s="491"/>
      <c r="CG2161" s="491"/>
      <c r="CH2161" s="491"/>
      <c r="CI2161" s="491"/>
      <c r="CJ2161" s="491"/>
      <c r="CK2161" s="490"/>
      <c r="CL2161" s="186"/>
    </row>
    <row r="2162" spans="67:90" x14ac:dyDescent="0.2">
      <c r="BO2162" s="490"/>
      <c r="BP2162" s="73"/>
      <c r="BQ2162" s="73"/>
      <c r="BR2162" s="73"/>
      <c r="BS2162" s="493"/>
      <c r="BT2162" s="493"/>
      <c r="BU2162" s="493"/>
      <c r="BV2162" s="70"/>
      <c r="BW2162" s="70"/>
      <c r="BX2162" s="70"/>
      <c r="BY2162" s="70"/>
      <c r="BZ2162" s="70"/>
      <c r="CA2162" s="70"/>
      <c r="CB2162" s="70"/>
      <c r="CC2162" s="70"/>
      <c r="CD2162" s="491"/>
      <c r="CE2162" s="491"/>
      <c r="CF2162" s="491"/>
      <c r="CG2162" s="491"/>
      <c r="CH2162" s="491"/>
      <c r="CI2162" s="491"/>
      <c r="CJ2162" s="491"/>
      <c r="CK2162" s="490"/>
      <c r="CL2162" s="186"/>
    </row>
    <row r="2163" spans="67:90" x14ac:dyDescent="0.2">
      <c r="BO2163" s="490"/>
      <c r="BP2163" s="73"/>
      <c r="BQ2163" s="73"/>
      <c r="BR2163" s="73"/>
      <c r="BS2163" s="493"/>
      <c r="BT2163" s="493"/>
      <c r="BU2163" s="493"/>
      <c r="BV2163" s="70"/>
      <c r="BW2163" s="70"/>
      <c r="BX2163" s="70"/>
      <c r="BY2163" s="70"/>
      <c r="BZ2163" s="70"/>
      <c r="CA2163" s="70"/>
      <c r="CB2163" s="70"/>
      <c r="CC2163" s="70"/>
      <c r="CD2163" s="491"/>
      <c r="CE2163" s="491"/>
      <c r="CF2163" s="491"/>
      <c r="CG2163" s="491"/>
      <c r="CH2163" s="491"/>
      <c r="CI2163" s="491"/>
      <c r="CJ2163" s="491"/>
      <c r="CK2163" s="490"/>
      <c r="CL2163" s="186"/>
    </row>
    <row r="2164" spans="67:90" x14ac:dyDescent="0.2">
      <c r="BO2164" s="490"/>
      <c r="BP2164" s="73"/>
      <c r="BQ2164" s="73"/>
      <c r="BR2164" s="73"/>
      <c r="BS2164" s="493"/>
      <c r="BT2164" s="493"/>
      <c r="BU2164" s="493"/>
      <c r="BV2164" s="70"/>
      <c r="BW2164" s="70"/>
      <c r="BX2164" s="70"/>
      <c r="BY2164" s="70"/>
      <c r="BZ2164" s="70"/>
      <c r="CA2164" s="70"/>
      <c r="CB2164" s="70"/>
      <c r="CC2164" s="70"/>
      <c r="CD2164" s="491"/>
      <c r="CE2164" s="491"/>
      <c r="CF2164" s="491"/>
      <c r="CG2164" s="491"/>
      <c r="CH2164" s="491"/>
      <c r="CI2164" s="491"/>
      <c r="CJ2164" s="491"/>
      <c r="CK2164" s="490"/>
      <c r="CL2164" s="186"/>
    </row>
    <row r="2165" spans="67:90" x14ac:dyDescent="0.2">
      <c r="BO2165" s="490"/>
      <c r="BP2165" s="73"/>
      <c r="BQ2165" s="73"/>
      <c r="BR2165" s="73"/>
      <c r="BS2165" s="493"/>
      <c r="BT2165" s="493"/>
      <c r="BU2165" s="493"/>
      <c r="BV2165" s="70"/>
      <c r="BW2165" s="70"/>
      <c r="BX2165" s="70"/>
      <c r="BY2165" s="70"/>
      <c r="BZ2165" s="70"/>
      <c r="CA2165" s="70"/>
      <c r="CB2165" s="70"/>
      <c r="CC2165" s="70"/>
      <c r="CD2165" s="491"/>
      <c r="CE2165" s="491"/>
      <c r="CF2165" s="491"/>
      <c r="CG2165" s="491"/>
      <c r="CH2165" s="491"/>
      <c r="CI2165" s="491"/>
      <c r="CJ2165" s="491"/>
      <c r="CK2165" s="490"/>
      <c r="CL2165" s="186"/>
    </row>
    <row r="2166" spans="67:90" x14ac:dyDescent="0.2">
      <c r="BO2166" s="490"/>
      <c r="BP2166" s="73"/>
      <c r="BQ2166" s="73"/>
      <c r="BR2166" s="73"/>
      <c r="BS2166" s="493"/>
      <c r="BT2166" s="493"/>
      <c r="BU2166" s="493"/>
      <c r="BV2166" s="70"/>
      <c r="BW2166" s="70"/>
      <c r="BX2166" s="70"/>
      <c r="BY2166" s="70"/>
      <c r="BZ2166" s="70"/>
      <c r="CA2166" s="70"/>
      <c r="CB2166" s="70"/>
      <c r="CC2166" s="70"/>
      <c r="CD2166" s="491"/>
      <c r="CE2166" s="491"/>
      <c r="CF2166" s="491"/>
      <c r="CG2166" s="491"/>
      <c r="CH2166" s="491"/>
      <c r="CI2166" s="491"/>
      <c r="CJ2166" s="491"/>
      <c r="CK2166" s="490"/>
      <c r="CL2166" s="186"/>
    </row>
    <row r="2167" spans="67:90" x14ac:dyDescent="0.2">
      <c r="BO2167" s="490"/>
      <c r="BP2167" s="73"/>
      <c r="BQ2167" s="73"/>
      <c r="BR2167" s="73"/>
      <c r="BS2167" s="493"/>
      <c r="BT2167" s="493"/>
      <c r="BU2167" s="493"/>
      <c r="BV2167" s="70"/>
      <c r="BW2167" s="70"/>
      <c r="BX2167" s="70"/>
      <c r="BY2167" s="70"/>
      <c r="BZ2167" s="70"/>
      <c r="CA2167" s="70"/>
      <c r="CB2167" s="70"/>
      <c r="CC2167" s="70"/>
      <c r="CD2167" s="491"/>
      <c r="CE2167" s="491"/>
      <c r="CF2167" s="491"/>
      <c r="CG2167" s="491"/>
      <c r="CH2167" s="491"/>
      <c r="CI2167" s="491"/>
      <c r="CJ2167" s="491"/>
      <c r="CK2167" s="490"/>
      <c r="CL2167" s="186"/>
    </row>
    <row r="2168" spans="67:90" x14ac:dyDescent="0.2">
      <c r="BO2168" s="490"/>
      <c r="BP2168" s="73"/>
      <c r="BQ2168" s="73"/>
      <c r="BR2168" s="73"/>
      <c r="BS2168" s="493"/>
      <c r="BT2168" s="493"/>
      <c r="BU2168" s="493"/>
      <c r="BV2168" s="70"/>
      <c r="BW2168" s="70"/>
      <c r="BX2168" s="70"/>
      <c r="BY2168" s="70"/>
      <c r="BZ2168" s="70"/>
      <c r="CA2168" s="70"/>
      <c r="CB2168" s="70"/>
      <c r="CC2168" s="70"/>
      <c r="CD2168" s="491"/>
      <c r="CE2168" s="491"/>
      <c r="CF2168" s="491"/>
      <c r="CG2168" s="491"/>
      <c r="CH2168" s="491"/>
      <c r="CI2168" s="491"/>
      <c r="CJ2168" s="491"/>
      <c r="CK2168" s="490"/>
      <c r="CL2168" s="186"/>
    </row>
    <row r="2169" spans="67:90" x14ac:dyDescent="0.2">
      <c r="BO2169" s="490"/>
      <c r="BP2169" s="73"/>
      <c r="BQ2169" s="73"/>
      <c r="BR2169" s="73"/>
      <c r="BS2169" s="493"/>
      <c r="BT2169" s="493"/>
      <c r="BU2169" s="493"/>
      <c r="BV2169" s="70"/>
      <c r="BW2169" s="70"/>
      <c r="BX2169" s="70"/>
      <c r="BY2169" s="70"/>
      <c r="BZ2169" s="70"/>
      <c r="CA2169" s="70"/>
      <c r="CB2169" s="70"/>
      <c r="CC2169" s="70"/>
      <c r="CD2169" s="491"/>
      <c r="CE2169" s="491"/>
      <c r="CF2169" s="491"/>
      <c r="CG2169" s="491"/>
      <c r="CH2169" s="491"/>
      <c r="CI2169" s="491"/>
      <c r="CJ2169" s="491"/>
      <c r="CK2169" s="490"/>
      <c r="CL2169" s="186"/>
    </row>
    <row r="2170" spans="67:90" x14ac:dyDescent="0.2">
      <c r="BO2170" s="490"/>
      <c r="BP2170" s="73"/>
      <c r="BQ2170" s="73"/>
      <c r="BR2170" s="73"/>
      <c r="BS2170" s="493"/>
      <c r="BT2170" s="493"/>
      <c r="BU2170" s="493"/>
      <c r="BV2170" s="70"/>
      <c r="BW2170" s="70"/>
      <c r="BX2170" s="70"/>
      <c r="BY2170" s="70"/>
      <c r="BZ2170" s="70"/>
      <c r="CA2170" s="70"/>
      <c r="CB2170" s="70"/>
      <c r="CC2170" s="70"/>
      <c r="CD2170" s="491"/>
      <c r="CE2170" s="491"/>
      <c r="CF2170" s="491"/>
      <c r="CG2170" s="491"/>
      <c r="CH2170" s="491"/>
      <c r="CI2170" s="491"/>
      <c r="CJ2170" s="491"/>
      <c r="CK2170" s="490"/>
      <c r="CL2170" s="186"/>
    </row>
    <row r="2171" spans="67:90" x14ac:dyDescent="0.2">
      <c r="BO2171" s="490"/>
      <c r="BP2171" s="73"/>
      <c r="BQ2171" s="73"/>
      <c r="BR2171" s="73"/>
      <c r="BS2171" s="493"/>
      <c r="BT2171" s="493"/>
      <c r="BU2171" s="493"/>
      <c r="BV2171" s="70"/>
      <c r="BW2171" s="70"/>
      <c r="BX2171" s="70"/>
      <c r="BY2171" s="70"/>
      <c r="BZ2171" s="70"/>
      <c r="CA2171" s="70"/>
      <c r="CB2171" s="70"/>
      <c r="CC2171" s="70"/>
      <c r="CD2171" s="491"/>
      <c r="CE2171" s="491"/>
      <c r="CF2171" s="491"/>
      <c r="CG2171" s="491"/>
      <c r="CH2171" s="491"/>
      <c r="CI2171" s="491"/>
      <c r="CJ2171" s="491"/>
      <c r="CK2171" s="490"/>
      <c r="CL2171" s="186"/>
    </row>
    <row r="2172" spans="67:90" x14ac:dyDescent="0.2">
      <c r="BO2172" s="490"/>
      <c r="BP2172" s="73"/>
      <c r="BQ2172" s="73"/>
      <c r="BR2172" s="73"/>
      <c r="BS2172" s="493"/>
      <c r="BT2172" s="493"/>
      <c r="BU2172" s="493"/>
      <c r="BV2172" s="70"/>
      <c r="BW2172" s="70"/>
      <c r="BX2172" s="70"/>
      <c r="BY2172" s="70"/>
      <c r="BZ2172" s="70"/>
      <c r="CA2172" s="70"/>
      <c r="CB2172" s="70"/>
      <c r="CC2172" s="70"/>
      <c r="CD2172" s="491"/>
      <c r="CE2172" s="491"/>
      <c r="CF2172" s="491"/>
      <c r="CG2172" s="491"/>
      <c r="CH2172" s="491"/>
      <c r="CI2172" s="491"/>
      <c r="CJ2172" s="491"/>
      <c r="CK2172" s="490"/>
      <c r="CL2172" s="186"/>
    </row>
    <row r="2173" spans="67:90" x14ac:dyDescent="0.2">
      <c r="BO2173" s="490"/>
      <c r="BP2173" s="73"/>
      <c r="BQ2173" s="73"/>
      <c r="BR2173" s="73"/>
      <c r="BS2173" s="493"/>
      <c r="BT2173" s="493"/>
      <c r="BU2173" s="493"/>
      <c r="BV2173" s="70"/>
      <c r="BW2173" s="70"/>
      <c r="BX2173" s="70"/>
      <c r="BY2173" s="70"/>
      <c r="BZ2173" s="70"/>
      <c r="CA2173" s="70"/>
      <c r="CB2173" s="70"/>
      <c r="CC2173" s="70"/>
      <c r="CD2173" s="491"/>
      <c r="CE2173" s="491"/>
      <c r="CF2173" s="491"/>
      <c r="CG2173" s="491"/>
      <c r="CH2173" s="491"/>
      <c r="CI2173" s="491"/>
      <c r="CJ2173" s="491"/>
      <c r="CK2173" s="490"/>
      <c r="CL2173" s="186"/>
    </row>
    <row r="2174" spans="67:90" x14ac:dyDescent="0.2">
      <c r="BO2174" s="490"/>
      <c r="BP2174" s="73"/>
      <c r="BQ2174" s="73"/>
      <c r="BR2174" s="73"/>
      <c r="BS2174" s="493"/>
      <c r="BT2174" s="493"/>
      <c r="BU2174" s="493"/>
      <c r="BV2174" s="70"/>
      <c r="BW2174" s="70"/>
      <c r="BX2174" s="70"/>
      <c r="BY2174" s="70"/>
      <c r="BZ2174" s="70"/>
      <c r="CA2174" s="70"/>
      <c r="CB2174" s="70"/>
      <c r="CC2174" s="70"/>
      <c r="CD2174" s="491"/>
      <c r="CE2174" s="491"/>
      <c r="CF2174" s="491"/>
      <c r="CG2174" s="491"/>
      <c r="CH2174" s="491"/>
      <c r="CI2174" s="491"/>
      <c r="CJ2174" s="491"/>
      <c r="CK2174" s="490"/>
      <c r="CL2174" s="186"/>
    </row>
    <row r="2175" spans="67:90" x14ac:dyDescent="0.2">
      <c r="BO2175" s="490"/>
      <c r="BP2175" s="73"/>
      <c r="BQ2175" s="73"/>
      <c r="BR2175" s="73"/>
      <c r="BS2175" s="493"/>
      <c r="BT2175" s="493"/>
      <c r="BU2175" s="493"/>
      <c r="BV2175" s="70"/>
      <c r="BW2175" s="70"/>
      <c r="BX2175" s="70"/>
      <c r="BY2175" s="70"/>
      <c r="BZ2175" s="70"/>
      <c r="CA2175" s="70"/>
      <c r="CB2175" s="70"/>
      <c r="CC2175" s="70"/>
      <c r="CD2175" s="491"/>
      <c r="CE2175" s="491"/>
      <c r="CF2175" s="491"/>
      <c r="CG2175" s="491"/>
      <c r="CH2175" s="491"/>
      <c r="CI2175" s="491"/>
      <c r="CJ2175" s="491"/>
      <c r="CK2175" s="490"/>
      <c r="CL2175" s="186"/>
    </row>
    <row r="2176" spans="67:90" x14ac:dyDescent="0.2">
      <c r="BO2176" s="490"/>
      <c r="BP2176" s="73"/>
      <c r="BQ2176" s="73"/>
      <c r="BR2176" s="73"/>
      <c r="BS2176" s="493"/>
      <c r="BT2176" s="493"/>
      <c r="BU2176" s="493"/>
      <c r="BV2176" s="70"/>
      <c r="BW2176" s="70"/>
      <c r="BX2176" s="70"/>
      <c r="BY2176" s="70"/>
      <c r="BZ2176" s="70"/>
      <c r="CA2176" s="70"/>
      <c r="CB2176" s="70"/>
      <c r="CC2176" s="70"/>
      <c r="CD2176" s="491"/>
      <c r="CE2176" s="491"/>
      <c r="CF2176" s="491"/>
      <c r="CG2176" s="491"/>
      <c r="CH2176" s="491"/>
      <c r="CI2176" s="491"/>
      <c r="CJ2176" s="491"/>
      <c r="CK2176" s="490"/>
      <c r="CL2176" s="186"/>
    </row>
    <row r="2177" spans="67:90" x14ac:dyDescent="0.2">
      <c r="BO2177" s="490"/>
      <c r="BP2177" s="73"/>
      <c r="BQ2177" s="73"/>
      <c r="BR2177" s="73"/>
      <c r="BS2177" s="493"/>
      <c r="BT2177" s="493"/>
      <c r="BU2177" s="493"/>
      <c r="BV2177" s="70"/>
      <c r="BW2177" s="70"/>
      <c r="BX2177" s="70"/>
      <c r="BY2177" s="70"/>
      <c r="BZ2177" s="70"/>
      <c r="CA2177" s="70"/>
      <c r="CB2177" s="70"/>
      <c r="CC2177" s="70"/>
      <c r="CD2177" s="491"/>
      <c r="CE2177" s="491"/>
      <c r="CF2177" s="491"/>
      <c r="CG2177" s="491"/>
      <c r="CH2177" s="491"/>
      <c r="CI2177" s="491"/>
      <c r="CJ2177" s="491"/>
      <c r="CK2177" s="490"/>
      <c r="CL2177" s="186"/>
    </row>
    <row r="2178" spans="67:90" x14ac:dyDescent="0.2">
      <c r="BO2178" s="490"/>
      <c r="BP2178" s="73"/>
      <c r="BQ2178" s="73"/>
      <c r="BR2178" s="73"/>
      <c r="BS2178" s="493"/>
      <c r="BT2178" s="493"/>
      <c r="BU2178" s="493"/>
      <c r="BV2178" s="70"/>
      <c r="BW2178" s="70"/>
      <c r="BX2178" s="70"/>
      <c r="BY2178" s="70"/>
      <c r="BZ2178" s="70"/>
      <c r="CA2178" s="70"/>
      <c r="CB2178" s="70"/>
      <c r="CC2178" s="70"/>
      <c r="CD2178" s="491"/>
      <c r="CE2178" s="491"/>
      <c r="CF2178" s="491"/>
      <c r="CG2178" s="491"/>
      <c r="CH2178" s="491"/>
      <c r="CI2178" s="491"/>
      <c r="CJ2178" s="491"/>
      <c r="CK2178" s="490"/>
      <c r="CL2178" s="186"/>
    </row>
    <row r="2179" spans="67:90" x14ac:dyDescent="0.2">
      <c r="BO2179" s="490"/>
      <c r="BP2179" s="73"/>
      <c r="BQ2179" s="73"/>
      <c r="BR2179" s="73"/>
      <c r="BS2179" s="493"/>
      <c r="BT2179" s="493"/>
      <c r="BU2179" s="493"/>
      <c r="BV2179" s="70"/>
      <c r="BW2179" s="70"/>
      <c r="BX2179" s="70"/>
      <c r="BY2179" s="70"/>
      <c r="BZ2179" s="70"/>
      <c r="CA2179" s="70"/>
      <c r="CB2179" s="70"/>
      <c r="CC2179" s="70"/>
      <c r="CD2179" s="491"/>
      <c r="CE2179" s="491"/>
      <c r="CF2179" s="491"/>
      <c r="CG2179" s="491"/>
      <c r="CH2179" s="491"/>
      <c r="CI2179" s="491"/>
      <c r="CJ2179" s="491"/>
      <c r="CK2179" s="490"/>
      <c r="CL2179" s="186"/>
    </row>
    <row r="2180" spans="67:90" x14ac:dyDescent="0.2">
      <c r="BO2180" s="490"/>
      <c r="BP2180" s="73"/>
      <c r="BQ2180" s="73"/>
      <c r="BR2180" s="73"/>
      <c r="BS2180" s="493"/>
      <c r="BT2180" s="493"/>
      <c r="BU2180" s="493"/>
      <c r="BV2180" s="70"/>
      <c r="BW2180" s="70"/>
      <c r="BX2180" s="70"/>
      <c r="BY2180" s="70"/>
      <c r="BZ2180" s="70"/>
      <c r="CA2180" s="70"/>
      <c r="CB2180" s="70"/>
      <c r="CC2180" s="70"/>
      <c r="CD2180" s="491"/>
      <c r="CE2180" s="491"/>
      <c r="CF2180" s="491"/>
      <c r="CG2180" s="491"/>
      <c r="CH2180" s="491"/>
      <c r="CI2180" s="491"/>
      <c r="CJ2180" s="491"/>
      <c r="CK2180" s="490"/>
      <c r="CL2180" s="186"/>
    </row>
    <row r="2181" spans="67:90" x14ac:dyDescent="0.2">
      <c r="BO2181" s="490"/>
      <c r="BP2181" s="73"/>
      <c r="BQ2181" s="73"/>
      <c r="BR2181" s="73"/>
      <c r="BS2181" s="493"/>
      <c r="BT2181" s="493"/>
      <c r="BU2181" s="493"/>
      <c r="BV2181" s="70"/>
      <c r="BW2181" s="70"/>
      <c r="BX2181" s="70"/>
      <c r="BY2181" s="70"/>
      <c r="BZ2181" s="70"/>
      <c r="CA2181" s="70"/>
      <c r="CB2181" s="70"/>
      <c r="CC2181" s="70"/>
      <c r="CD2181" s="491"/>
      <c r="CE2181" s="491"/>
      <c r="CF2181" s="491"/>
      <c r="CG2181" s="491"/>
      <c r="CH2181" s="491"/>
      <c r="CI2181" s="491"/>
      <c r="CJ2181" s="491"/>
      <c r="CK2181" s="490"/>
      <c r="CL2181" s="186"/>
    </row>
    <row r="2182" spans="67:90" x14ac:dyDescent="0.2">
      <c r="BO2182" s="490"/>
      <c r="BP2182" s="73"/>
      <c r="BQ2182" s="73"/>
      <c r="BR2182" s="73"/>
      <c r="BS2182" s="493"/>
      <c r="BT2182" s="493"/>
      <c r="BU2182" s="493"/>
      <c r="BV2182" s="70"/>
      <c r="BW2182" s="70"/>
      <c r="BX2182" s="70"/>
      <c r="BY2182" s="70"/>
      <c r="BZ2182" s="70"/>
      <c r="CA2182" s="70"/>
      <c r="CB2182" s="70"/>
      <c r="CC2182" s="70"/>
      <c r="CD2182" s="491"/>
      <c r="CE2182" s="491"/>
      <c r="CF2182" s="491"/>
      <c r="CG2182" s="491"/>
      <c r="CH2182" s="491"/>
      <c r="CI2182" s="491"/>
      <c r="CJ2182" s="491"/>
      <c r="CK2182" s="490"/>
      <c r="CL2182" s="186"/>
    </row>
    <row r="2183" spans="67:90" x14ac:dyDescent="0.2">
      <c r="BO2183" s="490"/>
      <c r="BP2183" s="73"/>
      <c r="BQ2183" s="73"/>
      <c r="BR2183" s="73"/>
      <c r="BS2183" s="493"/>
      <c r="BT2183" s="493"/>
      <c r="BU2183" s="493"/>
      <c r="BV2183" s="70"/>
      <c r="BW2183" s="70"/>
      <c r="BX2183" s="70"/>
      <c r="BY2183" s="70"/>
      <c r="BZ2183" s="70"/>
      <c r="CA2183" s="70"/>
      <c r="CB2183" s="70"/>
      <c r="CC2183" s="70"/>
      <c r="CD2183" s="491"/>
      <c r="CE2183" s="491"/>
      <c r="CF2183" s="491"/>
      <c r="CG2183" s="491"/>
      <c r="CH2183" s="491"/>
      <c r="CI2183" s="491"/>
      <c r="CJ2183" s="491"/>
      <c r="CK2183" s="490"/>
      <c r="CL2183" s="186"/>
    </row>
    <row r="2184" spans="67:90" x14ac:dyDescent="0.2">
      <c r="BO2184" s="490"/>
      <c r="BP2184" s="73"/>
      <c r="BQ2184" s="73"/>
      <c r="BR2184" s="73"/>
      <c r="BS2184" s="493"/>
      <c r="BT2184" s="493"/>
      <c r="BU2184" s="493"/>
      <c r="BV2184" s="70"/>
      <c r="BW2184" s="70"/>
      <c r="BX2184" s="70"/>
      <c r="BY2184" s="70"/>
      <c r="BZ2184" s="70"/>
      <c r="CA2184" s="70"/>
      <c r="CB2184" s="70"/>
      <c r="CC2184" s="70"/>
      <c r="CD2184" s="491"/>
      <c r="CE2184" s="491"/>
      <c r="CF2184" s="491"/>
      <c r="CG2184" s="491"/>
      <c r="CH2184" s="491"/>
      <c r="CI2184" s="491"/>
      <c r="CJ2184" s="491"/>
      <c r="CK2184" s="490"/>
      <c r="CL2184" s="186"/>
    </row>
    <row r="2185" spans="67:90" x14ac:dyDescent="0.2">
      <c r="BO2185" s="490"/>
      <c r="BP2185" s="73"/>
      <c r="BQ2185" s="73"/>
      <c r="BR2185" s="73"/>
      <c r="BS2185" s="493"/>
      <c r="BT2185" s="493"/>
      <c r="BU2185" s="493"/>
      <c r="BV2185" s="70"/>
      <c r="BW2185" s="70"/>
      <c r="BX2185" s="70"/>
      <c r="BY2185" s="70"/>
      <c r="BZ2185" s="70"/>
      <c r="CA2185" s="70"/>
      <c r="CB2185" s="70"/>
      <c r="CC2185" s="70"/>
      <c r="CD2185" s="491"/>
      <c r="CE2185" s="491"/>
      <c r="CF2185" s="491"/>
      <c r="CG2185" s="491"/>
      <c r="CH2185" s="491"/>
      <c r="CI2185" s="491"/>
      <c r="CJ2185" s="491"/>
      <c r="CK2185" s="490"/>
      <c r="CL2185" s="186"/>
    </row>
    <row r="2186" spans="67:90" x14ac:dyDescent="0.2">
      <c r="BO2186" s="490"/>
      <c r="BP2186" s="73"/>
      <c r="BQ2186" s="73"/>
      <c r="BR2186" s="73"/>
      <c r="BS2186" s="493"/>
      <c r="BT2186" s="493"/>
      <c r="BU2186" s="493"/>
      <c r="BV2186" s="70"/>
      <c r="BW2186" s="70"/>
      <c r="BX2186" s="70"/>
      <c r="BY2186" s="70"/>
      <c r="BZ2186" s="70"/>
      <c r="CA2186" s="70"/>
      <c r="CB2186" s="70"/>
      <c r="CC2186" s="70"/>
      <c r="CD2186" s="491"/>
      <c r="CE2186" s="491"/>
      <c r="CF2186" s="491"/>
      <c r="CG2186" s="491"/>
      <c r="CH2186" s="491"/>
      <c r="CI2186" s="491"/>
      <c r="CJ2186" s="491"/>
      <c r="CK2186" s="490"/>
      <c r="CL2186" s="186"/>
    </row>
    <row r="2187" spans="67:90" x14ac:dyDescent="0.2">
      <c r="BO2187" s="490"/>
      <c r="BP2187" s="73"/>
      <c r="BQ2187" s="73"/>
      <c r="BR2187" s="73"/>
      <c r="BS2187" s="493"/>
      <c r="BT2187" s="493"/>
      <c r="BU2187" s="493"/>
      <c r="BV2187" s="70"/>
      <c r="BW2187" s="70"/>
      <c r="BX2187" s="70"/>
      <c r="BY2187" s="70"/>
      <c r="BZ2187" s="70"/>
      <c r="CA2187" s="70"/>
      <c r="CB2187" s="70"/>
      <c r="CC2187" s="70"/>
      <c r="CD2187" s="491"/>
      <c r="CE2187" s="491"/>
      <c r="CF2187" s="491"/>
      <c r="CG2187" s="491"/>
      <c r="CH2187" s="491"/>
      <c r="CI2187" s="491"/>
      <c r="CJ2187" s="491"/>
      <c r="CK2187" s="490"/>
      <c r="CL2187" s="186"/>
    </row>
    <row r="2188" spans="67:90" x14ac:dyDescent="0.2">
      <c r="BO2188" s="490"/>
      <c r="BP2188" s="73"/>
      <c r="BQ2188" s="73"/>
      <c r="BR2188" s="73"/>
      <c r="BS2188" s="493"/>
      <c r="BT2188" s="493"/>
      <c r="BU2188" s="493"/>
      <c r="BV2188" s="70"/>
      <c r="BW2188" s="70"/>
      <c r="BX2188" s="70"/>
      <c r="BY2188" s="70"/>
      <c r="BZ2188" s="70"/>
      <c r="CA2188" s="70"/>
      <c r="CB2188" s="70"/>
      <c r="CC2188" s="70"/>
      <c r="CD2188" s="491"/>
      <c r="CE2188" s="491"/>
      <c r="CF2188" s="491"/>
      <c r="CG2188" s="491"/>
      <c r="CH2188" s="491"/>
      <c r="CI2188" s="491"/>
      <c r="CJ2188" s="491"/>
      <c r="CK2188" s="490"/>
      <c r="CL2188" s="186"/>
    </row>
    <row r="2189" spans="67:90" x14ac:dyDescent="0.2">
      <c r="BO2189" s="490"/>
      <c r="BP2189" s="73"/>
      <c r="BQ2189" s="73"/>
      <c r="BR2189" s="73"/>
      <c r="BS2189" s="493"/>
      <c r="BT2189" s="493"/>
      <c r="BU2189" s="493"/>
      <c r="BV2189" s="70"/>
      <c r="BW2189" s="70"/>
      <c r="BX2189" s="70"/>
      <c r="BY2189" s="70"/>
      <c r="BZ2189" s="70"/>
      <c r="CA2189" s="70"/>
      <c r="CB2189" s="70"/>
      <c r="CC2189" s="70"/>
      <c r="CD2189" s="491"/>
      <c r="CE2189" s="491"/>
      <c r="CF2189" s="491"/>
      <c r="CG2189" s="491"/>
      <c r="CH2189" s="491"/>
      <c r="CI2189" s="491"/>
      <c r="CJ2189" s="491"/>
      <c r="CK2189" s="490"/>
      <c r="CL2189" s="186"/>
    </row>
    <row r="2190" spans="67:90" x14ac:dyDescent="0.2">
      <c r="BO2190" s="490"/>
      <c r="BP2190" s="73"/>
      <c r="BQ2190" s="73"/>
      <c r="BR2190" s="73"/>
      <c r="BS2190" s="493"/>
      <c r="BT2190" s="493"/>
      <c r="BU2190" s="493"/>
      <c r="BV2190" s="70"/>
      <c r="BW2190" s="70"/>
      <c r="BX2190" s="70"/>
      <c r="BY2190" s="70"/>
      <c r="BZ2190" s="70"/>
      <c r="CA2190" s="70"/>
      <c r="CB2190" s="70"/>
      <c r="CC2190" s="70"/>
      <c r="CD2190" s="491"/>
      <c r="CE2190" s="491"/>
      <c r="CF2190" s="491"/>
      <c r="CG2190" s="491"/>
      <c r="CH2190" s="491"/>
      <c r="CI2190" s="491"/>
      <c r="CJ2190" s="491"/>
      <c r="CK2190" s="490"/>
      <c r="CL2190" s="186"/>
    </row>
    <row r="2191" spans="67:90" x14ac:dyDescent="0.2">
      <c r="BO2191" s="490"/>
      <c r="BP2191" s="73"/>
      <c r="BQ2191" s="73"/>
      <c r="BR2191" s="73"/>
      <c r="BS2191" s="493"/>
      <c r="BT2191" s="493"/>
      <c r="BU2191" s="493"/>
      <c r="BV2191" s="70"/>
      <c r="BW2191" s="70"/>
      <c r="BX2191" s="70"/>
      <c r="BY2191" s="70"/>
      <c r="BZ2191" s="70"/>
      <c r="CA2191" s="70"/>
      <c r="CB2191" s="70"/>
      <c r="CC2191" s="70"/>
      <c r="CD2191" s="491"/>
      <c r="CE2191" s="491"/>
      <c r="CF2191" s="491"/>
      <c r="CG2191" s="491"/>
      <c r="CH2191" s="491"/>
      <c r="CI2191" s="491"/>
      <c r="CJ2191" s="491"/>
      <c r="CK2191" s="490"/>
      <c r="CL2191" s="186"/>
    </row>
    <row r="2192" spans="67:90" x14ac:dyDescent="0.2">
      <c r="BO2192" s="490"/>
      <c r="BP2192" s="73"/>
      <c r="BQ2192" s="73"/>
      <c r="BR2192" s="73"/>
      <c r="BS2192" s="493"/>
      <c r="BT2192" s="493"/>
      <c r="BU2192" s="493"/>
      <c r="BV2192" s="70"/>
      <c r="BW2192" s="70"/>
      <c r="BX2192" s="70"/>
      <c r="BY2192" s="70"/>
      <c r="BZ2192" s="70"/>
      <c r="CA2192" s="70"/>
      <c r="CB2192" s="70"/>
      <c r="CC2192" s="70"/>
      <c r="CD2192" s="491"/>
      <c r="CE2192" s="491"/>
      <c r="CF2192" s="491"/>
      <c r="CG2192" s="491"/>
      <c r="CH2192" s="491"/>
      <c r="CI2192" s="491"/>
      <c r="CJ2192" s="491"/>
      <c r="CK2192" s="490"/>
      <c r="CL2192" s="186"/>
    </row>
    <row r="2193" spans="67:90" x14ac:dyDescent="0.2">
      <c r="BO2193" s="490"/>
      <c r="BP2193" s="73"/>
      <c r="BQ2193" s="73"/>
      <c r="BR2193" s="73"/>
      <c r="BS2193" s="493"/>
      <c r="BT2193" s="493"/>
      <c r="BU2193" s="493"/>
      <c r="BV2193" s="70"/>
      <c r="BW2193" s="70"/>
      <c r="BX2193" s="70"/>
      <c r="BY2193" s="70"/>
      <c r="BZ2193" s="70"/>
      <c r="CA2193" s="70"/>
      <c r="CB2193" s="70"/>
      <c r="CC2193" s="70"/>
      <c r="CD2193" s="491"/>
      <c r="CE2193" s="491"/>
      <c r="CF2193" s="491"/>
      <c r="CG2193" s="491"/>
      <c r="CH2193" s="491"/>
      <c r="CI2193" s="491"/>
      <c r="CJ2193" s="491"/>
      <c r="CK2193" s="490"/>
      <c r="CL2193" s="186"/>
    </row>
    <row r="2194" spans="67:90" x14ac:dyDescent="0.2">
      <c r="BO2194" s="490"/>
      <c r="BP2194" s="73"/>
      <c r="BQ2194" s="73"/>
      <c r="BR2194" s="73"/>
      <c r="BS2194" s="493"/>
      <c r="BT2194" s="493"/>
      <c r="BU2194" s="493"/>
      <c r="BV2194" s="70"/>
      <c r="BW2194" s="70"/>
      <c r="BX2194" s="70"/>
      <c r="BY2194" s="70"/>
      <c r="BZ2194" s="70"/>
      <c r="CA2194" s="70"/>
      <c r="CB2194" s="70"/>
      <c r="CC2194" s="70"/>
      <c r="CD2194" s="491"/>
      <c r="CE2194" s="491"/>
      <c r="CF2194" s="491"/>
      <c r="CG2194" s="491"/>
      <c r="CH2194" s="491"/>
      <c r="CI2194" s="491"/>
      <c r="CJ2194" s="491"/>
      <c r="CK2194" s="490"/>
      <c r="CL2194" s="186"/>
    </row>
    <row r="2195" spans="67:90" x14ac:dyDescent="0.2">
      <c r="BO2195" s="490"/>
      <c r="BP2195" s="73"/>
      <c r="BQ2195" s="73"/>
      <c r="BR2195" s="73"/>
      <c r="BS2195" s="493"/>
      <c r="BT2195" s="493"/>
      <c r="BU2195" s="493"/>
      <c r="BV2195" s="70"/>
      <c r="BW2195" s="70"/>
      <c r="BX2195" s="70"/>
      <c r="BY2195" s="70"/>
      <c r="BZ2195" s="70"/>
      <c r="CA2195" s="70"/>
      <c r="CB2195" s="70"/>
      <c r="CC2195" s="70"/>
      <c r="CD2195" s="491"/>
      <c r="CE2195" s="491"/>
      <c r="CF2195" s="491"/>
      <c r="CG2195" s="491"/>
      <c r="CH2195" s="491"/>
      <c r="CI2195" s="491"/>
      <c r="CJ2195" s="491"/>
      <c r="CK2195" s="490"/>
      <c r="CL2195" s="186"/>
    </row>
    <row r="2196" spans="67:90" x14ac:dyDescent="0.2">
      <c r="BO2196" s="490"/>
      <c r="BP2196" s="73"/>
      <c r="BQ2196" s="73"/>
      <c r="BR2196" s="73"/>
      <c r="BS2196" s="493"/>
      <c r="BT2196" s="493"/>
      <c r="BU2196" s="493"/>
      <c r="BV2196" s="70"/>
      <c r="BW2196" s="70"/>
      <c r="BX2196" s="70"/>
      <c r="BY2196" s="70"/>
      <c r="BZ2196" s="70"/>
      <c r="CA2196" s="70"/>
      <c r="CB2196" s="70"/>
      <c r="CC2196" s="70"/>
      <c r="CD2196" s="491"/>
      <c r="CE2196" s="491"/>
      <c r="CF2196" s="491"/>
      <c r="CG2196" s="491"/>
      <c r="CH2196" s="491"/>
      <c r="CI2196" s="491"/>
      <c r="CJ2196" s="491"/>
      <c r="CK2196" s="490"/>
      <c r="CL2196" s="186"/>
    </row>
    <row r="2197" spans="67:90" x14ac:dyDescent="0.2">
      <c r="BO2197" s="490"/>
      <c r="BP2197" s="73"/>
      <c r="BQ2197" s="73"/>
      <c r="BR2197" s="73"/>
      <c r="BS2197" s="493"/>
      <c r="BT2197" s="493"/>
      <c r="BU2197" s="493"/>
      <c r="BV2197" s="70"/>
      <c r="BW2197" s="70"/>
      <c r="BX2197" s="70"/>
      <c r="BY2197" s="70"/>
      <c r="BZ2197" s="70"/>
      <c r="CA2197" s="70"/>
      <c r="CB2197" s="70"/>
      <c r="CC2197" s="70"/>
      <c r="CD2197" s="491"/>
      <c r="CE2197" s="491"/>
      <c r="CF2197" s="491"/>
      <c r="CG2197" s="491"/>
      <c r="CH2197" s="491"/>
      <c r="CI2197" s="491"/>
      <c r="CJ2197" s="491"/>
      <c r="CK2197" s="490"/>
      <c r="CL2197" s="186"/>
    </row>
    <row r="2198" spans="67:90" x14ac:dyDescent="0.2">
      <c r="BO2198" s="490"/>
      <c r="BP2198" s="73"/>
      <c r="BQ2198" s="73"/>
      <c r="BR2198" s="73"/>
      <c r="BS2198" s="493"/>
      <c r="BT2198" s="493"/>
      <c r="BU2198" s="493"/>
      <c r="BV2198" s="70"/>
      <c r="BW2198" s="70"/>
      <c r="BX2198" s="70"/>
      <c r="BY2198" s="70"/>
      <c r="BZ2198" s="70"/>
      <c r="CA2198" s="70"/>
      <c r="CB2198" s="70"/>
      <c r="CC2198" s="70"/>
      <c r="CD2198" s="491"/>
      <c r="CE2198" s="491"/>
      <c r="CF2198" s="491"/>
      <c r="CG2198" s="491"/>
      <c r="CH2198" s="491"/>
      <c r="CI2198" s="491"/>
      <c r="CJ2198" s="491"/>
      <c r="CK2198" s="490"/>
      <c r="CL2198" s="186"/>
    </row>
    <row r="2199" spans="67:90" x14ac:dyDescent="0.2">
      <c r="BO2199" s="490"/>
      <c r="BP2199" s="73"/>
      <c r="BQ2199" s="73"/>
      <c r="BR2199" s="73"/>
      <c r="BS2199" s="493"/>
      <c r="BT2199" s="493"/>
      <c r="BU2199" s="493"/>
      <c r="BV2199" s="70"/>
      <c r="BW2199" s="70"/>
      <c r="BX2199" s="70"/>
      <c r="BY2199" s="70"/>
      <c r="BZ2199" s="70"/>
      <c r="CA2199" s="70"/>
      <c r="CB2199" s="70"/>
      <c r="CC2199" s="70"/>
      <c r="CD2199" s="491"/>
      <c r="CE2199" s="491"/>
      <c r="CF2199" s="491"/>
      <c r="CG2199" s="491"/>
      <c r="CH2199" s="491"/>
      <c r="CI2199" s="491"/>
      <c r="CJ2199" s="491"/>
      <c r="CK2199" s="490"/>
      <c r="CL2199" s="186"/>
    </row>
    <row r="2200" spans="67:90" x14ac:dyDescent="0.2">
      <c r="BO2200" s="490"/>
      <c r="BP2200" s="73"/>
      <c r="BQ2200" s="73"/>
      <c r="BR2200" s="73"/>
      <c r="BS2200" s="493"/>
      <c r="BT2200" s="493"/>
      <c r="BU2200" s="493"/>
      <c r="BV2200" s="70"/>
      <c r="BW2200" s="70"/>
      <c r="BX2200" s="70"/>
      <c r="BY2200" s="70"/>
      <c r="BZ2200" s="70"/>
      <c r="CA2200" s="70"/>
      <c r="CB2200" s="70"/>
      <c r="CC2200" s="70"/>
      <c r="CD2200" s="491"/>
      <c r="CE2200" s="491"/>
      <c r="CF2200" s="491"/>
      <c r="CG2200" s="491"/>
      <c r="CH2200" s="491"/>
      <c r="CI2200" s="491"/>
      <c r="CJ2200" s="491"/>
      <c r="CK2200" s="490"/>
      <c r="CL2200" s="186"/>
    </row>
    <row r="2201" spans="67:90" x14ac:dyDescent="0.2">
      <c r="BO2201" s="490"/>
      <c r="BP2201" s="73"/>
      <c r="BQ2201" s="73"/>
      <c r="BR2201" s="73"/>
      <c r="BS2201" s="493"/>
      <c r="BT2201" s="493"/>
      <c r="BU2201" s="493"/>
      <c r="BV2201" s="70"/>
      <c r="BW2201" s="70"/>
      <c r="BX2201" s="70"/>
      <c r="BY2201" s="70"/>
      <c r="BZ2201" s="70"/>
      <c r="CA2201" s="70"/>
      <c r="CB2201" s="70"/>
      <c r="CC2201" s="70"/>
      <c r="CD2201" s="491"/>
      <c r="CE2201" s="491"/>
      <c r="CF2201" s="491"/>
      <c r="CG2201" s="491"/>
      <c r="CH2201" s="491"/>
      <c r="CI2201" s="491"/>
      <c r="CJ2201" s="491"/>
      <c r="CK2201" s="490"/>
      <c r="CL2201" s="186"/>
    </row>
    <row r="2202" spans="67:90" x14ac:dyDescent="0.2">
      <c r="BO2202" s="490"/>
      <c r="BP2202" s="73"/>
      <c r="BQ2202" s="73"/>
      <c r="BR2202" s="73"/>
      <c r="BS2202" s="493"/>
      <c r="BT2202" s="493"/>
      <c r="BU2202" s="493"/>
      <c r="BV2202" s="70"/>
      <c r="BW2202" s="70"/>
      <c r="BX2202" s="70"/>
      <c r="BY2202" s="70"/>
      <c r="BZ2202" s="70"/>
      <c r="CA2202" s="70"/>
      <c r="CB2202" s="70"/>
      <c r="CC2202" s="70"/>
      <c r="CD2202" s="491"/>
      <c r="CE2202" s="491"/>
      <c r="CF2202" s="491"/>
      <c r="CG2202" s="491"/>
      <c r="CH2202" s="491"/>
      <c r="CI2202" s="491"/>
      <c r="CJ2202" s="491"/>
      <c r="CK2202" s="490"/>
      <c r="CL2202" s="186"/>
    </row>
    <row r="2203" spans="67:90" x14ac:dyDescent="0.2">
      <c r="BO2203" s="490"/>
      <c r="BP2203" s="73"/>
      <c r="BQ2203" s="73"/>
      <c r="BR2203" s="73"/>
      <c r="BS2203" s="493"/>
      <c r="BT2203" s="493"/>
      <c r="BU2203" s="493"/>
      <c r="BV2203" s="70"/>
      <c r="BW2203" s="70"/>
      <c r="BX2203" s="70"/>
      <c r="BY2203" s="70"/>
      <c r="BZ2203" s="70"/>
      <c r="CA2203" s="70"/>
      <c r="CB2203" s="70"/>
      <c r="CC2203" s="70"/>
      <c r="CD2203" s="491"/>
      <c r="CE2203" s="491"/>
      <c r="CF2203" s="491"/>
      <c r="CG2203" s="491"/>
      <c r="CH2203" s="491"/>
      <c r="CI2203" s="491"/>
      <c r="CJ2203" s="491"/>
      <c r="CK2203" s="490"/>
      <c r="CL2203" s="186"/>
    </row>
    <row r="2204" spans="67:90" x14ac:dyDescent="0.2">
      <c r="BO2204" s="490"/>
      <c r="BP2204" s="73"/>
      <c r="BQ2204" s="73"/>
      <c r="BR2204" s="73"/>
      <c r="BS2204" s="493"/>
      <c r="BT2204" s="493"/>
      <c r="BU2204" s="493"/>
      <c r="BV2204" s="70"/>
      <c r="BW2204" s="70"/>
      <c r="BX2204" s="70"/>
      <c r="BY2204" s="70"/>
      <c r="BZ2204" s="70"/>
      <c r="CA2204" s="70"/>
      <c r="CB2204" s="70"/>
      <c r="CC2204" s="70"/>
      <c r="CD2204" s="491"/>
      <c r="CE2204" s="491"/>
      <c r="CF2204" s="491"/>
      <c r="CG2204" s="491"/>
      <c r="CH2204" s="491"/>
      <c r="CI2204" s="491"/>
      <c r="CJ2204" s="491"/>
      <c r="CK2204" s="490"/>
      <c r="CL2204" s="186"/>
    </row>
    <row r="2205" spans="67:90" x14ac:dyDescent="0.2">
      <c r="BO2205" s="490"/>
      <c r="BP2205" s="73"/>
      <c r="BQ2205" s="73"/>
      <c r="BR2205" s="73"/>
      <c r="BS2205" s="493"/>
      <c r="BT2205" s="493"/>
      <c r="BU2205" s="493"/>
      <c r="BV2205" s="70"/>
      <c r="BW2205" s="70"/>
      <c r="BX2205" s="70"/>
      <c r="BY2205" s="70"/>
      <c r="BZ2205" s="70"/>
      <c r="CA2205" s="70"/>
      <c r="CB2205" s="70"/>
      <c r="CC2205" s="70"/>
      <c r="CD2205" s="491"/>
      <c r="CE2205" s="491"/>
      <c r="CF2205" s="491"/>
      <c r="CG2205" s="491"/>
      <c r="CH2205" s="491"/>
      <c r="CI2205" s="491"/>
      <c r="CJ2205" s="491"/>
      <c r="CK2205" s="490"/>
      <c r="CL2205" s="186"/>
    </row>
    <row r="2206" spans="67:90" x14ac:dyDescent="0.2">
      <c r="BO2206" s="490"/>
      <c r="BP2206" s="73"/>
      <c r="BQ2206" s="73"/>
      <c r="BR2206" s="73"/>
      <c r="BS2206" s="493"/>
      <c r="BT2206" s="493"/>
      <c r="BU2206" s="493"/>
      <c r="BV2206" s="70"/>
      <c r="BW2206" s="70"/>
      <c r="BX2206" s="70"/>
      <c r="BY2206" s="70"/>
      <c r="BZ2206" s="70"/>
      <c r="CA2206" s="70"/>
      <c r="CB2206" s="70"/>
      <c r="CC2206" s="70"/>
      <c r="CD2206" s="491"/>
      <c r="CE2206" s="491"/>
      <c r="CF2206" s="491"/>
      <c r="CG2206" s="491"/>
      <c r="CH2206" s="491"/>
      <c r="CI2206" s="491"/>
      <c r="CJ2206" s="491"/>
      <c r="CK2206" s="490"/>
      <c r="CL2206" s="186"/>
    </row>
    <row r="2207" spans="67:90" x14ac:dyDescent="0.2">
      <c r="BO2207" s="490"/>
      <c r="BP2207" s="73"/>
      <c r="BQ2207" s="73"/>
      <c r="BR2207" s="73"/>
      <c r="BS2207" s="493"/>
      <c r="BT2207" s="493"/>
      <c r="BU2207" s="493"/>
      <c r="BV2207" s="70"/>
      <c r="BW2207" s="70"/>
      <c r="BX2207" s="70"/>
      <c r="BY2207" s="70"/>
      <c r="BZ2207" s="70"/>
      <c r="CA2207" s="70"/>
      <c r="CB2207" s="70"/>
      <c r="CC2207" s="70"/>
      <c r="CD2207" s="491"/>
      <c r="CE2207" s="491"/>
      <c r="CF2207" s="491"/>
      <c r="CG2207" s="491"/>
      <c r="CH2207" s="491"/>
      <c r="CI2207" s="491"/>
      <c r="CJ2207" s="491"/>
      <c r="CK2207" s="490"/>
      <c r="CL2207" s="186"/>
    </row>
    <row r="2208" spans="67:90" x14ac:dyDescent="0.2">
      <c r="BO2208" s="490"/>
      <c r="BP2208" s="73"/>
      <c r="BQ2208" s="73"/>
      <c r="BR2208" s="73"/>
      <c r="BS2208" s="493"/>
      <c r="BT2208" s="493"/>
      <c r="BU2208" s="493"/>
      <c r="BV2208" s="70"/>
      <c r="BW2208" s="70"/>
      <c r="BX2208" s="70"/>
      <c r="BY2208" s="70"/>
      <c r="BZ2208" s="70"/>
      <c r="CA2208" s="70"/>
      <c r="CB2208" s="70"/>
      <c r="CC2208" s="70"/>
      <c r="CD2208" s="491"/>
      <c r="CE2208" s="491"/>
      <c r="CF2208" s="491"/>
      <c r="CG2208" s="491"/>
      <c r="CH2208" s="491"/>
      <c r="CI2208" s="491"/>
      <c r="CJ2208" s="491"/>
      <c r="CK2208" s="490"/>
      <c r="CL2208" s="186"/>
    </row>
    <row r="2209" spans="67:90" x14ac:dyDescent="0.2">
      <c r="BO2209" s="490"/>
      <c r="BP2209" s="73"/>
      <c r="BQ2209" s="73"/>
      <c r="BR2209" s="73"/>
      <c r="BS2209" s="493"/>
      <c r="BT2209" s="493"/>
      <c r="BU2209" s="493"/>
      <c r="BV2209" s="70"/>
      <c r="BW2209" s="70"/>
      <c r="BX2209" s="70"/>
      <c r="BY2209" s="70"/>
      <c r="BZ2209" s="70"/>
      <c r="CA2209" s="70"/>
      <c r="CB2209" s="70"/>
      <c r="CC2209" s="70"/>
      <c r="CD2209" s="491"/>
      <c r="CE2209" s="491"/>
      <c r="CF2209" s="491"/>
      <c r="CG2209" s="491"/>
      <c r="CH2209" s="491"/>
      <c r="CI2209" s="491"/>
      <c r="CJ2209" s="491"/>
      <c r="CK2209" s="490"/>
      <c r="CL2209" s="186"/>
    </row>
    <row r="2210" spans="67:90" x14ac:dyDescent="0.2">
      <c r="BO2210" s="490"/>
      <c r="BP2210" s="73"/>
      <c r="BQ2210" s="73"/>
      <c r="BR2210" s="73"/>
      <c r="BS2210" s="493"/>
      <c r="BT2210" s="493"/>
      <c r="BU2210" s="493"/>
      <c r="BV2210" s="70"/>
      <c r="BW2210" s="70"/>
      <c r="BX2210" s="70"/>
      <c r="BY2210" s="70"/>
      <c r="BZ2210" s="70"/>
      <c r="CA2210" s="70"/>
      <c r="CB2210" s="70"/>
      <c r="CC2210" s="70"/>
      <c r="CD2210" s="491"/>
      <c r="CE2210" s="491"/>
      <c r="CF2210" s="491"/>
      <c r="CG2210" s="491"/>
      <c r="CH2210" s="491"/>
      <c r="CI2210" s="491"/>
      <c r="CJ2210" s="491"/>
      <c r="CK2210" s="490"/>
      <c r="CL2210" s="186"/>
    </row>
    <row r="2211" spans="67:90" x14ac:dyDescent="0.2">
      <c r="BO2211" s="490"/>
      <c r="BP2211" s="73"/>
      <c r="BQ2211" s="73"/>
      <c r="BR2211" s="73"/>
      <c r="BS2211" s="493"/>
      <c r="BT2211" s="493"/>
      <c r="BU2211" s="493"/>
      <c r="BV2211" s="70"/>
      <c r="BW2211" s="70"/>
      <c r="BX2211" s="70"/>
      <c r="BY2211" s="70"/>
      <c r="BZ2211" s="70"/>
      <c r="CA2211" s="70"/>
      <c r="CB2211" s="70"/>
      <c r="CC2211" s="70"/>
      <c r="CD2211" s="491"/>
      <c r="CE2211" s="491"/>
      <c r="CF2211" s="491"/>
      <c r="CG2211" s="491"/>
      <c r="CH2211" s="491"/>
      <c r="CI2211" s="491"/>
      <c r="CJ2211" s="491"/>
      <c r="CK2211" s="490"/>
      <c r="CL2211" s="186"/>
    </row>
    <row r="2212" spans="67:90" x14ac:dyDescent="0.2">
      <c r="BO2212" s="490"/>
      <c r="BP2212" s="73"/>
      <c r="BQ2212" s="73"/>
      <c r="BR2212" s="73"/>
      <c r="BS2212" s="493"/>
      <c r="BT2212" s="493"/>
      <c r="BU2212" s="493"/>
      <c r="BV2212" s="70"/>
      <c r="BW2212" s="70"/>
      <c r="BX2212" s="70"/>
      <c r="BY2212" s="70"/>
      <c r="BZ2212" s="70"/>
      <c r="CA2212" s="70"/>
      <c r="CB2212" s="70"/>
      <c r="CC2212" s="70"/>
      <c r="CD2212" s="491"/>
      <c r="CE2212" s="491"/>
      <c r="CF2212" s="491"/>
      <c r="CG2212" s="491"/>
      <c r="CH2212" s="491"/>
      <c r="CI2212" s="491"/>
      <c r="CJ2212" s="491"/>
      <c r="CK2212" s="490"/>
      <c r="CL2212" s="186"/>
    </row>
    <row r="2213" spans="67:90" x14ac:dyDescent="0.2">
      <c r="BO2213" s="490"/>
      <c r="BP2213" s="73"/>
      <c r="BQ2213" s="73"/>
      <c r="BR2213" s="73"/>
      <c r="BS2213" s="493"/>
      <c r="BT2213" s="493"/>
      <c r="BU2213" s="493"/>
      <c r="BV2213" s="70"/>
      <c r="BW2213" s="70"/>
      <c r="BX2213" s="70"/>
      <c r="BY2213" s="70"/>
      <c r="BZ2213" s="70"/>
      <c r="CA2213" s="70"/>
      <c r="CB2213" s="70"/>
      <c r="CC2213" s="70"/>
      <c r="CD2213" s="491"/>
      <c r="CE2213" s="491"/>
      <c r="CF2213" s="491"/>
      <c r="CG2213" s="491"/>
      <c r="CH2213" s="491"/>
      <c r="CI2213" s="491"/>
      <c r="CJ2213" s="491"/>
      <c r="CK2213" s="490"/>
      <c r="CL2213" s="186"/>
    </row>
    <row r="2214" spans="67:90" x14ac:dyDescent="0.2">
      <c r="BO2214" s="490"/>
      <c r="BP2214" s="73"/>
      <c r="BQ2214" s="73"/>
      <c r="BR2214" s="73"/>
      <c r="BS2214" s="493"/>
      <c r="BT2214" s="493"/>
      <c r="BU2214" s="493"/>
      <c r="BV2214" s="70"/>
      <c r="BW2214" s="70"/>
      <c r="BX2214" s="70"/>
      <c r="BY2214" s="70"/>
      <c r="BZ2214" s="70"/>
      <c r="CA2214" s="70"/>
      <c r="CB2214" s="70"/>
      <c r="CC2214" s="70"/>
      <c r="CD2214" s="491"/>
      <c r="CE2214" s="491"/>
      <c r="CF2214" s="491"/>
      <c r="CG2214" s="491"/>
      <c r="CH2214" s="491"/>
      <c r="CI2214" s="491"/>
      <c r="CJ2214" s="491"/>
      <c r="CK2214" s="490"/>
      <c r="CL2214" s="186"/>
    </row>
    <row r="2215" spans="67:90" x14ac:dyDescent="0.2">
      <c r="BO2215" s="490"/>
      <c r="BP2215" s="73"/>
      <c r="BQ2215" s="73"/>
      <c r="BR2215" s="73"/>
      <c r="BS2215" s="493"/>
      <c r="BT2215" s="493"/>
      <c r="BU2215" s="493"/>
      <c r="BV2215" s="70"/>
      <c r="BW2215" s="70"/>
      <c r="BX2215" s="70"/>
      <c r="BY2215" s="70"/>
      <c r="BZ2215" s="70"/>
      <c r="CA2215" s="70"/>
      <c r="CB2215" s="70"/>
      <c r="CC2215" s="70"/>
      <c r="CD2215" s="491"/>
      <c r="CE2215" s="491"/>
      <c r="CF2215" s="491"/>
      <c r="CG2215" s="491"/>
      <c r="CH2215" s="491"/>
      <c r="CI2215" s="491"/>
      <c r="CJ2215" s="491"/>
      <c r="CK2215" s="490"/>
      <c r="CL2215" s="186"/>
    </row>
    <row r="2216" spans="67:90" x14ac:dyDescent="0.2">
      <c r="BO2216" s="490"/>
      <c r="BP2216" s="73"/>
      <c r="BQ2216" s="73"/>
      <c r="BR2216" s="73"/>
      <c r="BS2216" s="493"/>
      <c r="BT2216" s="493"/>
      <c r="BU2216" s="493"/>
      <c r="BV2216" s="70"/>
      <c r="BW2216" s="70"/>
      <c r="BX2216" s="70"/>
      <c r="BY2216" s="70"/>
      <c r="BZ2216" s="70"/>
      <c r="CA2216" s="70"/>
      <c r="CB2216" s="70"/>
      <c r="CC2216" s="70"/>
      <c r="CD2216" s="491"/>
      <c r="CE2216" s="491"/>
      <c r="CF2216" s="491"/>
      <c r="CG2216" s="491"/>
      <c r="CH2216" s="491"/>
      <c r="CI2216" s="491"/>
      <c r="CJ2216" s="491"/>
      <c r="CK2216" s="490"/>
      <c r="CL2216" s="186"/>
    </row>
    <row r="2217" spans="67:90" x14ac:dyDescent="0.2">
      <c r="BO2217" s="490"/>
      <c r="BP2217" s="73"/>
      <c r="BQ2217" s="73"/>
      <c r="BR2217" s="73"/>
      <c r="BS2217" s="493"/>
      <c r="BT2217" s="493"/>
      <c r="BU2217" s="493"/>
      <c r="BV2217" s="70"/>
      <c r="BW2217" s="70"/>
      <c r="BX2217" s="70"/>
      <c r="BY2217" s="70"/>
      <c r="BZ2217" s="70"/>
      <c r="CA2217" s="70"/>
      <c r="CB2217" s="70"/>
      <c r="CC2217" s="70"/>
      <c r="CD2217" s="491"/>
      <c r="CE2217" s="491"/>
      <c r="CF2217" s="491"/>
      <c r="CG2217" s="491"/>
      <c r="CH2217" s="491"/>
      <c r="CI2217" s="491"/>
      <c r="CJ2217" s="491"/>
      <c r="CK2217" s="490"/>
      <c r="CL2217" s="186"/>
    </row>
    <row r="2218" spans="67:90" x14ac:dyDescent="0.2">
      <c r="BO2218" s="490"/>
      <c r="BP2218" s="73"/>
      <c r="BQ2218" s="73"/>
      <c r="BR2218" s="73"/>
      <c r="BS2218" s="493"/>
      <c r="BT2218" s="493"/>
      <c r="BU2218" s="493"/>
      <c r="BV2218" s="70"/>
      <c r="BW2218" s="70"/>
      <c r="BX2218" s="70"/>
      <c r="BY2218" s="70"/>
      <c r="BZ2218" s="70"/>
      <c r="CA2218" s="70"/>
      <c r="CB2218" s="70"/>
      <c r="CC2218" s="70"/>
      <c r="CD2218" s="491"/>
      <c r="CE2218" s="491"/>
      <c r="CF2218" s="491"/>
      <c r="CG2218" s="491"/>
      <c r="CH2218" s="491"/>
      <c r="CI2218" s="491"/>
      <c r="CJ2218" s="491"/>
      <c r="CK2218" s="490"/>
      <c r="CL2218" s="186"/>
    </row>
    <row r="2219" spans="67:90" x14ac:dyDescent="0.2">
      <c r="BO2219" s="490"/>
      <c r="BP2219" s="73"/>
      <c r="BQ2219" s="73"/>
      <c r="BR2219" s="73"/>
      <c r="BS2219" s="493"/>
      <c r="BT2219" s="493"/>
      <c r="BU2219" s="493"/>
      <c r="BV2219" s="70"/>
      <c r="BW2219" s="70"/>
      <c r="BX2219" s="70"/>
      <c r="BY2219" s="70"/>
      <c r="BZ2219" s="70"/>
      <c r="CA2219" s="70"/>
      <c r="CB2219" s="70"/>
      <c r="CC2219" s="70"/>
      <c r="CD2219" s="491"/>
      <c r="CE2219" s="491"/>
      <c r="CF2219" s="491"/>
      <c r="CG2219" s="491"/>
      <c r="CH2219" s="491"/>
      <c r="CI2219" s="491"/>
      <c r="CJ2219" s="491"/>
      <c r="CK2219" s="490"/>
      <c r="CL2219" s="186"/>
    </row>
    <row r="2220" spans="67:90" x14ac:dyDescent="0.2">
      <c r="BO2220" s="490"/>
      <c r="BP2220" s="73"/>
      <c r="BQ2220" s="73"/>
      <c r="BR2220" s="73"/>
      <c r="BS2220" s="493"/>
      <c r="BT2220" s="493"/>
      <c r="BU2220" s="493"/>
      <c r="BV2220" s="70"/>
      <c r="BW2220" s="70"/>
      <c r="BX2220" s="70"/>
      <c r="BY2220" s="70"/>
      <c r="BZ2220" s="70"/>
      <c r="CA2220" s="70"/>
      <c r="CB2220" s="70"/>
      <c r="CC2220" s="70"/>
      <c r="CD2220" s="491"/>
      <c r="CE2220" s="491"/>
      <c r="CF2220" s="491"/>
      <c r="CG2220" s="491"/>
      <c r="CH2220" s="491"/>
      <c r="CI2220" s="491"/>
      <c r="CJ2220" s="491"/>
      <c r="CK2220" s="490"/>
      <c r="CL2220" s="186"/>
    </row>
    <row r="2221" spans="67:90" x14ac:dyDescent="0.2">
      <c r="BO2221" s="490"/>
      <c r="BP2221" s="73"/>
      <c r="BQ2221" s="73"/>
      <c r="BR2221" s="73"/>
      <c r="BS2221" s="493"/>
      <c r="BT2221" s="493"/>
      <c r="BU2221" s="493"/>
      <c r="BV2221" s="70"/>
      <c r="BW2221" s="70"/>
      <c r="BX2221" s="70"/>
      <c r="BY2221" s="70"/>
      <c r="BZ2221" s="70"/>
      <c r="CA2221" s="70"/>
      <c r="CB2221" s="70"/>
      <c r="CC2221" s="70"/>
      <c r="CD2221" s="491"/>
      <c r="CE2221" s="491"/>
      <c r="CF2221" s="491"/>
      <c r="CG2221" s="491"/>
      <c r="CH2221" s="491"/>
      <c r="CI2221" s="491"/>
      <c r="CJ2221" s="491"/>
      <c r="CK2221" s="490"/>
      <c r="CL2221" s="186"/>
    </row>
    <row r="2222" spans="67:90" x14ac:dyDescent="0.2">
      <c r="BO2222" s="490"/>
      <c r="BP2222" s="73"/>
      <c r="BQ2222" s="73"/>
      <c r="BR2222" s="73"/>
      <c r="BS2222" s="493"/>
      <c r="BT2222" s="493"/>
      <c r="BU2222" s="493"/>
      <c r="BV2222" s="70"/>
      <c r="BW2222" s="70"/>
      <c r="BX2222" s="70"/>
      <c r="BY2222" s="70"/>
      <c r="BZ2222" s="70"/>
      <c r="CA2222" s="70"/>
      <c r="CB2222" s="70"/>
      <c r="CC2222" s="70"/>
      <c r="CD2222" s="491"/>
      <c r="CE2222" s="491"/>
      <c r="CF2222" s="491"/>
      <c r="CG2222" s="491"/>
      <c r="CH2222" s="491"/>
      <c r="CI2222" s="491"/>
      <c r="CJ2222" s="491"/>
      <c r="CK2222" s="490"/>
      <c r="CL2222" s="186"/>
    </row>
    <row r="2223" spans="67:90" x14ac:dyDescent="0.2">
      <c r="BO2223" s="490"/>
      <c r="BP2223" s="73"/>
      <c r="BQ2223" s="73"/>
      <c r="BR2223" s="73"/>
      <c r="BS2223" s="493"/>
      <c r="BT2223" s="493"/>
      <c r="BU2223" s="493"/>
      <c r="BV2223" s="70"/>
      <c r="BW2223" s="70"/>
      <c r="BX2223" s="70"/>
      <c r="BY2223" s="70"/>
      <c r="BZ2223" s="70"/>
      <c r="CA2223" s="70"/>
      <c r="CB2223" s="70"/>
      <c r="CC2223" s="70"/>
      <c r="CD2223" s="491"/>
      <c r="CE2223" s="491"/>
      <c r="CF2223" s="491"/>
      <c r="CG2223" s="491"/>
      <c r="CH2223" s="491"/>
      <c r="CI2223" s="491"/>
      <c r="CJ2223" s="491"/>
      <c r="CK2223" s="490"/>
      <c r="CL2223" s="186"/>
    </row>
    <row r="2224" spans="67:90" x14ac:dyDescent="0.2">
      <c r="BO2224" s="490"/>
      <c r="BP2224" s="73"/>
      <c r="BQ2224" s="73"/>
      <c r="BR2224" s="73"/>
      <c r="BS2224" s="493"/>
      <c r="BT2224" s="493"/>
      <c r="BU2224" s="493"/>
      <c r="BV2224" s="70"/>
      <c r="BW2224" s="70"/>
      <c r="BX2224" s="70"/>
      <c r="BY2224" s="70"/>
      <c r="BZ2224" s="70"/>
      <c r="CA2224" s="70"/>
      <c r="CB2224" s="70"/>
      <c r="CC2224" s="70"/>
      <c r="CD2224" s="491"/>
      <c r="CE2224" s="491"/>
      <c r="CF2224" s="491"/>
      <c r="CG2224" s="491"/>
      <c r="CH2224" s="491"/>
      <c r="CI2224" s="491"/>
      <c r="CJ2224" s="491"/>
      <c r="CK2224" s="490"/>
      <c r="CL2224" s="186"/>
    </row>
    <row r="2225" spans="67:90" x14ac:dyDescent="0.2">
      <c r="BO2225" s="490"/>
      <c r="BP2225" s="73"/>
      <c r="BQ2225" s="73"/>
      <c r="BR2225" s="73"/>
      <c r="BS2225" s="493"/>
      <c r="BT2225" s="493"/>
      <c r="BU2225" s="493"/>
      <c r="BV2225" s="70"/>
      <c r="BW2225" s="70"/>
      <c r="BX2225" s="70"/>
      <c r="BY2225" s="70"/>
      <c r="BZ2225" s="70"/>
      <c r="CA2225" s="70"/>
      <c r="CB2225" s="70"/>
      <c r="CC2225" s="70"/>
      <c r="CD2225" s="491"/>
      <c r="CE2225" s="491"/>
      <c r="CF2225" s="491"/>
      <c r="CG2225" s="491"/>
      <c r="CH2225" s="491"/>
      <c r="CI2225" s="491"/>
      <c r="CJ2225" s="491"/>
      <c r="CK2225" s="490"/>
      <c r="CL2225" s="186"/>
    </row>
    <row r="2226" spans="67:90" x14ac:dyDescent="0.2">
      <c r="BO2226" s="490"/>
      <c r="BP2226" s="73"/>
      <c r="BQ2226" s="73"/>
      <c r="BR2226" s="73"/>
      <c r="BS2226" s="493"/>
      <c r="BT2226" s="493"/>
      <c r="BU2226" s="493"/>
      <c r="BV2226" s="70"/>
      <c r="BW2226" s="70"/>
      <c r="BX2226" s="70"/>
      <c r="BY2226" s="70"/>
      <c r="BZ2226" s="70"/>
      <c r="CA2226" s="70"/>
      <c r="CB2226" s="70"/>
      <c r="CC2226" s="70"/>
      <c r="CD2226" s="491"/>
      <c r="CE2226" s="491"/>
      <c r="CF2226" s="491"/>
      <c r="CG2226" s="491"/>
      <c r="CH2226" s="491"/>
      <c r="CI2226" s="491"/>
      <c r="CJ2226" s="491"/>
      <c r="CK2226" s="490"/>
      <c r="CL2226" s="186"/>
    </row>
    <row r="2227" spans="67:90" x14ac:dyDescent="0.2">
      <c r="BO2227" s="490"/>
      <c r="BP2227" s="73"/>
      <c r="BQ2227" s="73"/>
      <c r="BR2227" s="73"/>
      <c r="BS2227" s="493"/>
      <c r="BT2227" s="493"/>
      <c r="BU2227" s="493"/>
      <c r="BV2227" s="70"/>
      <c r="BW2227" s="70"/>
      <c r="BX2227" s="70"/>
      <c r="BY2227" s="70"/>
      <c r="BZ2227" s="70"/>
      <c r="CA2227" s="70"/>
      <c r="CB2227" s="70"/>
      <c r="CC2227" s="70"/>
      <c r="CD2227" s="491"/>
      <c r="CE2227" s="491"/>
      <c r="CF2227" s="491"/>
      <c r="CG2227" s="491"/>
      <c r="CH2227" s="491"/>
      <c r="CI2227" s="491"/>
      <c r="CJ2227" s="491"/>
      <c r="CK2227" s="490"/>
      <c r="CL2227" s="186"/>
    </row>
    <row r="2228" spans="67:90" x14ac:dyDescent="0.2">
      <c r="BO2228" s="490"/>
      <c r="BP2228" s="73"/>
      <c r="BQ2228" s="73"/>
      <c r="BR2228" s="73"/>
      <c r="BS2228" s="493"/>
      <c r="BT2228" s="493"/>
      <c r="BU2228" s="493"/>
      <c r="BV2228" s="70"/>
      <c r="BW2228" s="70"/>
      <c r="BX2228" s="70"/>
      <c r="BY2228" s="70"/>
      <c r="BZ2228" s="70"/>
      <c r="CA2228" s="70"/>
      <c r="CB2228" s="70"/>
      <c r="CC2228" s="70"/>
      <c r="CD2228" s="491"/>
      <c r="CE2228" s="491"/>
      <c r="CF2228" s="491"/>
      <c r="CG2228" s="491"/>
      <c r="CH2228" s="491"/>
      <c r="CI2228" s="491"/>
      <c r="CJ2228" s="491"/>
      <c r="CK2228" s="490"/>
      <c r="CL2228" s="186"/>
    </row>
    <row r="2229" spans="67:90" x14ac:dyDescent="0.2">
      <c r="BO2229" s="490"/>
      <c r="BP2229" s="73"/>
      <c r="BQ2229" s="73"/>
      <c r="BR2229" s="73"/>
      <c r="BS2229" s="493"/>
      <c r="BT2229" s="493"/>
      <c r="BU2229" s="493"/>
      <c r="BV2229" s="70"/>
      <c r="BW2229" s="70"/>
      <c r="BX2229" s="70"/>
      <c r="BY2229" s="70"/>
      <c r="BZ2229" s="70"/>
      <c r="CA2229" s="70"/>
      <c r="CB2229" s="70"/>
      <c r="CC2229" s="70"/>
      <c r="CD2229" s="491"/>
      <c r="CE2229" s="491"/>
      <c r="CF2229" s="491"/>
      <c r="CG2229" s="491"/>
      <c r="CH2229" s="491"/>
      <c r="CI2229" s="491"/>
      <c r="CJ2229" s="491"/>
      <c r="CK2229" s="490"/>
      <c r="CL2229" s="186"/>
    </row>
    <row r="2230" spans="67:90" x14ac:dyDescent="0.2">
      <c r="BO2230" s="490"/>
      <c r="BP2230" s="73"/>
      <c r="BQ2230" s="73"/>
      <c r="BR2230" s="73"/>
      <c r="BS2230" s="493"/>
      <c r="BT2230" s="493"/>
      <c r="BU2230" s="493"/>
      <c r="BV2230" s="70"/>
      <c r="BW2230" s="70"/>
      <c r="BX2230" s="70"/>
      <c r="BY2230" s="70"/>
      <c r="BZ2230" s="70"/>
      <c r="CA2230" s="70"/>
      <c r="CB2230" s="70"/>
      <c r="CC2230" s="70"/>
      <c r="CD2230" s="491"/>
      <c r="CE2230" s="491"/>
      <c r="CF2230" s="491"/>
      <c r="CG2230" s="491"/>
      <c r="CH2230" s="491"/>
      <c r="CI2230" s="491"/>
      <c r="CJ2230" s="491"/>
      <c r="CK2230" s="490"/>
      <c r="CL2230" s="186"/>
    </row>
    <row r="2231" spans="67:90" x14ac:dyDescent="0.2">
      <c r="BO2231" s="490"/>
      <c r="BP2231" s="73"/>
      <c r="BQ2231" s="73"/>
      <c r="BR2231" s="73"/>
      <c r="BS2231" s="493"/>
      <c r="BT2231" s="493"/>
      <c r="BU2231" s="493"/>
      <c r="BV2231" s="70"/>
      <c r="BW2231" s="70"/>
      <c r="BX2231" s="70"/>
      <c r="BY2231" s="70"/>
      <c r="BZ2231" s="70"/>
      <c r="CA2231" s="70"/>
      <c r="CB2231" s="70"/>
      <c r="CC2231" s="70"/>
      <c r="CD2231" s="491"/>
      <c r="CE2231" s="491"/>
      <c r="CF2231" s="491"/>
      <c r="CG2231" s="491"/>
      <c r="CH2231" s="491"/>
      <c r="CI2231" s="491"/>
      <c r="CJ2231" s="491"/>
      <c r="CK2231" s="490"/>
      <c r="CL2231" s="186"/>
    </row>
    <row r="2232" spans="67:90" x14ac:dyDescent="0.2">
      <c r="BO2232" s="490"/>
      <c r="BP2232" s="73"/>
      <c r="BQ2232" s="73"/>
      <c r="BR2232" s="73"/>
      <c r="BS2232" s="493"/>
      <c r="BT2232" s="493"/>
      <c r="BU2232" s="493"/>
      <c r="BV2232" s="70"/>
      <c r="BW2232" s="70"/>
      <c r="BX2232" s="70"/>
      <c r="BY2232" s="70"/>
      <c r="BZ2232" s="70"/>
      <c r="CA2232" s="70"/>
      <c r="CB2232" s="70"/>
      <c r="CC2232" s="70"/>
      <c r="CD2232" s="491"/>
      <c r="CE2232" s="491"/>
      <c r="CF2232" s="491"/>
      <c r="CG2232" s="491"/>
      <c r="CH2232" s="491"/>
      <c r="CI2232" s="491"/>
      <c r="CJ2232" s="491"/>
      <c r="CK2232" s="490"/>
      <c r="CL2232" s="186"/>
    </row>
    <row r="2233" spans="67:90" x14ac:dyDescent="0.2">
      <c r="BO2233" s="490"/>
      <c r="BP2233" s="73"/>
      <c r="BQ2233" s="73"/>
      <c r="BR2233" s="73"/>
      <c r="BS2233" s="493"/>
      <c r="BT2233" s="493"/>
      <c r="BU2233" s="493"/>
      <c r="BV2233" s="70"/>
      <c r="BW2233" s="70"/>
      <c r="BX2233" s="70"/>
      <c r="BY2233" s="70"/>
      <c r="BZ2233" s="70"/>
      <c r="CA2233" s="70"/>
      <c r="CB2233" s="70"/>
      <c r="CC2233" s="70"/>
      <c r="CD2233" s="491"/>
      <c r="CE2233" s="491"/>
      <c r="CF2233" s="491"/>
      <c r="CG2233" s="491"/>
      <c r="CH2233" s="491"/>
      <c r="CI2233" s="491"/>
      <c r="CJ2233" s="491"/>
      <c r="CK2233" s="490"/>
      <c r="CL2233" s="186"/>
    </row>
    <row r="2234" spans="67:90" x14ac:dyDescent="0.2">
      <c r="BO2234" s="490"/>
      <c r="BP2234" s="73"/>
      <c r="BQ2234" s="73"/>
      <c r="BR2234" s="73"/>
      <c r="BS2234" s="493"/>
      <c r="BT2234" s="493"/>
      <c r="BU2234" s="493"/>
      <c r="BV2234" s="70"/>
      <c r="BW2234" s="70"/>
      <c r="BX2234" s="70"/>
      <c r="BY2234" s="70"/>
      <c r="BZ2234" s="70"/>
      <c r="CA2234" s="70"/>
      <c r="CB2234" s="70"/>
      <c r="CC2234" s="70"/>
      <c r="CD2234" s="491"/>
      <c r="CE2234" s="491"/>
      <c r="CF2234" s="491"/>
      <c r="CG2234" s="491"/>
      <c r="CH2234" s="491"/>
      <c r="CI2234" s="491"/>
      <c r="CJ2234" s="491"/>
      <c r="CK2234" s="490"/>
      <c r="CL2234" s="186"/>
    </row>
    <row r="2235" spans="67:90" x14ac:dyDescent="0.2">
      <c r="BO2235" s="490"/>
      <c r="BP2235" s="73"/>
      <c r="BQ2235" s="73"/>
      <c r="BR2235" s="73"/>
      <c r="BS2235" s="493"/>
      <c r="BT2235" s="493"/>
      <c r="BU2235" s="493"/>
      <c r="BV2235" s="70"/>
      <c r="BW2235" s="70"/>
      <c r="BX2235" s="70"/>
      <c r="BY2235" s="70"/>
      <c r="BZ2235" s="70"/>
      <c r="CA2235" s="70"/>
      <c r="CB2235" s="70"/>
      <c r="CC2235" s="70"/>
      <c r="CD2235" s="491"/>
      <c r="CE2235" s="491"/>
      <c r="CF2235" s="491"/>
      <c r="CG2235" s="491"/>
      <c r="CH2235" s="491"/>
      <c r="CI2235" s="491"/>
      <c r="CJ2235" s="491"/>
      <c r="CK2235" s="490"/>
      <c r="CL2235" s="186"/>
    </row>
    <row r="2236" spans="67:90" x14ac:dyDescent="0.2">
      <c r="BO2236" s="490"/>
      <c r="BP2236" s="73"/>
      <c r="BQ2236" s="73"/>
      <c r="BR2236" s="73"/>
      <c r="BS2236" s="493"/>
      <c r="BT2236" s="493"/>
      <c r="BU2236" s="493"/>
      <c r="BV2236" s="70"/>
      <c r="BW2236" s="70"/>
      <c r="BX2236" s="70"/>
      <c r="BY2236" s="70"/>
      <c r="BZ2236" s="70"/>
      <c r="CA2236" s="70"/>
      <c r="CB2236" s="70"/>
      <c r="CC2236" s="70"/>
      <c r="CD2236" s="491"/>
      <c r="CE2236" s="491"/>
      <c r="CF2236" s="491"/>
      <c r="CG2236" s="491"/>
      <c r="CH2236" s="491"/>
      <c r="CI2236" s="491"/>
      <c r="CJ2236" s="491"/>
      <c r="CK2236" s="490"/>
      <c r="CL2236" s="186"/>
    </row>
    <row r="2237" spans="67:90" x14ac:dyDescent="0.2">
      <c r="BO2237" s="490"/>
      <c r="BP2237" s="73"/>
      <c r="BQ2237" s="73"/>
      <c r="BR2237" s="73"/>
      <c r="BS2237" s="493"/>
      <c r="BT2237" s="493"/>
      <c r="BU2237" s="493"/>
      <c r="BV2237" s="70"/>
      <c r="BW2237" s="70"/>
      <c r="BX2237" s="70"/>
      <c r="BY2237" s="70"/>
      <c r="BZ2237" s="70"/>
      <c r="CA2237" s="70"/>
      <c r="CB2237" s="70"/>
      <c r="CC2237" s="70"/>
      <c r="CD2237" s="491"/>
      <c r="CE2237" s="491"/>
      <c r="CF2237" s="491"/>
      <c r="CG2237" s="491"/>
      <c r="CH2237" s="491"/>
      <c r="CI2237" s="491"/>
      <c r="CJ2237" s="491"/>
      <c r="CK2237" s="490"/>
      <c r="CL2237" s="186"/>
    </row>
    <row r="2238" spans="67:90" x14ac:dyDescent="0.2">
      <c r="BO2238" s="490"/>
      <c r="BP2238" s="73"/>
      <c r="BQ2238" s="73"/>
      <c r="BR2238" s="73"/>
      <c r="BS2238" s="493"/>
      <c r="BT2238" s="493"/>
      <c r="BU2238" s="493"/>
      <c r="BV2238" s="70"/>
      <c r="BW2238" s="70"/>
      <c r="BX2238" s="70"/>
      <c r="BY2238" s="70"/>
      <c r="BZ2238" s="70"/>
      <c r="CA2238" s="70"/>
      <c r="CB2238" s="70"/>
      <c r="CC2238" s="70"/>
      <c r="CD2238" s="491"/>
      <c r="CE2238" s="491"/>
      <c r="CF2238" s="491"/>
      <c r="CG2238" s="491"/>
      <c r="CH2238" s="491"/>
      <c r="CI2238" s="491"/>
      <c r="CJ2238" s="491"/>
      <c r="CK2238" s="490"/>
      <c r="CL2238" s="186"/>
    </row>
    <row r="2239" spans="67:90" x14ac:dyDescent="0.2">
      <c r="BO2239" s="490"/>
      <c r="BP2239" s="73"/>
      <c r="BQ2239" s="73"/>
      <c r="BR2239" s="73"/>
      <c r="BS2239" s="493"/>
      <c r="BT2239" s="493"/>
      <c r="BU2239" s="493"/>
      <c r="BV2239" s="70"/>
      <c r="BW2239" s="70"/>
      <c r="BX2239" s="70"/>
      <c r="BY2239" s="70"/>
      <c r="BZ2239" s="70"/>
      <c r="CA2239" s="70"/>
      <c r="CB2239" s="70"/>
      <c r="CC2239" s="70"/>
      <c r="CD2239" s="491"/>
      <c r="CE2239" s="491"/>
      <c r="CF2239" s="491"/>
      <c r="CG2239" s="491"/>
      <c r="CH2239" s="491"/>
      <c r="CI2239" s="491"/>
      <c r="CJ2239" s="491"/>
      <c r="CK2239" s="490"/>
      <c r="CL2239" s="186"/>
    </row>
    <row r="2240" spans="67:90" x14ac:dyDescent="0.2">
      <c r="BO2240" s="490"/>
      <c r="BP2240" s="73"/>
      <c r="BQ2240" s="73"/>
      <c r="BR2240" s="73"/>
      <c r="BS2240" s="493"/>
      <c r="BT2240" s="493"/>
      <c r="BU2240" s="493"/>
      <c r="BV2240" s="70"/>
      <c r="BW2240" s="70"/>
      <c r="BX2240" s="70"/>
      <c r="BY2240" s="70"/>
      <c r="BZ2240" s="70"/>
      <c r="CA2240" s="70"/>
      <c r="CB2240" s="70"/>
      <c r="CC2240" s="70"/>
      <c r="CD2240" s="491"/>
      <c r="CE2240" s="491"/>
      <c r="CF2240" s="491"/>
      <c r="CG2240" s="491"/>
      <c r="CH2240" s="491"/>
      <c r="CI2240" s="491"/>
      <c r="CJ2240" s="491"/>
      <c r="CK2240" s="490"/>
      <c r="CL2240" s="186"/>
    </row>
    <row r="2241" spans="67:90" x14ac:dyDescent="0.2">
      <c r="BO2241" s="490"/>
      <c r="BP2241" s="73"/>
      <c r="BQ2241" s="73"/>
      <c r="BR2241" s="73"/>
      <c r="BS2241" s="493"/>
      <c r="BT2241" s="493"/>
      <c r="BU2241" s="493"/>
      <c r="BV2241" s="70"/>
      <c r="BW2241" s="70"/>
      <c r="BX2241" s="70"/>
      <c r="BY2241" s="70"/>
      <c r="BZ2241" s="70"/>
      <c r="CA2241" s="70"/>
      <c r="CB2241" s="70"/>
      <c r="CC2241" s="70"/>
      <c r="CD2241" s="491"/>
      <c r="CE2241" s="491"/>
      <c r="CF2241" s="491"/>
      <c r="CG2241" s="491"/>
      <c r="CH2241" s="491"/>
      <c r="CI2241" s="491"/>
      <c r="CJ2241" s="491"/>
      <c r="CK2241" s="490"/>
      <c r="CL2241" s="186"/>
    </row>
    <row r="2242" spans="67:90" x14ac:dyDescent="0.2">
      <c r="BO2242" s="490"/>
      <c r="BP2242" s="73"/>
      <c r="BQ2242" s="73"/>
      <c r="BR2242" s="73"/>
      <c r="BS2242" s="493"/>
      <c r="BT2242" s="493"/>
      <c r="BU2242" s="493"/>
      <c r="BV2242" s="70"/>
      <c r="BW2242" s="70"/>
      <c r="BX2242" s="70"/>
      <c r="BY2242" s="70"/>
      <c r="BZ2242" s="70"/>
      <c r="CA2242" s="70"/>
      <c r="CB2242" s="70"/>
      <c r="CC2242" s="70"/>
      <c r="CD2242" s="491"/>
      <c r="CE2242" s="491"/>
      <c r="CF2242" s="491"/>
      <c r="CG2242" s="491"/>
      <c r="CH2242" s="491"/>
      <c r="CI2242" s="491"/>
      <c r="CJ2242" s="491"/>
      <c r="CK2242" s="490"/>
      <c r="CL2242" s="186"/>
    </row>
    <row r="2243" spans="67:90" x14ac:dyDescent="0.2">
      <c r="BO2243" s="490"/>
      <c r="BP2243" s="73"/>
      <c r="BQ2243" s="73"/>
      <c r="BR2243" s="73"/>
      <c r="BS2243" s="493"/>
      <c r="BT2243" s="493"/>
      <c r="BU2243" s="493"/>
      <c r="BV2243" s="70"/>
      <c r="BW2243" s="70"/>
      <c r="BX2243" s="70"/>
      <c r="BY2243" s="70"/>
      <c r="BZ2243" s="70"/>
      <c r="CA2243" s="70"/>
      <c r="CB2243" s="70"/>
      <c r="CC2243" s="70"/>
      <c r="CD2243" s="491"/>
      <c r="CE2243" s="491"/>
      <c r="CF2243" s="491"/>
      <c r="CG2243" s="491"/>
      <c r="CH2243" s="491"/>
      <c r="CI2243" s="491"/>
      <c r="CJ2243" s="491"/>
      <c r="CK2243" s="490"/>
      <c r="CL2243" s="186"/>
    </row>
    <row r="2244" spans="67:90" x14ac:dyDescent="0.2">
      <c r="BO2244" s="490"/>
      <c r="BP2244" s="73"/>
      <c r="BQ2244" s="73"/>
      <c r="BR2244" s="73"/>
      <c r="BS2244" s="493"/>
      <c r="BT2244" s="493"/>
      <c r="BU2244" s="493"/>
      <c r="BV2244" s="70"/>
      <c r="BW2244" s="70"/>
      <c r="BX2244" s="70"/>
      <c r="BY2244" s="70"/>
      <c r="BZ2244" s="70"/>
      <c r="CA2244" s="70"/>
      <c r="CB2244" s="70"/>
      <c r="CC2244" s="70"/>
      <c r="CD2244" s="491"/>
      <c r="CE2244" s="491"/>
      <c r="CF2244" s="491"/>
      <c r="CG2244" s="491"/>
      <c r="CH2244" s="491"/>
      <c r="CI2244" s="491"/>
      <c r="CJ2244" s="491"/>
      <c r="CK2244" s="490"/>
      <c r="CL2244" s="186"/>
    </row>
    <row r="2245" spans="67:90" x14ac:dyDescent="0.2">
      <c r="BO2245" s="490"/>
      <c r="BP2245" s="73"/>
      <c r="BQ2245" s="73"/>
      <c r="BR2245" s="73"/>
      <c r="BS2245" s="493"/>
      <c r="BT2245" s="493"/>
      <c r="BU2245" s="493"/>
      <c r="BV2245" s="70"/>
      <c r="BW2245" s="70"/>
      <c r="BX2245" s="70"/>
      <c r="BY2245" s="70"/>
      <c r="BZ2245" s="70"/>
      <c r="CA2245" s="70"/>
      <c r="CB2245" s="70"/>
      <c r="CC2245" s="70"/>
      <c r="CD2245" s="491"/>
      <c r="CE2245" s="491"/>
      <c r="CF2245" s="491"/>
      <c r="CG2245" s="491"/>
      <c r="CH2245" s="491"/>
      <c r="CI2245" s="491"/>
      <c r="CJ2245" s="491"/>
      <c r="CK2245" s="490"/>
      <c r="CL2245" s="186"/>
    </row>
    <row r="2246" spans="67:90" x14ac:dyDescent="0.2">
      <c r="BO2246" s="490"/>
      <c r="BP2246" s="73"/>
      <c r="BQ2246" s="73"/>
      <c r="BR2246" s="73"/>
      <c r="BS2246" s="493"/>
      <c r="BT2246" s="493"/>
      <c r="BU2246" s="493"/>
      <c r="BV2246" s="70"/>
      <c r="BW2246" s="70"/>
      <c r="BX2246" s="70"/>
      <c r="BY2246" s="70"/>
      <c r="BZ2246" s="70"/>
      <c r="CA2246" s="70"/>
      <c r="CB2246" s="70"/>
      <c r="CC2246" s="70"/>
      <c r="CD2246" s="491"/>
      <c r="CE2246" s="491"/>
      <c r="CF2246" s="491"/>
      <c r="CG2246" s="491"/>
      <c r="CH2246" s="491"/>
      <c r="CI2246" s="491"/>
      <c r="CJ2246" s="491"/>
      <c r="CK2246" s="490"/>
      <c r="CL2246" s="186"/>
    </row>
    <row r="2247" spans="67:90" x14ac:dyDescent="0.2">
      <c r="BO2247" s="490"/>
      <c r="BP2247" s="73"/>
      <c r="BQ2247" s="73"/>
      <c r="BR2247" s="73"/>
      <c r="BS2247" s="493"/>
      <c r="BT2247" s="493"/>
      <c r="BU2247" s="493"/>
      <c r="BV2247" s="70"/>
      <c r="BW2247" s="70"/>
      <c r="BX2247" s="70"/>
      <c r="BY2247" s="70"/>
      <c r="BZ2247" s="70"/>
      <c r="CA2247" s="70"/>
      <c r="CB2247" s="70"/>
      <c r="CC2247" s="70"/>
      <c r="CD2247" s="491"/>
      <c r="CE2247" s="491"/>
      <c r="CF2247" s="491"/>
      <c r="CG2247" s="491"/>
      <c r="CH2247" s="491"/>
      <c r="CI2247" s="491"/>
      <c r="CJ2247" s="491"/>
      <c r="CK2247" s="490"/>
      <c r="CL2247" s="186"/>
    </row>
    <row r="2248" spans="67:90" x14ac:dyDescent="0.2">
      <c r="BO2248" s="490"/>
      <c r="BP2248" s="73"/>
      <c r="BQ2248" s="73"/>
      <c r="BR2248" s="73"/>
      <c r="BS2248" s="493"/>
      <c r="BT2248" s="493"/>
      <c r="BU2248" s="493"/>
      <c r="BV2248" s="70"/>
      <c r="BW2248" s="70"/>
      <c r="BX2248" s="70"/>
      <c r="BY2248" s="70"/>
      <c r="BZ2248" s="70"/>
      <c r="CA2248" s="70"/>
      <c r="CB2248" s="70"/>
      <c r="CC2248" s="70"/>
      <c r="CD2248" s="491"/>
      <c r="CE2248" s="491"/>
      <c r="CF2248" s="491"/>
      <c r="CG2248" s="491"/>
      <c r="CH2248" s="491"/>
      <c r="CI2248" s="491"/>
      <c r="CJ2248" s="491"/>
      <c r="CK2248" s="490"/>
      <c r="CL2248" s="186"/>
    </row>
    <row r="2249" spans="67:90" x14ac:dyDescent="0.2">
      <c r="BO2249" s="490"/>
      <c r="BP2249" s="73"/>
      <c r="BQ2249" s="73"/>
      <c r="BR2249" s="73"/>
      <c r="BS2249" s="493"/>
      <c r="BT2249" s="493"/>
      <c r="BU2249" s="493"/>
      <c r="BV2249" s="70"/>
      <c r="BW2249" s="70"/>
      <c r="BX2249" s="70"/>
      <c r="BY2249" s="70"/>
      <c r="BZ2249" s="70"/>
      <c r="CA2249" s="70"/>
      <c r="CB2249" s="70"/>
      <c r="CC2249" s="70"/>
      <c r="CD2249" s="491"/>
      <c r="CE2249" s="491"/>
      <c r="CF2249" s="491"/>
      <c r="CG2249" s="491"/>
      <c r="CH2249" s="491"/>
      <c r="CI2249" s="491"/>
      <c r="CJ2249" s="491"/>
      <c r="CK2249" s="490"/>
      <c r="CL2249" s="186"/>
    </row>
    <row r="2250" spans="67:90" x14ac:dyDescent="0.2">
      <c r="BO2250" s="490"/>
      <c r="BP2250" s="73"/>
      <c r="BQ2250" s="73"/>
      <c r="BR2250" s="73"/>
      <c r="BS2250" s="493"/>
      <c r="BT2250" s="493"/>
      <c r="BU2250" s="493"/>
      <c r="BV2250" s="70"/>
      <c r="BW2250" s="70"/>
      <c r="BX2250" s="70"/>
      <c r="BY2250" s="70"/>
      <c r="BZ2250" s="70"/>
      <c r="CA2250" s="70"/>
      <c r="CB2250" s="70"/>
      <c r="CC2250" s="70"/>
      <c r="CD2250" s="491"/>
      <c r="CE2250" s="491"/>
      <c r="CF2250" s="491"/>
      <c r="CG2250" s="491"/>
      <c r="CH2250" s="491"/>
      <c r="CI2250" s="491"/>
      <c r="CJ2250" s="491"/>
      <c r="CK2250" s="490"/>
      <c r="CL2250" s="186"/>
    </row>
    <row r="2251" spans="67:90" x14ac:dyDescent="0.2">
      <c r="BO2251" s="490"/>
      <c r="BP2251" s="73"/>
      <c r="BQ2251" s="73"/>
      <c r="BR2251" s="73"/>
      <c r="BS2251" s="493"/>
      <c r="BT2251" s="493"/>
      <c r="BU2251" s="493"/>
      <c r="BV2251" s="70"/>
      <c r="BW2251" s="70"/>
      <c r="BX2251" s="70"/>
      <c r="BY2251" s="70"/>
      <c r="BZ2251" s="70"/>
      <c r="CA2251" s="70"/>
      <c r="CB2251" s="70"/>
      <c r="CC2251" s="70"/>
      <c r="CD2251" s="491"/>
      <c r="CE2251" s="491"/>
      <c r="CF2251" s="491"/>
      <c r="CG2251" s="491"/>
      <c r="CH2251" s="491"/>
      <c r="CI2251" s="491"/>
      <c r="CJ2251" s="491"/>
      <c r="CK2251" s="490"/>
      <c r="CL2251" s="186"/>
    </row>
    <row r="2252" spans="67:90" x14ac:dyDescent="0.2">
      <c r="BO2252" s="490"/>
      <c r="BP2252" s="73"/>
      <c r="BQ2252" s="73"/>
      <c r="BR2252" s="73"/>
      <c r="BS2252" s="493"/>
      <c r="BT2252" s="493"/>
      <c r="BU2252" s="493"/>
      <c r="BV2252" s="70"/>
      <c r="BW2252" s="70"/>
      <c r="BX2252" s="70"/>
      <c r="BY2252" s="70"/>
      <c r="BZ2252" s="70"/>
      <c r="CA2252" s="70"/>
      <c r="CB2252" s="70"/>
      <c r="CC2252" s="70"/>
      <c r="CD2252" s="491"/>
      <c r="CE2252" s="491"/>
      <c r="CF2252" s="491"/>
      <c r="CG2252" s="491"/>
      <c r="CH2252" s="491"/>
      <c r="CI2252" s="491"/>
      <c r="CJ2252" s="491"/>
      <c r="CK2252" s="490"/>
      <c r="CL2252" s="186"/>
    </row>
    <row r="2253" spans="67:90" x14ac:dyDescent="0.2">
      <c r="BO2253" s="490"/>
      <c r="BP2253" s="73"/>
      <c r="BQ2253" s="73"/>
      <c r="BR2253" s="73"/>
      <c r="BS2253" s="493"/>
      <c r="BT2253" s="493"/>
      <c r="BU2253" s="493"/>
      <c r="BV2253" s="70"/>
      <c r="BW2253" s="70"/>
      <c r="BX2253" s="70"/>
      <c r="BY2253" s="70"/>
      <c r="BZ2253" s="70"/>
      <c r="CA2253" s="70"/>
      <c r="CB2253" s="70"/>
      <c r="CC2253" s="70"/>
      <c r="CD2253" s="491"/>
      <c r="CE2253" s="491"/>
      <c r="CF2253" s="491"/>
      <c r="CG2253" s="491"/>
      <c r="CH2253" s="491"/>
      <c r="CI2253" s="491"/>
      <c r="CJ2253" s="491"/>
      <c r="CK2253" s="490"/>
      <c r="CL2253" s="186"/>
    </row>
    <row r="2254" spans="67:90" x14ac:dyDescent="0.2">
      <c r="BO2254" s="490"/>
      <c r="BP2254" s="73"/>
      <c r="BQ2254" s="73"/>
      <c r="BR2254" s="73"/>
      <c r="BS2254" s="493"/>
      <c r="BT2254" s="493"/>
      <c r="BU2254" s="493"/>
      <c r="BV2254" s="70"/>
      <c r="BW2254" s="70"/>
      <c r="BX2254" s="70"/>
      <c r="BY2254" s="70"/>
      <c r="BZ2254" s="70"/>
      <c r="CA2254" s="70"/>
      <c r="CB2254" s="70"/>
      <c r="CC2254" s="70"/>
      <c r="CD2254" s="491"/>
      <c r="CE2254" s="491"/>
      <c r="CF2254" s="491"/>
      <c r="CG2254" s="491"/>
      <c r="CH2254" s="491"/>
      <c r="CI2254" s="491"/>
      <c r="CJ2254" s="491"/>
      <c r="CK2254" s="490"/>
      <c r="CL2254" s="186"/>
    </row>
    <row r="2255" spans="67:90" x14ac:dyDescent="0.2">
      <c r="BO2255" s="490"/>
      <c r="BP2255" s="73"/>
      <c r="BQ2255" s="73"/>
      <c r="BR2255" s="73"/>
      <c r="BS2255" s="493"/>
      <c r="BT2255" s="493"/>
      <c r="BU2255" s="493"/>
      <c r="BV2255" s="70"/>
      <c r="BW2255" s="70"/>
      <c r="BX2255" s="70"/>
      <c r="BY2255" s="70"/>
      <c r="BZ2255" s="70"/>
      <c r="CA2255" s="70"/>
      <c r="CB2255" s="70"/>
      <c r="CC2255" s="70"/>
      <c r="CD2255" s="491"/>
      <c r="CE2255" s="491"/>
      <c r="CF2255" s="491"/>
      <c r="CG2255" s="491"/>
      <c r="CH2255" s="491"/>
      <c r="CI2255" s="491"/>
      <c r="CJ2255" s="491"/>
      <c r="CK2255" s="490"/>
      <c r="CL2255" s="186"/>
    </row>
    <row r="2256" spans="67:90" x14ac:dyDescent="0.2">
      <c r="BO2256" s="490"/>
      <c r="BP2256" s="73"/>
      <c r="BQ2256" s="73"/>
      <c r="BR2256" s="73"/>
      <c r="BS2256" s="493"/>
      <c r="BT2256" s="493"/>
      <c r="BU2256" s="493"/>
      <c r="BV2256" s="70"/>
      <c r="BW2256" s="70"/>
      <c r="BX2256" s="70"/>
      <c r="BY2256" s="70"/>
      <c r="BZ2256" s="70"/>
      <c r="CA2256" s="70"/>
      <c r="CB2256" s="70"/>
      <c r="CC2256" s="70"/>
      <c r="CD2256" s="491"/>
      <c r="CE2256" s="491"/>
      <c r="CF2256" s="491"/>
      <c r="CG2256" s="491"/>
      <c r="CH2256" s="491"/>
      <c r="CI2256" s="491"/>
      <c r="CJ2256" s="491"/>
      <c r="CK2256" s="490"/>
      <c r="CL2256" s="186"/>
    </row>
    <row r="2257" spans="67:90" x14ac:dyDescent="0.2">
      <c r="BO2257" s="490"/>
      <c r="BP2257" s="73"/>
      <c r="BQ2257" s="73"/>
      <c r="BR2257" s="73"/>
      <c r="BS2257" s="493"/>
      <c r="BT2257" s="493"/>
      <c r="BU2257" s="493"/>
      <c r="BV2257" s="70"/>
      <c r="BW2257" s="70"/>
      <c r="BX2257" s="70"/>
      <c r="BY2257" s="70"/>
      <c r="BZ2257" s="70"/>
      <c r="CA2257" s="70"/>
      <c r="CB2257" s="70"/>
      <c r="CC2257" s="70"/>
      <c r="CD2257" s="491"/>
      <c r="CE2257" s="491"/>
      <c r="CF2257" s="491"/>
      <c r="CG2257" s="491"/>
      <c r="CH2257" s="491"/>
      <c r="CI2257" s="491"/>
      <c r="CJ2257" s="491"/>
      <c r="CK2257" s="490"/>
      <c r="CL2257" s="186"/>
    </row>
    <row r="2258" spans="67:90" x14ac:dyDescent="0.2">
      <c r="BO2258" s="490"/>
      <c r="BP2258" s="73"/>
      <c r="BQ2258" s="73"/>
      <c r="BR2258" s="73"/>
      <c r="BS2258" s="493"/>
      <c r="BT2258" s="493"/>
      <c r="BU2258" s="493"/>
      <c r="BV2258" s="70"/>
      <c r="BW2258" s="70"/>
      <c r="BX2258" s="70"/>
      <c r="BY2258" s="70"/>
      <c r="BZ2258" s="70"/>
      <c r="CA2258" s="70"/>
      <c r="CB2258" s="70"/>
      <c r="CC2258" s="70"/>
      <c r="CD2258" s="491"/>
      <c r="CE2258" s="491"/>
      <c r="CF2258" s="491"/>
      <c r="CG2258" s="491"/>
      <c r="CH2258" s="491"/>
      <c r="CI2258" s="491"/>
      <c r="CJ2258" s="491"/>
      <c r="CK2258" s="490"/>
      <c r="CL2258" s="186"/>
    </row>
    <row r="2259" spans="67:90" x14ac:dyDescent="0.2">
      <c r="BO2259" s="490"/>
      <c r="BP2259" s="73"/>
      <c r="BQ2259" s="73"/>
      <c r="BR2259" s="73"/>
      <c r="BS2259" s="493"/>
      <c r="BT2259" s="493"/>
      <c r="BU2259" s="493"/>
      <c r="BV2259" s="70"/>
      <c r="BW2259" s="70"/>
      <c r="BX2259" s="70"/>
      <c r="BY2259" s="70"/>
      <c r="BZ2259" s="70"/>
      <c r="CA2259" s="70"/>
      <c r="CB2259" s="70"/>
      <c r="CC2259" s="70"/>
      <c r="CD2259" s="491"/>
      <c r="CE2259" s="491"/>
      <c r="CF2259" s="491"/>
      <c r="CG2259" s="491"/>
      <c r="CH2259" s="491"/>
      <c r="CI2259" s="491"/>
      <c r="CJ2259" s="491"/>
      <c r="CK2259" s="490"/>
      <c r="CL2259" s="186"/>
    </row>
    <row r="2260" spans="67:90" x14ac:dyDescent="0.2">
      <c r="BO2260" s="490"/>
      <c r="BP2260" s="73"/>
      <c r="BQ2260" s="73"/>
      <c r="BR2260" s="73"/>
      <c r="BS2260" s="493"/>
      <c r="BT2260" s="493"/>
      <c r="BU2260" s="493"/>
      <c r="BV2260" s="70"/>
      <c r="BW2260" s="70"/>
      <c r="BX2260" s="70"/>
      <c r="BY2260" s="70"/>
      <c r="BZ2260" s="70"/>
      <c r="CA2260" s="70"/>
      <c r="CB2260" s="70"/>
      <c r="CC2260" s="70"/>
      <c r="CD2260" s="491"/>
      <c r="CE2260" s="491"/>
      <c r="CF2260" s="491"/>
      <c r="CG2260" s="491"/>
      <c r="CH2260" s="491"/>
      <c r="CI2260" s="491"/>
      <c r="CJ2260" s="491"/>
      <c r="CK2260" s="490"/>
      <c r="CL2260" s="186"/>
    </row>
    <row r="2261" spans="67:90" x14ac:dyDescent="0.2">
      <c r="BO2261" s="490"/>
      <c r="BP2261" s="73"/>
      <c r="BQ2261" s="73"/>
      <c r="BR2261" s="73"/>
      <c r="BS2261" s="493"/>
      <c r="BT2261" s="493"/>
      <c r="BU2261" s="493"/>
      <c r="BV2261" s="70"/>
      <c r="BW2261" s="70"/>
      <c r="BX2261" s="70"/>
      <c r="BY2261" s="70"/>
      <c r="BZ2261" s="70"/>
      <c r="CA2261" s="70"/>
      <c r="CB2261" s="70"/>
      <c r="CC2261" s="70"/>
      <c r="CD2261" s="491"/>
      <c r="CE2261" s="491"/>
      <c r="CF2261" s="491"/>
      <c r="CG2261" s="491"/>
      <c r="CH2261" s="491"/>
      <c r="CI2261" s="491"/>
      <c r="CJ2261" s="491"/>
      <c r="CK2261" s="490"/>
      <c r="CL2261" s="186"/>
    </row>
    <row r="2262" spans="67:90" x14ac:dyDescent="0.2">
      <c r="BO2262" s="490"/>
      <c r="BP2262" s="73"/>
      <c r="BQ2262" s="73"/>
      <c r="BR2262" s="73"/>
      <c r="BS2262" s="493"/>
      <c r="BT2262" s="493"/>
      <c r="BU2262" s="493"/>
      <c r="BV2262" s="70"/>
      <c r="BW2262" s="70"/>
      <c r="BX2262" s="70"/>
      <c r="BY2262" s="70"/>
      <c r="BZ2262" s="70"/>
      <c r="CA2262" s="70"/>
      <c r="CB2262" s="70"/>
      <c r="CC2262" s="70"/>
      <c r="CD2262" s="491"/>
      <c r="CE2262" s="491"/>
      <c r="CF2262" s="491"/>
      <c r="CG2262" s="491"/>
      <c r="CH2262" s="491"/>
      <c r="CI2262" s="491"/>
      <c r="CJ2262" s="491"/>
      <c r="CK2262" s="490"/>
      <c r="CL2262" s="186"/>
    </row>
    <row r="2263" spans="67:90" x14ac:dyDescent="0.2">
      <c r="BO2263" s="490"/>
      <c r="BP2263" s="73"/>
      <c r="BQ2263" s="73"/>
      <c r="BR2263" s="73"/>
      <c r="BS2263" s="493"/>
      <c r="BT2263" s="493"/>
      <c r="BU2263" s="493"/>
      <c r="BV2263" s="70"/>
      <c r="BW2263" s="70"/>
      <c r="BX2263" s="70"/>
      <c r="BY2263" s="70"/>
      <c r="BZ2263" s="70"/>
      <c r="CA2263" s="70"/>
      <c r="CB2263" s="70"/>
      <c r="CC2263" s="70"/>
      <c r="CD2263" s="491"/>
      <c r="CE2263" s="491"/>
      <c r="CF2263" s="491"/>
      <c r="CG2263" s="491"/>
      <c r="CH2263" s="491"/>
      <c r="CI2263" s="491"/>
      <c r="CJ2263" s="491"/>
      <c r="CK2263" s="490"/>
      <c r="CL2263" s="186"/>
    </row>
    <row r="2264" spans="67:90" x14ac:dyDescent="0.2">
      <c r="BO2264" s="490"/>
      <c r="BP2264" s="73"/>
      <c r="BQ2264" s="73"/>
      <c r="BR2264" s="73"/>
      <c r="BS2264" s="493"/>
      <c r="BT2264" s="493"/>
      <c r="BU2264" s="493"/>
      <c r="BV2264" s="70"/>
      <c r="BW2264" s="70"/>
      <c r="BX2264" s="70"/>
      <c r="BY2264" s="70"/>
      <c r="BZ2264" s="70"/>
      <c r="CA2264" s="70"/>
      <c r="CB2264" s="70"/>
      <c r="CC2264" s="70"/>
      <c r="CD2264" s="491"/>
      <c r="CE2264" s="491"/>
      <c r="CF2264" s="491"/>
      <c r="CG2264" s="491"/>
      <c r="CH2264" s="491"/>
      <c r="CI2264" s="491"/>
      <c r="CJ2264" s="491"/>
      <c r="CK2264" s="490"/>
      <c r="CL2264" s="186"/>
    </row>
    <row r="2265" spans="67:90" x14ac:dyDescent="0.2">
      <c r="BO2265" s="490"/>
      <c r="BP2265" s="73"/>
      <c r="BQ2265" s="73"/>
      <c r="BR2265" s="73"/>
      <c r="BS2265" s="493"/>
      <c r="BT2265" s="493"/>
      <c r="BU2265" s="493"/>
      <c r="BV2265" s="70"/>
      <c r="BW2265" s="70"/>
      <c r="BX2265" s="70"/>
      <c r="BY2265" s="70"/>
      <c r="BZ2265" s="70"/>
      <c r="CA2265" s="70"/>
      <c r="CB2265" s="70"/>
      <c r="CC2265" s="70"/>
      <c r="CD2265" s="491"/>
      <c r="CE2265" s="491"/>
      <c r="CF2265" s="491"/>
      <c r="CG2265" s="491"/>
      <c r="CH2265" s="491"/>
      <c r="CI2265" s="491"/>
      <c r="CJ2265" s="491"/>
      <c r="CK2265" s="490"/>
      <c r="CL2265" s="186"/>
    </row>
    <row r="2266" spans="67:90" x14ac:dyDescent="0.2">
      <c r="BO2266" s="490"/>
      <c r="BP2266" s="73"/>
      <c r="BQ2266" s="73"/>
      <c r="BR2266" s="73"/>
      <c r="BS2266" s="493"/>
      <c r="BT2266" s="493"/>
      <c r="BU2266" s="493"/>
      <c r="BV2266" s="70"/>
      <c r="BW2266" s="70"/>
      <c r="BX2266" s="70"/>
      <c r="BY2266" s="70"/>
      <c r="BZ2266" s="70"/>
      <c r="CA2266" s="70"/>
      <c r="CB2266" s="70"/>
      <c r="CC2266" s="70"/>
      <c r="CD2266" s="491"/>
      <c r="CE2266" s="491"/>
      <c r="CF2266" s="491"/>
      <c r="CG2266" s="491"/>
      <c r="CH2266" s="491"/>
      <c r="CI2266" s="491"/>
      <c r="CJ2266" s="491"/>
      <c r="CK2266" s="490"/>
      <c r="CL2266" s="186"/>
    </row>
    <row r="2267" spans="67:90" x14ac:dyDescent="0.2">
      <c r="BO2267" s="490"/>
      <c r="BP2267" s="73"/>
      <c r="BQ2267" s="73"/>
      <c r="BR2267" s="73"/>
      <c r="BS2267" s="493"/>
      <c r="BT2267" s="493"/>
      <c r="BU2267" s="493"/>
      <c r="BV2267" s="70"/>
      <c r="BW2267" s="70"/>
      <c r="BX2267" s="70"/>
      <c r="BY2267" s="70"/>
      <c r="BZ2267" s="70"/>
      <c r="CA2267" s="70"/>
      <c r="CB2267" s="70"/>
      <c r="CC2267" s="70"/>
      <c r="CD2267" s="491"/>
      <c r="CE2267" s="491"/>
      <c r="CF2267" s="491"/>
      <c r="CG2267" s="491"/>
      <c r="CH2267" s="491"/>
      <c r="CI2267" s="491"/>
      <c r="CJ2267" s="491"/>
      <c r="CK2267" s="490"/>
      <c r="CL2267" s="186"/>
    </row>
    <row r="2268" spans="67:90" x14ac:dyDescent="0.2">
      <c r="BO2268" s="490"/>
      <c r="BP2268" s="73"/>
      <c r="BQ2268" s="73"/>
      <c r="BR2268" s="73"/>
      <c r="BS2268" s="493"/>
      <c r="BT2268" s="493"/>
      <c r="BU2268" s="493"/>
      <c r="BV2268" s="70"/>
      <c r="BW2268" s="70"/>
      <c r="BX2268" s="70"/>
      <c r="BY2268" s="70"/>
      <c r="BZ2268" s="70"/>
      <c r="CA2268" s="70"/>
      <c r="CB2268" s="70"/>
      <c r="CC2268" s="70"/>
      <c r="CD2268" s="491"/>
      <c r="CE2268" s="491"/>
      <c r="CF2268" s="491"/>
      <c r="CG2268" s="491"/>
      <c r="CH2268" s="491"/>
      <c r="CI2268" s="491"/>
      <c r="CJ2268" s="491"/>
      <c r="CK2268" s="490"/>
      <c r="CL2268" s="186"/>
    </row>
    <row r="2269" spans="67:90" x14ac:dyDescent="0.2">
      <c r="BO2269" s="490"/>
      <c r="BP2269" s="73"/>
      <c r="BQ2269" s="73"/>
      <c r="BR2269" s="73"/>
      <c r="BS2269" s="493"/>
      <c r="BT2269" s="493"/>
      <c r="BU2269" s="493"/>
      <c r="BV2269" s="70"/>
      <c r="BW2269" s="70"/>
      <c r="BX2269" s="70"/>
      <c r="BY2269" s="70"/>
      <c r="BZ2269" s="70"/>
      <c r="CA2269" s="70"/>
      <c r="CB2269" s="70"/>
      <c r="CC2269" s="70"/>
      <c r="CD2269" s="491"/>
      <c r="CE2269" s="491"/>
      <c r="CF2269" s="491"/>
      <c r="CG2269" s="491"/>
      <c r="CH2269" s="491"/>
      <c r="CI2269" s="491"/>
      <c r="CJ2269" s="491"/>
      <c r="CK2269" s="490"/>
      <c r="CL2269" s="186"/>
    </row>
    <row r="2270" spans="67:90" x14ac:dyDescent="0.2">
      <c r="BO2270" s="490"/>
      <c r="BP2270" s="73"/>
      <c r="BQ2270" s="73"/>
      <c r="BR2270" s="73"/>
      <c r="BS2270" s="493"/>
      <c r="BT2270" s="493"/>
      <c r="BU2270" s="493"/>
      <c r="BV2270" s="70"/>
      <c r="BW2270" s="70"/>
      <c r="BX2270" s="70"/>
      <c r="BY2270" s="70"/>
      <c r="BZ2270" s="70"/>
      <c r="CA2270" s="70"/>
      <c r="CB2270" s="70"/>
      <c r="CC2270" s="70"/>
      <c r="CD2270" s="491"/>
      <c r="CE2270" s="491"/>
      <c r="CF2270" s="491"/>
      <c r="CG2270" s="491"/>
      <c r="CH2270" s="491"/>
      <c r="CI2270" s="491"/>
      <c r="CJ2270" s="491"/>
      <c r="CK2270" s="490"/>
      <c r="CL2270" s="186"/>
    </row>
    <row r="2271" spans="67:90" x14ac:dyDescent="0.2">
      <c r="BO2271" s="490"/>
      <c r="BP2271" s="73"/>
      <c r="BQ2271" s="73"/>
      <c r="BR2271" s="73"/>
      <c r="BS2271" s="493"/>
      <c r="BT2271" s="493"/>
      <c r="BU2271" s="493"/>
      <c r="BV2271" s="70"/>
      <c r="BW2271" s="70"/>
      <c r="BX2271" s="70"/>
      <c r="BY2271" s="70"/>
      <c r="BZ2271" s="70"/>
      <c r="CA2271" s="70"/>
      <c r="CB2271" s="70"/>
      <c r="CC2271" s="70"/>
      <c r="CD2271" s="491"/>
      <c r="CE2271" s="491"/>
      <c r="CF2271" s="491"/>
      <c r="CG2271" s="491"/>
      <c r="CH2271" s="491"/>
      <c r="CI2271" s="491"/>
      <c r="CJ2271" s="491"/>
      <c r="CK2271" s="490"/>
      <c r="CL2271" s="186"/>
    </row>
    <row r="2272" spans="67:90" x14ac:dyDescent="0.2">
      <c r="BO2272" s="490"/>
      <c r="BP2272" s="73"/>
      <c r="BQ2272" s="73"/>
      <c r="BR2272" s="73"/>
      <c r="BS2272" s="493"/>
      <c r="BT2272" s="493"/>
      <c r="BU2272" s="493"/>
      <c r="BV2272" s="70"/>
      <c r="BW2272" s="70"/>
      <c r="BX2272" s="70"/>
      <c r="BY2272" s="70"/>
      <c r="BZ2272" s="70"/>
      <c r="CA2272" s="70"/>
      <c r="CB2272" s="70"/>
      <c r="CC2272" s="70"/>
      <c r="CD2272" s="491"/>
      <c r="CE2272" s="491"/>
      <c r="CF2272" s="491"/>
      <c r="CG2272" s="491"/>
      <c r="CH2272" s="491"/>
      <c r="CI2272" s="491"/>
      <c r="CJ2272" s="491"/>
      <c r="CK2272" s="490"/>
      <c r="CL2272" s="186"/>
    </row>
    <row r="2273" spans="67:90" x14ac:dyDescent="0.2">
      <c r="BO2273" s="490"/>
      <c r="BP2273" s="73"/>
      <c r="BQ2273" s="73"/>
      <c r="BR2273" s="73"/>
      <c r="BS2273" s="493"/>
      <c r="BT2273" s="493"/>
      <c r="BU2273" s="493"/>
      <c r="BV2273" s="70"/>
      <c r="BW2273" s="70"/>
      <c r="BX2273" s="70"/>
      <c r="BY2273" s="70"/>
      <c r="BZ2273" s="70"/>
      <c r="CA2273" s="70"/>
      <c r="CB2273" s="70"/>
      <c r="CC2273" s="70"/>
      <c r="CD2273" s="491"/>
      <c r="CE2273" s="491"/>
      <c r="CF2273" s="491"/>
      <c r="CG2273" s="491"/>
      <c r="CH2273" s="491"/>
      <c r="CI2273" s="491"/>
      <c r="CJ2273" s="491"/>
      <c r="CK2273" s="490"/>
      <c r="CL2273" s="186"/>
    </row>
    <row r="2274" spans="67:90" x14ac:dyDescent="0.2">
      <c r="BO2274" s="490"/>
      <c r="BP2274" s="73"/>
      <c r="BQ2274" s="73"/>
      <c r="BR2274" s="73"/>
      <c r="BS2274" s="493"/>
      <c r="BT2274" s="493"/>
      <c r="BU2274" s="493"/>
      <c r="BV2274" s="70"/>
      <c r="BW2274" s="70"/>
      <c r="BX2274" s="70"/>
      <c r="BY2274" s="70"/>
      <c r="BZ2274" s="70"/>
      <c r="CA2274" s="70"/>
      <c r="CB2274" s="70"/>
      <c r="CC2274" s="70"/>
      <c r="CD2274" s="491"/>
      <c r="CE2274" s="491"/>
      <c r="CF2274" s="491"/>
      <c r="CG2274" s="491"/>
      <c r="CH2274" s="491"/>
      <c r="CI2274" s="491"/>
      <c r="CJ2274" s="491"/>
      <c r="CK2274" s="490"/>
      <c r="CL2274" s="186"/>
    </row>
    <row r="2275" spans="67:90" x14ac:dyDescent="0.2">
      <c r="BO2275" s="490"/>
      <c r="BP2275" s="73"/>
      <c r="BQ2275" s="73"/>
      <c r="BR2275" s="73"/>
      <c r="BS2275" s="493"/>
      <c r="BT2275" s="493"/>
      <c r="BU2275" s="493"/>
      <c r="BV2275" s="70"/>
      <c r="BW2275" s="70"/>
      <c r="BX2275" s="70"/>
      <c r="BY2275" s="70"/>
      <c r="BZ2275" s="70"/>
      <c r="CA2275" s="70"/>
      <c r="CB2275" s="70"/>
      <c r="CC2275" s="70"/>
      <c r="CD2275" s="491"/>
      <c r="CE2275" s="491"/>
      <c r="CF2275" s="491"/>
      <c r="CG2275" s="491"/>
      <c r="CH2275" s="491"/>
      <c r="CI2275" s="491"/>
      <c r="CJ2275" s="491"/>
      <c r="CK2275" s="490"/>
      <c r="CL2275" s="186"/>
    </row>
    <row r="2276" spans="67:90" x14ac:dyDescent="0.2">
      <c r="BO2276" s="490"/>
      <c r="BP2276" s="73"/>
      <c r="BQ2276" s="73"/>
      <c r="BR2276" s="73"/>
      <c r="BS2276" s="493"/>
      <c r="BT2276" s="493"/>
      <c r="BU2276" s="493"/>
      <c r="BV2276" s="70"/>
      <c r="BW2276" s="70"/>
      <c r="BX2276" s="70"/>
      <c r="BY2276" s="70"/>
      <c r="BZ2276" s="70"/>
      <c r="CA2276" s="70"/>
      <c r="CB2276" s="70"/>
      <c r="CC2276" s="70"/>
      <c r="CD2276" s="491"/>
      <c r="CE2276" s="491"/>
      <c r="CF2276" s="491"/>
      <c r="CG2276" s="491"/>
      <c r="CH2276" s="491"/>
      <c r="CI2276" s="491"/>
      <c r="CJ2276" s="491"/>
      <c r="CK2276" s="490"/>
      <c r="CL2276" s="186"/>
    </row>
    <row r="2277" spans="67:90" x14ac:dyDescent="0.2">
      <c r="BO2277" s="490"/>
      <c r="BP2277" s="73"/>
      <c r="BQ2277" s="73"/>
      <c r="BR2277" s="73"/>
      <c r="BS2277" s="493"/>
      <c r="BT2277" s="493"/>
      <c r="BU2277" s="493"/>
      <c r="BV2277" s="70"/>
      <c r="BW2277" s="70"/>
      <c r="BX2277" s="70"/>
      <c r="BY2277" s="70"/>
      <c r="BZ2277" s="70"/>
      <c r="CA2277" s="70"/>
      <c r="CB2277" s="70"/>
      <c r="CC2277" s="70"/>
      <c r="CD2277" s="491"/>
      <c r="CE2277" s="491"/>
      <c r="CF2277" s="491"/>
      <c r="CG2277" s="491"/>
      <c r="CH2277" s="491"/>
      <c r="CI2277" s="491"/>
      <c r="CJ2277" s="491"/>
      <c r="CK2277" s="490"/>
      <c r="CL2277" s="186"/>
    </row>
    <row r="2278" spans="67:90" x14ac:dyDescent="0.2">
      <c r="BO2278" s="490"/>
      <c r="BP2278" s="73"/>
      <c r="BQ2278" s="73"/>
      <c r="BR2278" s="73"/>
      <c r="BS2278" s="493"/>
      <c r="BT2278" s="493"/>
      <c r="BU2278" s="493"/>
      <c r="BV2278" s="70"/>
      <c r="BW2278" s="70"/>
      <c r="BX2278" s="70"/>
      <c r="BY2278" s="70"/>
      <c r="BZ2278" s="70"/>
      <c r="CA2278" s="70"/>
      <c r="CB2278" s="70"/>
      <c r="CC2278" s="70"/>
      <c r="CD2278" s="491"/>
      <c r="CE2278" s="491"/>
      <c r="CF2278" s="491"/>
      <c r="CG2278" s="491"/>
      <c r="CH2278" s="491"/>
      <c r="CI2278" s="491"/>
      <c r="CJ2278" s="491"/>
      <c r="CK2278" s="490"/>
      <c r="CL2278" s="186"/>
    </row>
    <row r="2279" spans="67:90" x14ac:dyDescent="0.2">
      <c r="BO2279" s="490"/>
      <c r="BP2279" s="73"/>
      <c r="BQ2279" s="73"/>
      <c r="BR2279" s="73"/>
      <c r="BS2279" s="493"/>
      <c r="BT2279" s="493"/>
      <c r="BU2279" s="493"/>
      <c r="BV2279" s="70"/>
      <c r="BW2279" s="70"/>
      <c r="BX2279" s="70"/>
      <c r="BY2279" s="70"/>
      <c r="BZ2279" s="70"/>
      <c r="CA2279" s="70"/>
      <c r="CB2279" s="70"/>
      <c r="CC2279" s="70"/>
      <c r="CD2279" s="491"/>
      <c r="CE2279" s="491"/>
      <c r="CF2279" s="491"/>
      <c r="CG2279" s="491"/>
      <c r="CH2279" s="491"/>
      <c r="CI2279" s="491"/>
      <c r="CJ2279" s="491"/>
      <c r="CK2279" s="490"/>
      <c r="CL2279" s="186"/>
    </row>
    <row r="2280" spans="67:90" x14ac:dyDescent="0.2">
      <c r="BO2280" s="490"/>
      <c r="BP2280" s="73"/>
      <c r="BQ2280" s="73"/>
      <c r="BR2280" s="73"/>
      <c r="BS2280" s="493"/>
      <c r="BT2280" s="493"/>
      <c r="BU2280" s="493"/>
      <c r="BV2280" s="70"/>
      <c r="BW2280" s="70"/>
      <c r="BX2280" s="70"/>
      <c r="BY2280" s="70"/>
      <c r="BZ2280" s="70"/>
      <c r="CA2280" s="70"/>
      <c r="CB2280" s="70"/>
      <c r="CC2280" s="70"/>
      <c r="CD2280" s="491"/>
      <c r="CE2280" s="491"/>
      <c r="CF2280" s="491"/>
      <c r="CG2280" s="491"/>
      <c r="CH2280" s="491"/>
      <c r="CI2280" s="491"/>
      <c r="CJ2280" s="491"/>
      <c r="CK2280" s="490"/>
      <c r="CL2280" s="186"/>
    </row>
    <row r="2281" spans="67:90" x14ac:dyDescent="0.2">
      <c r="BO2281" s="490"/>
      <c r="BP2281" s="73"/>
      <c r="BQ2281" s="73"/>
      <c r="BR2281" s="73"/>
      <c r="BS2281" s="493"/>
      <c r="BT2281" s="493"/>
      <c r="BU2281" s="493"/>
      <c r="BV2281" s="70"/>
      <c r="BW2281" s="70"/>
      <c r="BX2281" s="70"/>
      <c r="BY2281" s="70"/>
      <c r="BZ2281" s="70"/>
      <c r="CA2281" s="70"/>
      <c r="CB2281" s="70"/>
      <c r="CC2281" s="70"/>
      <c r="CD2281" s="491"/>
      <c r="CE2281" s="491"/>
      <c r="CF2281" s="491"/>
      <c r="CG2281" s="491"/>
      <c r="CH2281" s="491"/>
      <c r="CI2281" s="491"/>
      <c r="CJ2281" s="491"/>
      <c r="CK2281" s="490"/>
      <c r="CL2281" s="186"/>
    </row>
    <row r="2282" spans="67:90" x14ac:dyDescent="0.2">
      <c r="BO2282" s="490"/>
      <c r="BP2282" s="73"/>
      <c r="BQ2282" s="73"/>
      <c r="BR2282" s="73"/>
      <c r="BS2282" s="493"/>
      <c r="BT2282" s="493"/>
      <c r="BU2282" s="493"/>
      <c r="BV2282" s="70"/>
      <c r="BW2282" s="70"/>
      <c r="BX2282" s="70"/>
      <c r="BY2282" s="70"/>
      <c r="BZ2282" s="70"/>
      <c r="CA2282" s="70"/>
      <c r="CB2282" s="70"/>
      <c r="CC2282" s="70"/>
      <c r="CD2282" s="491"/>
      <c r="CE2282" s="491"/>
      <c r="CF2282" s="491"/>
      <c r="CG2282" s="491"/>
      <c r="CH2282" s="491"/>
      <c r="CI2282" s="491"/>
      <c r="CJ2282" s="491"/>
      <c r="CK2282" s="490"/>
      <c r="CL2282" s="186"/>
    </row>
    <row r="2283" spans="67:90" x14ac:dyDescent="0.2">
      <c r="BO2283" s="490"/>
      <c r="BP2283" s="73"/>
      <c r="BQ2283" s="73"/>
      <c r="BR2283" s="73"/>
      <c r="BS2283" s="493"/>
      <c r="BT2283" s="493"/>
      <c r="BU2283" s="493"/>
      <c r="BV2283" s="70"/>
      <c r="BW2283" s="70"/>
      <c r="BX2283" s="70"/>
      <c r="BY2283" s="70"/>
      <c r="BZ2283" s="70"/>
      <c r="CA2283" s="70"/>
      <c r="CB2283" s="70"/>
      <c r="CC2283" s="70"/>
      <c r="CD2283" s="491"/>
      <c r="CE2283" s="491"/>
      <c r="CF2283" s="491"/>
      <c r="CG2283" s="491"/>
      <c r="CH2283" s="491"/>
      <c r="CI2283" s="491"/>
      <c r="CJ2283" s="491"/>
      <c r="CK2283" s="490"/>
      <c r="CL2283" s="186"/>
    </row>
    <row r="2284" spans="67:90" x14ac:dyDescent="0.2">
      <c r="BO2284" s="490"/>
      <c r="BP2284" s="73"/>
      <c r="BQ2284" s="73"/>
      <c r="BR2284" s="73"/>
      <c r="BS2284" s="493"/>
      <c r="BT2284" s="493"/>
      <c r="BU2284" s="493"/>
      <c r="BV2284" s="70"/>
      <c r="BW2284" s="70"/>
      <c r="BX2284" s="70"/>
      <c r="BY2284" s="70"/>
      <c r="BZ2284" s="70"/>
      <c r="CA2284" s="70"/>
      <c r="CB2284" s="70"/>
      <c r="CC2284" s="70"/>
      <c r="CD2284" s="491"/>
      <c r="CE2284" s="491"/>
      <c r="CF2284" s="491"/>
      <c r="CG2284" s="491"/>
      <c r="CH2284" s="491"/>
      <c r="CI2284" s="491"/>
      <c r="CJ2284" s="491"/>
      <c r="CK2284" s="490"/>
      <c r="CL2284" s="186"/>
    </row>
    <row r="2285" spans="67:90" x14ac:dyDescent="0.2">
      <c r="BO2285" s="490"/>
      <c r="BP2285" s="73"/>
      <c r="BQ2285" s="73"/>
      <c r="BR2285" s="73"/>
      <c r="BS2285" s="493"/>
      <c r="BT2285" s="493"/>
      <c r="BU2285" s="493"/>
      <c r="BV2285" s="70"/>
      <c r="BW2285" s="70"/>
      <c r="BX2285" s="70"/>
      <c r="BY2285" s="70"/>
      <c r="BZ2285" s="70"/>
      <c r="CA2285" s="70"/>
      <c r="CB2285" s="70"/>
      <c r="CC2285" s="70"/>
      <c r="CD2285" s="491"/>
      <c r="CE2285" s="491"/>
      <c r="CF2285" s="491"/>
      <c r="CG2285" s="491"/>
      <c r="CH2285" s="491"/>
      <c r="CI2285" s="491"/>
      <c r="CJ2285" s="491"/>
      <c r="CK2285" s="490"/>
      <c r="CL2285" s="186"/>
    </row>
    <row r="2286" spans="67:90" x14ac:dyDescent="0.2">
      <c r="BO2286" s="490"/>
      <c r="BP2286" s="73"/>
      <c r="BQ2286" s="73"/>
      <c r="BR2286" s="73"/>
      <c r="BS2286" s="493"/>
      <c r="BT2286" s="493"/>
      <c r="BU2286" s="493"/>
      <c r="BV2286" s="70"/>
      <c r="BW2286" s="70"/>
      <c r="BX2286" s="70"/>
      <c r="BY2286" s="70"/>
      <c r="BZ2286" s="70"/>
      <c r="CA2286" s="70"/>
      <c r="CB2286" s="70"/>
      <c r="CC2286" s="70"/>
      <c r="CD2286" s="491"/>
      <c r="CE2286" s="491"/>
      <c r="CF2286" s="491"/>
      <c r="CG2286" s="491"/>
      <c r="CH2286" s="491"/>
      <c r="CI2286" s="491"/>
      <c r="CJ2286" s="491"/>
      <c r="CK2286" s="490"/>
      <c r="CL2286" s="186"/>
    </row>
    <row r="2287" spans="67:90" x14ac:dyDescent="0.2">
      <c r="BO2287" s="490"/>
      <c r="BP2287" s="73"/>
      <c r="BQ2287" s="73"/>
      <c r="BR2287" s="73"/>
      <c r="BS2287" s="493"/>
      <c r="BT2287" s="493"/>
      <c r="BU2287" s="493"/>
      <c r="BV2287" s="70"/>
      <c r="BW2287" s="70"/>
      <c r="BX2287" s="70"/>
      <c r="BY2287" s="70"/>
      <c r="BZ2287" s="70"/>
      <c r="CA2287" s="70"/>
      <c r="CB2287" s="70"/>
      <c r="CC2287" s="70"/>
      <c r="CD2287" s="491"/>
      <c r="CE2287" s="491"/>
      <c r="CF2287" s="491"/>
      <c r="CG2287" s="491"/>
      <c r="CH2287" s="491"/>
      <c r="CI2287" s="491"/>
      <c r="CJ2287" s="491"/>
      <c r="CK2287" s="490"/>
      <c r="CL2287" s="186"/>
    </row>
    <row r="2288" spans="67:90" x14ac:dyDescent="0.2">
      <c r="BO2288" s="490"/>
      <c r="BP2288" s="73"/>
      <c r="BQ2288" s="73"/>
      <c r="BR2288" s="73"/>
      <c r="BS2288" s="493"/>
      <c r="BT2288" s="493"/>
      <c r="BU2288" s="493"/>
      <c r="BV2288" s="70"/>
      <c r="BW2288" s="70"/>
      <c r="BX2288" s="70"/>
      <c r="BY2288" s="70"/>
      <c r="BZ2288" s="70"/>
      <c r="CA2288" s="70"/>
      <c r="CB2288" s="70"/>
      <c r="CC2288" s="70"/>
      <c r="CD2288" s="491"/>
      <c r="CE2288" s="491"/>
      <c r="CF2288" s="491"/>
      <c r="CG2288" s="491"/>
      <c r="CH2288" s="491"/>
      <c r="CI2288" s="491"/>
      <c r="CJ2288" s="491"/>
      <c r="CK2288" s="490"/>
      <c r="CL2288" s="186"/>
    </row>
    <row r="2289" spans="67:90" x14ac:dyDescent="0.2">
      <c r="BO2289" s="490"/>
      <c r="BP2289" s="73"/>
      <c r="BQ2289" s="73"/>
      <c r="BR2289" s="73"/>
      <c r="BS2289" s="493"/>
      <c r="BT2289" s="493"/>
      <c r="BU2289" s="493"/>
      <c r="BV2289" s="70"/>
      <c r="BW2289" s="70"/>
      <c r="BX2289" s="70"/>
      <c r="BY2289" s="70"/>
      <c r="BZ2289" s="70"/>
      <c r="CA2289" s="70"/>
      <c r="CB2289" s="70"/>
      <c r="CC2289" s="70"/>
      <c r="CD2289" s="491"/>
      <c r="CE2289" s="491"/>
      <c r="CF2289" s="491"/>
      <c r="CG2289" s="491"/>
      <c r="CH2289" s="491"/>
      <c r="CI2289" s="491"/>
      <c r="CJ2289" s="491"/>
      <c r="CK2289" s="490"/>
      <c r="CL2289" s="186"/>
    </row>
    <row r="2290" spans="67:90" x14ac:dyDescent="0.2">
      <c r="BO2290" s="490"/>
      <c r="BP2290" s="73"/>
      <c r="BQ2290" s="73"/>
      <c r="BR2290" s="73"/>
      <c r="BS2290" s="493"/>
      <c r="BT2290" s="493"/>
      <c r="BU2290" s="493"/>
      <c r="BV2290" s="70"/>
      <c r="BW2290" s="70"/>
      <c r="BX2290" s="70"/>
      <c r="BY2290" s="70"/>
      <c r="BZ2290" s="70"/>
      <c r="CA2290" s="70"/>
      <c r="CB2290" s="70"/>
      <c r="CC2290" s="70"/>
      <c r="CD2290" s="491"/>
      <c r="CE2290" s="491"/>
      <c r="CF2290" s="491"/>
      <c r="CG2290" s="491"/>
      <c r="CH2290" s="491"/>
      <c r="CI2290" s="491"/>
      <c r="CJ2290" s="491"/>
      <c r="CK2290" s="490"/>
      <c r="CL2290" s="186"/>
    </row>
    <row r="2291" spans="67:90" x14ac:dyDescent="0.2">
      <c r="BO2291" s="490"/>
      <c r="BP2291" s="73"/>
      <c r="BQ2291" s="73"/>
      <c r="BR2291" s="73"/>
      <c r="BS2291" s="493"/>
      <c r="BT2291" s="493"/>
      <c r="BU2291" s="493"/>
      <c r="BV2291" s="70"/>
      <c r="BW2291" s="70"/>
      <c r="BX2291" s="70"/>
      <c r="BY2291" s="70"/>
      <c r="BZ2291" s="70"/>
      <c r="CA2291" s="70"/>
      <c r="CB2291" s="70"/>
      <c r="CC2291" s="70"/>
      <c r="CD2291" s="491"/>
      <c r="CE2291" s="491"/>
      <c r="CF2291" s="491"/>
      <c r="CG2291" s="491"/>
      <c r="CH2291" s="491"/>
      <c r="CI2291" s="491"/>
      <c r="CJ2291" s="491"/>
      <c r="CK2291" s="490"/>
      <c r="CL2291" s="186"/>
    </row>
    <row r="2292" spans="67:90" x14ac:dyDescent="0.2">
      <c r="BO2292" s="490"/>
      <c r="BP2292" s="73"/>
      <c r="BQ2292" s="73"/>
      <c r="BR2292" s="73"/>
      <c r="BS2292" s="493"/>
      <c r="BT2292" s="493"/>
      <c r="BU2292" s="493"/>
      <c r="BV2292" s="70"/>
      <c r="BW2292" s="70"/>
      <c r="BX2292" s="70"/>
      <c r="BY2292" s="70"/>
      <c r="BZ2292" s="70"/>
      <c r="CA2292" s="70"/>
      <c r="CB2292" s="70"/>
      <c r="CC2292" s="70"/>
      <c r="CD2292" s="491"/>
      <c r="CE2292" s="491"/>
      <c r="CF2292" s="491"/>
      <c r="CG2292" s="491"/>
      <c r="CH2292" s="491"/>
      <c r="CI2292" s="491"/>
      <c r="CJ2292" s="491"/>
      <c r="CK2292" s="490"/>
      <c r="CL2292" s="186"/>
    </row>
    <row r="2293" spans="67:90" x14ac:dyDescent="0.2">
      <c r="BO2293" s="490"/>
      <c r="BP2293" s="73"/>
      <c r="BQ2293" s="73"/>
      <c r="BR2293" s="73"/>
      <c r="BS2293" s="493"/>
      <c r="BT2293" s="493"/>
      <c r="BU2293" s="493"/>
      <c r="BV2293" s="70"/>
      <c r="BW2293" s="70"/>
      <c r="BX2293" s="70"/>
      <c r="BY2293" s="70"/>
      <c r="BZ2293" s="70"/>
      <c r="CA2293" s="70"/>
      <c r="CB2293" s="70"/>
      <c r="CC2293" s="70"/>
      <c r="CD2293" s="491"/>
      <c r="CE2293" s="491"/>
      <c r="CF2293" s="491"/>
      <c r="CG2293" s="491"/>
      <c r="CH2293" s="491"/>
      <c r="CI2293" s="491"/>
      <c r="CJ2293" s="491"/>
      <c r="CK2293" s="490"/>
      <c r="CL2293" s="186"/>
    </row>
    <row r="2294" spans="67:90" x14ac:dyDescent="0.2">
      <c r="BO2294" s="490"/>
      <c r="BP2294" s="73"/>
      <c r="BQ2294" s="73"/>
      <c r="BR2294" s="73"/>
      <c r="BS2294" s="493"/>
      <c r="BT2294" s="493"/>
      <c r="BU2294" s="493"/>
      <c r="BV2294" s="70"/>
      <c r="BW2294" s="70"/>
      <c r="BX2294" s="70"/>
      <c r="BY2294" s="70"/>
      <c r="BZ2294" s="70"/>
      <c r="CA2294" s="70"/>
      <c r="CB2294" s="70"/>
      <c r="CC2294" s="70"/>
      <c r="CD2294" s="491"/>
      <c r="CE2294" s="491"/>
      <c r="CF2294" s="491"/>
      <c r="CG2294" s="491"/>
      <c r="CH2294" s="491"/>
      <c r="CI2294" s="491"/>
      <c r="CJ2294" s="491"/>
      <c r="CK2294" s="490"/>
      <c r="CL2294" s="186"/>
    </row>
    <row r="2295" spans="67:90" x14ac:dyDescent="0.2">
      <c r="BO2295" s="490"/>
      <c r="BP2295" s="73"/>
      <c r="BQ2295" s="73"/>
      <c r="BR2295" s="73"/>
      <c r="BS2295" s="493"/>
      <c r="BT2295" s="493"/>
      <c r="BU2295" s="493"/>
      <c r="BV2295" s="70"/>
      <c r="BW2295" s="70"/>
      <c r="BX2295" s="70"/>
      <c r="BY2295" s="70"/>
      <c r="BZ2295" s="70"/>
      <c r="CA2295" s="70"/>
      <c r="CB2295" s="70"/>
      <c r="CC2295" s="70"/>
      <c r="CD2295" s="491"/>
      <c r="CE2295" s="491"/>
      <c r="CF2295" s="491"/>
      <c r="CG2295" s="491"/>
      <c r="CH2295" s="491"/>
      <c r="CI2295" s="491"/>
      <c r="CJ2295" s="491"/>
      <c r="CK2295" s="490"/>
      <c r="CL2295" s="186"/>
    </row>
    <row r="2296" spans="67:90" x14ac:dyDescent="0.2">
      <c r="BO2296" s="490"/>
      <c r="BP2296" s="73"/>
      <c r="BQ2296" s="73"/>
      <c r="BR2296" s="73"/>
      <c r="BS2296" s="493"/>
      <c r="BT2296" s="493"/>
      <c r="BU2296" s="493"/>
      <c r="BV2296" s="70"/>
      <c r="BW2296" s="70"/>
      <c r="BX2296" s="70"/>
      <c r="BY2296" s="70"/>
      <c r="BZ2296" s="70"/>
      <c r="CA2296" s="70"/>
      <c r="CB2296" s="70"/>
      <c r="CC2296" s="70"/>
      <c r="CD2296" s="491"/>
      <c r="CE2296" s="491"/>
      <c r="CF2296" s="491"/>
      <c r="CG2296" s="491"/>
      <c r="CH2296" s="491"/>
      <c r="CI2296" s="491"/>
      <c r="CJ2296" s="491"/>
      <c r="CK2296" s="490"/>
      <c r="CL2296" s="186"/>
    </row>
    <row r="2297" spans="67:90" x14ac:dyDescent="0.2">
      <c r="BO2297" s="490"/>
      <c r="BP2297" s="73"/>
      <c r="BQ2297" s="73"/>
      <c r="BR2297" s="73"/>
      <c r="BS2297" s="493"/>
      <c r="BT2297" s="493"/>
      <c r="BU2297" s="493"/>
      <c r="BV2297" s="70"/>
      <c r="BW2297" s="70"/>
      <c r="BX2297" s="70"/>
      <c r="BY2297" s="70"/>
      <c r="BZ2297" s="70"/>
      <c r="CA2297" s="70"/>
      <c r="CB2297" s="70"/>
      <c r="CC2297" s="70"/>
      <c r="CD2297" s="491"/>
      <c r="CE2297" s="491"/>
      <c r="CF2297" s="491"/>
      <c r="CG2297" s="491"/>
      <c r="CH2297" s="491"/>
      <c r="CI2297" s="491"/>
      <c r="CJ2297" s="491"/>
      <c r="CK2297" s="490"/>
      <c r="CL2297" s="186"/>
    </row>
    <row r="2298" spans="67:90" x14ac:dyDescent="0.2">
      <c r="BO2298" s="490"/>
      <c r="BP2298" s="73"/>
      <c r="BQ2298" s="73"/>
      <c r="BR2298" s="73"/>
      <c r="BS2298" s="493"/>
      <c r="BT2298" s="493"/>
      <c r="BU2298" s="493"/>
      <c r="BV2298" s="70"/>
      <c r="BW2298" s="70"/>
      <c r="BX2298" s="70"/>
      <c r="BY2298" s="70"/>
      <c r="BZ2298" s="70"/>
      <c r="CA2298" s="70"/>
      <c r="CB2298" s="70"/>
      <c r="CC2298" s="70"/>
      <c r="CD2298" s="491"/>
      <c r="CE2298" s="491"/>
      <c r="CF2298" s="491"/>
      <c r="CG2298" s="491"/>
      <c r="CH2298" s="491"/>
      <c r="CI2298" s="491"/>
      <c r="CJ2298" s="491"/>
      <c r="CK2298" s="490"/>
      <c r="CL2298" s="186"/>
    </row>
    <row r="2299" spans="67:90" x14ac:dyDescent="0.2">
      <c r="BO2299" s="490"/>
      <c r="BP2299" s="73"/>
      <c r="BQ2299" s="73"/>
      <c r="BR2299" s="73"/>
      <c r="BS2299" s="493"/>
      <c r="BT2299" s="493"/>
      <c r="BU2299" s="493"/>
      <c r="BV2299" s="70"/>
      <c r="BW2299" s="70"/>
      <c r="BX2299" s="70"/>
      <c r="BY2299" s="70"/>
      <c r="BZ2299" s="70"/>
      <c r="CA2299" s="70"/>
      <c r="CB2299" s="70"/>
      <c r="CC2299" s="70"/>
      <c r="CD2299" s="491"/>
      <c r="CE2299" s="491"/>
      <c r="CF2299" s="491"/>
      <c r="CG2299" s="491"/>
      <c r="CH2299" s="491"/>
      <c r="CI2299" s="491"/>
      <c r="CJ2299" s="491"/>
      <c r="CK2299" s="490"/>
      <c r="CL2299" s="186"/>
    </row>
    <row r="2300" spans="67:90" x14ac:dyDescent="0.2">
      <c r="BO2300" s="490"/>
      <c r="BP2300" s="73"/>
      <c r="BQ2300" s="73"/>
      <c r="BR2300" s="73"/>
      <c r="BS2300" s="493"/>
      <c r="BT2300" s="493"/>
      <c r="BU2300" s="493"/>
      <c r="BV2300" s="70"/>
      <c r="BW2300" s="70"/>
      <c r="BX2300" s="70"/>
      <c r="BY2300" s="70"/>
      <c r="BZ2300" s="70"/>
      <c r="CA2300" s="70"/>
      <c r="CB2300" s="70"/>
      <c r="CC2300" s="70"/>
      <c r="CD2300" s="491"/>
      <c r="CE2300" s="491"/>
      <c r="CF2300" s="491"/>
      <c r="CG2300" s="491"/>
      <c r="CH2300" s="491"/>
      <c r="CI2300" s="491"/>
      <c r="CJ2300" s="491"/>
      <c r="CK2300" s="490"/>
      <c r="CL2300" s="186"/>
    </row>
    <row r="2301" spans="67:90" x14ac:dyDescent="0.2">
      <c r="BO2301" s="490"/>
      <c r="BP2301" s="73"/>
      <c r="BQ2301" s="73"/>
      <c r="BR2301" s="73"/>
      <c r="BS2301" s="493"/>
      <c r="BT2301" s="493"/>
      <c r="BU2301" s="493"/>
      <c r="BV2301" s="70"/>
      <c r="BW2301" s="70"/>
      <c r="BX2301" s="70"/>
      <c r="BY2301" s="70"/>
      <c r="BZ2301" s="70"/>
      <c r="CA2301" s="70"/>
      <c r="CB2301" s="70"/>
      <c r="CC2301" s="70"/>
      <c r="CD2301" s="491"/>
      <c r="CE2301" s="491"/>
      <c r="CF2301" s="491"/>
      <c r="CG2301" s="491"/>
      <c r="CH2301" s="491"/>
      <c r="CI2301" s="491"/>
      <c r="CJ2301" s="491"/>
      <c r="CK2301" s="490"/>
      <c r="CL2301" s="186"/>
    </row>
    <row r="2302" spans="67:90" x14ac:dyDescent="0.2">
      <c r="BO2302" s="490"/>
      <c r="BP2302" s="73"/>
      <c r="BQ2302" s="73"/>
      <c r="BR2302" s="73"/>
      <c r="BS2302" s="493"/>
      <c r="BT2302" s="493"/>
      <c r="BU2302" s="493"/>
      <c r="BV2302" s="70"/>
      <c r="BW2302" s="70"/>
      <c r="BX2302" s="70"/>
      <c r="BY2302" s="70"/>
      <c r="BZ2302" s="70"/>
      <c r="CA2302" s="70"/>
      <c r="CB2302" s="70"/>
      <c r="CC2302" s="70"/>
      <c r="CD2302" s="491"/>
      <c r="CE2302" s="491"/>
      <c r="CF2302" s="491"/>
      <c r="CG2302" s="491"/>
      <c r="CH2302" s="491"/>
      <c r="CI2302" s="491"/>
      <c r="CJ2302" s="491"/>
      <c r="CK2302" s="490"/>
      <c r="CL2302" s="186"/>
    </row>
    <row r="2303" spans="67:90" x14ac:dyDescent="0.2">
      <c r="BO2303" s="490"/>
      <c r="BP2303" s="73"/>
      <c r="BQ2303" s="73"/>
      <c r="BR2303" s="73"/>
      <c r="BS2303" s="493"/>
      <c r="BT2303" s="493"/>
      <c r="BU2303" s="493"/>
      <c r="BV2303" s="70"/>
      <c r="BW2303" s="70"/>
      <c r="BX2303" s="70"/>
      <c r="BY2303" s="70"/>
      <c r="BZ2303" s="70"/>
      <c r="CA2303" s="70"/>
      <c r="CB2303" s="70"/>
      <c r="CC2303" s="70"/>
      <c r="CD2303" s="491"/>
      <c r="CE2303" s="491"/>
      <c r="CF2303" s="491"/>
      <c r="CG2303" s="491"/>
      <c r="CH2303" s="491"/>
      <c r="CI2303" s="491"/>
      <c r="CJ2303" s="491"/>
      <c r="CK2303" s="490"/>
      <c r="CL2303" s="186"/>
    </row>
    <row r="2304" spans="67:90" x14ac:dyDescent="0.2">
      <c r="BO2304" s="490"/>
      <c r="BP2304" s="73"/>
      <c r="BQ2304" s="73"/>
      <c r="BR2304" s="73"/>
      <c r="BS2304" s="493"/>
      <c r="BT2304" s="493"/>
      <c r="BU2304" s="493"/>
      <c r="BV2304" s="70"/>
      <c r="BW2304" s="70"/>
      <c r="BX2304" s="70"/>
      <c r="BY2304" s="70"/>
      <c r="BZ2304" s="70"/>
      <c r="CA2304" s="70"/>
      <c r="CB2304" s="70"/>
      <c r="CC2304" s="70"/>
      <c r="CD2304" s="491"/>
      <c r="CE2304" s="491"/>
      <c r="CF2304" s="491"/>
      <c r="CG2304" s="491"/>
      <c r="CH2304" s="491"/>
      <c r="CI2304" s="491"/>
      <c r="CJ2304" s="491"/>
      <c r="CK2304" s="490"/>
      <c r="CL2304" s="186"/>
    </row>
    <row r="2305" spans="67:90" x14ac:dyDescent="0.2">
      <c r="BO2305" s="490"/>
      <c r="BP2305" s="73"/>
      <c r="BQ2305" s="73"/>
      <c r="BR2305" s="73"/>
      <c r="BS2305" s="493"/>
      <c r="BT2305" s="493"/>
      <c r="BU2305" s="493"/>
      <c r="BV2305" s="70"/>
      <c r="BW2305" s="70"/>
      <c r="BX2305" s="70"/>
      <c r="BY2305" s="70"/>
      <c r="BZ2305" s="70"/>
      <c r="CA2305" s="70"/>
      <c r="CB2305" s="70"/>
      <c r="CC2305" s="70"/>
      <c r="CD2305" s="491"/>
      <c r="CE2305" s="491"/>
      <c r="CF2305" s="491"/>
      <c r="CG2305" s="491"/>
      <c r="CH2305" s="491"/>
      <c r="CI2305" s="491"/>
      <c r="CJ2305" s="491"/>
      <c r="CK2305" s="490"/>
      <c r="CL2305" s="186"/>
    </row>
    <row r="2306" spans="67:90" x14ac:dyDescent="0.2">
      <c r="BO2306" s="490"/>
      <c r="BP2306" s="73"/>
      <c r="BQ2306" s="73"/>
      <c r="BR2306" s="73"/>
      <c r="BS2306" s="493"/>
      <c r="BT2306" s="493"/>
      <c r="BU2306" s="493"/>
      <c r="BV2306" s="70"/>
      <c r="BW2306" s="70"/>
      <c r="BX2306" s="70"/>
      <c r="BY2306" s="70"/>
      <c r="BZ2306" s="70"/>
      <c r="CA2306" s="70"/>
      <c r="CB2306" s="70"/>
      <c r="CC2306" s="70"/>
      <c r="CD2306" s="491"/>
      <c r="CE2306" s="491"/>
      <c r="CF2306" s="491"/>
      <c r="CG2306" s="491"/>
      <c r="CH2306" s="491"/>
      <c r="CI2306" s="491"/>
      <c r="CJ2306" s="491"/>
      <c r="CK2306" s="490"/>
      <c r="CL2306" s="186"/>
    </row>
    <row r="2307" spans="67:90" x14ac:dyDescent="0.2">
      <c r="BO2307" s="490"/>
      <c r="BP2307" s="73"/>
      <c r="BQ2307" s="73"/>
      <c r="BR2307" s="73"/>
      <c r="BS2307" s="493"/>
      <c r="BT2307" s="493"/>
      <c r="BU2307" s="493"/>
      <c r="BV2307" s="70"/>
      <c r="BW2307" s="70"/>
      <c r="BX2307" s="70"/>
      <c r="BY2307" s="70"/>
      <c r="BZ2307" s="70"/>
      <c r="CA2307" s="70"/>
      <c r="CB2307" s="70"/>
      <c r="CC2307" s="70"/>
      <c r="CD2307" s="491"/>
      <c r="CE2307" s="491"/>
      <c r="CF2307" s="491"/>
      <c r="CG2307" s="491"/>
      <c r="CH2307" s="491"/>
      <c r="CI2307" s="491"/>
      <c r="CJ2307" s="491"/>
      <c r="CK2307" s="490"/>
      <c r="CL2307" s="186"/>
    </row>
    <row r="2308" spans="67:90" x14ac:dyDescent="0.2">
      <c r="BO2308" s="490"/>
      <c r="BP2308" s="73"/>
      <c r="BQ2308" s="73"/>
      <c r="BR2308" s="73"/>
      <c r="BS2308" s="493"/>
      <c r="BT2308" s="493"/>
      <c r="BU2308" s="493"/>
      <c r="BV2308" s="70"/>
      <c r="BW2308" s="70"/>
      <c r="BX2308" s="70"/>
      <c r="BY2308" s="70"/>
      <c r="BZ2308" s="70"/>
      <c r="CA2308" s="70"/>
      <c r="CB2308" s="70"/>
      <c r="CC2308" s="70"/>
      <c r="CD2308" s="491"/>
      <c r="CE2308" s="491"/>
      <c r="CF2308" s="491"/>
      <c r="CG2308" s="491"/>
      <c r="CH2308" s="491"/>
      <c r="CI2308" s="491"/>
      <c r="CJ2308" s="491"/>
      <c r="CK2308" s="490"/>
      <c r="CL2308" s="186"/>
    </row>
    <row r="2309" spans="67:90" x14ac:dyDescent="0.2">
      <c r="BO2309" s="490"/>
      <c r="BP2309" s="73"/>
      <c r="BQ2309" s="73"/>
      <c r="BR2309" s="73"/>
      <c r="BS2309" s="493"/>
      <c r="BT2309" s="493"/>
      <c r="BU2309" s="493"/>
      <c r="BV2309" s="70"/>
      <c r="BW2309" s="70"/>
      <c r="BX2309" s="70"/>
      <c r="BY2309" s="70"/>
      <c r="BZ2309" s="70"/>
      <c r="CA2309" s="70"/>
      <c r="CB2309" s="70"/>
      <c r="CC2309" s="70"/>
      <c r="CD2309" s="491"/>
      <c r="CE2309" s="491"/>
      <c r="CF2309" s="491"/>
      <c r="CG2309" s="491"/>
      <c r="CH2309" s="491"/>
      <c r="CI2309" s="491"/>
      <c r="CJ2309" s="491"/>
      <c r="CK2309" s="490"/>
      <c r="CL2309" s="186"/>
    </row>
    <row r="2310" spans="67:90" x14ac:dyDescent="0.2">
      <c r="BO2310" s="490"/>
      <c r="BP2310" s="73"/>
      <c r="BQ2310" s="73"/>
      <c r="BR2310" s="73"/>
      <c r="BS2310" s="493"/>
      <c r="BT2310" s="493"/>
      <c r="BU2310" s="493"/>
      <c r="BV2310" s="70"/>
      <c r="BW2310" s="70"/>
      <c r="BX2310" s="70"/>
      <c r="BY2310" s="70"/>
      <c r="BZ2310" s="70"/>
      <c r="CA2310" s="70"/>
      <c r="CB2310" s="70"/>
      <c r="CC2310" s="70"/>
      <c r="CD2310" s="491"/>
      <c r="CE2310" s="491"/>
      <c r="CF2310" s="491"/>
      <c r="CG2310" s="491"/>
      <c r="CH2310" s="491"/>
      <c r="CI2310" s="491"/>
      <c r="CJ2310" s="491"/>
      <c r="CK2310" s="490"/>
      <c r="CL2310" s="186"/>
    </row>
    <row r="2311" spans="67:90" x14ac:dyDescent="0.2">
      <c r="BO2311" s="490"/>
      <c r="BP2311" s="73"/>
      <c r="BQ2311" s="73"/>
      <c r="BR2311" s="73"/>
      <c r="BS2311" s="493"/>
      <c r="BT2311" s="493"/>
      <c r="BU2311" s="493"/>
      <c r="BV2311" s="70"/>
      <c r="BW2311" s="70"/>
      <c r="BX2311" s="70"/>
      <c r="BY2311" s="70"/>
      <c r="BZ2311" s="70"/>
      <c r="CA2311" s="70"/>
      <c r="CB2311" s="70"/>
      <c r="CC2311" s="70"/>
      <c r="CD2311" s="491"/>
      <c r="CE2311" s="491"/>
      <c r="CF2311" s="491"/>
      <c r="CG2311" s="491"/>
      <c r="CH2311" s="491"/>
      <c r="CI2311" s="491"/>
      <c r="CJ2311" s="491"/>
      <c r="CK2311" s="490"/>
      <c r="CL2311" s="186"/>
    </row>
    <row r="2312" spans="67:90" x14ac:dyDescent="0.2">
      <c r="BO2312" s="490"/>
      <c r="BP2312" s="73"/>
      <c r="BQ2312" s="73"/>
      <c r="BR2312" s="73"/>
      <c r="BS2312" s="493"/>
      <c r="BT2312" s="493"/>
      <c r="BU2312" s="493"/>
      <c r="BV2312" s="70"/>
      <c r="BW2312" s="70"/>
      <c r="BX2312" s="70"/>
      <c r="BY2312" s="70"/>
      <c r="BZ2312" s="70"/>
      <c r="CA2312" s="70"/>
      <c r="CB2312" s="70"/>
      <c r="CC2312" s="70"/>
      <c r="CD2312" s="491"/>
      <c r="CE2312" s="491"/>
      <c r="CF2312" s="491"/>
      <c r="CG2312" s="491"/>
      <c r="CH2312" s="491"/>
      <c r="CI2312" s="491"/>
      <c r="CJ2312" s="491"/>
      <c r="CK2312" s="490"/>
      <c r="CL2312" s="186"/>
    </row>
    <row r="2313" spans="67:90" x14ac:dyDescent="0.2">
      <c r="BO2313" s="490"/>
      <c r="BP2313" s="73"/>
      <c r="BQ2313" s="73"/>
      <c r="BR2313" s="73"/>
      <c r="BS2313" s="493"/>
      <c r="BT2313" s="493"/>
      <c r="BU2313" s="493"/>
      <c r="BV2313" s="70"/>
      <c r="BW2313" s="70"/>
      <c r="BX2313" s="70"/>
      <c r="BY2313" s="70"/>
      <c r="BZ2313" s="70"/>
      <c r="CA2313" s="70"/>
      <c r="CB2313" s="70"/>
      <c r="CC2313" s="70"/>
      <c r="CD2313" s="491"/>
      <c r="CE2313" s="491"/>
      <c r="CF2313" s="491"/>
      <c r="CG2313" s="491"/>
      <c r="CH2313" s="491"/>
      <c r="CI2313" s="491"/>
      <c r="CJ2313" s="491"/>
      <c r="CK2313" s="490"/>
      <c r="CL2313" s="186"/>
    </row>
    <row r="2314" spans="67:90" x14ac:dyDescent="0.2">
      <c r="BO2314" s="490"/>
      <c r="BP2314" s="73"/>
      <c r="BQ2314" s="73"/>
      <c r="BR2314" s="73"/>
      <c r="BS2314" s="493"/>
      <c r="BT2314" s="493"/>
      <c r="BU2314" s="493"/>
      <c r="BV2314" s="70"/>
      <c r="BW2314" s="70"/>
      <c r="BX2314" s="70"/>
      <c r="BY2314" s="70"/>
      <c r="BZ2314" s="70"/>
      <c r="CA2314" s="70"/>
      <c r="CB2314" s="70"/>
      <c r="CC2314" s="70"/>
      <c r="CD2314" s="491"/>
      <c r="CE2314" s="491"/>
      <c r="CF2314" s="491"/>
      <c r="CG2314" s="491"/>
      <c r="CH2314" s="491"/>
      <c r="CI2314" s="491"/>
      <c r="CJ2314" s="491"/>
      <c r="CK2314" s="490"/>
      <c r="CL2314" s="186"/>
    </row>
    <row r="2315" spans="67:90" x14ac:dyDescent="0.2">
      <c r="BO2315" s="490"/>
      <c r="BP2315" s="73"/>
      <c r="BQ2315" s="73"/>
      <c r="BR2315" s="73"/>
      <c r="BS2315" s="493"/>
      <c r="BT2315" s="493"/>
      <c r="BU2315" s="493"/>
      <c r="BV2315" s="70"/>
      <c r="BW2315" s="70"/>
      <c r="BX2315" s="70"/>
      <c r="BY2315" s="70"/>
      <c r="BZ2315" s="70"/>
      <c r="CA2315" s="70"/>
      <c r="CB2315" s="70"/>
      <c r="CC2315" s="70"/>
      <c r="CD2315" s="491"/>
      <c r="CE2315" s="491"/>
      <c r="CF2315" s="491"/>
      <c r="CG2315" s="491"/>
      <c r="CH2315" s="491"/>
      <c r="CI2315" s="491"/>
      <c r="CJ2315" s="491"/>
      <c r="CK2315" s="490"/>
      <c r="CL2315" s="186"/>
    </row>
    <row r="2316" spans="67:90" x14ac:dyDescent="0.2">
      <c r="BO2316" s="490"/>
      <c r="BP2316" s="73"/>
      <c r="BQ2316" s="73"/>
      <c r="BR2316" s="73"/>
      <c r="BS2316" s="493"/>
      <c r="BT2316" s="493"/>
      <c r="BU2316" s="493"/>
      <c r="BV2316" s="70"/>
      <c r="BW2316" s="70"/>
      <c r="BX2316" s="70"/>
      <c r="BY2316" s="70"/>
      <c r="BZ2316" s="70"/>
      <c r="CA2316" s="70"/>
      <c r="CB2316" s="70"/>
      <c r="CC2316" s="70"/>
      <c r="CD2316" s="491"/>
      <c r="CE2316" s="491"/>
      <c r="CF2316" s="491"/>
      <c r="CG2316" s="491"/>
      <c r="CH2316" s="491"/>
      <c r="CI2316" s="491"/>
      <c r="CJ2316" s="491"/>
      <c r="CK2316" s="490"/>
      <c r="CL2316" s="186"/>
    </row>
    <row r="2317" spans="67:90" x14ac:dyDescent="0.2">
      <c r="BO2317" s="490"/>
      <c r="BP2317" s="73"/>
      <c r="BQ2317" s="73"/>
      <c r="BR2317" s="73"/>
      <c r="BS2317" s="493"/>
      <c r="BT2317" s="493"/>
      <c r="BU2317" s="493"/>
      <c r="BV2317" s="70"/>
      <c r="BW2317" s="70"/>
      <c r="BX2317" s="70"/>
      <c r="BY2317" s="70"/>
      <c r="BZ2317" s="70"/>
      <c r="CA2317" s="70"/>
      <c r="CB2317" s="70"/>
      <c r="CC2317" s="70"/>
      <c r="CD2317" s="491"/>
      <c r="CE2317" s="491"/>
      <c r="CF2317" s="491"/>
      <c r="CG2317" s="491"/>
      <c r="CH2317" s="491"/>
      <c r="CI2317" s="491"/>
      <c r="CJ2317" s="491"/>
      <c r="CK2317" s="490"/>
      <c r="CL2317" s="186"/>
    </row>
    <row r="2318" spans="67:90" x14ac:dyDescent="0.2">
      <c r="BO2318" s="490"/>
      <c r="BP2318" s="73"/>
      <c r="BQ2318" s="73"/>
      <c r="BR2318" s="73"/>
      <c r="BS2318" s="493"/>
      <c r="BT2318" s="493"/>
      <c r="BU2318" s="493"/>
      <c r="BV2318" s="70"/>
      <c r="BW2318" s="70"/>
      <c r="BX2318" s="70"/>
      <c r="BY2318" s="70"/>
      <c r="BZ2318" s="70"/>
      <c r="CA2318" s="70"/>
      <c r="CB2318" s="70"/>
      <c r="CC2318" s="70"/>
      <c r="CD2318" s="491"/>
      <c r="CE2318" s="491"/>
      <c r="CF2318" s="491"/>
      <c r="CG2318" s="491"/>
      <c r="CH2318" s="491"/>
      <c r="CI2318" s="491"/>
      <c r="CJ2318" s="491"/>
      <c r="CK2318" s="490"/>
      <c r="CL2318" s="186"/>
    </row>
    <row r="2319" spans="67:90" x14ac:dyDescent="0.2">
      <c r="BO2319" s="490"/>
      <c r="BP2319" s="73"/>
      <c r="BQ2319" s="73"/>
      <c r="BR2319" s="73"/>
      <c r="BS2319" s="493"/>
      <c r="BT2319" s="493"/>
      <c r="BU2319" s="493"/>
      <c r="BV2319" s="70"/>
      <c r="BW2319" s="70"/>
      <c r="BX2319" s="70"/>
      <c r="BY2319" s="70"/>
      <c r="BZ2319" s="70"/>
      <c r="CA2319" s="70"/>
      <c r="CB2319" s="70"/>
      <c r="CC2319" s="70"/>
      <c r="CD2319" s="491"/>
      <c r="CE2319" s="491"/>
      <c r="CF2319" s="491"/>
      <c r="CG2319" s="491"/>
      <c r="CH2319" s="491"/>
      <c r="CI2319" s="491"/>
      <c r="CJ2319" s="491"/>
      <c r="CK2319" s="490"/>
      <c r="CL2319" s="186"/>
    </row>
    <row r="2320" spans="67:90" x14ac:dyDescent="0.2">
      <c r="BO2320" s="490"/>
      <c r="BP2320" s="73"/>
      <c r="BQ2320" s="73"/>
      <c r="BR2320" s="73"/>
      <c r="BS2320" s="493"/>
      <c r="BT2320" s="493"/>
      <c r="BU2320" s="493"/>
      <c r="BV2320" s="70"/>
      <c r="BW2320" s="70"/>
      <c r="BX2320" s="70"/>
      <c r="BY2320" s="70"/>
      <c r="BZ2320" s="70"/>
      <c r="CA2320" s="70"/>
      <c r="CB2320" s="70"/>
      <c r="CC2320" s="70"/>
      <c r="CD2320" s="491"/>
      <c r="CE2320" s="491"/>
      <c r="CF2320" s="491"/>
      <c r="CG2320" s="491"/>
      <c r="CH2320" s="491"/>
      <c r="CI2320" s="491"/>
      <c r="CJ2320" s="491"/>
      <c r="CK2320" s="490"/>
      <c r="CL2320" s="186"/>
    </row>
    <row r="2321" spans="67:90" x14ac:dyDescent="0.2">
      <c r="BO2321" s="490"/>
      <c r="BP2321" s="73"/>
      <c r="BQ2321" s="73"/>
      <c r="BR2321" s="73"/>
      <c r="BS2321" s="493"/>
      <c r="BT2321" s="493"/>
      <c r="BU2321" s="493"/>
      <c r="BV2321" s="70"/>
      <c r="BW2321" s="70"/>
      <c r="BX2321" s="70"/>
      <c r="BY2321" s="70"/>
      <c r="BZ2321" s="70"/>
      <c r="CA2321" s="70"/>
      <c r="CB2321" s="70"/>
      <c r="CC2321" s="70"/>
      <c r="CD2321" s="491"/>
      <c r="CE2321" s="491"/>
      <c r="CF2321" s="491"/>
      <c r="CG2321" s="491"/>
      <c r="CH2321" s="491"/>
      <c r="CI2321" s="491"/>
      <c r="CJ2321" s="491"/>
      <c r="CK2321" s="490"/>
      <c r="CL2321" s="186"/>
    </row>
    <row r="2322" spans="67:90" x14ac:dyDescent="0.2">
      <c r="BO2322" s="490"/>
      <c r="BP2322" s="73"/>
      <c r="BQ2322" s="73"/>
      <c r="BR2322" s="73"/>
      <c r="BS2322" s="493"/>
      <c r="BT2322" s="493"/>
      <c r="BU2322" s="493"/>
      <c r="BV2322" s="70"/>
      <c r="BW2322" s="70"/>
      <c r="BX2322" s="70"/>
      <c r="BY2322" s="70"/>
      <c r="BZ2322" s="70"/>
      <c r="CA2322" s="70"/>
      <c r="CB2322" s="70"/>
      <c r="CC2322" s="70"/>
      <c r="CD2322" s="491"/>
      <c r="CE2322" s="491"/>
      <c r="CF2322" s="491"/>
      <c r="CG2322" s="491"/>
      <c r="CH2322" s="491"/>
      <c r="CI2322" s="491"/>
      <c r="CJ2322" s="491"/>
      <c r="CK2322" s="490"/>
      <c r="CL2322" s="186"/>
    </row>
    <row r="2323" spans="67:90" x14ac:dyDescent="0.2">
      <c r="BO2323" s="490"/>
      <c r="BP2323" s="73"/>
      <c r="BQ2323" s="73"/>
      <c r="BR2323" s="73"/>
      <c r="BS2323" s="493"/>
      <c r="BT2323" s="493"/>
      <c r="BU2323" s="493"/>
      <c r="BV2323" s="70"/>
      <c r="BW2323" s="70"/>
      <c r="BX2323" s="70"/>
      <c r="BY2323" s="70"/>
      <c r="BZ2323" s="70"/>
      <c r="CA2323" s="70"/>
      <c r="CB2323" s="70"/>
      <c r="CC2323" s="70"/>
      <c r="CD2323" s="491"/>
      <c r="CE2323" s="491"/>
      <c r="CF2323" s="491"/>
      <c r="CG2323" s="491"/>
      <c r="CH2323" s="491"/>
      <c r="CI2323" s="491"/>
      <c r="CJ2323" s="491"/>
      <c r="CK2323" s="490"/>
      <c r="CL2323" s="186"/>
    </row>
    <row r="2324" spans="67:90" x14ac:dyDescent="0.2">
      <c r="BO2324" s="490"/>
      <c r="BP2324" s="73"/>
      <c r="BQ2324" s="73"/>
      <c r="BR2324" s="73"/>
      <c r="BS2324" s="493"/>
      <c r="BT2324" s="493"/>
      <c r="BU2324" s="493"/>
      <c r="BV2324" s="70"/>
      <c r="BW2324" s="70"/>
      <c r="BX2324" s="70"/>
      <c r="BY2324" s="70"/>
      <c r="BZ2324" s="70"/>
      <c r="CA2324" s="70"/>
      <c r="CB2324" s="70"/>
      <c r="CC2324" s="70"/>
      <c r="CD2324" s="491"/>
      <c r="CE2324" s="491"/>
      <c r="CF2324" s="491"/>
      <c r="CG2324" s="491"/>
      <c r="CH2324" s="491"/>
      <c r="CI2324" s="491"/>
      <c r="CJ2324" s="491"/>
      <c r="CK2324" s="490"/>
      <c r="CL2324" s="186"/>
    </row>
    <row r="2325" spans="67:90" x14ac:dyDescent="0.2">
      <c r="BO2325" s="490"/>
      <c r="BP2325" s="73"/>
      <c r="BQ2325" s="73"/>
      <c r="BR2325" s="73"/>
      <c r="BS2325" s="493"/>
      <c r="BT2325" s="493"/>
      <c r="BU2325" s="493"/>
      <c r="BV2325" s="70"/>
      <c r="BW2325" s="70"/>
      <c r="BX2325" s="70"/>
      <c r="BY2325" s="70"/>
      <c r="BZ2325" s="70"/>
      <c r="CA2325" s="70"/>
      <c r="CB2325" s="70"/>
      <c r="CC2325" s="70"/>
      <c r="CD2325" s="491"/>
      <c r="CE2325" s="491"/>
      <c r="CF2325" s="491"/>
      <c r="CG2325" s="491"/>
      <c r="CH2325" s="491"/>
      <c r="CI2325" s="491"/>
      <c r="CJ2325" s="491"/>
      <c r="CK2325" s="490"/>
      <c r="CL2325" s="186"/>
    </row>
    <row r="2326" spans="67:90" x14ac:dyDescent="0.2">
      <c r="BO2326" s="490"/>
      <c r="BP2326" s="73"/>
      <c r="BQ2326" s="73"/>
      <c r="BR2326" s="73"/>
      <c r="BS2326" s="493"/>
      <c r="BT2326" s="493"/>
      <c r="BU2326" s="493"/>
      <c r="BV2326" s="70"/>
      <c r="BW2326" s="70"/>
      <c r="BX2326" s="70"/>
      <c r="BY2326" s="70"/>
      <c r="BZ2326" s="70"/>
      <c r="CA2326" s="70"/>
      <c r="CB2326" s="70"/>
      <c r="CC2326" s="70"/>
      <c r="CD2326" s="491"/>
      <c r="CE2326" s="491"/>
      <c r="CF2326" s="491"/>
      <c r="CG2326" s="491"/>
      <c r="CH2326" s="491"/>
      <c r="CI2326" s="491"/>
      <c r="CJ2326" s="491"/>
      <c r="CK2326" s="490"/>
      <c r="CL2326" s="186"/>
    </row>
    <row r="2327" spans="67:90" x14ac:dyDescent="0.2">
      <c r="BO2327" s="490"/>
      <c r="BP2327" s="73"/>
      <c r="BQ2327" s="73"/>
      <c r="BR2327" s="73"/>
      <c r="BS2327" s="493"/>
      <c r="BT2327" s="493"/>
      <c r="BU2327" s="493"/>
      <c r="BV2327" s="70"/>
      <c r="BW2327" s="70"/>
      <c r="BX2327" s="70"/>
      <c r="BY2327" s="70"/>
      <c r="BZ2327" s="70"/>
      <c r="CA2327" s="70"/>
      <c r="CB2327" s="70"/>
      <c r="CC2327" s="70"/>
      <c r="CD2327" s="491"/>
      <c r="CE2327" s="491"/>
      <c r="CF2327" s="491"/>
      <c r="CG2327" s="491"/>
      <c r="CH2327" s="491"/>
      <c r="CI2327" s="491"/>
      <c r="CJ2327" s="491"/>
      <c r="CK2327" s="490"/>
      <c r="CL2327" s="186"/>
    </row>
    <row r="2328" spans="67:90" x14ac:dyDescent="0.2">
      <c r="BO2328" s="490"/>
      <c r="BP2328" s="73"/>
      <c r="BQ2328" s="73"/>
      <c r="BR2328" s="73"/>
      <c r="BS2328" s="493"/>
      <c r="BT2328" s="493"/>
      <c r="BU2328" s="493"/>
      <c r="BV2328" s="70"/>
      <c r="BW2328" s="70"/>
      <c r="BX2328" s="70"/>
      <c r="BY2328" s="70"/>
      <c r="BZ2328" s="70"/>
      <c r="CA2328" s="70"/>
      <c r="CB2328" s="70"/>
      <c r="CC2328" s="70"/>
      <c r="CD2328" s="491"/>
      <c r="CE2328" s="491"/>
      <c r="CF2328" s="491"/>
      <c r="CG2328" s="491"/>
      <c r="CH2328" s="491"/>
      <c r="CI2328" s="491"/>
      <c r="CJ2328" s="491"/>
      <c r="CK2328" s="490"/>
      <c r="CL2328" s="186"/>
    </row>
    <row r="2329" spans="67:90" x14ac:dyDescent="0.2">
      <c r="BO2329" s="490"/>
      <c r="BP2329" s="73"/>
      <c r="BQ2329" s="73"/>
      <c r="BR2329" s="73"/>
      <c r="BS2329" s="493"/>
      <c r="BT2329" s="493"/>
      <c r="BU2329" s="493"/>
      <c r="BV2329" s="70"/>
      <c r="BW2329" s="70"/>
      <c r="BX2329" s="70"/>
      <c r="BY2329" s="70"/>
      <c r="BZ2329" s="70"/>
      <c r="CA2329" s="70"/>
      <c r="CB2329" s="70"/>
      <c r="CC2329" s="70"/>
      <c r="CD2329" s="491"/>
      <c r="CE2329" s="491"/>
      <c r="CF2329" s="491"/>
      <c r="CG2329" s="491"/>
      <c r="CH2329" s="491"/>
      <c r="CI2329" s="491"/>
      <c r="CJ2329" s="491"/>
      <c r="CK2329" s="490"/>
      <c r="CL2329" s="186"/>
    </row>
    <row r="2330" spans="67:90" x14ac:dyDescent="0.2">
      <c r="BO2330" s="490"/>
      <c r="BP2330" s="73"/>
      <c r="BQ2330" s="73"/>
      <c r="BR2330" s="73"/>
      <c r="BS2330" s="493"/>
      <c r="BT2330" s="493"/>
      <c r="BU2330" s="493"/>
      <c r="BV2330" s="70"/>
      <c r="BW2330" s="70"/>
      <c r="BX2330" s="70"/>
      <c r="BY2330" s="70"/>
      <c r="BZ2330" s="70"/>
      <c r="CA2330" s="70"/>
      <c r="CB2330" s="70"/>
      <c r="CC2330" s="70"/>
      <c r="CD2330" s="491"/>
      <c r="CE2330" s="491"/>
      <c r="CF2330" s="491"/>
      <c r="CG2330" s="491"/>
      <c r="CH2330" s="491"/>
      <c r="CI2330" s="491"/>
      <c r="CJ2330" s="491"/>
      <c r="CK2330" s="490"/>
      <c r="CL2330" s="186"/>
    </row>
    <row r="2331" spans="67:90" x14ac:dyDescent="0.2">
      <c r="BO2331" s="490"/>
      <c r="BP2331" s="73"/>
      <c r="BQ2331" s="73"/>
      <c r="BR2331" s="73"/>
      <c r="BS2331" s="493"/>
      <c r="BT2331" s="493"/>
      <c r="BU2331" s="493"/>
      <c r="BV2331" s="70"/>
      <c r="BW2331" s="70"/>
      <c r="BX2331" s="70"/>
      <c r="BY2331" s="70"/>
      <c r="BZ2331" s="70"/>
      <c r="CA2331" s="70"/>
      <c r="CB2331" s="70"/>
      <c r="CC2331" s="70"/>
      <c r="CD2331" s="491"/>
      <c r="CE2331" s="491"/>
      <c r="CF2331" s="491"/>
      <c r="CG2331" s="491"/>
      <c r="CH2331" s="491"/>
      <c r="CI2331" s="491"/>
      <c r="CJ2331" s="491"/>
      <c r="CK2331" s="490"/>
      <c r="CL2331" s="186"/>
    </row>
    <row r="2332" spans="67:90" x14ac:dyDescent="0.2">
      <c r="BO2332" s="490"/>
      <c r="BP2332" s="73"/>
      <c r="BQ2332" s="73"/>
      <c r="BR2332" s="73"/>
      <c r="BS2332" s="493"/>
      <c r="BT2332" s="493"/>
      <c r="BU2332" s="493"/>
      <c r="BV2332" s="70"/>
      <c r="BW2332" s="70"/>
      <c r="BX2332" s="70"/>
      <c r="BY2332" s="70"/>
      <c r="BZ2332" s="70"/>
      <c r="CA2332" s="70"/>
      <c r="CB2332" s="70"/>
      <c r="CC2332" s="70"/>
      <c r="CD2332" s="491"/>
      <c r="CE2332" s="491"/>
      <c r="CF2332" s="491"/>
      <c r="CG2332" s="491"/>
      <c r="CH2332" s="491"/>
      <c r="CI2332" s="491"/>
      <c r="CJ2332" s="491"/>
      <c r="CK2332" s="490"/>
      <c r="CL2332" s="186"/>
    </row>
    <row r="2333" spans="67:90" x14ac:dyDescent="0.2">
      <c r="BO2333" s="490"/>
      <c r="BP2333" s="73"/>
      <c r="BQ2333" s="73"/>
      <c r="BR2333" s="73"/>
      <c r="BS2333" s="493"/>
      <c r="BT2333" s="493"/>
      <c r="BU2333" s="493"/>
      <c r="BV2333" s="70"/>
      <c r="BW2333" s="70"/>
      <c r="BX2333" s="70"/>
      <c r="BY2333" s="70"/>
      <c r="BZ2333" s="70"/>
      <c r="CA2333" s="70"/>
      <c r="CB2333" s="70"/>
      <c r="CC2333" s="70"/>
      <c r="CD2333" s="491"/>
      <c r="CE2333" s="491"/>
      <c r="CF2333" s="491"/>
      <c r="CG2333" s="491"/>
      <c r="CH2333" s="491"/>
      <c r="CI2333" s="491"/>
      <c r="CJ2333" s="491"/>
      <c r="CK2333" s="490"/>
      <c r="CL2333" s="186"/>
    </row>
    <row r="2334" spans="67:90" x14ac:dyDescent="0.2">
      <c r="BO2334" s="490"/>
      <c r="BP2334" s="73"/>
      <c r="BQ2334" s="73"/>
      <c r="BR2334" s="73"/>
      <c r="BS2334" s="493"/>
      <c r="BT2334" s="493"/>
      <c r="BU2334" s="493"/>
      <c r="BV2334" s="70"/>
      <c r="BW2334" s="70"/>
      <c r="BX2334" s="70"/>
      <c r="BY2334" s="70"/>
      <c r="BZ2334" s="70"/>
      <c r="CA2334" s="70"/>
      <c r="CB2334" s="70"/>
      <c r="CC2334" s="70"/>
      <c r="CD2334" s="491"/>
      <c r="CE2334" s="491"/>
      <c r="CF2334" s="491"/>
      <c r="CG2334" s="491"/>
      <c r="CH2334" s="491"/>
      <c r="CI2334" s="491"/>
      <c r="CJ2334" s="491"/>
      <c r="CK2334" s="490"/>
      <c r="CL2334" s="186"/>
    </row>
    <row r="2335" spans="67:90" x14ac:dyDescent="0.2">
      <c r="BO2335" s="490"/>
      <c r="BP2335" s="73"/>
      <c r="BQ2335" s="73"/>
      <c r="BR2335" s="73"/>
      <c r="BS2335" s="493"/>
      <c r="BT2335" s="493"/>
      <c r="BU2335" s="493"/>
      <c r="BV2335" s="70"/>
      <c r="BW2335" s="70"/>
      <c r="BX2335" s="70"/>
      <c r="BY2335" s="70"/>
      <c r="BZ2335" s="70"/>
      <c r="CA2335" s="70"/>
      <c r="CB2335" s="70"/>
      <c r="CC2335" s="70"/>
      <c r="CD2335" s="491"/>
      <c r="CE2335" s="491"/>
      <c r="CF2335" s="491"/>
      <c r="CG2335" s="491"/>
      <c r="CH2335" s="491"/>
      <c r="CI2335" s="491"/>
      <c r="CJ2335" s="491"/>
      <c r="CK2335" s="490"/>
      <c r="CL2335" s="186"/>
    </row>
    <row r="2336" spans="67:90" x14ac:dyDescent="0.2">
      <c r="BO2336" s="490"/>
      <c r="BP2336" s="73"/>
      <c r="BQ2336" s="73"/>
      <c r="BR2336" s="73"/>
      <c r="BS2336" s="493"/>
      <c r="BT2336" s="493"/>
      <c r="BU2336" s="493"/>
      <c r="BV2336" s="70"/>
      <c r="BW2336" s="70"/>
      <c r="BX2336" s="70"/>
      <c r="BY2336" s="70"/>
      <c r="BZ2336" s="70"/>
      <c r="CA2336" s="70"/>
      <c r="CB2336" s="70"/>
      <c r="CC2336" s="70"/>
      <c r="CD2336" s="491"/>
      <c r="CE2336" s="491"/>
      <c r="CF2336" s="491"/>
      <c r="CG2336" s="491"/>
      <c r="CH2336" s="491"/>
      <c r="CI2336" s="491"/>
      <c r="CJ2336" s="491"/>
      <c r="CK2336" s="490"/>
      <c r="CL2336" s="186"/>
    </row>
    <row r="2337" spans="67:90" x14ac:dyDescent="0.2">
      <c r="BO2337" s="490"/>
      <c r="BP2337" s="73"/>
      <c r="BQ2337" s="73"/>
      <c r="BR2337" s="73"/>
      <c r="BS2337" s="493"/>
      <c r="BT2337" s="493"/>
      <c r="BU2337" s="493"/>
      <c r="BV2337" s="70"/>
      <c r="BW2337" s="70"/>
      <c r="BX2337" s="70"/>
      <c r="BY2337" s="70"/>
      <c r="BZ2337" s="70"/>
      <c r="CA2337" s="70"/>
      <c r="CB2337" s="70"/>
      <c r="CC2337" s="70"/>
      <c r="CD2337" s="491"/>
      <c r="CE2337" s="491"/>
      <c r="CF2337" s="491"/>
      <c r="CG2337" s="491"/>
      <c r="CH2337" s="491"/>
      <c r="CI2337" s="491"/>
      <c r="CJ2337" s="491"/>
      <c r="CK2337" s="490"/>
      <c r="CL2337" s="186"/>
    </row>
    <row r="2338" spans="67:90" x14ac:dyDescent="0.2">
      <c r="BO2338" s="490"/>
      <c r="BP2338" s="73"/>
      <c r="BQ2338" s="73"/>
      <c r="BR2338" s="73"/>
      <c r="BS2338" s="493"/>
      <c r="BT2338" s="493"/>
      <c r="BU2338" s="493"/>
      <c r="BV2338" s="70"/>
      <c r="BW2338" s="70"/>
      <c r="BX2338" s="70"/>
      <c r="BY2338" s="70"/>
      <c r="BZ2338" s="70"/>
      <c r="CA2338" s="70"/>
      <c r="CB2338" s="70"/>
      <c r="CC2338" s="70"/>
      <c r="CD2338" s="491"/>
      <c r="CE2338" s="491"/>
      <c r="CF2338" s="491"/>
      <c r="CG2338" s="491"/>
      <c r="CH2338" s="491"/>
      <c r="CI2338" s="491"/>
      <c r="CJ2338" s="491"/>
      <c r="CK2338" s="490"/>
      <c r="CL2338" s="186"/>
    </row>
    <row r="2339" spans="67:90" x14ac:dyDescent="0.2">
      <c r="BO2339" s="490"/>
      <c r="BP2339" s="73"/>
      <c r="BQ2339" s="73"/>
      <c r="BR2339" s="73"/>
      <c r="BS2339" s="493"/>
      <c r="BT2339" s="493"/>
      <c r="BU2339" s="493"/>
      <c r="BV2339" s="70"/>
      <c r="BW2339" s="70"/>
      <c r="BX2339" s="70"/>
      <c r="BY2339" s="70"/>
      <c r="BZ2339" s="70"/>
      <c r="CA2339" s="70"/>
      <c r="CB2339" s="70"/>
      <c r="CC2339" s="70"/>
      <c r="CD2339" s="491"/>
      <c r="CE2339" s="491"/>
      <c r="CF2339" s="491"/>
      <c r="CG2339" s="491"/>
      <c r="CH2339" s="491"/>
      <c r="CI2339" s="491"/>
      <c r="CJ2339" s="491"/>
      <c r="CK2339" s="490"/>
      <c r="CL2339" s="186"/>
    </row>
    <row r="2340" spans="67:90" x14ac:dyDescent="0.2">
      <c r="BO2340" s="490"/>
      <c r="BP2340" s="73"/>
      <c r="BQ2340" s="73"/>
      <c r="BR2340" s="73"/>
      <c r="BS2340" s="493"/>
      <c r="BT2340" s="493"/>
      <c r="BU2340" s="493"/>
      <c r="BV2340" s="70"/>
      <c r="BW2340" s="70"/>
      <c r="BX2340" s="70"/>
      <c r="BY2340" s="70"/>
      <c r="BZ2340" s="70"/>
      <c r="CA2340" s="70"/>
      <c r="CB2340" s="70"/>
      <c r="CC2340" s="70"/>
      <c r="CD2340" s="491"/>
      <c r="CE2340" s="491"/>
      <c r="CF2340" s="491"/>
      <c r="CG2340" s="491"/>
      <c r="CH2340" s="491"/>
      <c r="CI2340" s="491"/>
      <c r="CJ2340" s="491"/>
      <c r="CK2340" s="490"/>
      <c r="CL2340" s="186"/>
    </row>
    <row r="2341" spans="67:90" x14ac:dyDescent="0.2">
      <c r="BO2341" s="490"/>
      <c r="BP2341" s="73"/>
      <c r="BQ2341" s="73"/>
      <c r="BR2341" s="73"/>
      <c r="BS2341" s="493"/>
      <c r="BT2341" s="493"/>
      <c r="BU2341" s="493"/>
      <c r="BV2341" s="70"/>
      <c r="BW2341" s="70"/>
      <c r="BX2341" s="70"/>
      <c r="BY2341" s="70"/>
      <c r="BZ2341" s="70"/>
      <c r="CA2341" s="70"/>
      <c r="CB2341" s="70"/>
      <c r="CC2341" s="70"/>
      <c r="CD2341" s="491"/>
      <c r="CE2341" s="491"/>
      <c r="CF2341" s="491"/>
      <c r="CG2341" s="491"/>
      <c r="CH2341" s="491"/>
      <c r="CI2341" s="491"/>
      <c r="CJ2341" s="491"/>
      <c r="CK2341" s="490"/>
      <c r="CL2341" s="186"/>
    </row>
    <row r="2342" spans="67:90" x14ac:dyDescent="0.2">
      <c r="BO2342" s="490"/>
      <c r="BP2342" s="73"/>
      <c r="BQ2342" s="73"/>
      <c r="BR2342" s="73"/>
      <c r="BS2342" s="493"/>
      <c r="BT2342" s="493"/>
      <c r="BU2342" s="493"/>
      <c r="BV2342" s="70"/>
      <c r="BW2342" s="70"/>
      <c r="BX2342" s="70"/>
      <c r="BY2342" s="70"/>
      <c r="BZ2342" s="70"/>
      <c r="CA2342" s="70"/>
      <c r="CB2342" s="70"/>
      <c r="CC2342" s="70"/>
      <c r="CD2342" s="491"/>
      <c r="CE2342" s="491"/>
      <c r="CF2342" s="491"/>
      <c r="CG2342" s="491"/>
      <c r="CH2342" s="491"/>
      <c r="CI2342" s="491"/>
      <c r="CJ2342" s="491"/>
      <c r="CK2342" s="490"/>
      <c r="CL2342" s="186"/>
    </row>
    <row r="2343" spans="67:90" x14ac:dyDescent="0.2">
      <c r="BO2343" s="490"/>
      <c r="BP2343" s="73"/>
      <c r="BQ2343" s="73"/>
      <c r="BR2343" s="73"/>
      <c r="BS2343" s="493"/>
      <c r="BT2343" s="493"/>
      <c r="BU2343" s="493"/>
      <c r="BV2343" s="70"/>
      <c r="BW2343" s="70"/>
      <c r="BX2343" s="70"/>
      <c r="BY2343" s="70"/>
      <c r="BZ2343" s="70"/>
      <c r="CA2343" s="70"/>
      <c r="CB2343" s="70"/>
      <c r="CC2343" s="70"/>
      <c r="CD2343" s="491"/>
      <c r="CE2343" s="491"/>
      <c r="CF2343" s="491"/>
      <c r="CG2343" s="491"/>
      <c r="CH2343" s="491"/>
      <c r="CI2343" s="491"/>
      <c r="CJ2343" s="491"/>
      <c r="CK2343" s="490"/>
      <c r="CL2343" s="186"/>
    </row>
    <row r="2344" spans="67:90" x14ac:dyDescent="0.2">
      <c r="BO2344" s="490"/>
      <c r="BP2344" s="73"/>
      <c r="BQ2344" s="73"/>
      <c r="BR2344" s="73"/>
      <c r="BS2344" s="493"/>
      <c r="BT2344" s="493"/>
      <c r="BU2344" s="493"/>
      <c r="BV2344" s="70"/>
      <c r="BW2344" s="70"/>
      <c r="BX2344" s="70"/>
      <c r="BY2344" s="70"/>
      <c r="BZ2344" s="70"/>
      <c r="CA2344" s="70"/>
      <c r="CB2344" s="70"/>
      <c r="CC2344" s="70"/>
      <c r="CD2344" s="491"/>
      <c r="CE2344" s="491"/>
      <c r="CF2344" s="491"/>
      <c r="CG2344" s="491"/>
      <c r="CH2344" s="491"/>
      <c r="CI2344" s="491"/>
      <c r="CJ2344" s="491"/>
      <c r="CK2344" s="490"/>
      <c r="CL2344" s="186"/>
    </row>
    <row r="2345" spans="67:90" x14ac:dyDescent="0.2">
      <c r="BO2345" s="490"/>
      <c r="BP2345" s="73"/>
      <c r="BQ2345" s="73"/>
      <c r="BR2345" s="73"/>
      <c r="BS2345" s="493"/>
      <c r="BT2345" s="493"/>
      <c r="BU2345" s="493"/>
      <c r="BV2345" s="70"/>
      <c r="BW2345" s="70"/>
      <c r="BX2345" s="70"/>
      <c r="BY2345" s="70"/>
      <c r="BZ2345" s="70"/>
      <c r="CA2345" s="70"/>
      <c r="CB2345" s="70"/>
      <c r="CC2345" s="70"/>
      <c r="CD2345" s="491"/>
      <c r="CE2345" s="491"/>
      <c r="CF2345" s="491"/>
      <c r="CG2345" s="491"/>
      <c r="CH2345" s="491"/>
      <c r="CI2345" s="491"/>
      <c r="CJ2345" s="491"/>
      <c r="CK2345" s="490"/>
      <c r="CL2345" s="186"/>
    </row>
    <row r="2346" spans="67:90" x14ac:dyDescent="0.2">
      <c r="BO2346" s="490"/>
      <c r="BP2346" s="73"/>
      <c r="BQ2346" s="73"/>
      <c r="BR2346" s="73"/>
      <c r="BS2346" s="493"/>
      <c r="BT2346" s="493"/>
      <c r="BU2346" s="493"/>
      <c r="BV2346" s="70"/>
      <c r="BW2346" s="70"/>
      <c r="BX2346" s="70"/>
      <c r="BY2346" s="70"/>
      <c r="BZ2346" s="70"/>
      <c r="CA2346" s="70"/>
      <c r="CB2346" s="70"/>
      <c r="CC2346" s="70"/>
      <c r="CD2346" s="491"/>
      <c r="CE2346" s="491"/>
      <c r="CF2346" s="491"/>
      <c r="CG2346" s="491"/>
      <c r="CH2346" s="491"/>
      <c r="CI2346" s="491"/>
      <c r="CJ2346" s="491"/>
      <c r="CK2346" s="490"/>
      <c r="CL2346" s="186"/>
    </row>
    <row r="2347" spans="67:90" x14ac:dyDescent="0.2">
      <c r="BO2347" s="490"/>
      <c r="BP2347" s="73"/>
      <c r="BQ2347" s="73"/>
      <c r="BR2347" s="73"/>
      <c r="BS2347" s="493"/>
      <c r="BT2347" s="493"/>
      <c r="BU2347" s="493"/>
      <c r="BV2347" s="70"/>
      <c r="BW2347" s="70"/>
      <c r="BX2347" s="70"/>
      <c r="BY2347" s="70"/>
      <c r="BZ2347" s="70"/>
      <c r="CA2347" s="70"/>
      <c r="CB2347" s="70"/>
      <c r="CC2347" s="70"/>
      <c r="CD2347" s="491"/>
      <c r="CE2347" s="491"/>
      <c r="CF2347" s="491"/>
      <c r="CG2347" s="491"/>
      <c r="CH2347" s="491"/>
      <c r="CI2347" s="491"/>
      <c r="CJ2347" s="491"/>
      <c r="CK2347" s="490"/>
      <c r="CL2347" s="186"/>
    </row>
    <row r="2348" spans="67:90" x14ac:dyDescent="0.2">
      <c r="BO2348" s="490"/>
      <c r="BP2348" s="73"/>
      <c r="BQ2348" s="73"/>
      <c r="BR2348" s="73"/>
      <c r="BS2348" s="493"/>
      <c r="BT2348" s="493"/>
      <c r="BU2348" s="493"/>
      <c r="BV2348" s="70"/>
      <c r="BW2348" s="70"/>
      <c r="BX2348" s="70"/>
      <c r="BY2348" s="70"/>
      <c r="BZ2348" s="70"/>
      <c r="CA2348" s="70"/>
      <c r="CB2348" s="70"/>
      <c r="CC2348" s="70"/>
      <c r="CD2348" s="491"/>
      <c r="CE2348" s="491"/>
      <c r="CF2348" s="491"/>
      <c r="CG2348" s="491"/>
      <c r="CH2348" s="491"/>
      <c r="CI2348" s="491"/>
      <c r="CJ2348" s="491"/>
      <c r="CK2348" s="490"/>
      <c r="CL2348" s="186"/>
    </row>
    <row r="2349" spans="67:90" x14ac:dyDescent="0.2">
      <c r="BO2349" s="490"/>
      <c r="BP2349" s="73"/>
      <c r="BQ2349" s="73"/>
      <c r="BR2349" s="73"/>
      <c r="BS2349" s="493"/>
      <c r="BT2349" s="493"/>
      <c r="BU2349" s="493"/>
      <c r="BV2349" s="70"/>
      <c r="BW2349" s="70"/>
      <c r="BX2349" s="70"/>
      <c r="BY2349" s="70"/>
      <c r="BZ2349" s="70"/>
      <c r="CA2349" s="70"/>
      <c r="CB2349" s="70"/>
      <c r="CC2349" s="70"/>
      <c r="CD2349" s="491"/>
      <c r="CE2349" s="491"/>
      <c r="CF2349" s="491"/>
      <c r="CG2349" s="491"/>
      <c r="CH2349" s="491"/>
      <c r="CI2349" s="491"/>
      <c r="CJ2349" s="491"/>
      <c r="CK2349" s="490"/>
      <c r="CL2349" s="186"/>
    </row>
    <row r="2350" spans="67:90" x14ac:dyDescent="0.2">
      <c r="BO2350" s="490"/>
      <c r="BP2350" s="73"/>
      <c r="BQ2350" s="73"/>
      <c r="BR2350" s="73"/>
      <c r="BS2350" s="493"/>
      <c r="BT2350" s="493"/>
      <c r="BU2350" s="493"/>
      <c r="BV2350" s="70"/>
      <c r="BW2350" s="70"/>
      <c r="BX2350" s="70"/>
      <c r="BY2350" s="70"/>
      <c r="BZ2350" s="70"/>
      <c r="CA2350" s="70"/>
      <c r="CB2350" s="70"/>
      <c r="CC2350" s="70"/>
      <c r="CD2350" s="491"/>
      <c r="CE2350" s="491"/>
      <c r="CF2350" s="491"/>
      <c r="CG2350" s="491"/>
      <c r="CH2350" s="491"/>
      <c r="CI2350" s="491"/>
      <c r="CJ2350" s="491"/>
      <c r="CK2350" s="490"/>
      <c r="CL2350" s="186"/>
    </row>
    <row r="2351" spans="67:90" x14ac:dyDescent="0.2">
      <c r="BO2351" s="490"/>
      <c r="BP2351" s="73"/>
      <c r="BQ2351" s="73"/>
      <c r="BR2351" s="73"/>
      <c r="BS2351" s="493"/>
      <c r="BT2351" s="493"/>
      <c r="BU2351" s="493"/>
      <c r="BV2351" s="70"/>
      <c r="BW2351" s="70"/>
      <c r="BX2351" s="70"/>
      <c r="BY2351" s="70"/>
      <c r="BZ2351" s="70"/>
      <c r="CA2351" s="70"/>
      <c r="CB2351" s="70"/>
      <c r="CC2351" s="70"/>
      <c r="CD2351" s="491"/>
      <c r="CE2351" s="491"/>
      <c r="CF2351" s="491"/>
      <c r="CG2351" s="491"/>
      <c r="CH2351" s="491"/>
      <c r="CI2351" s="491"/>
      <c r="CJ2351" s="491"/>
      <c r="CK2351" s="490"/>
      <c r="CL2351" s="186"/>
    </row>
    <row r="2352" spans="67:90" x14ac:dyDescent="0.2">
      <c r="BO2352" s="490"/>
      <c r="BP2352" s="73"/>
      <c r="BQ2352" s="73"/>
      <c r="BR2352" s="73"/>
      <c r="BS2352" s="493"/>
      <c r="BT2352" s="493"/>
      <c r="BU2352" s="493"/>
      <c r="BV2352" s="70"/>
      <c r="BW2352" s="70"/>
      <c r="BX2352" s="70"/>
      <c r="BY2352" s="70"/>
      <c r="BZ2352" s="70"/>
      <c r="CA2352" s="70"/>
      <c r="CB2352" s="70"/>
      <c r="CC2352" s="70"/>
      <c r="CD2352" s="491"/>
      <c r="CE2352" s="491"/>
      <c r="CF2352" s="491"/>
      <c r="CG2352" s="491"/>
      <c r="CH2352" s="491"/>
      <c r="CI2352" s="491"/>
      <c r="CJ2352" s="491"/>
      <c r="CK2352" s="490"/>
      <c r="CL2352" s="186"/>
    </row>
    <row r="2353" spans="67:90" x14ac:dyDescent="0.2">
      <c r="BO2353" s="490"/>
      <c r="BP2353" s="73"/>
      <c r="BQ2353" s="73"/>
      <c r="BR2353" s="73"/>
      <c r="BS2353" s="493"/>
      <c r="BT2353" s="493"/>
      <c r="BU2353" s="493"/>
      <c r="BV2353" s="70"/>
      <c r="BW2353" s="70"/>
      <c r="BX2353" s="70"/>
      <c r="BY2353" s="70"/>
      <c r="BZ2353" s="70"/>
      <c r="CA2353" s="70"/>
      <c r="CB2353" s="70"/>
      <c r="CC2353" s="70"/>
      <c r="CD2353" s="491"/>
      <c r="CE2353" s="491"/>
      <c r="CF2353" s="491"/>
      <c r="CG2353" s="491"/>
      <c r="CH2353" s="491"/>
      <c r="CI2353" s="491"/>
      <c r="CJ2353" s="491"/>
      <c r="CK2353" s="490"/>
      <c r="CL2353" s="186"/>
    </row>
    <row r="2354" spans="67:90" x14ac:dyDescent="0.2">
      <c r="BO2354" s="490"/>
      <c r="BP2354" s="73"/>
      <c r="BQ2354" s="73"/>
      <c r="BR2354" s="73"/>
      <c r="BS2354" s="493"/>
      <c r="BT2354" s="493"/>
      <c r="BU2354" s="493"/>
      <c r="BV2354" s="70"/>
      <c r="BW2354" s="70"/>
      <c r="BX2354" s="70"/>
      <c r="BY2354" s="70"/>
      <c r="BZ2354" s="70"/>
      <c r="CA2354" s="70"/>
      <c r="CB2354" s="70"/>
      <c r="CC2354" s="70"/>
      <c r="CD2354" s="491"/>
      <c r="CE2354" s="491"/>
      <c r="CF2354" s="491"/>
      <c r="CG2354" s="491"/>
      <c r="CH2354" s="491"/>
      <c r="CI2354" s="491"/>
      <c r="CJ2354" s="491"/>
      <c r="CK2354" s="490"/>
      <c r="CL2354" s="186"/>
    </row>
    <row r="2355" spans="67:90" x14ac:dyDescent="0.2">
      <c r="BO2355" s="490"/>
      <c r="BP2355" s="73"/>
      <c r="BQ2355" s="73"/>
      <c r="BR2355" s="73"/>
      <c r="BS2355" s="493"/>
      <c r="BT2355" s="493"/>
      <c r="BU2355" s="493"/>
      <c r="BV2355" s="70"/>
      <c r="BW2355" s="70"/>
      <c r="BX2355" s="70"/>
      <c r="BY2355" s="70"/>
      <c r="BZ2355" s="70"/>
      <c r="CA2355" s="70"/>
      <c r="CB2355" s="70"/>
      <c r="CC2355" s="70"/>
      <c r="CD2355" s="491"/>
      <c r="CE2355" s="491"/>
      <c r="CF2355" s="491"/>
      <c r="CG2355" s="491"/>
      <c r="CH2355" s="491"/>
      <c r="CI2355" s="491"/>
      <c r="CJ2355" s="491"/>
      <c r="CK2355" s="490"/>
      <c r="CL2355" s="186"/>
    </row>
    <row r="2356" spans="67:90" x14ac:dyDescent="0.2">
      <c r="BO2356" s="490"/>
      <c r="BP2356" s="73"/>
      <c r="BQ2356" s="73"/>
      <c r="BR2356" s="73"/>
      <c r="BS2356" s="493"/>
      <c r="BT2356" s="493"/>
      <c r="BU2356" s="493"/>
      <c r="BV2356" s="70"/>
      <c r="BW2356" s="70"/>
      <c r="BX2356" s="70"/>
      <c r="BY2356" s="70"/>
      <c r="BZ2356" s="70"/>
      <c r="CA2356" s="70"/>
      <c r="CB2356" s="70"/>
      <c r="CC2356" s="70"/>
      <c r="CD2356" s="491"/>
      <c r="CE2356" s="491"/>
      <c r="CF2356" s="491"/>
      <c r="CG2356" s="491"/>
      <c r="CH2356" s="491"/>
      <c r="CI2356" s="491"/>
      <c r="CJ2356" s="491"/>
      <c r="CK2356" s="490"/>
      <c r="CL2356" s="186"/>
    </row>
    <row r="2357" spans="67:90" x14ac:dyDescent="0.2">
      <c r="BO2357" s="490"/>
      <c r="BP2357" s="73"/>
      <c r="BQ2357" s="73"/>
      <c r="BR2357" s="73"/>
      <c r="BS2357" s="493"/>
      <c r="BT2357" s="493"/>
      <c r="BU2357" s="493"/>
      <c r="BV2357" s="70"/>
      <c r="BW2357" s="70"/>
      <c r="BX2357" s="70"/>
      <c r="BY2357" s="70"/>
      <c r="BZ2357" s="70"/>
      <c r="CA2357" s="70"/>
      <c r="CB2357" s="70"/>
      <c r="CC2357" s="70"/>
      <c r="CD2357" s="491"/>
      <c r="CE2357" s="491"/>
      <c r="CF2357" s="491"/>
      <c r="CG2357" s="491"/>
      <c r="CH2357" s="491"/>
      <c r="CI2357" s="491"/>
      <c r="CJ2357" s="491"/>
      <c r="CK2357" s="490"/>
      <c r="CL2357" s="186"/>
    </row>
    <row r="2358" spans="67:90" x14ac:dyDescent="0.2">
      <c r="BO2358" s="490"/>
      <c r="BP2358" s="73"/>
      <c r="BQ2358" s="73"/>
      <c r="BR2358" s="73"/>
      <c r="BS2358" s="493"/>
      <c r="BT2358" s="493"/>
      <c r="BU2358" s="493"/>
      <c r="BV2358" s="70"/>
      <c r="BW2358" s="70"/>
      <c r="BX2358" s="70"/>
      <c r="BY2358" s="70"/>
      <c r="BZ2358" s="70"/>
      <c r="CA2358" s="70"/>
      <c r="CB2358" s="70"/>
      <c r="CC2358" s="70"/>
      <c r="CD2358" s="491"/>
      <c r="CE2358" s="491"/>
      <c r="CF2358" s="491"/>
      <c r="CG2358" s="491"/>
      <c r="CH2358" s="491"/>
      <c r="CI2358" s="491"/>
      <c r="CJ2358" s="491"/>
      <c r="CK2358" s="490"/>
      <c r="CL2358" s="186"/>
    </row>
    <row r="2359" spans="67:90" x14ac:dyDescent="0.2">
      <c r="BO2359" s="490"/>
      <c r="BP2359" s="73"/>
      <c r="BQ2359" s="73"/>
      <c r="BR2359" s="73"/>
      <c r="BS2359" s="493"/>
      <c r="BT2359" s="493"/>
      <c r="BU2359" s="493"/>
      <c r="BV2359" s="70"/>
      <c r="BW2359" s="70"/>
      <c r="BX2359" s="70"/>
      <c r="BY2359" s="70"/>
      <c r="BZ2359" s="70"/>
      <c r="CA2359" s="70"/>
      <c r="CB2359" s="70"/>
      <c r="CC2359" s="70"/>
      <c r="CD2359" s="491"/>
      <c r="CE2359" s="491"/>
      <c r="CF2359" s="491"/>
      <c r="CG2359" s="491"/>
      <c r="CH2359" s="491"/>
      <c r="CI2359" s="491"/>
      <c r="CJ2359" s="491"/>
      <c r="CK2359" s="490"/>
      <c r="CL2359" s="186"/>
    </row>
    <row r="2360" spans="67:90" x14ac:dyDescent="0.2">
      <c r="BO2360" s="490"/>
      <c r="BP2360" s="73"/>
      <c r="BQ2360" s="73"/>
      <c r="BR2360" s="73"/>
      <c r="BS2360" s="493"/>
      <c r="BT2360" s="493"/>
      <c r="BU2360" s="493"/>
      <c r="BV2360" s="70"/>
      <c r="BW2360" s="70"/>
      <c r="BX2360" s="70"/>
      <c r="BY2360" s="70"/>
      <c r="BZ2360" s="70"/>
      <c r="CA2360" s="70"/>
      <c r="CB2360" s="70"/>
      <c r="CC2360" s="70"/>
      <c r="CD2360" s="491"/>
      <c r="CE2360" s="491"/>
      <c r="CF2360" s="491"/>
      <c r="CG2360" s="491"/>
      <c r="CH2360" s="491"/>
      <c r="CI2360" s="491"/>
      <c r="CJ2360" s="491"/>
      <c r="CK2360" s="490"/>
      <c r="CL2360" s="186"/>
    </row>
    <row r="2361" spans="67:90" x14ac:dyDescent="0.2">
      <c r="BO2361" s="490"/>
      <c r="BP2361" s="73"/>
      <c r="BQ2361" s="73"/>
      <c r="BR2361" s="73"/>
      <c r="BS2361" s="493"/>
      <c r="BT2361" s="493"/>
      <c r="BU2361" s="493"/>
      <c r="BV2361" s="70"/>
      <c r="BW2361" s="70"/>
      <c r="BX2361" s="70"/>
      <c r="BY2361" s="70"/>
      <c r="BZ2361" s="70"/>
      <c r="CA2361" s="70"/>
      <c r="CB2361" s="70"/>
      <c r="CC2361" s="70"/>
      <c r="CD2361" s="491"/>
      <c r="CE2361" s="491"/>
      <c r="CF2361" s="491"/>
      <c r="CG2361" s="491"/>
      <c r="CH2361" s="491"/>
      <c r="CI2361" s="491"/>
      <c r="CJ2361" s="491"/>
      <c r="CK2361" s="490"/>
      <c r="CL2361" s="186"/>
    </row>
    <row r="2362" spans="67:90" x14ac:dyDescent="0.2">
      <c r="BO2362" s="490"/>
      <c r="BP2362" s="73"/>
      <c r="BQ2362" s="73"/>
      <c r="BR2362" s="73"/>
      <c r="BS2362" s="493"/>
      <c r="BT2362" s="493"/>
      <c r="BU2362" s="493"/>
      <c r="BV2362" s="70"/>
      <c r="BW2362" s="70"/>
      <c r="BX2362" s="70"/>
      <c r="BY2362" s="70"/>
      <c r="BZ2362" s="70"/>
      <c r="CA2362" s="70"/>
      <c r="CB2362" s="70"/>
      <c r="CC2362" s="70"/>
      <c r="CD2362" s="491"/>
      <c r="CE2362" s="491"/>
      <c r="CF2362" s="491"/>
      <c r="CG2362" s="491"/>
      <c r="CH2362" s="491"/>
      <c r="CI2362" s="491"/>
      <c r="CJ2362" s="491"/>
      <c r="CK2362" s="490"/>
      <c r="CL2362" s="186"/>
    </row>
    <row r="2363" spans="67:90" x14ac:dyDescent="0.2">
      <c r="BO2363" s="490"/>
      <c r="BP2363" s="73"/>
      <c r="BQ2363" s="73"/>
      <c r="BR2363" s="73"/>
      <c r="BS2363" s="493"/>
      <c r="BT2363" s="493"/>
      <c r="BU2363" s="493"/>
      <c r="BV2363" s="70"/>
      <c r="BW2363" s="70"/>
      <c r="BX2363" s="70"/>
      <c r="BY2363" s="70"/>
      <c r="BZ2363" s="70"/>
      <c r="CA2363" s="70"/>
      <c r="CB2363" s="70"/>
      <c r="CC2363" s="70"/>
      <c r="CD2363" s="491"/>
      <c r="CE2363" s="491"/>
      <c r="CF2363" s="491"/>
      <c r="CG2363" s="491"/>
      <c r="CH2363" s="491"/>
      <c r="CI2363" s="491"/>
      <c r="CJ2363" s="491"/>
      <c r="CK2363" s="490"/>
      <c r="CL2363" s="186"/>
    </row>
    <row r="2364" spans="67:90" x14ac:dyDescent="0.2">
      <c r="BO2364" s="490"/>
      <c r="BP2364" s="73"/>
      <c r="BQ2364" s="73"/>
      <c r="BR2364" s="73"/>
      <c r="BS2364" s="493"/>
      <c r="BT2364" s="493"/>
      <c r="BU2364" s="493"/>
      <c r="BV2364" s="70"/>
      <c r="BW2364" s="70"/>
      <c r="BX2364" s="70"/>
      <c r="BY2364" s="70"/>
      <c r="BZ2364" s="70"/>
      <c r="CA2364" s="70"/>
      <c r="CB2364" s="70"/>
      <c r="CC2364" s="70"/>
      <c r="CD2364" s="491"/>
      <c r="CE2364" s="491"/>
      <c r="CF2364" s="491"/>
      <c r="CG2364" s="491"/>
      <c r="CH2364" s="491"/>
      <c r="CI2364" s="491"/>
      <c r="CJ2364" s="491"/>
      <c r="CK2364" s="490"/>
      <c r="CL2364" s="186"/>
    </row>
    <row r="2365" spans="67:90" x14ac:dyDescent="0.2">
      <c r="BO2365" s="490"/>
      <c r="BP2365" s="73"/>
      <c r="BQ2365" s="73"/>
      <c r="BR2365" s="73"/>
      <c r="BS2365" s="493"/>
      <c r="BT2365" s="493"/>
      <c r="BU2365" s="493"/>
      <c r="BV2365" s="70"/>
      <c r="BW2365" s="70"/>
      <c r="BX2365" s="70"/>
      <c r="BY2365" s="70"/>
      <c r="BZ2365" s="70"/>
      <c r="CA2365" s="70"/>
      <c r="CB2365" s="70"/>
      <c r="CC2365" s="70"/>
      <c r="CD2365" s="491"/>
      <c r="CE2365" s="491"/>
      <c r="CF2365" s="491"/>
      <c r="CG2365" s="491"/>
      <c r="CH2365" s="491"/>
      <c r="CI2365" s="491"/>
      <c r="CJ2365" s="491"/>
      <c r="CK2365" s="490"/>
      <c r="CL2365" s="186"/>
    </row>
    <row r="2366" spans="67:90" x14ac:dyDescent="0.2">
      <c r="BO2366" s="490"/>
      <c r="BP2366" s="73"/>
      <c r="BQ2366" s="73"/>
      <c r="BR2366" s="73"/>
      <c r="BS2366" s="493"/>
      <c r="BT2366" s="493"/>
      <c r="BU2366" s="493"/>
      <c r="BV2366" s="70"/>
      <c r="BW2366" s="70"/>
      <c r="BX2366" s="70"/>
      <c r="BY2366" s="70"/>
      <c r="BZ2366" s="70"/>
      <c r="CA2366" s="70"/>
      <c r="CB2366" s="70"/>
      <c r="CC2366" s="70"/>
      <c r="CD2366" s="491"/>
      <c r="CE2366" s="491"/>
      <c r="CF2366" s="491"/>
      <c r="CG2366" s="491"/>
      <c r="CH2366" s="491"/>
      <c r="CI2366" s="491"/>
      <c r="CJ2366" s="491"/>
      <c r="CK2366" s="490"/>
      <c r="CL2366" s="186"/>
    </row>
    <row r="2367" spans="67:90" x14ac:dyDescent="0.2">
      <c r="BO2367" s="490"/>
      <c r="BP2367" s="73"/>
      <c r="BQ2367" s="73"/>
      <c r="BR2367" s="73"/>
      <c r="BS2367" s="493"/>
      <c r="BT2367" s="493"/>
      <c r="BU2367" s="493"/>
      <c r="BV2367" s="70"/>
      <c r="BW2367" s="70"/>
      <c r="BX2367" s="70"/>
      <c r="BY2367" s="70"/>
      <c r="BZ2367" s="70"/>
      <c r="CA2367" s="70"/>
      <c r="CB2367" s="70"/>
      <c r="CC2367" s="70"/>
      <c r="CD2367" s="491"/>
      <c r="CE2367" s="491"/>
      <c r="CF2367" s="491"/>
      <c r="CG2367" s="491"/>
      <c r="CH2367" s="491"/>
      <c r="CI2367" s="491"/>
      <c r="CJ2367" s="491"/>
      <c r="CK2367" s="490"/>
      <c r="CL2367" s="186"/>
    </row>
    <row r="2368" spans="67:90" x14ac:dyDescent="0.2">
      <c r="BO2368" s="490"/>
      <c r="BP2368" s="73"/>
      <c r="BQ2368" s="73"/>
      <c r="BR2368" s="73"/>
      <c r="BS2368" s="493"/>
      <c r="BT2368" s="493"/>
      <c r="BU2368" s="493"/>
      <c r="BV2368" s="70"/>
      <c r="BW2368" s="70"/>
      <c r="BX2368" s="70"/>
      <c r="BY2368" s="70"/>
      <c r="BZ2368" s="70"/>
      <c r="CA2368" s="70"/>
      <c r="CB2368" s="70"/>
      <c r="CC2368" s="70"/>
      <c r="CD2368" s="491"/>
      <c r="CE2368" s="491"/>
      <c r="CF2368" s="491"/>
      <c r="CG2368" s="491"/>
      <c r="CH2368" s="491"/>
      <c r="CI2368" s="491"/>
      <c r="CJ2368" s="491"/>
      <c r="CK2368" s="490"/>
      <c r="CL2368" s="186"/>
    </row>
    <row r="2369" spans="67:90" x14ac:dyDescent="0.2">
      <c r="BO2369" s="490"/>
      <c r="BP2369" s="73"/>
      <c r="BQ2369" s="73"/>
      <c r="BR2369" s="73"/>
      <c r="BS2369" s="493"/>
      <c r="BT2369" s="493"/>
      <c r="BU2369" s="493"/>
      <c r="BV2369" s="70"/>
      <c r="BW2369" s="70"/>
      <c r="BX2369" s="70"/>
      <c r="BY2369" s="70"/>
      <c r="BZ2369" s="70"/>
      <c r="CA2369" s="70"/>
      <c r="CB2369" s="70"/>
      <c r="CC2369" s="70"/>
      <c r="CD2369" s="491"/>
      <c r="CE2369" s="491"/>
      <c r="CF2369" s="491"/>
      <c r="CG2369" s="491"/>
      <c r="CH2369" s="491"/>
      <c r="CI2369" s="491"/>
      <c r="CJ2369" s="491"/>
      <c r="CK2369" s="490"/>
      <c r="CL2369" s="186"/>
    </row>
    <row r="2370" spans="67:90" x14ac:dyDescent="0.2">
      <c r="BO2370" s="490"/>
      <c r="BP2370" s="73"/>
      <c r="BQ2370" s="73"/>
      <c r="BR2370" s="73"/>
      <c r="BS2370" s="493"/>
      <c r="BT2370" s="493"/>
      <c r="BU2370" s="493"/>
      <c r="BV2370" s="70"/>
      <c r="BW2370" s="70"/>
      <c r="BX2370" s="70"/>
      <c r="BY2370" s="70"/>
      <c r="BZ2370" s="70"/>
      <c r="CA2370" s="70"/>
      <c r="CB2370" s="70"/>
      <c r="CC2370" s="70"/>
      <c r="CD2370" s="491"/>
      <c r="CE2370" s="491"/>
      <c r="CF2370" s="491"/>
      <c r="CG2370" s="491"/>
      <c r="CH2370" s="491"/>
      <c r="CI2370" s="491"/>
      <c r="CJ2370" s="491"/>
      <c r="CK2370" s="490"/>
      <c r="CL2370" s="186"/>
    </row>
    <row r="2371" spans="67:90" x14ac:dyDescent="0.2">
      <c r="BO2371" s="490"/>
      <c r="BP2371" s="73"/>
      <c r="BQ2371" s="73"/>
      <c r="BR2371" s="73"/>
      <c r="BS2371" s="493"/>
      <c r="BT2371" s="493"/>
      <c r="BU2371" s="493"/>
      <c r="BV2371" s="70"/>
      <c r="BW2371" s="70"/>
      <c r="BX2371" s="70"/>
      <c r="BY2371" s="70"/>
      <c r="BZ2371" s="70"/>
      <c r="CA2371" s="70"/>
      <c r="CB2371" s="70"/>
      <c r="CC2371" s="70"/>
      <c r="CD2371" s="491"/>
      <c r="CE2371" s="491"/>
      <c r="CF2371" s="491"/>
      <c r="CG2371" s="491"/>
      <c r="CH2371" s="491"/>
      <c r="CI2371" s="491"/>
      <c r="CJ2371" s="491"/>
      <c r="CK2371" s="490"/>
      <c r="CL2371" s="186"/>
    </row>
    <row r="2372" spans="67:90" x14ac:dyDescent="0.2">
      <c r="BO2372" s="490"/>
      <c r="BP2372" s="73"/>
      <c r="BQ2372" s="73"/>
      <c r="BR2372" s="73"/>
      <c r="BS2372" s="493"/>
      <c r="BT2372" s="493"/>
      <c r="BU2372" s="493"/>
      <c r="BV2372" s="70"/>
      <c r="BW2372" s="70"/>
      <c r="BX2372" s="70"/>
      <c r="BY2372" s="70"/>
      <c r="BZ2372" s="70"/>
      <c r="CA2372" s="70"/>
      <c r="CB2372" s="70"/>
      <c r="CC2372" s="70"/>
      <c r="CD2372" s="491"/>
      <c r="CE2372" s="491"/>
      <c r="CF2372" s="491"/>
      <c r="CG2372" s="491"/>
      <c r="CH2372" s="491"/>
      <c r="CI2372" s="491"/>
      <c r="CJ2372" s="491"/>
      <c r="CK2372" s="490"/>
      <c r="CL2372" s="186"/>
    </row>
    <row r="2373" spans="67:90" x14ac:dyDescent="0.2">
      <c r="BO2373" s="490"/>
      <c r="BP2373" s="73"/>
      <c r="BQ2373" s="73"/>
      <c r="BR2373" s="73"/>
      <c r="BS2373" s="493"/>
      <c r="BT2373" s="493"/>
      <c r="BU2373" s="493"/>
      <c r="BV2373" s="70"/>
      <c r="BW2373" s="70"/>
      <c r="BX2373" s="70"/>
      <c r="BY2373" s="70"/>
      <c r="BZ2373" s="70"/>
      <c r="CA2373" s="70"/>
      <c r="CB2373" s="70"/>
      <c r="CC2373" s="70"/>
      <c r="CD2373" s="491"/>
      <c r="CE2373" s="491"/>
      <c r="CF2373" s="491"/>
      <c r="CG2373" s="491"/>
      <c r="CH2373" s="491"/>
      <c r="CI2373" s="491"/>
      <c r="CJ2373" s="491"/>
      <c r="CK2373" s="490"/>
      <c r="CL2373" s="186"/>
    </row>
    <row r="2374" spans="67:90" x14ac:dyDescent="0.2">
      <c r="BO2374" s="490"/>
      <c r="BP2374" s="73"/>
      <c r="BQ2374" s="73"/>
      <c r="BR2374" s="73"/>
      <c r="BS2374" s="493"/>
      <c r="BT2374" s="493"/>
      <c r="BU2374" s="493"/>
      <c r="BV2374" s="70"/>
      <c r="BW2374" s="70"/>
      <c r="BX2374" s="70"/>
      <c r="BY2374" s="70"/>
      <c r="BZ2374" s="70"/>
      <c r="CA2374" s="70"/>
      <c r="CB2374" s="70"/>
      <c r="CC2374" s="70"/>
      <c r="CD2374" s="491"/>
      <c r="CE2374" s="491"/>
      <c r="CF2374" s="491"/>
      <c r="CG2374" s="491"/>
      <c r="CH2374" s="491"/>
      <c r="CI2374" s="491"/>
      <c r="CJ2374" s="491"/>
      <c r="CK2374" s="490"/>
      <c r="CL2374" s="186"/>
    </row>
    <row r="2375" spans="67:90" x14ac:dyDescent="0.2">
      <c r="BO2375" s="490"/>
      <c r="BP2375" s="73"/>
      <c r="BQ2375" s="73"/>
      <c r="BR2375" s="73"/>
      <c r="BS2375" s="493"/>
      <c r="BT2375" s="493"/>
      <c r="BU2375" s="493"/>
      <c r="BV2375" s="70"/>
      <c r="BW2375" s="70"/>
      <c r="BX2375" s="70"/>
      <c r="BY2375" s="70"/>
      <c r="BZ2375" s="70"/>
      <c r="CA2375" s="70"/>
      <c r="CB2375" s="70"/>
      <c r="CC2375" s="70"/>
      <c r="CD2375" s="491"/>
      <c r="CE2375" s="491"/>
      <c r="CF2375" s="491"/>
      <c r="CG2375" s="491"/>
      <c r="CH2375" s="491"/>
      <c r="CI2375" s="491"/>
      <c r="CJ2375" s="491"/>
      <c r="CK2375" s="490"/>
      <c r="CL2375" s="186"/>
    </row>
    <row r="2376" spans="67:90" x14ac:dyDescent="0.2">
      <c r="BO2376" s="490"/>
      <c r="BP2376" s="73"/>
      <c r="BQ2376" s="73"/>
      <c r="BR2376" s="73"/>
      <c r="BS2376" s="493"/>
      <c r="BT2376" s="493"/>
      <c r="BU2376" s="493"/>
      <c r="BV2376" s="70"/>
      <c r="BW2376" s="70"/>
      <c r="BX2376" s="70"/>
      <c r="BY2376" s="70"/>
      <c r="BZ2376" s="70"/>
      <c r="CA2376" s="70"/>
      <c r="CB2376" s="70"/>
      <c r="CC2376" s="70"/>
      <c r="CD2376" s="491"/>
      <c r="CE2376" s="491"/>
      <c r="CF2376" s="491"/>
      <c r="CG2376" s="491"/>
      <c r="CH2376" s="491"/>
      <c r="CI2376" s="491"/>
      <c r="CJ2376" s="491"/>
      <c r="CK2376" s="490"/>
      <c r="CL2376" s="186"/>
    </row>
    <row r="2377" spans="67:90" x14ac:dyDescent="0.2">
      <c r="BO2377" s="490"/>
      <c r="BP2377" s="73"/>
      <c r="BQ2377" s="73"/>
      <c r="BR2377" s="73"/>
      <c r="BS2377" s="493"/>
      <c r="BT2377" s="493"/>
      <c r="BU2377" s="493"/>
      <c r="BV2377" s="70"/>
      <c r="BW2377" s="70"/>
      <c r="BX2377" s="70"/>
      <c r="BY2377" s="70"/>
      <c r="BZ2377" s="70"/>
      <c r="CA2377" s="70"/>
      <c r="CB2377" s="70"/>
      <c r="CC2377" s="70"/>
      <c r="CD2377" s="491"/>
      <c r="CE2377" s="491"/>
      <c r="CF2377" s="491"/>
      <c r="CG2377" s="491"/>
      <c r="CH2377" s="491"/>
      <c r="CI2377" s="491"/>
      <c r="CJ2377" s="491"/>
      <c r="CK2377" s="490"/>
      <c r="CL2377" s="186"/>
    </row>
    <row r="2378" spans="67:90" x14ac:dyDescent="0.2">
      <c r="BO2378" s="490"/>
      <c r="BP2378" s="73"/>
      <c r="BQ2378" s="73"/>
      <c r="BR2378" s="73"/>
      <c r="BS2378" s="493"/>
      <c r="BT2378" s="493"/>
      <c r="BU2378" s="493"/>
      <c r="BV2378" s="70"/>
      <c r="BW2378" s="70"/>
      <c r="BX2378" s="70"/>
      <c r="BY2378" s="70"/>
      <c r="BZ2378" s="70"/>
      <c r="CA2378" s="70"/>
      <c r="CB2378" s="70"/>
      <c r="CC2378" s="70"/>
      <c r="CD2378" s="491"/>
      <c r="CE2378" s="491"/>
      <c r="CF2378" s="491"/>
      <c r="CG2378" s="491"/>
      <c r="CH2378" s="491"/>
      <c r="CI2378" s="491"/>
      <c r="CJ2378" s="491"/>
      <c r="CK2378" s="490"/>
      <c r="CL2378" s="186"/>
    </row>
    <row r="2379" spans="67:90" x14ac:dyDescent="0.2">
      <c r="BO2379" s="490"/>
      <c r="BP2379" s="73"/>
      <c r="BQ2379" s="73"/>
      <c r="BR2379" s="73"/>
      <c r="BS2379" s="493"/>
      <c r="BT2379" s="493"/>
      <c r="BU2379" s="493"/>
      <c r="BV2379" s="70"/>
      <c r="BW2379" s="70"/>
      <c r="BX2379" s="70"/>
      <c r="BY2379" s="70"/>
      <c r="BZ2379" s="70"/>
      <c r="CA2379" s="70"/>
      <c r="CB2379" s="70"/>
      <c r="CC2379" s="70"/>
      <c r="CD2379" s="491"/>
      <c r="CE2379" s="491"/>
      <c r="CF2379" s="491"/>
      <c r="CG2379" s="491"/>
      <c r="CH2379" s="491"/>
      <c r="CI2379" s="491"/>
      <c r="CJ2379" s="491"/>
      <c r="CK2379" s="490"/>
      <c r="CL2379" s="186"/>
    </row>
    <row r="2380" spans="67:90" x14ac:dyDescent="0.2">
      <c r="BO2380" s="490"/>
      <c r="BP2380" s="73"/>
      <c r="BQ2380" s="73"/>
      <c r="BR2380" s="73"/>
      <c r="BS2380" s="493"/>
      <c r="BT2380" s="493"/>
      <c r="BU2380" s="493"/>
      <c r="BV2380" s="70"/>
      <c r="BW2380" s="70"/>
      <c r="BX2380" s="70"/>
      <c r="BY2380" s="70"/>
      <c r="BZ2380" s="70"/>
      <c r="CA2380" s="70"/>
      <c r="CB2380" s="70"/>
      <c r="CC2380" s="70"/>
      <c r="CD2380" s="491"/>
      <c r="CE2380" s="491"/>
      <c r="CF2380" s="491"/>
      <c r="CG2380" s="491"/>
      <c r="CH2380" s="491"/>
      <c r="CI2380" s="491"/>
      <c r="CJ2380" s="491"/>
      <c r="CK2380" s="490"/>
      <c r="CL2380" s="186"/>
    </row>
    <row r="2381" spans="67:90" x14ac:dyDescent="0.2">
      <c r="BO2381" s="490"/>
      <c r="BP2381" s="73"/>
      <c r="BQ2381" s="73"/>
      <c r="BR2381" s="73"/>
      <c r="BS2381" s="493"/>
      <c r="BT2381" s="493"/>
      <c r="BU2381" s="493"/>
      <c r="BV2381" s="70"/>
      <c r="BW2381" s="70"/>
      <c r="BX2381" s="70"/>
      <c r="BY2381" s="70"/>
      <c r="BZ2381" s="70"/>
      <c r="CA2381" s="70"/>
      <c r="CB2381" s="70"/>
      <c r="CC2381" s="70"/>
      <c r="CD2381" s="491"/>
      <c r="CE2381" s="491"/>
      <c r="CF2381" s="491"/>
      <c r="CG2381" s="491"/>
      <c r="CH2381" s="491"/>
      <c r="CI2381" s="491"/>
      <c r="CJ2381" s="491"/>
      <c r="CK2381" s="490"/>
      <c r="CL2381" s="186"/>
    </row>
    <row r="2382" spans="67:90" x14ac:dyDescent="0.2">
      <c r="BO2382" s="490"/>
      <c r="BP2382" s="73"/>
      <c r="BQ2382" s="73"/>
      <c r="BR2382" s="73"/>
      <c r="BS2382" s="493"/>
      <c r="BT2382" s="493"/>
      <c r="BU2382" s="493"/>
      <c r="BV2382" s="70"/>
      <c r="BW2382" s="70"/>
      <c r="BX2382" s="70"/>
      <c r="BY2382" s="70"/>
      <c r="BZ2382" s="70"/>
      <c r="CA2382" s="70"/>
      <c r="CB2382" s="70"/>
      <c r="CC2382" s="70"/>
      <c r="CD2382" s="491"/>
      <c r="CE2382" s="491"/>
      <c r="CF2382" s="491"/>
      <c r="CG2382" s="491"/>
      <c r="CH2382" s="491"/>
      <c r="CI2382" s="491"/>
      <c r="CJ2382" s="491"/>
      <c r="CK2382" s="490"/>
      <c r="CL2382" s="186"/>
    </row>
    <row r="2383" spans="67:90" x14ac:dyDescent="0.2">
      <c r="BO2383" s="490"/>
      <c r="BP2383" s="73"/>
      <c r="BQ2383" s="73"/>
      <c r="BR2383" s="73"/>
      <c r="BS2383" s="493"/>
      <c r="BT2383" s="493"/>
      <c r="BU2383" s="493"/>
      <c r="BV2383" s="70"/>
      <c r="BW2383" s="70"/>
      <c r="BX2383" s="70"/>
      <c r="BY2383" s="70"/>
      <c r="BZ2383" s="70"/>
      <c r="CA2383" s="70"/>
      <c r="CB2383" s="70"/>
      <c r="CC2383" s="70"/>
      <c r="CD2383" s="491"/>
      <c r="CE2383" s="491"/>
      <c r="CF2383" s="491"/>
      <c r="CG2383" s="491"/>
      <c r="CH2383" s="491"/>
      <c r="CI2383" s="491"/>
      <c r="CJ2383" s="491"/>
      <c r="CK2383" s="490"/>
      <c r="CL2383" s="186"/>
    </row>
    <row r="2384" spans="67:90" x14ac:dyDescent="0.2">
      <c r="BO2384" s="490"/>
      <c r="BP2384" s="73"/>
      <c r="BQ2384" s="73"/>
      <c r="BR2384" s="73"/>
      <c r="BS2384" s="493"/>
      <c r="BT2384" s="493"/>
      <c r="BU2384" s="493"/>
      <c r="BV2384" s="70"/>
      <c r="BW2384" s="70"/>
      <c r="BX2384" s="70"/>
      <c r="BY2384" s="70"/>
      <c r="BZ2384" s="70"/>
      <c r="CA2384" s="70"/>
      <c r="CB2384" s="70"/>
      <c r="CC2384" s="70"/>
      <c r="CD2384" s="491"/>
      <c r="CE2384" s="491"/>
      <c r="CF2384" s="491"/>
      <c r="CG2384" s="491"/>
      <c r="CH2384" s="491"/>
      <c r="CI2384" s="491"/>
      <c r="CJ2384" s="491"/>
      <c r="CK2384" s="490"/>
      <c r="CL2384" s="186"/>
    </row>
    <row r="2385" spans="67:90" x14ac:dyDescent="0.2">
      <c r="BO2385" s="490"/>
      <c r="BP2385" s="73"/>
      <c r="BQ2385" s="73"/>
      <c r="BR2385" s="73"/>
      <c r="BS2385" s="493"/>
      <c r="BT2385" s="493"/>
      <c r="BU2385" s="493"/>
      <c r="BV2385" s="70"/>
      <c r="BW2385" s="70"/>
      <c r="BX2385" s="70"/>
      <c r="BY2385" s="70"/>
      <c r="BZ2385" s="70"/>
      <c r="CA2385" s="70"/>
      <c r="CB2385" s="70"/>
      <c r="CC2385" s="70"/>
      <c r="CD2385" s="491"/>
      <c r="CE2385" s="491"/>
      <c r="CF2385" s="491"/>
      <c r="CG2385" s="491"/>
      <c r="CH2385" s="491"/>
      <c r="CI2385" s="491"/>
      <c r="CJ2385" s="491"/>
      <c r="CK2385" s="490"/>
      <c r="CL2385" s="186"/>
    </row>
    <row r="2386" spans="67:90" x14ac:dyDescent="0.2">
      <c r="BO2386" s="490"/>
      <c r="BP2386" s="73"/>
      <c r="BQ2386" s="73"/>
      <c r="BR2386" s="73"/>
      <c r="BS2386" s="493"/>
      <c r="BT2386" s="493"/>
      <c r="BU2386" s="493"/>
      <c r="BV2386" s="70"/>
      <c r="BW2386" s="70"/>
      <c r="BX2386" s="70"/>
      <c r="BY2386" s="70"/>
      <c r="BZ2386" s="70"/>
      <c r="CA2386" s="70"/>
      <c r="CB2386" s="70"/>
      <c r="CC2386" s="70"/>
      <c r="CD2386" s="491"/>
      <c r="CE2386" s="491"/>
      <c r="CF2386" s="491"/>
      <c r="CG2386" s="491"/>
      <c r="CH2386" s="491"/>
      <c r="CI2386" s="491"/>
      <c r="CJ2386" s="491"/>
      <c r="CK2386" s="490"/>
      <c r="CL2386" s="186"/>
    </row>
    <row r="2387" spans="67:90" x14ac:dyDescent="0.2">
      <c r="BO2387" s="490"/>
      <c r="BP2387" s="73"/>
      <c r="BQ2387" s="73"/>
      <c r="BR2387" s="73"/>
      <c r="BS2387" s="493"/>
      <c r="BT2387" s="493"/>
      <c r="BU2387" s="493"/>
      <c r="BV2387" s="70"/>
      <c r="BW2387" s="70"/>
      <c r="BX2387" s="70"/>
      <c r="BY2387" s="70"/>
      <c r="BZ2387" s="70"/>
      <c r="CA2387" s="70"/>
      <c r="CB2387" s="70"/>
      <c r="CC2387" s="70"/>
      <c r="CD2387" s="491"/>
      <c r="CE2387" s="491"/>
      <c r="CF2387" s="491"/>
      <c r="CG2387" s="491"/>
      <c r="CH2387" s="491"/>
      <c r="CI2387" s="491"/>
      <c r="CJ2387" s="491"/>
      <c r="CK2387" s="490"/>
      <c r="CL2387" s="186"/>
    </row>
    <row r="2388" spans="67:90" x14ac:dyDescent="0.2">
      <c r="BO2388" s="490"/>
      <c r="BP2388" s="73"/>
      <c r="BQ2388" s="73"/>
      <c r="BR2388" s="73"/>
      <c r="BS2388" s="493"/>
      <c r="BT2388" s="493"/>
      <c r="BU2388" s="493"/>
      <c r="BV2388" s="70"/>
      <c r="BW2388" s="70"/>
      <c r="BX2388" s="70"/>
      <c r="BY2388" s="70"/>
      <c r="BZ2388" s="70"/>
      <c r="CA2388" s="70"/>
      <c r="CB2388" s="70"/>
      <c r="CC2388" s="70"/>
      <c r="CD2388" s="491"/>
      <c r="CE2388" s="491"/>
      <c r="CF2388" s="491"/>
      <c r="CG2388" s="491"/>
      <c r="CH2388" s="491"/>
      <c r="CI2388" s="491"/>
      <c r="CJ2388" s="491"/>
      <c r="CK2388" s="490"/>
      <c r="CL2388" s="186"/>
    </row>
    <row r="2389" spans="67:90" x14ac:dyDescent="0.2">
      <c r="BO2389" s="490"/>
      <c r="BP2389" s="73"/>
      <c r="BQ2389" s="73"/>
      <c r="BR2389" s="73"/>
      <c r="BS2389" s="493"/>
      <c r="BT2389" s="493"/>
      <c r="BU2389" s="493"/>
      <c r="BV2389" s="70"/>
      <c r="BW2389" s="70"/>
      <c r="BX2389" s="70"/>
      <c r="BY2389" s="70"/>
      <c r="BZ2389" s="70"/>
      <c r="CA2389" s="70"/>
      <c r="CB2389" s="70"/>
      <c r="CC2389" s="70"/>
      <c r="CD2389" s="491"/>
      <c r="CE2389" s="491"/>
      <c r="CF2389" s="491"/>
      <c r="CG2389" s="491"/>
      <c r="CH2389" s="491"/>
      <c r="CI2389" s="491"/>
      <c r="CJ2389" s="491"/>
      <c r="CK2389" s="490"/>
      <c r="CL2389" s="186"/>
    </row>
    <row r="2390" spans="67:90" x14ac:dyDescent="0.2">
      <c r="BO2390" s="490"/>
      <c r="BP2390" s="73"/>
      <c r="BQ2390" s="73"/>
      <c r="BR2390" s="73"/>
      <c r="BS2390" s="493"/>
      <c r="BT2390" s="493"/>
      <c r="BU2390" s="493"/>
      <c r="BV2390" s="70"/>
      <c r="BW2390" s="70"/>
      <c r="BX2390" s="70"/>
      <c r="BY2390" s="70"/>
      <c r="BZ2390" s="70"/>
      <c r="CA2390" s="70"/>
      <c r="CB2390" s="70"/>
      <c r="CC2390" s="70"/>
      <c r="CD2390" s="491"/>
      <c r="CE2390" s="491"/>
      <c r="CF2390" s="491"/>
      <c r="CG2390" s="491"/>
      <c r="CH2390" s="491"/>
      <c r="CI2390" s="491"/>
      <c r="CJ2390" s="491"/>
      <c r="CK2390" s="490"/>
      <c r="CL2390" s="186"/>
    </row>
    <row r="2391" spans="67:90" x14ac:dyDescent="0.2">
      <c r="BO2391" s="490"/>
      <c r="BP2391" s="73"/>
      <c r="BQ2391" s="73"/>
      <c r="BR2391" s="73"/>
      <c r="BS2391" s="493"/>
      <c r="BT2391" s="493"/>
      <c r="BU2391" s="493"/>
      <c r="BV2391" s="70"/>
      <c r="BW2391" s="70"/>
      <c r="BX2391" s="70"/>
      <c r="BY2391" s="70"/>
      <c r="BZ2391" s="70"/>
      <c r="CA2391" s="70"/>
      <c r="CB2391" s="70"/>
      <c r="CC2391" s="70"/>
      <c r="CD2391" s="491"/>
      <c r="CE2391" s="491"/>
      <c r="CF2391" s="491"/>
      <c r="CG2391" s="491"/>
      <c r="CH2391" s="491"/>
      <c r="CI2391" s="491"/>
      <c r="CJ2391" s="491"/>
      <c r="CK2391" s="490"/>
      <c r="CL2391" s="186"/>
    </row>
    <row r="2392" spans="67:90" x14ac:dyDescent="0.2">
      <c r="BO2392" s="490"/>
      <c r="BP2392" s="73"/>
      <c r="BQ2392" s="73"/>
      <c r="BR2392" s="73"/>
      <c r="BS2392" s="493"/>
      <c r="BT2392" s="493"/>
      <c r="BU2392" s="493"/>
      <c r="BV2392" s="70"/>
      <c r="BW2392" s="70"/>
      <c r="BX2392" s="70"/>
      <c r="BY2392" s="70"/>
      <c r="BZ2392" s="70"/>
      <c r="CA2392" s="70"/>
      <c r="CB2392" s="70"/>
      <c r="CC2392" s="70"/>
      <c r="CD2392" s="491"/>
      <c r="CE2392" s="491"/>
      <c r="CF2392" s="491"/>
      <c r="CG2392" s="491"/>
      <c r="CH2392" s="491"/>
      <c r="CI2392" s="491"/>
      <c r="CJ2392" s="491"/>
      <c r="CK2392" s="490"/>
      <c r="CL2392" s="186"/>
    </row>
    <row r="2393" spans="67:90" x14ac:dyDescent="0.2">
      <c r="BO2393" s="490"/>
      <c r="BP2393" s="73"/>
      <c r="BQ2393" s="73"/>
      <c r="BR2393" s="73"/>
      <c r="BS2393" s="493"/>
      <c r="BT2393" s="493"/>
      <c r="BU2393" s="493"/>
      <c r="BV2393" s="70"/>
      <c r="BW2393" s="70"/>
      <c r="BX2393" s="70"/>
      <c r="BY2393" s="70"/>
      <c r="BZ2393" s="70"/>
      <c r="CA2393" s="70"/>
      <c r="CB2393" s="70"/>
      <c r="CC2393" s="70"/>
      <c r="CD2393" s="491"/>
      <c r="CE2393" s="491"/>
      <c r="CF2393" s="491"/>
      <c r="CG2393" s="491"/>
      <c r="CH2393" s="491"/>
      <c r="CI2393" s="491"/>
      <c r="CJ2393" s="491"/>
      <c r="CK2393" s="490"/>
      <c r="CL2393" s="186"/>
    </row>
    <row r="2394" spans="67:90" x14ac:dyDescent="0.2">
      <c r="BO2394" s="490"/>
      <c r="BP2394" s="73"/>
      <c r="BQ2394" s="73"/>
      <c r="BR2394" s="73"/>
      <c r="BS2394" s="493"/>
      <c r="BT2394" s="493"/>
      <c r="BU2394" s="493"/>
      <c r="BV2394" s="70"/>
      <c r="BW2394" s="70"/>
      <c r="BX2394" s="70"/>
      <c r="BY2394" s="70"/>
      <c r="BZ2394" s="70"/>
      <c r="CA2394" s="70"/>
      <c r="CB2394" s="70"/>
      <c r="CC2394" s="70"/>
      <c r="CD2394" s="491"/>
      <c r="CE2394" s="491"/>
      <c r="CF2394" s="491"/>
      <c r="CG2394" s="491"/>
      <c r="CH2394" s="491"/>
      <c r="CI2394" s="491"/>
      <c r="CJ2394" s="491"/>
      <c r="CK2394" s="490"/>
      <c r="CL2394" s="186"/>
    </row>
    <row r="2395" spans="67:90" x14ac:dyDescent="0.2">
      <c r="BO2395" s="490"/>
      <c r="BP2395" s="73"/>
      <c r="BQ2395" s="73"/>
      <c r="BR2395" s="73"/>
      <c r="BS2395" s="493"/>
      <c r="BT2395" s="493"/>
      <c r="BU2395" s="493"/>
      <c r="BV2395" s="70"/>
      <c r="BW2395" s="70"/>
      <c r="BX2395" s="70"/>
      <c r="BY2395" s="70"/>
      <c r="BZ2395" s="70"/>
      <c r="CA2395" s="70"/>
      <c r="CB2395" s="70"/>
      <c r="CC2395" s="70"/>
      <c r="CD2395" s="491"/>
      <c r="CE2395" s="491"/>
      <c r="CF2395" s="491"/>
      <c r="CG2395" s="491"/>
      <c r="CH2395" s="491"/>
      <c r="CI2395" s="491"/>
      <c r="CJ2395" s="491"/>
      <c r="CK2395" s="490"/>
      <c r="CL2395" s="186"/>
    </row>
    <row r="2396" spans="67:90" x14ac:dyDescent="0.2">
      <c r="BO2396" s="490"/>
      <c r="BP2396" s="73"/>
      <c r="BQ2396" s="73"/>
      <c r="BR2396" s="73"/>
      <c r="BS2396" s="493"/>
      <c r="BT2396" s="493"/>
      <c r="BU2396" s="493"/>
      <c r="BV2396" s="70"/>
      <c r="BW2396" s="70"/>
      <c r="BX2396" s="70"/>
      <c r="BY2396" s="70"/>
      <c r="BZ2396" s="70"/>
      <c r="CA2396" s="70"/>
      <c r="CB2396" s="70"/>
      <c r="CC2396" s="70"/>
      <c r="CD2396" s="491"/>
      <c r="CE2396" s="491"/>
      <c r="CF2396" s="491"/>
      <c r="CG2396" s="491"/>
      <c r="CH2396" s="491"/>
      <c r="CI2396" s="491"/>
      <c r="CJ2396" s="491"/>
      <c r="CK2396" s="490"/>
      <c r="CL2396" s="186"/>
    </row>
    <row r="2397" spans="67:90" x14ac:dyDescent="0.2">
      <c r="BO2397" s="490"/>
      <c r="BP2397" s="73"/>
      <c r="BQ2397" s="73"/>
      <c r="BR2397" s="73"/>
      <c r="BS2397" s="493"/>
      <c r="BT2397" s="493"/>
      <c r="BU2397" s="493"/>
      <c r="BV2397" s="70"/>
      <c r="BW2397" s="70"/>
      <c r="BX2397" s="70"/>
      <c r="BY2397" s="70"/>
      <c r="BZ2397" s="70"/>
      <c r="CA2397" s="70"/>
      <c r="CB2397" s="70"/>
      <c r="CC2397" s="70"/>
      <c r="CD2397" s="491"/>
      <c r="CE2397" s="491"/>
      <c r="CF2397" s="491"/>
      <c r="CG2397" s="491"/>
      <c r="CH2397" s="491"/>
      <c r="CI2397" s="491"/>
      <c r="CJ2397" s="491"/>
      <c r="CK2397" s="490"/>
      <c r="CL2397" s="186"/>
    </row>
    <row r="2398" spans="67:90" x14ac:dyDescent="0.2">
      <c r="BO2398" s="490"/>
      <c r="BP2398" s="73"/>
      <c r="BQ2398" s="73"/>
      <c r="BR2398" s="73"/>
      <c r="BS2398" s="493"/>
      <c r="BT2398" s="493"/>
      <c r="BU2398" s="493"/>
      <c r="BV2398" s="70"/>
      <c r="BW2398" s="70"/>
      <c r="BX2398" s="70"/>
      <c r="BY2398" s="70"/>
      <c r="BZ2398" s="70"/>
      <c r="CA2398" s="70"/>
      <c r="CB2398" s="70"/>
      <c r="CC2398" s="70"/>
      <c r="CD2398" s="491"/>
      <c r="CE2398" s="491"/>
      <c r="CF2398" s="491"/>
      <c r="CG2398" s="491"/>
      <c r="CH2398" s="491"/>
      <c r="CI2398" s="491"/>
      <c r="CJ2398" s="491"/>
      <c r="CK2398" s="490"/>
      <c r="CL2398" s="186"/>
    </row>
    <row r="2399" spans="67:90" x14ac:dyDescent="0.2">
      <c r="BO2399" s="490"/>
      <c r="BP2399" s="73"/>
      <c r="BQ2399" s="73"/>
      <c r="BR2399" s="73"/>
      <c r="BS2399" s="493"/>
      <c r="BT2399" s="493"/>
      <c r="BU2399" s="493"/>
      <c r="BV2399" s="70"/>
      <c r="BW2399" s="70"/>
      <c r="BX2399" s="70"/>
      <c r="BY2399" s="70"/>
      <c r="BZ2399" s="70"/>
      <c r="CA2399" s="70"/>
      <c r="CB2399" s="70"/>
      <c r="CC2399" s="70"/>
      <c r="CD2399" s="491"/>
      <c r="CE2399" s="491"/>
      <c r="CF2399" s="491"/>
      <c r="CG2399" s="491"/>
      <c r="CH2399" s="491"/>
      <c r="CI2399" s="491"/>
      <c r="CJ2399" s="491"/>
      <c r="CK2399" s="490"/>
      <c r="CL2399" s="186"/>
    </row>
    <row r="2400" spans="67:90" x14ac:dyDescent="0.2">
      <c r="BO2400" s="490"/>
      <c r="BP2400" s="73"/>
      <c r="BQ2400" s="73"/>
      <c r="BR2400" s="73"/>
      <c r="BS2400" s="493"/>
      <c r="BT2400" s="493"/>
      <c r="BU2400" s="493"/>
      <c r="BV2400" s="70"/>
      <c r="BW2400" s="70"/>
      <c r="BX2400" s="70"/>
      <c r="BY2400" s="70"/>
      <c r="BZ2400" s="70"/>
      <c r="CA2400" s="70"/>
      <c r="CB2400" s="70"/>
      <c r="CC2400" s="70"/>
      <c r="CD2400" s="491"/>
      <c r="CE2400" s="491"/>
      <c r="CF2400" s="491"/>
      <c r="CG2400" s="491"/>
      <c r="CH2400" s="491"/>
      <c r="CI2400" s="491"/>
      <c r="CJ2400" s="491"/>
      <c r="CK2400" s="490"/>
      <c r="CL2400" s="186"/>
    </row>
    <row r="2401" spans="67:90" x14ac:dyDescent="0.2">
      <c r="BO2401" s="490"/>
      <c r="BP2401" s="73"/>
      <c r="BQ2401" s="73"/>
      <c r="BR2401" s="73"/>
      <c r="BS2401" s="493"/>
      <c r="BT2401" s="493"/>
      <c r="BU2401" s="493"/>
      <c r="BV2401" s="70"/>
      <c r="BW2401" s="70"/>
      <c r="BX2401" s="70"/>
      <c r="BY2401" s="70"/>
      <c r="BZ2401" s="70"/>
      <c r="CA2401" s="70"/>
      <c r="CB2401" s="70"/>
      <c r="CC2401" s="70"/>
      <c r="CD2401" s="491"/>
      <c r="CE2401" s="491"/>
      <c r="CF2401" s="491"/>
      <c r="CG2401" s="491"/>
      <c r="CH2401" s="491"/>
      <c r="CI2401" s="491"/>
      <c r="CJ2401" s="491"/>
      <c r="CK2401" s="490"/>
      <c r="CL2401" s="186"/>
    </row>
    <row r="2402" spans="67:90" x14ac:dyDescent="0.2">
      <c r="BO2402" s="490"/>
      <c r="BP2402" s="73"/>
      <c r="BQ2402" s="73"/>
      <c r="BR2402" s="73"/>
      <c r="BS2402" s="493"/>
      <c r="BT2402" s="493"/>
      <c r="BU2402" s="493"/>
      <c r="BV2402" s="70"/>
      <c r="BW2402" s="70"/>
      <c r="BX2402" s="70"/>
      <c r="BY2402" s="70"/>
      <c r="BZ2402" s="70"/>
      <c r="CA2402" s="70"/>
      <c r="CB2402" s="70"/>
      <c r="CC2402" s="70"/>
      <c r="CD2402" s="491"/>
      <c r="CE2402" s="491"/>
      <c r="CF2402" s="491"/>
      <c r="CG2402" s="491"/>
      <c r="CH2402" s="491"/>
      <c r="CI2402" s="491"/>
      <c r="CJ2402" s="491"/>
      <c r="CK2402" s="490"/>
      <c r="CL2402" s="186"/>
    </row>
    <row r="2403" spans="67:90" x14ac:dyDescent="0.2">
      <c r="BO2403" s="490"/>
      <c r="BP2403" s="73"/>
      <c r="BQ2403" s="73"/>
      <c r="BR2403" s="73"/>
      <c r="BS2403" s="493"/>
      <c r="BT2403" s="493"/>
      <c r="BU2403" s="493"/>
      <c r="BV2403" s="70"/>
      <c r="BW2403" s="70"/>
      <c r="BX2403" s="70"/>
      <c r="BY2403" s="70"/>
      <c r="BZ2403" s="70"/>
      <c r="CA2403" s="70"/>
      <c r="CB2403" s="70"/>
      <c r="CC2403" s="70"/>
      <c r="CD2403" s="491"/>
      <c r="CE2403" s="491"/>
      <c r="CF2403" s="491"/>
      <c r="CG2403" s="491"/>
      <c r="CH2403" s="491"/>
      <c r="CI2403" s="491"/>
      <c r="CJ2403" s="491"/>
      <c r="CK2403" s="490"/>
      <c r="CL2403" s="186"/>
    </row>
    <row r="2404" spans="67:90" x14ac:dyDescent="0.2">
      <c r="BO2404" s="490"/>
      <c r="BP2404" s="73"/>
      <c r="BQ2404" s="73"/>
      <c r="BR2404" s="73"/>
      <c r="BS2404" s="493"/>
      <c r="BT2404" s="493"/>
      <c r="BU2404" s="493"/>
      <c r="BV2404" s="70"/>
      <c r="BW2404" s="70"/>
      <c r="BX2404" s="70"/>
      <c r="BY2404" s="70"/>
      <c r="BZ2404" s="70"/>
      <c r="CA2404" s="70"/>
      <c r="CB2404" s="70"/>
      <c r="CC2404" s="70"/>
      <c r="CD2404" s="491"/>
      <c r="CE2404" s="491"/>
      <c r="CF2404" s="491"/>
      <c r="CG2404" s="491"/>
      <c r="CH2404" s="491"/>
      <c r="CI2404" s="491"/>
      <c r="CJ2404" s="491"/>
      <c r="CK2404" s="490"/>
      <c r="CL2404" s="186"/>
    </row>
    <row r="2405" spans="67:90" x14ac:dyDescent="0.2">
      <c r="BO2405" s="490"/>
      <c r="BP2405" s="73"/>
      <c r="BQ2405" s="73"/>
      <c r="BR2405" s="73"/>
      <c r="BS2405" s="493"/>
      <c r="BT2405" s="493"/>
      <c r="BU2405" s="493"/>
      <c r="BV2405" s="70"/>
      <c r="BW2405" s="70"/>
      <c r="BX2405" s="70"/>
      <c r="BY2405" s="70"/>
      <c r="BZ2405" s="70"/>
      <c r="CA2405" s="70"/>
      <c r="CB2405" s="70"/>
      <c r="CC2405" s="70"/>
      <c r="CD2405" s="491"/>
      <c r="CE2405" s="491"/>
      <c r="CF2405" s="491"/>
      <c r="CG2405" s="491"/>
      <c r="CH2405" s="491"/>
      <c r="CI2405" s="491"/>
      <c r="CJ2405" s="491"/>
      <c r="CK2405" s="490"/>
      <c r="CL2405" s="186"/>
    </row>
    <row r="2406" spans="67:90" x14ac:dyDescent="0.2">
      <c r="BO2406" s="490"/>
      <c r="BP2406" s="73"/>
      <c r="BQ2406" s="73"/>
      <c r="BR2406" s="73"/>
      <c r="BS2406" s="493"/>
      <c r="BT2406" s="493"/>
      <c r="BU2406" s="493"/>
      <c r="BV2406" s="70"/>
      <c r="BW2406" s="70"/>
      <c r="BX2406" s="70"/>
      <c r="BY2406" s="70"/>
      <c r="BZ2406" s="70"/>
      <c r="CA2406" s="70"/>
      <c r="CB2406" s="70"/>
      <c r="CC2406" s="70"/>
      <c r="CD2406" s="491"/>
      <c r="CE2406" s="491"/>
      <c r="CF2406" s="491"/>
      <c r="CG2406" s="491"/>
      <c r="CH2406" s="491"/>
      <c r="CI2406" s="491"/>
      <c r="CJ2406" s="491"/>
      <c r="CK2406" s="490"/>
      <c r="CL2406" s="186"/>
    </row>
    <row r="2407" spans="67:90" x14ac:dyDescent="0.2">
      <c r="BO2407" s="490"/>
      <c r="BP2407" s="73"/>
      <c r="BQ2407" s="73"/>
      <c r="BR2407" s="73"/>
      <c r="BS2407" s="493"/>
      <c r="BT2407" s="493"/>
      <c r="BU2407" s="493"/>
      <c r="BV2407" s="70"/>
      <c r="BW2407" s="70"/>
      <c r="BX2407" s="70"/>
      <c r="BY2407" s="70"/>
      <c r="BZ2407" s="70"/>
      <c r="CA2407" s="70"/>
      <c r="CB2407" s="70"/>
      <c r="CC2407" s="70"/>
      <c r="CD2407" s="491"/>
      <c r="CE2407" s="491"/>
      <c r="CF2407" s="491"/>
      <c r="CG2407" s="491"/>
      <c r="CH2407" s="491"/>
      <c r="CI2407" s="491"/>
      <c r="CJ2407" s="491"/>
      <c r="CK2407" s="490"/>
      <c r="CL2407" s="186"/>
    </row>
    <row r="2408" spans="67:90" x14ac:dyDescent="0.2">
      <c r="BO2408" s="490"/>
      <c r="BP2408" s="73"/>
      <c r="BQ2408" s="73"/>
      <c r="BR2408" s="73"/>
      <c r="BS2408" s="493"/>
      <c r="BT2408" s="493"/>
      <c r="BU2408" s="493"/>
      <c r="BV2408" s="70"/>
      <c r="BW2408" s="70"/>
      <c r="BX2408" s="70"/>
      <c r="BY2408" s="70"/>
      <c r="BZ2408" s="70"/>
      <c r="CA2408" s="70"/>
      <c r="CB2408" s="70"/>
      <c r="CC2408" s="70"/>
      <c r="CD2408" s="491"/>
      <c r="CE2408" s="491"/>
      <c r="CF2408" s="491"/>
      <c r="CG2408" s="491"/>
      <c r="CH2408" s="491"/>
      <c r="CI2408" s="491"/>
      <c r="CJ2408" s="491"/>
      <c r="CK2408" s="490"/>
      <c r="CL2408" s="186"/>
    </row>
    <row r="2409" spans="67:90" x14ac:dyDescent="0.2">
      <c r="BO2409" s="490"/>
      <c r="BP2409" s="73"/>
      <c r="BQ2409" s="73"/>
      <c r="BR2409" s="73"/>
      <c r="BS2409" s="493"/>
      <c r="BT2409" s="493"/>
      <c r="BU2409" s="493"/>
      <c r="BV2409" s="70"/>
      <c r="BW2409" s="70"/>
      <c r="BX2409" s="70"/>
      <c r="BY2409" s="70"/>
      <c r="BZ2409" s="70"/>
      <c r="CA2409" s="70"/>
      <c r="CB2409" s="70"/>
      <c r="CC2409" s="70"/>
      <c r="CD2409" s="491"/>
      <c r="CE2409" s="491"/>
      <c r="CF2409" s="491"/>
      <c r="CG2409" s="491"/>
      <c r="CH2409" s="491"/>
      <c r="CI2409" s="491"/>
      <c r="CJ2409" s="491"/>
      <c r="CK2409" s="490"/>
      <c r="CL2409" s="186"/>
    </row>
    <row r="2410" spans="67:90" x14ac:dyDescent="0.2">
      <c r="BO2410" s="490"/>
      <c r="BP2410" s="73"/>
      <c r="BQ2410" s="73"/>
      <c r="BR2410" s="73"/>
      <c r="BS2410" s="493"/>
      <c r="BT2410" s="493"/>
      <c r="BU2410" s="493"/>
      <c r="BV2410" s="70"/>
      <c r="BW2410" s="70"/>
      <c r="BX2410" s="70"/>
      <c r="BY2410" s="70"/>
      <c r="BZ2410" s="70"/>
      <c r="CA2410" s="70"/>
      <c r="CB2410" s="70"/>
      <c r="CC2410" s="70"/>
      <c r="CD2410" s="491"/>
      <c r="CE2410" s="491"/>
      <c r="CF2410" s="491"/>
      <c r="CG2410" s="491"/>
      <c r="CH2410" s="491"/>
      <c r="CI2410" s="491"/>
      <c r="CJ2410" s="491"/>
      <c r="CK2410" s="490"/>
      <c r="CL2410" s="186"/>
    </row>
    <row r="2411" spans="67:90" x14ac:dyDescent="0.2">
      <c r="BO2411" s="490"/>
      <c r="BP2411" s="73"/>
      <c r="BQ2411" s="73"/>
      <c r="BR2411" s="73"/>
      <c r="BS2411" s="493"/>
      <c r="BT2411" s="493"/>
      <c r="BU2411" s="493"/>
      <c r="BV2411" s="70"/>
      <c r="BW2411" s="70"/>
      <c r="BX2411" s="70"/>
      <c r="BY2411" s="70"/>
      <c r="BZ2411" s="70"/>
      <c r="CA2411" s="70"/>
      <c r="CB2411" s="70"/>
      <c r="CC2411" s="70"/>
      <c r="CD2411" s="491"/>
      <c r="CE2411" s="491"/>
      <c r="CF2411" s="491"/>
      <c r="CG2411" s="491"/>
      <c r="CH2411" s="491"/>
      <c r="CI2411" s="491"/>
      <c r="CJ2411" s="491"/>
      <c r="CK2411" s="490"/>
      <c r="CL2411" s="186"/>
    </row>
    <row r="2412" spans="67:90" x14ac:dyDescent="0.2">
      <c r="BO2412" s="490"/>
      <c r="BP2412" s="73"/>
      <c r="BQ2412" s="73"/>
      <c r="BR2412" s="73"/>
      <c r="BS2412" s="493"/>
      <c r="BT2412" s="493"/>
      <c r="BU2412" s="493"/>
      <c r="BV2412" s="70"/>
      <c r="BW2412" s="70"/>
      <c r="BX2412" s="70"/>
      <c r="BY2412" s="70"/>
      <c r="BZ2412" s="70"/>
      <c r="CA2412" s="70"/>
      <c r="CB2412" s="70"/>
      <c r="CC2412" s="70"/>
      <c r="CD2412" s="491"/>
      <c r="CE2412" s="491"/>
      <c r="CF2412" s="491"/>
      <c r="CG2412" s="491"/>
      <c r="CH2412" s="491"/>
      <c r="CI2412" s="491"/>
      <c r="CJ2412" s="491"/>
      <c r="CK2412" s="490"/>
      <c r="CL2412" s="186"/>
    </row>
    <row r="2413" spans="67:90" x14ac:dyDescent="0.2">
      <c r="BO2413" s="490"/>
      <c r="BP2413" s="73"/>
      <c r="BQ2413" s="73"/>
      <c r="BR2413" s="73"/>
      <c r="BS2413" s="493"/>
      <c r="BT2413" s="493"/>
      <c r="BU2413" s="493"/>
      <c r="BV2413" s="70"/>
      <c r="BW2413" s="70"/>
      <c r="BX2413" s="70"/>
      <c r="BY2413" s="70"/>
      <c r="BZ2413" s="70"/>
      <c r="CA2413" s="70"/>
      <c r="CB2413" s="70"/>
      <c r="CC2413" s="70"/>
      <c r="CD2413" s="491"/>
      <c r="CE2413" s="491"/>
      <c r="CF2413" s="491"/>
      <c r="CG2413" s="491"/>
      <c r="CH2413" s="491"/>
      <c r="CI2413" s="491"/>
      <c r="CJ2413" s="491"/>
      <c r="CK2413" s="490"/>
      <c r="CL2413" s="186"/>
    </row>
    <row r="2414" spans="67:90" x14ac:dyDescent="0.2">
      <c r="BO2414" s="490"/>
      <c r="BP2414" s="73"/>
      <c r="BQ2414" s="73"/>
      <c r="BR2414" s="73"/>
      <c r="BS2414" s="493"/>
      <c r="BT2414" s="493"/>
      <c r="BU2414" s="493"/>
      <c r="BV2414" s="70"/>
      <c r="BW2414" s="70"/>
      <c r="BX2414" s="70"/>
      <c r="BY2414" s="70"/>
      <c r="BZ2414" s="70"/>
      <c r="CA2414" s="70"/>
      <c r="CB2414" s="70"/>
      <c r="CC2414" s="70"/>
      <c r="CD2414" s="491"/>
      <c r="CE2414" s="491"/>
      <c r="CF2414" s="491"/>
      <c r="CG2414" s="491"/>
      <c r="CH2414" s="491"/>
      <c r="CI2414" s="491"/>
      <c r="CJ2414" s="491"/>
      <c r="CK2414" s="490"/>
      <c r="CL2414" s="186"/>
    </row>
    <row r="2415" spans="67:90" x14ac:dyDescent="0.2">
      <c r="BO2415" s="490"/>
      <c r="BP2415" s="73"/>
      <c r="BQ2415" s="73"/>
      <c r="BR2415" s="73"/>
      <c r="BS2415" s="493"/>
      <c r="BT2415" s="493"/>
      <c r="BU2415" s="493"/>
      <c r="BV2415" s="70"/>
      <c r="BW2415" s="70"/>
      <c r="BX2415" s="70"/>
      <c r="BY2415" s="70"/>
      <c r="BZ2415" s="70"/>
      <c r="CA2415" s="70"/>
      <c r="CB2415" s="70"/>
      <c r="CC2415" s="70"/>
      <c r="CD2415" s="491"/>
      <c r="CE2415" s="491"/>
      <c r="CF2415" s="491"/>
      <c r="CG2415" s="491"/>
      <c r="CH2415" s="491"/>
      <c r="CI2415" s="491"/>
      <c r="CJ2415" s="491"/>
      <c r="CK2415" s="490"/>
      <c r="CL2415" s="186"/>
    </row>
    <row r="2416" spans="67:90" x14ac:dyDescent="0.2">
      <c r="BO2416" s="490"/>
      <c r="BP2416" s="73"/>
      <c r="BQ2416" s="73"/>
      <c r="BR2416" s="73"/>
      <c r="BS2416" s="493"/>
      <c r="BT2416" s="493"/>
      <c r="BU2416" s="493"/>
      <c r="BV2416" s="70"/>
      <c r="BW2416" s="70"/>
      <c r="BX2416" s="70"/>
      <c r="BY2416" s="70"/>
      <c r="BZ2416" s="70"/>
      <c r="CA2416" s="70"/>
      <c r="CB2416" s="70"/>
      <c r="CC2416" s="70"/>
      <c r="CD2416" s="491"/>
      <c r="CE2416" s="491"/>
      <c r="CF2416" s="491"/>
      <c r="CG2416" s="491"/>
      <c r="CH2416" s="491"/>
      <c r="CI2416" s="491"/>
      <c r="CJ2416" s="491"/>
      <c r="CK2416" s="490"/>
      <c r="CL2416" s="186"/>
    </row>
    <row r="2417" spans="67:90" x14ac:dyDescent="0.2">
      <c r="BO2417" s="490"/>
      <c r="BP2417" s="73"/>
      <c r="BQ2417" s="73"/>
      <c r="BR2417" s="73"/>
      <c r="BS2417" s="493"/>
      <c r="BT2417" s="493"/>
      <c r="BU2417" s="493"/>
      <c r="BV2417" s="70"/>
      <c r="BW2417" s="70"/>
      <c r="BX2417" s="70"/>
      <c r="BY2417" s="70"/>
      <c r="BZ2417" s="70"/>
      <c r="CA2417" s="70"/>
      <c r="CB2417" s="70"/>
      <c r="CC2417" s="70"/>
      <c r="CD2417" s="491"/>
      <c r="CE2417" s="491"/>
      <c r="CF2417" s="491"/>
      <c r="CG2417" s="491"/>
      <c r="CH2417" s="491"/>
      <c r="CI2417" s="491"/>
      <c r="CJ2417" s="491"/>
      <c r="CK2417" s="490"/>
      <c r="CL2417" s="186"/>
    </row>
    <row r="2418" spans="67:90" x14ac:dyDescent="0.2">
      <c r="BO2418" s="490"/>
      <c r="BP2418" s="73"/>
      <c r="BQ2418" s="73"/>
      <c r="BR2418" s="73"/>
      <c r="BS2418" s="493"/>
      <c r="BT2418" s="493"/>
      <c r="BU2418" s="493"/>
      <c r="BV2418" s="70"/>
      <c r="BW2418" s="70"/>
      <c r="BX2418" s="70"/>
      <c r="BY2418" s="70"/>
      <c r="BZ2418" s="70"/>
      <c r="CA2418" s="70"/>
      <c r="CB2418" s="70"/>
      <c r="CC2418" s="70"/>
      <c r="CD2418" s="491"/>
      <c r="CE2418" s="491"/>
      <c r="CF2418" s="491"/>
      <c r="CG2418" s="491"/>
      <c r="CH2418" s="491"/>
      <c r="CI2418" s="491"/>
      <c r="CJ2418" s="491"/>
      <c r="CK2418" s="490"/>
      <c r="CL2418" s="186"/>
    </row>
    <row r="2419" spans="67:90" x14ac:dyDescent="0.2">
      <c r="BO2419" s="490"/>
      <c r="BP2419" s="73"/>
      <c r="BQ2419" s="73"/>
      <c r="BR2419" s="73"/>
      <c r="BS2419" s="493"/>
      <c r="BT2419" s="493"/>
      <c r="BU2419" s="493"/>
      <c r="BV2419" s="70"/>
      <c r="BW2419" s="70"/>
      <c r="BX2419" s="70"/>
      <c r="BY2419" s="70"/>
      <c r="BZ2419" s="70"/>
      <c r="CA2419" s="70"/>
      <c r="CB2419" s="70"/>
      <c r="CC2419" s="70"/>
      <c r="CD2419" s="491"/>
      <c r="CE2419" s="491"/>
      <c r="CF2419" s="491"/>
      <c r="CG2419" s="491"/>
      <c r="CH2419" s="491"/>
      <c r="CI2419" s="491"/>
      <c r="CJ2419" s="491"/>
      <c r="CK2419" s="490"/>
      <c r="CL2419" s="186"/>
    </row>
    <row r="2420" spans="67:90" x14ac:dyDescent="0.2">
      <c r="BO2420" s="490"/>
      <c r="BP2420" s="73"/>
      <c r="BQ2420" s="73"/>
      <c r="BR2420" s="73"/>
      <c r="BS2420" s="493"/>
      <c r="BT2420" s="493"/>
      <c r="BU2420" s="493"/>
      <c r="BV2420" s="70"/>
      <c r="BW2420" s="70"/>
      <c r="BX2420" s="70"/>
      <c r="BY2420" s="70"/>
      <c r="BZ2420" s="70"/>
      <c r="CA2420" s="70"/>
      <c r="CB2420" s="70"/>
      <c r="CC2420" s="70"/>
      <c r="CD2420" s="491"/>
      <c r="CE2420" s="491"/>
      <c r="CF2420" s="491"/>
      <c r="CG2420" s="491"/>
      <c r="CH2420" s="491"/>
      <c r="CI2420" s="491"/>
      <c r="CJ2420" s="491"/>
      <c r="CK2420" s="490"/>
      <c r="CL2420" s="186"/>
    </row>
    <row r="2421" spans="67:90" x14ac:dyDescent="0.2">
      <c r="BO2421" s="490"/>
      <c r="BP2421" s="73"/>
      <c r="BQ2421" s="73"/>
      <c r="BR2421" s="73"/>
      <c r="BS2421" s="493"/>
      <c r="BT2421" s="493"/>
      <c r="BU2421" s="493"/>
      <c r="BV2421" s="70"/>
      <c r="BW2421" s="70"/>
      <c r="BX2421" s="70"/>
      <c r="BY2421" s="70"/>
      <c r="BZ2421" s="70"/>
      <c r="CA2421" s="70"/>
      <c r="CB2421" s="70"/>
      <c r="CC2421" s="70"/>
      <c r="CD2421" s="491"/>
      <c r="CE2421" s="491"/>
      <c r="CF2421" s="491"/>
      <c r="CG2421" s="491"/>
      <c r="CH2421" s="491"/>
      <c r="CI2421" s="491"/>
      <c r="CJ2421" s="491"/>
      <c r="CK2421" s="490"/>
      <c r="CL2421" s="186"/>
    </row>
    <row r="2422" spans="67:90" x14ac:dyDescent="0.2">
      <c r="BO2422" s="490"/>
      <c r="BP2422" s="73"/>
      <c r="BQ2422" s="73"/>
      <c r="BR2422" s="73"/>
      <c r="BS2422" s="493"/>
      <c r="BT2422" s="493"/>
      <c r="BU2422" s="493"/>
      <c r="BV2422" s="70"/>
      <c r="BW2422" s="70"/>
      <c r="BX2422" s="70"/>
      <c r="BY2422" s="70"/>
      <c r="BZ2422" s="70"/>
      <c r="CA2422" s="70"/>
      <c r="CB2422" s="70"/>
      <c r="CC2422" s="70"/>
      <c r="CD2422" s="491"/>
      <c r="CE2422" s="491"/>
      <c r="CF2422" s="491"/>
      <c r="CG2422" s="491"/>
      <c r="CH2422" s="491"/>
      <c r="CI2422" s="491"/>
      <c r="CJ2422" s="491"/>
      <c r="CK2422" s="490"/>
      <c r="CL2422" s="186"/>
    </row>
    <row r="2423" spans="67:90" x14ac:dyDescent="0.2">
      <c r="BO2423" s="490"/>
      <c r="BP2423" s="73"/>
      <c r="BQ2423" s="73"/>
      <c r="BR2423" s="73"/>
      <c r="BS2423" s="493"/>
      <c r="BT2423" s="493"/>
      <c r="BU2423" s="493"/>
      <c r="BV2423" s="70"/>
      <c r="BW2423" s="70"/>
      <c r="BX2423" s="70"/>
      <c r="BY2423" s="70"/>
      <c r="BZ2423" s="70"/>
      <c r="CA2423" s="70"/>
      <c r="CB2423" s="70"/>
      <c r="CC2423" s="70"/>
      <c r="CD2423" s="491"/>
      <c r="CE2423" s="491"/>
      <c r="CF2423" s="491"/>
      <c r="CG2423" s="491"/>
      <c r="CH2423" s="491"/>
      <c r="CI2423" s="491"/>
      <c r="CJ2423" s="491"/>
      <c r="CK2423" s="490"/>
      <c r="CL2423" s="186"/>
    </row>
    <row r="2424" spans="67:90" x14ac:dyDescent="0.2">
      <c r="BO2424" s="490"/>
      <c r="BP2424" s="73"/>
      <c r="BQ2424" s="73"/>
      <c r="BR2424" s="73"/>
      <c r="BS2424" s="493"/>
      <c r="BT2424" s="493"/>
      <c r="BU2424" s="493"/>
      <c r="BV2424" s="70"/>
      <c r="BW2424" s="70"/>
      <c r="BX2424" s="70"/>
      <c r="BY2424" s="70"/>
      <c r="BZ2424" s="70"/>
      <c r="CA2424" s="70"/>
      <c r="CB2424" s="70"/>
      <c r="CC2424" s="70"/>
      <c r="CD2424" s="491"/>
      <c r="CE2424" s="491"/>
      <c r="CF2424" s="491"/>
      <c r="CG2424" s="491"/>
      <c r="CH2424" s="491"/>
      <c r="CI2424" s="491"/>
      <c r="CJ2424" s="491"/>
      <c r="CK2424" s="490"/>
      <c r="CL2424" s="186"/>
    </row>
    <row r="2425" spans="67:90" x14ac:dyDescent="0.2">
      <c r="BO2425" s="490"/>
      <c r="BP2425" s="73"/>
      <c r="BQ2425" s="73"/>
      <c r="BR2425" s="73"/>
      <c r="BS2425" s="493"/>
      <c r="BT2425" s="493"/>
      <c r="BU2425" s="493"/>
      <c r="BV2425" s="70"/>
      <c r="BW2425" s="70"/>
      <c r="BX2425" s="70"/>
      <c r="BY2425" s="70"/>
      <c r="BZ2425" s="70"/>
      <c r="CA2425" s="70"/>
      <c r="CB2425" s="70"/>
      <c r="CC2425" s="70"/>
      <c r="CD2425" s="491"/>
      <c r="CE2425" s="491"/>
      <c r="CF2425" s="491"/>
      <c r="CG2425" s="491"/>
      <c r="CH2425" s="491"/>
      <c r="CI2425" s="491"/>
      <c r="CJ2425" s="491"/>
      <c r="CK2425" s="490"/>
      <c r="CL2425" s="186"/>
    </row>
    <row r="2426" spans="67:90" x14ac:dyDescent="0.2">
      <c r="BO2426" s="490"/>
      <c r="BP2426" s="73"/>
      <c r="BQ2426" s="73"/>
      <c r="BR2426" s="73"/>
      <c r="BS2426" s="493"/>
      <c r="BT2426" s="493"/>
      <c r="BU2426" s="493"/>
      <c r="BV2426" s="70"/>
      <c r="BW2426" s="70"/>
      <c r="BX2426" s="70"/>
      <c r="BY2426" s="70"/>
      <c r="BZ2426" s="70"/>
      <c r="CA2426" s="70"/>
      <c r="CB2426" s="70"/>
      <c r="CC2426" s="70"/>
      <c r="CD2426" s="491"/>
      <c r="CE2426" s="491"/>
      <c r="CF2426" s="491"/>
      <c r="CG2426" s="491"/>
      <c r="CH2426" s="491"/>
      <c r="CI2426" s="491"/>
      <c r="CJ2426" s="491"/>
      <c r="CK2426" s="490"/>
      <c r="CL2426" s="186"/>
    </row>
    <row r="2427" spans="67:90" x14ac:dyDescent="0.2">
      <c r="BO2427" s="490"/>
      <c r="BP2427" s="73"/>
      <c r="BQ2427" s="73"/>
      <c r="BR2427" s="73"/>
      <c r="BS2427" s="493"/>
      <c r="BT2427" s="493"/>
      <c r="BU2427" s="493"/>
      <c r="BV2427" s="70"/>
      <c r="BW2427" s="70"/>
      <c r="BX2427" s="70"/>
      <c r="BY2427" s="70"/>
      <c r="BZ2427" s="70"/>
      <c r="CA2427" s="70"/>
      <c r="CB2427" s="70"/>
      <c r="CC2427" s="70"/>
      <c r="CD2427" s="491"/>
      <c r="CE2427" s="491"/>
      <c r="CF2427" s="491"/>
      <c r="CG2427" s="491"/>
      <c r="CH2427" s="491"/>
      <c r="CI2427" s="491"/>
      <c r="CJ2427" s="491"/>
      <c r="CK2427" s="490"/>
      <c r="CL2427" s="186"/>
    </row>
    <row r="2428" spans="67:90" x14ac:dyDescent="0.2">
      <c r="BO2428" s="490"/>
      <c r="BP2428" s="73"/>
      <c r="BQ2428" s="73"/>
      <c r="BR2428" s="73"/>
      <c r="BS2428" s="493"/>
      <c r="BT2428" s="493"/>
      <c r="BU2428" s="493"/>
      <c r="BV2428" s="70"/>
      <c r="BW2428" s="70"/>
      <c r="BX2428" s="70"/>
      <c r="BY2428" s="70"/>
      <c r="BZ2428" s="70"/>
      <c r="CA2428" s="70"/>
      <c r="CB2428" s="70"/>
      <c r="CC2428" s="70"/>
      <c r="CD2428" s="491"/>
      <c r="CE2428" s="491"/>
      <c r="CF2428" s="491"/>
      <c r="CG2428" s="491"/>
      <c r="CH2428" s="491"/>
      <c r="CI2428" s="491"/>
      <c r="CJ2428" s="491"/>
      <c r="CK2428" s="490"/>
      <c r="CL2428" s="186"/>
    </row>
    <row r="2429" spans="67:90" x14ac:dyDescent="0.2">
      <c r="BO2429" s="490"/>
      <c r="BP2429" s="73"/>
      <c r="BQ2429" s="73"/>
      <c r="BR2429" s="73"/>
      <c r="BS2429" s="493"/>
      <c r="BT2429" s="493"/>
      <c r="BU2429" s="493"/>
      <c r="BV2429" s="70"/>
      <c r="BW2429" s="70"/>
      <c r="BX2429" s="70"/>
      <c r="BY2429" s="70"/>
      <c r="BZ2429" s="70"/>
      <c r="CA2429" s="70"/>
      <c r="CB2429" s="70"/>
      <c r="CC2429" s="70"/>
      <c r="CD2429" s="491"/>
      <c r="CE2429" s="491"/>
      <c r="CF2429" s="491"/>
      <c r="CG2429" s="491"/>
      <c r="CH2429" s="491"/>
      <c r="CI2429" s="491"/>
      <c r="CJ2429" s="491"/>
      <c r="CK2429" s="490"/>
      <c r="CL2429" s="186"/>
    </row>
    <row r="2430" spans="67:90" x14ac:dyDescent="0.2">
      <c r="BO2430" s="490"/>
      <c r="BP2430" s="73"/>
      <c r="BQ2430" s="73"/>
      <c r="BR2430" s="73"/>
      <c r="BS2430" s="493"/>
      <c r="BT2430" s="493"/>
      <c r="BU2430" s="493"/>
      <c r="BV2430" s="70"/>
      <c r="BW2430" s="70"/>
      <c r="BX2430" s="70"/>
      <c r="BY2430" s="70"/>
      <c r="BZ2430" s="70"/>
      <c r="CA2430" s="70"/>
      <c r="CB2430" s="70"/>
      <c r="CC2430" s="70"/>
      <c r="CD2430" s="491"/>
      <c r="CE2430" s="491"/>
      <c r="CF2430" s="491"/>
      <c r="CG2430" s="491"/>
      <c r="CH2430" s="491"/>
      <c r="CI2430" s="491"/>
      <c r="CJ2430" s="491"/>
      <c r="CK2430" s="490"/>
      <c r="CL2430" s="186"/>
    </row>
    <row r="2431" spans="67:90" x14ac:dyDescent="0.2">
      <c r="BO2431" s="490"/>
      <c r="BP2431" s="73"/>
      <c r="BQ2431" s="73"/>
      <c r="BR2431" s="73"/>
      <c r="BS2431" s="493"/>
      <c r="BT2431" s="493"/>
      <c r="BU2431" s="493"/>
      <c r="BV2431" s="70"/>
      <c r="BW2431" s="70"/>
      <c r="BX2431" s="70"/>
      <c r="BY2431" s="70"/>
      <c r="BZ2431" s="70"/>
      <c r="CA2431" s="70"/>
      <c r="CB2431" s="70"/>
      <c r="CC2431" s="70"/>
      <c r="CD2431" s="491"/>
      <c r="CE2431" s="491"/>
      <c r="CF2431" s="491"/>
      <c r="CG2431" s="491"/>
      <c r="CH2431" s="491"/>
      <c r="CI2431" s="491"/>
      <c r="CJ2431" s="491"/>
      <c r="CK2431" s="490"/>
      <c r="CL2431" s="186"/>
    </row>
    <row r="2432" spans="67:90" x14ac:dyDescent="0.2">
      <c r="BO2432" s="490"/>
      <c r="BP2432" s="73"/>
      <c r="BQ2432" s="73"/>
      <c r="BR2432" s="73"/>
      <c r="BS2432" s="493"/>
      <c r="BT2432" s="493"/>
      <c r="BU2432" s="493"/>
      <c r="BV2432" s="70"/>
      <c r="BW2432" s="70"/>
      <c r="BX2432" s="70"/>
      <c r="BY2432" s="70"/>
      <c r="BZ2432" s="70"/>
      <c r="CA2432" s="70"/>
      <c r="CB2432" s="70"/>
      <c r="CC2432" s="70"/>
      <c r="CD2432" s="491"/>
      <c r="CE2432" s="491"/>
      <c r="CF2432" s="491"/>
      <c r="CG2432" s="491"/>
      <c r="CH2432" s="491"/>
      <c r="CI2432" s="491"/>
      <c r="CJ2432" s="491"/>
      <c r="CK2432" s="490"/>
      <c r="CL2432" s="186"/>
    </row>
    <row r="2433" spans="67:90" x14ac:dyDescent="0.2">
      <c r="BO2433" s="490"/>
      <c r="BP2433" s="73"/>
      <c r="BQ2433" s="73"/>
      <c r="BR2433" s="73"/>
      <c r="BS2433" s="493"/>
      <c r="BT2433" s="493"/>
      <c r="BU2433" s="493"/>
      <c r="BV2433" s="70"/>
      <c r="BW2433" s="70"/>
      <c r="BX2433" s="70"/>
      <c r="BY2433" s="70"/>
      <c r="BZ2433" s="70"/>
      <c r="CA2433" s="70"/>
      <c r="CB2433" s="70"/>
      <c r="CC2433" s="70"/>
      <c r="CD2433" s="491"/>
      <c r="CE2433" s="491"/>
      <c r="CF2433" s="491"/>
      <c r="CG2433" s="491"/>
      <c r="CH2433" s="491"/>
      <c r="CI2433" s="491"/>
      <c r="CJ2433" s="491"/>
      <c r="CK2433" s="490"/>
      <c r="CL2433" s="186"/>
    </row>
    <row r="2434" spans="67:90" x14ac:dyDescent="0.2">
      <c r="BO2434" s="490"/>
      <c r="BP2434" s="73"/>
      <c r="BQ2434" s="73"/>
      <c r="BR2434" s="73"/>
      <c r="BS2434" s="493"/>
      <c r="BT2434" s="493"/>
      <c r="BU2434" s="493"/>
      <c r="BV2434" s="70"/>
      <c r="BW2434" s="70"/>
      <c r="BX2434" s="70"/>
      <c r="BY2434" s="70"/>
      <c r="BZ2434" s="70"/>
      <c r="CA2434" s="70"/>
      <c r="CB2434" s="70"/>
      <c r="CC2434" s="70"/>
      <c r="CD2434" s="491"/>
      <c r="CE2434" s="491"/>
      <c r="CF2434" s="491"/>
      <c r="CG2434" s="491"/>
      <c r="CH2434" s="491"/>
      <c r="CI2434" s="491"/>
      <c r="CJ2434" s="491"/>
      <c r="CK2434" s="490"/>
      <c r="CL2434" s="186"/>
    </row>
    <row r="2435" spans="67:90" x14ac:dyDescent="0.2">
      <c r="BO2435" s="490"/>
      <c r="BP2435" s="73"/>
      <c r="BQ2435" s="73"/>
      <c r="BR2435" s="73"/>
      <c r="BS2435" s="493"/>
      <c r="BT2435" s="493"/>
      <c r="BU2435" s="493"/>
      <c r="BV2435" s="70"/>
      <c r="BW2435" s="70"/>
      <c r="BX2435" s="70"/>
      <c r="BY2435" s="70"/>
      <c r="BZ2435" s="70"/>
      <c r="CA2435" s="70"/>
      <c r="CB2435" s="70"/>
      <c r="CC2435" s="70"/>
      <c r="CD2435" s="491"/>
      <c r="CE2435" s="491"/>
      <c r="CF2435" s="491"/>
      <c r="CG2435" s="491"/>
      <c r="CH2435" s="491"/>
      <c r="CI2435" s="491"/>
      <c r="CJ2435" s="491"/>
      <c r="CK2435" s="490"/>
      <c r="CL2435" s="186"/>
    </row>
    <row r="2436" spans="67:90" x14ac:dyDescent="0.2">
      <c r="BO2436" s="490"/>
      <c r="BP2436" s="73"/>
      <c r="BQ2436" s="73"/>
      <c r="BR2436" s="73"/>
      <c r="BS2436" s="493"/>
      <c r="BT2436" s="493"/>
      <c r="BU2436" s="493"/>
      <c r="BV2436" s="70"/>
      <c r="BW2436" s="70"/>
      <c r="BX2436" s="70"/>
      <c r="BY2436" s="70"/>
      <c r="BZ2436" s="70"/>
      <c r="CA2436" s="70"/>
      <c r="CB2436" s="70"/>
      <c r="CC2436" s="70"/>
      <c r="CD2436" s="491"/>
      <c r="CE2436" s="491"/>
      <c r="CF2436" s="491"/>
      <c r="CG2436" s="491"/>
      <c r="CH2436" s="491"/>
      <c r="CI2436" s="491"/>
      <c r="CJ2436" s="491"/>
      <c r="CK2436" s="490"/>
      <c r="CL2436" s="186"/>
    </row>
    <row r="2437" spans="67:90" x14ac:dyDescent="0.2">
      <c r="BO2437" s="490"/>
      <c r="BP2437" s="73"/>
      <c r="BQ2437" s="73"/>
      <c r="BR2437" s="73"/>
      <c r="BS2437" s="493"/>
      <c r="BT2437" s="493"/>
      <c r="BU2437" s="493"/>
      <c r="BV2437" s="70"/>
      <c r="BW2437" s="70"/>
      <c r="BX2437" s="70"/>
      <c r="BY2437" s="70"/>
      <c r="BZ2437" s="70"/>
      <c r="CA2437" s="70"/>
      <c r="CB2437" s="70"/>
      <c r="CC2437" s="70"/>
      <c r="CD2437" s="491"/>
      <c r="CE2437" s="491"/>
      <c r="CF2437" s="491"/>
      <c r="CG2437" s="491"/>
      <c r="CH2437" s="491"/>
      <c r="CI2437" s="491"/>
      <c r="CJ2437" s="491"/>
      <c r="CK2437" s="490"/>
      <c r="CL2437" s="186"/>
    </row>
    <row r="2438" spans="67:90" x14ac:dyDescent="0.2">
      <c r="BO2438" s="490"/>
      <c r="BP2438" s="73"/>
      <c r="BQ2438" s="73"/>
      <c r="BR2438" s="73"/>
      <c r="BS2438" s="493"/>
      <c r="BT2438" s="493"/>
      <c r="BU2438" s="493"/>
      <c r="BV2438" s="70"/>
      <c r="BW2438" s="70"/>
      <c r="BX2438" s="70"/>
      <c r="BY2438" s="70"/>
      <c r="BZ2438" s="70"/>
      <c r="CA2438" s="70"/>
      <c r="CB2438" s="70"/>
      <c r="CC2438" s="70"/>
      <c r="CD2438" s="491"/>
      <c r="CE2438" s="491"/>
      <c r="CF2438" s="491"/>
      <c r="CG2438" s="491"/>
      <c r="CH2438" s="491"/>
      <c r="CI2438" s="491"/>
      <c r="CJ2438" s="491"/>
      <c r="CK2438" s="490"/>
      <c r="CL2438" s="186"/>
    </row>
    <row r="2439" spans="67:90" x14ac:dyDescent="0.2">
      <c r="BO2439" s="490"/>
      <c r="BP2439" s="73"/>
      <c r="BQ2439" s="73"/>
      <c r="BR2439" s="73"/>
      <c r="BS2439" s="493"/>
      <c r="BT2439" s="493"/>
      <c r="BU2439" s="493"/>
      <c r="BV2439" s="70"/>
      <c r="BW2439" s="70"/>
      <c r="BX2439" s="70"/>
      <c r="BY2439" s="70"/>
      <c r="BZ2439" s="70"/>
      <c r="CA2439" s="70"/>
      <c r="CB2439" s="70"/>
      <c r="CC2439" s="70"/>
      <c r="CD2439" s="491"/>
      <c r="CE2439" s="491"/>
      <c r="CF2439" s="491"/>
      <c r="CG2439" s="491"/>
      <c r="CH2439" s="491"/>
      <c r="CI2439" s="491"/>
      <c r="CJ2439" s="491"/>
      <c r="CK2439" s="490"/>
      <c r="CL2439" s="186"/>
    </row>
    <row r="2440" spans="67:90" x14ac:dyDescent="0.2">
      <c r="BO2440" s="490"/>
      <c r="BP2440" s="73"/>
      <c r="BQ2440" s="73"/>
      <c r="BR2440" s="73"/>
      <c r="BS2440" s="493"/>
      <c r="BT2440" s="493"/>
      <c r="BU2440" s="493"/>
      <c r="BV2440" s="70"/>
      <c r="BW2440" s="70"/>
      <c r="BX2440" s="70"/>
      <c r="BY2440" s="70"/>
      <c r="BZ2440" s="70"/>
      <c r="CA2440" s="70"/>
      <c r="CB2440" s="70"/>
      <c r="CC2440" s="70"/>
      <c r="CD2440" s="491"/>
      <c r="CE2440" s="491"/>
      <c r="CF2440" s="491"/>
      <c r="CG2440" s="491"/>
      <c r="CH2440" s="491"/>
      <c r="CI2440" s="491"/>
      <c r="CJ2440" s="491"/>
      <c r="CK2440" s="490"/>
      <c r="CL2440" s="186"/>
    </row>
    <row r="2441" spans="67:90" x14ac:dyDescent="0.2">
      <c r="BO2441" s="490"/>
      <c r="BP2441" s="73"/>
      <c r="BQ2441" s="73"/>
      <c r="BR2441" s="73"/>
      <c r="BS2441" s="493"/>
      <c r="BT2441" s="493"/>
      <c r="BU2441" s="493"/>
      <c r="BV2441" s="70"/>
      <c r="BW2441" s="70"/>
      <c r="BX2441" s="70"/>
      <c r="BY2441" s="70"/>
      <c r="BZ2441" s="70"/>
      <c r="CA2441" s="70"/>
      <c r="CB2441" s="70"/>
      <c r="CC2441" s="70"/>
      <c r="CD2441" s="491"/>
      <c r="CE2441" s="491"/>
      <c r="CF2441" s="491"/>
      <c r="CG2441" s="491"/>
      <c r="CH2441" s="491"/>
      <c r="CI2441" s="491"/>
      <c r="CJ2441" s="491"/>
      <c r="CK2441" s="490"/>
      <c r="CL2441" s="186"/>
    </row>
    <row r="2442" spans="67:90" x14ac:dyDescent="0.2">
      <c r="BO2442" s="490"/>
      <c r="BP2442" s="73"/>
      <c r="BQ2442" s="73"/>
      <c r="BR2442" s="73"/>
      <c r="BS2442" s="493"/>
      <c r="BT2442" s="493"/>
      <c r="BU2442" s="493"/>
      <c r="BV2442" s="70"/>
      <c r="BW2442" s="70"/>
      <c r="BX2442" s="70"/>
      <c r="BY2442" s="70"/>
      <c r="BZ2442" s="70"/>
      <c r="CA2442" s="70"/>
      <c r="CB2442" s="70"/>
      <c r="CC2442" s="70"/>
      <c r="CD2442" s="491"/>
      <c r="CE2442" s="491"/>
      <c r="CF2442" s="491"/>
      <c r="CG2442" s="491"/>
      <c r="CH2442" s="491"/>
      <c r="CI2442" s="491"/>
      <c r="CJ2442" s="491"/>
      <c r="CK2442" s="490"/>
      <c r="CL2442" s="186"/>
    </row>
    <row r="2443" spans="67:90" x14ac:dyDescent="0.2">
      <c r="BO2443" s="490"/>
      <c r="BP2443" s="73"/>
      <c r="BQ2443" s="73"/>
      <c r="BR2443" s="73"/>
      <c r="BS2443" s="493"/>
      <c r="BT2443" s="493"/>
      <c r="BU2443" s="493"/>
      <c r="BV2443" s="70"/>
      <c r="BW2443" s="70"/>
      <c r="BX2443" s="70"/>
      <c r="BY2443" s="70"/>
      <c r="BZ2443" s="70"/>
      <c r="CA2443" s="70"/>
      <c r="CB2443" s="70"/>
      <c r="CC2443" s="70"/>
      <c r="CD2443" s="491"/>
      <c r="CE2443" s="491"/>
      <c r="CF2443" s="491"/>
      <c r="CG2443" s="491"/>
      <c r="CH2443" s="491"/>
      <c r="CI2443" s="491"/>
      <c r="CJ2443" s="491"/>
      <c r="CK2443" s="490"/>
      <c r="CL2443" s="186"/>
    </row>
    <row r="2444" spans="67:90" x14ac:dyDescent="0.2">
      <c r="BO2444" s="490"/>
      <c r="BP2444" s="73"/>
      <c r="BQ2444" s="73"/>
      <c r="BR2444" s="73"/>
      <c r="BS2444" s="493"/>
      <c r="BT2444" s="493"/>
      <c r="BU2444" s="493"/>
      <c r="BV2444" s="70"/>
      <c r="BW2444" s="70"/>
      <c r="BX2444" s="70"/>
      <c r="BY2444" s="70"/>
      <c r="BZ2444" s="70"/>
      <c r="CA2444" s="70"/>
      <c r="CB2444" s="70"/>
      <c r="CC2444" s="70"/>
      <c r="CD2444" s="491"/>
      <c r="CE2444" s="491"/>
      <c r="CF2444" s="491"/>
      <c r="CG2444" s="491"/>
      <c r="CH2444" s="491"/>
      <c r="CI2444" s="491"/>
      <c r="CJ2444" s="491"/>
      <c r="CK2444" s="490"/>
      <c r="CL2444" s="186"/>
    </row>
    <row r="2445" spans="67:90" x14ac:dyDescent="0.2">
      <c r="BO2445" s="490"/>
      <c r="BP2445" s="73"/>
      <c r="BQ2445" s="73"/>
      <c r="BR2445" s="73"/>
      <c r="BS2445" s="493"/>
      <c r="BT2445" s="493"/>
      <c r="BU2445" s="493"/>
      <c r="BV2445" s="70"/>
      <c r="BW2445" s="70"/>
      <c r="BX2445" s="70"/>
      <c r="BY2445" s="70"/>
      <c r="BZ2445" s="70"/>
      <c r="CA2445" s="70"/>
      <c r="CB2445" s="70"/>
      <c r="CC2445" s="70"/>
      <c r="CD2445" s="491"/>
      <c r="CE2445" s="491"/>
      <c r="CF2445" s="491"/>
      <c r="CG2445" s="491"/>
      <c r="CH2445" s="491"/>
      <c r="CI2445" s="491"/>
      <c r="CJ2445" s="491"/>
      <c r="CK2445" s="490"/>
      <c r="CL2445" s="186"/>
    </row>
    <row r="2446" spans="67:90" x14ac:dyDescent="0.2">
      <c r="BO2446" s="490"/>
      <c r="BP2446" s="73"/>
      <c r="BQ2446" s="73"/>
      <c r="BR2446" s="73"/>
      <c r="BS2446" s="493"/>
      <c r="BT2446" s="493"/>
      <c r="BU2446" s="493"/>
      <c r="BV2446" s="70"/>
      <c r="BW2446" s="70"/>
      <c r="BX2446" s="70"/>
      <c r="BY2446" s="70"/>
      <c r="BZ2446" s="70"/>
      <c r="CA2446" s="70"/>
      <c r="CB2446" s="70"/>
      <c r="CC2446" s="70"/>
      <c r="CD2446" s="491"/>
      <c r="CE2446" s="491"/>
      <c r="CF2446" s="491"/>
      <c r="CG2446" s="491"/>
      <c r="CH2446" s="491"/>
      <c r="CI2446" s="491"/>
      <c r="CJ2446" s="491"/>
      <c r="CK2446" s="490"/>
      <c r="CL2446" s="186"/>
    </row>
    <row r="2447" spans="67:90" x14ac:dyDescent="0.2">
      <c r="BO2447" s="490"/>
      <c r="BP2447" s="73"/>
      <c r="BQ2447" s="73"/>
      <c r="BR2447" s="73"/>
      <c r="BS2447" s="493"/>
      <c r="BT2447" s="493"/>
      <c r="BU2447" s="493"/>
      <c r="BV2447" s="70"/>
      <c r="BW2447" s="70"/>
      <c r="BX2447" s="70"/>
      <c r="BY2447" s="70"/>
      <c r="BZ2447" s="70"/>
      <c r="CA2447" s="70"/>
      <c r="CB2447" s="70"/>
      <c r="CC2447" s="70"/>
      <c r="CD2447" s="491"/>
      <c r="CE2447" s="491"/>
      <c r="CF2447" s="491"/>
      <c r="CG2447" s="491"/>
      <c r="CH2447" s="491"/>
      <c r="CI2447" s="491"/>
      <c r="CJ2447" s="491"/>
      <c r="CK2447" s="490"/>
      <c r="CL2447" s="186"/>
    </row>
    <row r="2448" spans="67:90" x14ac:dyDescent="0.2">
      <c r="BO2448" s="490"/>
      <c r="BP2448" s="73"/>
      <c r="BQ2448" s="73"/>
      <c r="BR2448" s="73"/>
      <c r="BS2448" s="493"/>
      <c r="BT2448" s="493"/>
      <c r="BU2448" s="493"/>
      <c r="BV2448" s="70"/>
      <c r="BW2448" s="70"/>
      <c r="BX2448" s="70"/>
      <c r="BY2448" s="70"/>
      <c r="BZ2448" s="70"/>
      <c r="CA2448" s="70"/>
      <c r="CB2448" s="70"/>
      <c r="CC2448" s="70"/>
      <c r="CD2448" s="491"/>
      <c r="CE2448" s="491"/>
      <c r="CF2448" s="491"/>
      <c r="CG2448" s="491"/>
      <c r="CH2448" s="491"/>
      <c r="CI2448" s="491"/>
      <c r="CJ2448" s="491"/>
      <c r="CK2448" s="490"/>
      <c r="CL2448" s="186"/>
    </row>
    <row r="2449" spans="67:90" x14ac:dyDescent="0.2">
      <c r="BO2449" s="490"/>
      <c r="BP2449" s="73"/>
      <c r="BQ2449" s="73"/>
      <c r="BR2449" s="73"/>
      <c r="BS2449" s="493"/>
      <c r="BT2449" s="493"/>
      <c r="BU2449" s="493"/>
      <c r="BV2449" s="70"/>
      <c r="BW2449" s="70"/>
      <c r="BX2449" s="70"/>
      <c r="BY2449" s="70"/>
      <c r="BZ2449" s="70"/>
      <c r="CA2449" s="70"/>
      <c r="CB2449" s="70"/>
      <c r="CC2449" s="70"/>
      <c r="CD2449" s="491"/>
      <c r="CE2449" s="491"/>
      <c r="CF2449" s="491"/>
      <c r="CG2449" s="491"/>
      <c r="CH2449" s="491"/>
      <c r="CI2449" s="491"/>
      <c r="CJ2449" s="491"/>
      <c r="CK2449" s="490"/>
      <c r="CL2449" s="186"/>
    </row>
    <row r="2450" spans="67:90" x14ac:dyDescent="0.2">
      <c r="BO2450" s="490"/>
      <c r="BP2450" s="73"/>
      <c r="BQ2450" s="73"/>
      <c r="BR2450" s="73"/>
      <c r="BS2450" s="493"/>
      <c r="BT2450" s="493"/>
      <c r="BU2450" s="493"/>
      <c r="BV2450" s="70"/>
      <c r="BW2450" s="70"/>
      <c r="BX2450" s="70"/>
      <c r="BY2450" s="70"/>
      <c r="BZ2450" s="70"/>
      <c r="CA2450" s="70"/>
      <c r="CB2450" s="70"/>
      <c r="CC2450" s="70"/>
      <c r="CD2450" s="491"/>
      <c r="CE2450" s="491"/>
      <c r="CF2450" s="491"/>
      <c r="CG2450" s="491"/>
      <c r="CH2450" s="491"/>
      <c r="CI2450" s="491"/>
      <c r="CJ2450" s="491"/>
      <c r="CK2450" s="490"/>
      <c r="CL2450" s="186"/>
    </row>
    <row r="2451" spans="67:90" x14ac:dyDescent="0.2">
      <c r="BO2451" s="490"/>
      <c r="BP2451" s="73"/>
      <c r="BQ2451" s="73"/>
      <c r="BR2451" s="73"/>
      <c r="BS2451" s="493"/>
      <c r="BT2451" s="493"/>
      <c r="BU2451" s="493"/>
      <c r="BV2451" s="70"/>
      <c r="BW2451" s="70"/>
      <c r="BX2451" s="70"/>
      <c r="BY2451" s="70"/>
      <c r="BZ2451" s="70"/>
      <c r="CA2451" s="70"/>
      <c r="CB2451" s="70"/>
      <c r="CC2451" s="70"/>
      <c r="CD2451" s="491"/>
      <c r="CE2451" s="491"/>
      <c r="CF2451" s="491"/>
      <c r="CG2451" s="491"/>
      <c r="CH2451" s="491"/>
      <c r="CI2451" s="491"/>
      <c r="CJ2451" s="491"/>
      <c r="CK2451" s="490"/>
      <c r="CL2451" s="186"/>
    </row>
    <row r="2452" spans="67:90" x14ac:dyDescent="0.2">
      <c r="BO2452" s="490"/>
      <c r="BP2452" s="73"/>
      <c r="BQ2452" s="73"/>
      <c r="BR2452" s="73"/>
      <c r="BS2452" s="493"/>
      <c r="BT2452" s="493"/>
      <c r="BU2452" s="493"/>
      <c r="BV2452" s="70"/>
      <c r="BW2452" s="70"/>
      <c r="BX2452" s="70"/>
      <c r="BY2452" s="70"/>
      <c r="BZ2452" s="70"/>
      <c r="CA2452" s="70"/>
      <c r="CB2452" s="70"/>
      <c r="CC2452" s="70"/>
      <c r="CD2452" s="491"/>
      <c r="CE2452" s="491"/>
      <c r="CF2452" s="491"/>
      <c r="CG2452" s="491"/>
      <c r="CH2452" s="491"/>
      <c r="CI2452" s="491"/>
      <c r="CJ2452" s="491"/>
      <c r="CK2452" s="490"/>
      <c r="CL2452" s="186"/>
    </row>
    <row r="2453" spans="67:90" x14ac:dyDescent="0.2">
      <c r="BO2453" s="490"/>
      <c r="BP2453" s="73"/>
      <c r="BQ2453" s="73"/>
      <c r="BR2453" s="73"/>
      <c r="BS2453" s="493"/>
      <c r="BT2453" s="493"/>
      <c r="BU2453" s="493"/>
      <c r="BV2453" s="70"/>
      <c r="BW2453" s="70"/>
      <c r="BX2453" s="70"/>
      <c r="BY2453" s="70"/>
      <c r="BZ2453" s="70"/>
      <c r="CA2453" s="70"/>
      <c r="CB2453" s="70"/>
      <c r="CC2453" s="70"/>
      <c r="CD2453" s="491"/>
      <c r="CE2453" s="491"/>
      <c r="CF2453" s="491"/>
      <c r="CG2453" s="491"/>
      <c r="CH2453" s="491"/>
      <c r="CI2453" s="491"/>
      <c r="CJ2453" s="491"/>
      <c r="CK2453" s="490"/>
      <c r="CL2453" s="186"/>
    </row>
    <row r="2454" spans="67:90" x14ac:dyDescent="0.2">
      <c r="BO2454" s="490"/>
      <c r="BP2454" s="73"/>
      <c r="BQ2454" s="73"/>
      <c r="BR2454" s="73"/>
      <c r="BS2454" s="493"/>
      <c r="BT2454" s="493"/>
      <c r="BU2454" s="493"/>
      <c r="BV2454" s="70"/>
      <c r="BW2454" s="70"/>
      <c r="BX2454" s="70"/>
      <c r="BY2454" s="70"/>
      <c r="BZ2454" s="70"/>
      <c r="CA2454" s="70"/>
      <c r="CB2454" s="70"/>
      <c r="CC2454" s="70"/>
      <c r="CD2454" s="491"/>
      <c r="CE2454" s="491"/>
      <c r="CF2454" s="491"/>
      <c r="CG2454" s="491"/>
      <c r="CH2454" s="491"/>
      <c r="CI2454" s="491"/>
      <c r="CJ2454" s="491"/>
      <c r="CK2454" s="490"/>
      <c r="CL2454" s="186"/>
    </row>
    <row r="2455" spans="67:90" x14ac:dyDescent="0.2">
      <c r="BO2455" s="490"/>
      <c r="BP2455" s="73"/>
      <c r="BQ2455" s="73"/>
      <c r="BR2455" s="73"/>
      <c r="BS2455" s="493"/>
      <c r="BT2455" s="493"/>
      <c r="BU2455" s="493"/>
      <c r="BV2455" s="70"/>
      <c r="BW2455" s="70"/>
      <c r="BX2455" s="70"/>
      <c r="BY2455" s="70"/>
      <c r="BZ2455" s="70"/>
      <c r="CA2455" s="70"/>
      <c r="CB2455" s="70"/>
      <c r="CC2455" s="70"/>
      <c r="CD2455" s="491"/>
      <c r="CE2455" s="491"/>
      <c r="CF2455" s="491"/>
      <c r="CG2455" s="491"/>
      <c r="CH2455" s="491"/>
      <c r="CI2455" s="491"/>
      <c r="CJ2455" s="491"/>
      <c r="CK2455" s="490"/>
      <c r="CL2455" s="186"/>
    </row>
    <row r="2456" spans="67:90" x14ac:dyDescent="0.2">
      <c r="BO2456" s="490"/>
      <c r="BP2456" s="73"/>
      <c r="BQ2456" s="73"/>
      <c r="BR2456" s="73"/>
      <c r="BS2456" s="493"/>
      <c r="BT2456" s="493"/>
      <c r="BU2456" s="493"/>
      <c r="BV2456" s="70"/>
      <c r="BW2456" s="70"/>
      <c r="BX2456" s="70"/>
      <c r="BY2456" s="70"/>
      <c r="BZ2456" s="70"/>
      <c r="CA2456" s="70"/>
      <c r="CB2456" s="70"/>
      <c r="CC2456" s="70"/>
      <c r="CD2456" s="491"/>
      <c r="CE2456" s="491"/>
      <c r="CF2456" s="491"/>
      <c r="CG2456" s="491"/>
      <c r="CH2456" s="491"/>
      <c r="CI2456" s="491"/>
      <c r="CJ2456" s="491"/>
      <c r="CK2456" s="490"/>
      <c r="CL2456" s="186"/>
    </row>
    <row r="2457" spans="67:90" x14ac:dyDescent="0.2">
      <c r="BO2457" s="490"/>
      <c r="BP2457" s="73"/>
      <c r="BQ2457" s="73"/>
      <c r="BR2457" s="73"/>
      <c r="BS2457" s="493"/>
      <c r="BT2457" s="493"/>
      <c r="BU2457" s="493"/>
      <c r="BV2457" s="70"/>
      <c r="BW2457" s="70"/>
      <c r="BX2457" s="70"/>
      <c r="BY2457" s="70"/>
      <c r="BZ2457" s="70"/>
      <c r="CA2457" s="70"/>
      <c r="CB2457" s="70"/>
      <c r="CC2457" s="70"/>
      <c r="CD2457" s="491"/>
      <c r="CE2457" s="491"/>
      <c r="CF2457" s="491"/>
      <c r="CG2457" s="491"/>
      <c r="CH2457" s="491"/>
      <c r="CI2457" s="491"/>
      <c r="CJ2457" s="491"/>
      <c r="CK2457" s="490"/>
      <c r="CL2457" s="186"/>
    </row>
    <row r="2458" spans="67:90" x14ac:dyDescent="0.2">
      <c r="BO2458" s="490"/>
      <c r="BP2458" s="73"/>
      <c r="BQ2458" s="73"/>
      <c r="BR2458" s="73"/>
      <c r="BS2458" s="493"/>
      <c r="BT2458" s="493"/>
      <c r="BU2458" s="493"/>
      <c r="BV2458" s="70"/>
      <c r="BW2458" s="70"/>
      <c r="BX2458" s="70"/>
      <c r="BY2458" s="70"/>
      <c r="BZ2458" s="70"/>
      <c r="CA2458" s="70"/>
      <c r="CB2458" s="70"/>
      <c r="CC2458" s="70"/>
      <c r="CD2458" s="491"/>
      <c r="CE2458" s="491"/>
      <c r="CF2458" s="491"/>
      <c r="CG2458" s="491"/>
      <c r="CH2458" s="491"/>
      <c r="CI2458" s="491"/>
      <c r="CJ2458" s="491"/>
      <c r="CK2458" s="490"/>
      <c r="CL2458" s="186"/>
    </row>
    <row r="2459" spans="67:90" x14ac:dyDescent="0.2">
      <c r="BO2459" s="490"/>
      <c r="BP2459" s="73"/>
      <c r="BQ2459" s="73"/>
      <c r="BR2459" s="73"/>
      <c r="BS2459" s="493"/>
      <c r="BT2459" s="493"/>
      <c r="BU2459" s="493"/>
      <c r="BV2459" s="70"/>
      <c r="BW2459" s="70"/>
      <c r="BX2459" s="70"/>
      <c r="BY2459" s="70"/>
      <c r="BZ2459" s="70"/>
      <c r="CA2459" s="70"/>
      <c r="CB2459" s="70"/>
      <c r="CC2459" s="70"/>
      <c r="CD2459" s="491"/>
      <c r="CE2459" s="491"/>
      <c r="CF2459" s="491"/>
      <c r="CG2459" s="491"/>
      <c r="CH2459" s="491"/>
      <c r="CI2459" s="491"/>
      <c r="CJ2459" s="491"/>
      <c r="CK2459" s="490"/>
      <c r="CL2459" s="186"/>
    </row>
    <row r="2460" spans="67:90" x14ac:dyDescent="0.2">
      <c r="BO2460" s="490"/>
      <c r="BP2460" s="73"/>
      <c r="BQ2460" s="73"/>
      <c r="BR2460" s="73"/>
      <c r="BS2460" s="493"/>
      <c r="BT2460" s="493"/>
      <c r="BU2460" s="493"/>
      <c r="BV2460" s="70"/>
      <c r="BW2460" s="70"/>
      <c r="BX2460" s="70"/>
      <c r="BY2460" s="70"/>
      <c r="BZ2460" s="70"/>
      <c r="CA2460" s="70"/>
      <c r="CB2460" s="70"/>
      <c r="CC2460" s="70"/>
      <c r="CD2460" s="491"/>
      <c r="CE2460" s="491"/>
      <c r="CF2460" s="491"/>
      <c r="CG2460" s="491"/>
      <c r="CH2460" s="491"/>
      <c r="CI2460" s="491"/>
      <c r="CJ2460" s="491"/>
      <c r="CK2460" s="490"/>
      <c r="CL2460" s="186"/>
    </row>
    <row r="2461" spans="67:90" x14ac:dyDescent="0.2">
      <c r="BO2461" s="490"/>
      <c r="BP2461" s="73"/>
      <c r="BQ2461" s="73"/>
      <c r="BR2461" s="73"/>
      <c r="BS2461" s="493"/>
      <c r="BT2461" s="493"/>
      <c r="BU2461" s="493"/>
      <c r="BV2461" s="70"/>
      <c r="BW2461" s="70"/>
      <c r="BX2461" s="70"/>
      <c r="BY2461" s="70"/>
      <c r="BZ2461" s="70"/>
      <c r="CA2461" s="70"/>
      <c r="CB2461" s="70"/>
      <c r="CC2461" s="70"/>
      <c r="CD2461" s="491"/>
      <c r="CE2461" s="491"/>
      <c r="CF2461" s="491"/>
      <c r="CG2461" s="491"/>
      <c r="CH2461" s="491"/>
      <c r="CI2461" s="491"/>
      <c r="CJ2461" s="491"/>
      <c r="CK2461" s="490"/>
      <c r="CL2461" s="186"/>
    </row>
    <row r="2462" spans="67:90" x14ac:dyDescent="0.2">
      <c r="BO2462" s="490"/>
      <c r="BP2462" s="73"/>
      <c r="BQ2462" s="73"/>
      <c r="BR2462" s="73"/>
      <c r="BS2462" s="493"/>
      <c r="BT2462" s="493"/>
      <c r="BU2462" s="493"/>
      <c r="BV2462" s="70"/>
      <c r="BW2462" s="70"/>
      <c r="BX2462" s="70"/>
      <c r="BY2462" s="70"/>
      <c r="BZ2462" s="70"/>
      <c r="CA2462" s="70"/>
      <c r="CB2462" s="70"/>
      <c r="CC2462" s="70"/>
      <c r="CD2462" s="491"/>
      <c r="CE2462" s="491"/>
      <c r="CF2462" s="491"/>
      <c r="CG2462" s="491"/>
      <c r="CH2462" s="491"/>
      <c r="CI2462" s="491"/>
      <c r="CJ2462" s="491"/>
      <c r="CK2462" s="490"/>
      <c r="CL2462" s="186"/>
    </row>
    <row r="2463" spans="67:90" x14ac:dyDescent="0.2">
      <c r="BO2463" s="490"/>
      <c r="BP2463" s="73"/>
      <c r="BQ2463" s="73"/>
      <c r="BR2463" s="73"/>
      <c r="BS2463" s="493"/>
      <c r="BT2463" s="493"/>
      <c r="BU2463" s="493"/>
      <c r="BV2463" s="70"/>
      <c r="BW2463" s="70"/>
      <c r="BX2463" s="70"/>
      <c r="BY2463" s="70"/>
      <c r="BZ2463" s="70"/>
      <c r="CA2463" s="70"/>
      <c r="CB2463" s="70"/>
      <c r="CC2463" s="70"/>
      <c r="CD2463" s="491"/>
      <c r="CE2463" s="491"/>
      <c r="CF2463" s="491"/>
      <c r="CG2463" s="491"/>
      <c r="CH2463" s="491"/>
      <c r="CI2463" s="491"/>
      <c r="CJ2463" s="491"/>
      <c r="CK2463" s="490"/>
      <c r="CL2463" s="186"/>
    </row>
    <row r="2464" spans="67:90" x14ac:dyDescent="0.2">
      <c r="BO2464" s="490"/>
      <c r="BP2464" s="73"/>
      <c r="BQ2464" s="73"/>
      <c r="BR2464" s="73"/>
      <c r="BS2464" s="493"/>
      <c r="BT2464" s="493"/>
      <c r="BU2464" s="493"/>
      <c r="BV2464" s="70"/>
      <c r="BW2464" s="70"/>
      <c r="BX2464" s="70"/>
      <c r="BY2464" s="70"/>
      <c r="BZ2464" s="70"/>
      <c r="CA2464" s="70"/>
      <c r="CB2464" s="70"/>
      <c r="CC2464" s="70"/>
      <c r="CD2464" s="491"/>
      <c r="CE2464" s="491"/>
      <c r="CF2464" s="491"/>
      <c r="CG2464" s="491"/>
      <c r="CH2464" s="491"/>
      <c r="CI2464" s="491"/>
      <c r="CJ2464" s="491"/>
      <c r="CK2464" s="490"/>
      <c r="CL2464" s="186"/>
    </row>
    <row r="2465" spans="67:90" x14ac:dyDescent="0.2">
      <c r="BO2465" s="490"/>
      <c r="BP2465" s="73"/>
      <c r="BQ2465" s="73"/>
      <c r="BR2465" s="73"/>
      <c r="BS2465" s="493"/>
      <c r="BT2465" s="493"/>
      <c r="BU2465" s="493"/>
      <c r="BV2465" s="70"/>
      <c r="BW2465" s="70"/>
      <c r="BX2465" s="70"/>
      <c r="BY2465" s="70"/>
      <c r="BZ2465" s="70"/>
      <c r="CA2465" s="70"/>
      <c r="CB2465" s="70"/>
      <c r="CC2465" s="70"/>
      <c r="CD2465" s="491"/>
      <c r="CE2465" s="491"/>
      <c r="CF2465" s="491"/>
      <c r="CG2465" s="491"/>
      <c r="CH2465" s="491"/>
      <c r="CI2465" s="491"/>
      <c r="CJ2465" s="491"/>
      <c r="CK2465" s="490"/>
      <c r="CL2465" s="186"/>
    </row>
    <row r="2466" spans="67:90" x14ac:dyDescent="0.2">
      <c r="BO2466" s="490"/>
      <c r="BP2466" s="73"/>
      <c r="BQ2466" s="73"/>
      <c r="BR2466" s="73"/>
      <c r="BS2466" s="493"/>
      <c r="BT2466" s="493"/>
      <c r="BU2466" s="493"/>
      <c r="BV2466" s="70"/>
      <c r="BW2466" s="70"/>
      <c r="BX2466" s="70"/>
      <c r="BY2466" s="70"/>
      <c r="BZ2466" s="70"/>
      <c r="CA2466" s="70"/>
      <c r="CB2466" s="70"/>
      <c r="CC2466" s="70"/>
      <c r="CD2466" s="491"/>
      <c r="CE2466" s="491"/>
      <c r="CF2466" s="491"/>
      <c r="CG2466" s="491"/>
      <c r="CH2466" s="491"/>
      <c r="CI2466" s="491"/>
      <c r="CJ2466" s="491"/>
      <c r="CK2466" s="490"/>
      <c r="CL2466" s="186"/>
    </row>
    <row r="2467" spans="67:90" x14ac:dyDescent="0.2">
      <c r="BO2467" s="490"/>
      <c r="BP2467" s="73"/>
      <c r="BQ2467" s="73"/>
      <c r="BR2467" s="73"/>
      <c r="BS2467" s="493"/>
      <c r="BT2467" s="493"/>
      <c r="BU2467" s="493"/>
      <c r="BV2467" s="70"/>
      <c r="BW2467" s="70"/>
      <c r="BX2467" s="70"/>
      <c r="BY2467" s="70"/>
      <c r="BZ2467" s="70"/>
      <c r="CA2467" s="70"/>
      <c r="CB2467" s="70"/>
      <c r="CC2467" s="70"/>
      <c r="CD2467" s="491"/>
      <c r="CE2467" s="491"/>
      <c r="CF2467" s="491"/>
      <c r="CG2467" s="491"/>
      <c r="CH2467" s="491"/>
      <c r="CI2467" s="491"/>
      <c r="CJ2467" s="491"/>
      <c r="CK2467" s="490"/>
      <c r="CL2467" s="186"/>
    </row>
    <row r="2468" spans="67:90" x14ac:dyDescent="0.2">
      <c r="BO2468" s="490"/>
      <c r="BP2468" s="73"/>
      <c r="BQ2468" s="73"/>
      <c r="BR2468" s="73"/>
      <c r="BS2468" s="493"/>
      <c r="BT2468" s="493"/>
      <c r="BU2468" s="493"/>
      <c r="BV2468" s="70"/>
      <c r="BW2468" s="70"/>
      <c r="BX2468" s="70"/>
      <c r="BY2468" s="70"/>
      <c r="BZ2468" s="70"/>
      <c r="CA2468" s="70"/>
      <c r="CB2468" s="70"/>
      <c r="CC2468" s="70"/>
      <c r="CD2468" s="491"/>
      <c r="CE2468" s="491"/>
      <c r="CF2468" s="491"/>
      <c r="CG2468" s="491"/>
      <c r="CH2468" s="491"/>
      <c r="CI2468" s="491"/>
      <c r="CJ2468" s="491"/>
      <c r="CK2468" s="490"/>
      <c r="CL2468" s="186"/>
    </row>
    <row r="2469" spans="67:90" x14ac:dyDescent="0.2">
      <c r="BO2469" s="490"/>
      <c r="BP2469" s="73"/>
      <c r="BQ2469" s="73"/>
      <c r="BR2469" s="73"/>
      <c r="BS2469" s="493"/>
      <c r="BT2469" s="493"/>
      <c r="BU2469" s="493"/>
      <c r="BV2469" s="70"/>
      <c r="BW2469" s="70"/>
      <c r="BX2469" s="70"/>
      <c r="BY2469" s="70"/>
      <c r="BZ2469" s="70"/>
      <c r="CA2469" s="70"/>
      <c r="CB2469" s="70"/>
      <c r="CC2469" s="70"/>
      <c r="CD2469" s="491"/>
      <c r="CE2469" s="491"/>
      <c r="CF2469" s="491"/>
      <c r="CG2469" s="491"/>
      <c r="CH2469" s="491"/>
      <c r="CI2469" s="491"/>
      <c r="CJ2469" s="491"/>
      <c r="CK2469" s="490"/>
      <c r="CL2469" s="186"/>
    </row>
    <row r="2470" spans="67:90" x14ac:dyDescent="0.2">
      <c r="BO2470" s="490"/>
      <c r="BP2470" s="73"/>
      <c r="BQ2470" s="73"/>
      <c r="BR2470" s="73"/>
      <c r="BS2470" s="493"/>
      <c r="BT2470" s="493"/>
      <c r="BU2470" s="493"/>
      <c r="BV2470" s="70"/>
      <c r="BW2470" s="70"/>
      <c r="BX2470" s="70"/>
      <c r="BY2470" s="70"/>
      <c r="BZ2470" s="70"/>
      <c r="CA2470" s="70"/>
      <c r="CB2470" s="70"/>
      <c r="CC2470" s="70"/>
      <c r="CD2470" s="491"/>
      <c r="CE2470" s="491"/>
      <c r="CF2470" s="491"/>
      <c r="CG2470" s="491"/>
      <c r="CH2470" s="491"/>
      <c r="CI2470" s="491"/>
      <c r="CJ2470" s="491"/>
      <c r="CK2470" s="490"/>
      <c r="CL2470" s="186"/>
    </row>
    <row r="2471" spans="67:90" x14ac:dyDescent="0.2">
      <c r="BO2471" s="490"/>
      <c r="BP2471" s="73"/>
      <c r="BQ2471" s="73"/>
      <c r="BR2471" s="73"/>
      <c r="BS2471" s="493"/>
      <c r="BT2471" s="493"/>
      <c r="BU2471" s="493"/>
      <c r="BV2471" s="70"/>
      <c r="BW2471" s="70"/>
      <c r="BX2471" s="70"/>
      <c r="BY2471" s="70"/>
      <c r="BZ2471" s="70"/>
      <c r="CA2471" s="70"/>
      <c r="CB2471" s="70"/>
      <c r="CC2471" s="70"/>
      <c r="CD2471" s="491"/>
      <c r="CE2471" s="491"/>
      <c r="CF2471" s="491"/>
      <c r="CG2471" s="491"/>
      <c r="CH2471" s="491"/>
      <c r="CI2471" s="491"/>
      <c r="CJ2471" s="491"/>
      <c r="CK2471" s="490"/>
      <c r="CL2471" s="186"/>
    </row>
    <row r="2472" spans="67:90" x14ac:dyDescent="0.2">
      <c r="BO2472" s="490"/>
      <c r="BP2472" s="73"/>
      <c r="BQ2472" s="73"/>
      <c r="BR2472" s="73"/>
      <c r="BS2472" s="493"/>
      <c r="BT2472" s="493"/>
      <c r="BU2472" s="493"/>
      <c r="BV2472" s="70"/>
      <c r="BW2472" s="70"/>
      <c r="BX2472" s="70"/>
      <c r="BY2472" s="70"/>
      <c r="BZ2472" s="70"/>
      <c r="CA2472" s="70"/>
      <c r="CB2472" s="70"/>
      <c r="CC2472" s="70"/>
      <c r="CD2472" s="491"/>
      <c r="CE2472" s="491"/>
      <c r="CF2472" s="491"/>
      <c r="CG2472" s="491"/>
      <c r="CH2472" s="491"/>
      <c r="CI2472" s="491"/>
      <c r="CJ2472" s="491"/>
      <c r="CK2472" s="490"/>
      <c r="CL2472" s="186"/>
    </row>
    <row r="2473" spans="67:90" x14ac:dyDescent="0.2">
      <c r="BO2473" s="490"/>
      <c r="BP2473" s="73"/>
      <c r="BQ2473" s="73"/>
      <c r="BR2473" s="73"/>
      <c r="BS2473" s="493"/>
      <c r="BT2473" s="493"/>
      <c r="BU2473" s="493"/>
      <c r="BV2473" s="70"/>
      <c r="BW2473" s="70"/>
      <c r="BX2473" s="70"/>
      <c r="BY2473" s="70"/>
      <c r="BZ2473" s="70"/>
      <c r="CA2473" s="70"/>
      <c r="CB2473" s="70"/>
      <c r="CC2473" s="70"/>
      <c r="CD2473" s="491"/>
      <c r="CE2473" s="491"/>
      <c r="CF2473" s="491"/>
      <c r="CG2473" s="491"/>
      <c r="CH2473" s="491"/>
      <c r="CI2473" s="491"/>
      <c r="CJ2473" s="491"/>
      <c r="CK2473" s="490"/>
      <c r="CL2473" s="186"/>
    </row>
    <row r="2474" spans="67:90" x14ac:dyDescent="0.2">
      <c r="BO2474" s="490"/>
      <c r="BP2474" s="73"/>
      <c r="BQ2474" s="73"/>
      <c r="BR2474" s="73"/>
      <c r="BS2474" s="493"/>
      <c r="BT2474" s="493"/>
      <c r="BU2474" s="493"/>
      <c r="BV2474" s="70"/>
      <c r="BW2474" s="70"/>
      <c r="BX2474" s="70"/>
      <c r="BY2474" s="70"/>
      <c r="BZ2474" s="70"/>
      <c r="CA2474" s="70"/>
      <c r="CB2474" s="70"/>
      <c r="CC2474" s="70"/>
      <c r="CD2474" s="491"/>
      <c r="CE2474" s="491"/>
      <c r="CF2474" s="491"/>
      <c r="CG2474" s="491"/>
      <c r="CH2474" s="491"/>
      <c r="CI2474" s="491"/>
      <c r="CJ2474" s="491"/>
      <c r="CK2474" s="490"/>
      <c r="CL2474" s="186"/>
    </row>
    <row r="2475" spans="67:90" x14ac:dyDescent="0.2">
      <c r="BO2475" s="490"/>
      <c r="BP2475" s="73"/>
      <c r="BQ2475" s="73"/>
      <c r="BR2475" s="73"/>
      <c r="BS2475" s="493"/>
      <c r="BT2475" s="493"/>
      <c r="BU2475" s="493"/>
      <c r="BV2475" s="70"/>
      <c r="BW2475" s="70"/>
      <c r="BX2475" s="70"/>
      <c r="BY2475" s="70"/>
      <c r="BZ2475" s="70"/>
      <c r="CA2475" s="70"/>
      <c r="CB2475" s="70"/>
      <c r="CC2475" s="70"/>
      <c r="CD2475" s="491"/>
      <c r="CE2475" s="491"/>
      <c r="CF2475" s="491"/>
      <c r="CG2475" s="491"/>
      <c r="CH2475" s="491"/>
      <c r="CI2475" s="491"/>
      <c r="CJ2475" s="491"/>
      <c r="CK2475" s="490"/>
      <c r="CL2475" s="186"/>
    </row>
    <row r="2476" spans="67:90" x14ac:dyDescent="0.2">
      <c r="BO2476" s="490"/>
      <c r="BP2476" s="73"/>
      <c r="BQ2476" s="73"/>
      <c r="BR2476" s="73"/>
      <c r="BS2476" s="493"/>
      <c r="BT2476" s="493"/>
      <c r="BU2476" s="493"/>
      <c r="BV2476" s="70"/>
      <c r="BW2476" s="70"/>
      <c r="BX2476" s="70"/>
      <c r="BY2476" s="70"/>
      <c r="BZ2476" s="70"/>
      <c r="CA2476" s="70"/>
      <c r="CB2476" s="70"/>
      <c r="CC2476" s="70"/>
      <c r="CD2476" s="491"/>
      <c r="CE2476" s="491"/>
      <c r="CF2476" s="491"/>
      <c r="CG2476" s="491"/>
      <c r="CH2476" s="491"/>
      <c r="CI2476" s="491"/>
      <c r="CJ2476" s="491"/>
      <c r="CK2476" s="490"/>
      <c r="CL2476" s="186"/>
    </row>
    <row r="2477" spans="67:90" x14ac:dyDescent="0.2">
      <c r="BO2477" s="490"/>
      <c r="BP2477" s="73"/>
      <c r="BQ2477" s="73"/>
      <c r="BR2477" s="73"/>
      <c r="BS2477" s="493"/>
      <c r="BT2477" s="493"/>
      <c r="BU2477" s="493"/>
      <c r="BV2477" s="70"/>
      <c r="BW2477" s="70"/>
      <c r="BX2477" s="70"/>
      <c r="BY2477" s="70"/>
      <c r="BZ2477" s="70"/>
      <c r="CA2477" s="70"/>
      <c r="CB2477" s="70"/>
      <c r="CC2477" s="70"/>
      <c r="CD2477" s="491"/>
      <c r="CE2477" s="491"/>
      <c r="CF2477" s="491"/>
      <c r="CG2477" s="491"/>
      <c r="CH2477" s="491"/>
      <c r="CI2477" s="491"/>
      <c r="CJ2477" s="491"/>
      <c r="CK2477" s="490"/>
      <c r="CL2477" s="186"/>
    </row>
    <row r="2478" spans="67:90" x14ac:dyDescent="0.2">
      <c r="BO2478" s="490"/>
      <c r="BP2478" s="73"/>
      <c r="BQ2478" s="73"/>
      <c r="BR2478" s="73"/>
      <c r="BS2478" s="493"/>
      <c r="BT2478" s="493"/>
      <c r="BU2478" s="493"/>
      <c r="BV2478" s="70"/>
      <c r="BW2478" s="70"/>
      <c r="BX2478" s="70"/>
      <c r="BY2478" s="70"/>
      <c r="BZ2478" s="70"/>
      <c r="CA2478" s="70"/>
      <c r="CB2478" s="70"/>
      <c r="CC2478" s="70"/>
      <c r="CD2478" s="491"/>
      <c r="CE2478" s="491"/>
      <c r="CF2478" s="491"/>
      <c r="CG2478" s="491"/>
      <c r="CH2478" s="491"/>
      <c r="CI2478" s="491"/>
      <c r="CJ2478" s="491"/>
      <c r="CK2478" s="490"/>
      <c r="CL2478" s="186"/>
    </row>
    <row r="2479" spans="67:90" x14ac:dyDescent="0.2">
      <c r="BO2479" s="490"/>
      <c r="BP2479" s="73"/>
      <c r="BQ2479" s="73"/>
      <c r="BR2479" s="73"/>
      <c r="BS2479" s="493"/>
      <c r="BT2479" s="493"/>
      <c r="BU2479" s="493"/>
      <c r="BV2479" s="70"/>
      <c r="BW2479" s="70"/>
      <c r="BX2479" s="70"/>
      <c r="BY2479" s="70"/>
      <c r="BZ2479" s="70"/>
      <c r="CA2479" s="70"/>
      <c r="CB2479" s="70"/>
      <c r="CC2479" s="70"/>
      <c r="CD2479" s="491"/>
      <c r="CE2479" s="491"/>
      <c r="CF2479" s="491"/>
      <c r="CG2479" s="491"/>
      <c r="CH2479" s="491"/>
      <c r="CI2479" s="491"/>
      <c r="CJ2479" s="491"/>
      <c r="CK2479" s="490"/>
      <c r="CL2479" s="186"/>
    </row>
    <row r="2480" spans="67:90" x14ac:dyDescent="0.2">
      <c r="BO2480" s="490"/>
      <c r="BP2480" s="73"/>
      <c r="BQ2480" s="73"/>
      <c r="BR2480" s="73"/>
      <c r="BS2480" s="493"/>
      <c r="BT2480" s="493"/>
      <c r="BU2480" s="493"/>
      <c r="BV2480" s="70"/>
      <c r="BW2480" s="70"/>
      <c r="BX2480" s="70"/>
      <c r="BY2480" s="70"/>
      <c r="BZ2480" s="70"/>
      <c r="CA2480" s="70"/>
      <c r="CB2480" s="70"/>
      <c r="CC2480" s="70"/>
      <c r="CD2480" s="491"/>
      <c r="CE2480" s="491"/>
      <c r="CF2480" s="491"/>
      <c r="CG2480" s="491"/>
      <c r="CH2480" s="491"/>
      <c r="CI2480" s="491"/>
      <c r="CJ2480" s="491"/>
      <c r="CK2480" s="490"/>
      <c r="CL2480" s="186"/>
    </row>
    <row r="2481" spans="67:90" x14ac:dyDescent="0.2">
      <c r="BO2481" s="490"/>
      <c r="BP2481" s="73"/>
      <c r="BQ2481" s="73"/>
      <c r="BR2481" s="73"/>
      <c r="BS2481" s="493"/>
      <c r="BT2481" s="493"/>
      <c r="BU2481" s="493"/>
      <c r="BV2481" s="70"/>
      <c r="BW2481" s="70"/>
      <c r="BX2481" s="70"/>
      <c r="BY2481" s="70"/>
      <c r="BZ2481" s="70"/>
      <c r="CA2481" s="70"/>
      <c r="CB2481" s="70"/>
      <c r="CC2481" s="70"/>
      <c r="CD2481" s="491"/>
      <c r="CE2481" s="491"/>
      <c r="CF2481" s="491"/>
      <c r="CG2481" s="491"/>
      <c r="CH2481" s="491"/>
      <c r="CI2481" s="491"/>
      <c r="CJ2481" s="491"/>
      <c r="CK2481" s="490"/>
      <c r="CL2481" s="186"/>
    </row>
    <row r="2482" spans="67:90" x14ac:dyDescent="0.2">
      <c r="BO2482" s="490"/>
      <c r="BP2482" s="73"/>
      <c r="BQ2482" s="73"/>
      <c r="BR2482" s="73"/>
      <c r="BS2482" s="493"/>
      <c r="BT2482" s="493"/>
      <c r="BU2482" s="493"/>
      <c r="BV2482" s="70"/>
      <c r="BW2482" s="70"/>
      <c r="BX2482" s="70"/>
      <c r="BY2482" s="70"/>
      <c r="BZ2482" s="70"/>
      <c r="CA2482" s="70"/>
      <c r="CB2482" s="70"/>
      <c r="CC2482" s="70"/>
      <c r="CD2482" s="491"/>
      <c r="CE2482" s="491"/>
      <c r="CF2482" s="491"/>
      <c r="CG2482" s="491"/>
      <c r="CH2482" s="491"/>
      <c r="CI2482" s="491"/>
      <c r="CJ2482" s="491"/>
      <c r="CK2482" s="490"/>
      <c r="CL2482" s="186"/>
    </row>
    <row r="2483" spans="67:90" x14ac:dyDescent="0.2">
      <c r="BO2483" s="490"/>
      <c r="BP2483" s="73"/>
      <c r="BQ2483" s="73"/>
      <c r="BR2483" s="73"/>
      <c r="BS2483" s="493"/>
      <c r="BT2483" s="493"/>
      <c r="BU2483" s="493"/>
      <c r="BV2483" s="70"/>
      <c r="BW2483" s="70"/>
      <c r="BX2483" s="70"/>
      <c r="BY2483" s="70"/>
      <c r="BZ2483" s="70"/>
      <c r="CA2483" s="70"/>
      <c r="CB2483" s="70"/>
      <c r="CC2483" s="70"/>
      <c r="CD2483" s="491"/>
      <c r="CE2483" s="491"/>
      <c r="CF2483" s="491"/>
      <c r="CG2483" s="491"/>
      <c r="CH2483" s="491"/>
      <c r="CI2483" s="491"/>
      <c r="CJ2483" s="491"/>
      <c r="CK2483" s="490"/>
      <c r="CL2483" s="186"/>
    </row>
    <row r="2484" spans="67:90" x14ac:dyDescent="0.2">
      <c r="BO2484" s="490"/>
      <c r="BP2484" s="73"/>
      <c r="BQ2484" s="73"/>
      <c r="BR2484" s="73"/>
      <c r="BS2484" s="493"/>
      <c r="BT2484" s="493"/>
      <c r="BU2484" s="493"/>
      <c r="BV2484" s="70"/>
      <c r="BW2484" s="70"/>
      <c r="BX2484" s="70"/>
      <c r="BY2484" s="70"/>
      <c r="BZ2484" s="70"/>
      <c r="CA2484" s="70"/>
      <c r="CB2484" s="70"/>
      <c r="CC2484" s="70"/>
      <c r="CD2484" s="491"/>
      <c r="CE2484" s="491"/>
      <c r="CF2484" s="491"/>
      <c r="CG2484" s="491"/>
      <c r="CH2484" s="491"/>
      <c r="CI2484" s="491"/>
      <c r="CJ2484" s="491"/>
      <c r="CK2484" s="490"/>
      <c r="CL2484" s="186"/>
    </row>
    <row r="2485" spans="67:90" x14ac:dyDescent="0.2">
      <c r="BO2485" s="490"/>
      <c r="BP2485" s="73"/>
      <c r="BQ2485" s="73"/>
      <c r="BR2485" s="73"/>
      <c r="BS2485" s="493"/>
      <c r="BT2485" s="493"/>
      <c r="BU2485" s="493"/>
      <c r="BV2485" s="70"/>
      <c r="BW2485" s="70"/>
      <c r="BX2485" s="70"/>
      <c r="BY2485" s="70"/>
      <c r="BZ2485" s="70"/>
      <c r="CA2485" s="70"/>
      <c r="CB2485" s="70"/>
      <c r="CC2485" s="70"/>
      <c r="CD2485" s="491"/>
      <c r="CE2485" s="491"/>
      <c r="CF2485" s="491"/>
      <c r="CG2485" s="491"/>
      <c r="CH2485" s="491"/>
      <c r="CI2485" s="491"/>
      <c r="CJ2485" s="491"/>
      <c r="CK2485" s="490"/>
      <c r="CL2485" s="186"/>
    </row>
    <row r="2486" spans="67:90" x14ac:dyDescent="0.2">
      <c r="BO2486" s="490"/>
      <c r="BP2486" s="73"/>
      <c r="BQ2486" s="73"/>
      <c r="BR2486" s="73"/>
      <c r="BS2486" s="493"/>
      <c r="BT2486" s="493"/>
      <c r="BU2486" s="493"/>
      <c r="BV2486" s="70"/>
      <c r="BW2486" s="70"/>
      <c r="BX2486" s="70"/>
      <c r="BY2486" s="70"/>
      <c r="BZ2486" s="70"/>
      <c r="CA2486" s="70"/>
      <c r="CB2486" s="70"/>
      <c r="CC2486" s="70"/>
      <c r="CD2486" s="491"/>
      <c r="CE2486" s="491"/>
      <c r="CF2486" s="491"/>
      <c r="CG2486" s="491"/>
      <c r="CH2486" s="491"/>
      <c r="CI2486" s="491"/>
      <c r="CJ2486" s="491"/>
      <c r="CK2486" s="490"/>
      <c r="CL2486" s="186"/>
    </row>
    <row r="2487" spans="67:90" x14ac:dyDescent="0.2">
      <c r="BO2487" s="490"/>
      <c r="BP2487" s="73"/>
      <c r="BQ2487" s="73"/>
      <c r="BR2487" s="73"/>
      <c r="BS2487" s="493"/>
      <c r="BT2487" s="493"/>
      <c r="BU2487" s="493"/>
      <c r="BV2487" s="70"/>
      <c r="BW2487" s="70"/>
      <c r="BX2487" s="70"/>
      <c r="BY2487" s="70"/>
      <c r="BZ2487" s="70"/>
      <c r="CA2487" s="70"/>
      <c r="CB2487" s="70"/>
      <c r="CC2487" s="70"/>
      <c r="CD2487" s="491"/>
      <c r="CE2487" s="491"/>
      <c r="CF2487" s="491"/>
      <c r="CG2487" s="491"/>
      <c r="CH2487" s="491"/>
      <c r="CI2487" s="491"/>
      <c r="CJ2487" s="491"/>
      <c r="CK2487" s="490"/>
      <c r="CL2487" s="186"/>
    </row>
    <row r="2488" spans="67:90" x14ac:dyDescent="0.2">
      <c r="BO2488" s="490"/>
      <c r="BP2488" s="73"/>
      <c r="BQ2488" s="73"/>
      <c r="BR2488" s="73"/>
      <c r="BS2488" s="493"/>
      <c r="BT2488" s="493"/>
      <c r="BU2488" s="493"/>
      <c r="BV2488" s="70"/>
      <c r="BW2488" s="70"/>
      <c r="BX2488" s="70"/>
      <c r="BY2488" s="70"/>
      <c r="BZ2488" s="70"/>
      <c r="CA2488" s="70"/>
      <c r="CB2488" s="70"/>
      <c r="CC2488" s="70"/>
      <c r="CD2488" s="491"/>
      <c r="CE2488" s="491"/>
      <c r="CF2488" s="491"/>
      <c r="CG2488" s="491"/>
      <c r="CH2488" s="491"/>
      <c r="CI2488" s="491"/>
      <c r="CJ2488" s="491"/>
      <c r="CK2488" s="490"/>
      <c r="CL2488" s="186"/>
    </row>
    <row r="2489" spans="67:90" x14ac:dyDescent="0.2">
      <c r="BO2489" s="490"/>
      <c r="BP2489" s="73"/>
      <c r="BQ2489" s="73"/>
      <c r="BR2489" s="73"/>
      <c r="BS2489" s="493"/>
      <c r="BT2489" s="493"/>
      <c r="BU2489" s="493"/>
      <c r="BV2489" s="70"/>
      <c r="BW2489" s="70"/>
      <c r="BX2489" s="70"/>
      <c r="BY2489" s="70"/>
      <c r="BZ2489" s="70"/>
      <c r="CA2489" s="70"/>
      <c r="CB2489" s="70"/>
      <c r="CC2489" s="70"/>
      <c r="CD2489" s="491"/>
      <c r="CE2489" s="491"/>
      <c r="CF2489" s="491"/>
      <c r="CG2489" s="491"/>
      <c r="CH2489" s="491"/>
      <c r="CI2489" s="491"/>
      <c r="CJ2489" s="491"/>
      <c r="CK2489" s="490"/>
      <c r="CL2489" s="186"/>
    </row>
    <row r="2490" spans="67:90" x14ac:dyDescent="0.2">
      <c r="BO2490" s="490"/>
      <c r="BP2490" s="73"/>
      <c r="BQ2490" s="73"/>
      <c r="BR2490" s="73"/>
      <c r="BS2490" s="493"/>
      <c r="BT2490" s="493"/>
      <c r="BU2490" s="493"/>
      <c r="BV2490" s="70"/>
      <c r="BW2490" s="70"/>
      <c r="BX2490" s="70"/>
      <c r="BY2490" s="70"/>
      <c r="BZ2490" s="70"/>
      <c r="CA2490" s="70"/>
      <c r="CB2490" s="70"/>
      <c r="CC2490" s="70"/>
      <c r="CD2490" s="491"/>
      <c r="CE2490" s="491"/>
      <c r="CF2490" s="491"/>
      <c r="CG2490" s="491"/>
      <c r="CH2490" s="491"/>
      <c r="CI2490" s="491"/>
      <c r="CJ2490" s="491"/>
      <c r="CK2490" s="490"/>
      <c r="CL2490" s="186"/>
    </row>
    <row r="2491" spans="67:90" x14ac:dyDescent="0.2">
      <c r="BO2491" s="490"/>
      <c r="BP2491" s="73"/>
      <c r="BQ2491" s="73"/>
      <c r="BR2491" s="73"/>
      <c r="BS2491" s="493"/>
      <c r="BT2491" s="493"/>
      <c r="BU2491" s="493"/>
      <c r="BV2491" s="70"/>
      <c r="BW2491" s="70"/>
      <c r="BX2491" s="70"/>
      <c r="BY2491" s="70"/>
      <c r="BZ2491" s="70"/>
      <c r="CA2491" s="70"/>
      <c r="CB2491" s="70"/>
      <c r="CC2491" s="70"/>
      <c r="CD2491" s="491"/>
      <c r="CE2491" s="491"/>
      <c r="CF2491" s="491"/>
      <c r="CG2491" s="491"/>
      <c r="CH2491" s="491"/>
      <c r="CI2491" s="491"/>
      <c r="CJ2491" s="491"/>
      <c r="CK2491" s="490"/>
      <c r="CL2491" s="186"/>
    </row>
    <row r="2492" spans="67:90" x14ac:dyDescent="0.2">
      <c r="BO2492" s="490"/>
      <c r="BP2492" s="73"/>
      <c r="BQ2492" s="73"/>
      <c r="BR2492" s="73"/>
      <c r="BS2492" s="493"/>
      <c r="BT2492" s="493"/>
      <c r="BU2492" s="493"/>
      <c r="BV2492" s="70"/>
      <c r="BW2492" s="70"/>
      <c r="BX2492" s="70"/>
      <c r="BY2492" s="70"/>
      <c r="BZ2492" s="70"/>
      <c r="CA2492" s="70"/>
      <c r="CB2492" s="70"/>
      <c r="CC2492" s="70"/>
      <c r="CD2492" s="491"/>
      <c r="CE2492" s="491"/>
      <c r="CF2492" s="491"/>
      <c r="CG2492" s="491"/>
      <c r="CH2492" s="491"/>
      <c r="CI2492" s="491"/>
      <c r="CJ2492" s="491"/>
      <c r="CK2492" s="490"/>
      <c r="CL2492" s="186"/>
    </row>
    <row r="2493" spans="67:90" x14ac:dyDescent="0.2">
      <c r="BO2493" s="490"/>
      <c r="BP2493" s="73"/>
      <c r="BQ2493" s="73"/>
      <c r="BR2493" s="73"/>
      <c r="BS2493" s="493"/>
      <c r="BT2493" s="493"/>
      <c r="BU2493" s="493"/>
      <c r="BV2493" s="70"/>
      <c r="BW2493" s="70"/>
      <c r="BX2493" s="70"/>
      <c r="BY2493" s="70"/>
      <c r="BZ2493" s="70"/>
      <c r="CA2493" s="70"/>
      <c r="CB2493" s="70"/>
      <c r="CC2493" s="70"/>
      <c r="CD2493" s="491"/>
      <c r="CE2493" s="491"/>
      <c r="CF2493" s="491"/>
      <c r="CG2493" s="491"/>
      <c r="CH2493" s="491"/>
      <c r="CI2493" s="491"/>
      <c r="CJ2493" s="491"/>
      <c r="CK2493" s="490"/>
      <c r="CL2493" s="186"/>
    </row>
    <row r="2494" spans="67:90" x14ac:dyDescent="0.2">
      <c r="BO2494" s="490"/>
      <c r="BP2494" s="73"/>
      <c r="BQ2494" s="73"/>
      <c r="BR2494" s="73"/>
      <c r="BS2494" s="493"/>
      <c r="BT2494" s="493"/>
      <c r="BU2494" s="493"/>
      <c r="BV2494" s="70"/>
      <c r="BW2494" s="70"/>
      <c r="BX2494" s="70"/>
      <c r="BY2494" s="70"/>
      <c r="BZ2494" s="70"/>
      <c r="CA2494" s="70"/>
      <c r="CB2494" s="70"/>
      <c r="CC2494" s="70"/>
      <c r="CD2494" s="491"/>
      <c r="CE2494" s="491"/>
      <c r="CF2494" s="491"/>
      <c r="CG2494" s="491"/>
      <c r="CH2494" s="491"/>
      <c r="CI2494" s="491"/>
      <c r="CJ2494" s="491"/>
      <c r="CK2494" s="490"/>
      <c r="CL2494" s="186"/>
    </row>
    <row r="2495" spans="67:90" x14ac:dyDescent="0.2">
      <c r="BO2495" s="490"/>
      <c r="BP2495" s="73"/>
      <c r="BQ2495" s="73"/>
      <c r="BR2495" s="73"/>
      <c r="BS2495" s="493"/>
      <c r="BT2495" s="493"/>
      <c r="BU2495" s="493"/>
      <c r="BV2495" s="70"/>
      <c r="BW2495" s="70"/>
      <c r="BX2495" s="70"/>
      <c r="BY2495" s="70"/>
      <c r="BZ2495" s="70"/>
      <c r="CA2495" s="70"/>
      <c r="CB2495" s="70"/>
      <c r="CC2495" s="70"/>
      <c r="CD2495" s="491"/>
      <c r="CE2495" s="491"/>
      <c r="CF2495" s="491"/>
      <c r="CG2495" s="491"/>
      <c r="CH2495" s="491"/>
      <c r="CI2495" s="491"/>
      <c r="CJ2495" s="491"/>
      <c r="CK2495" s="490"/>
      <c r="CL2495" s="186"/>
    </row>
    <row r="2496" spans="67:90" x14ac:dyDescent="0.2">
      <c r="BO2496" s="490"/>
      <c r="BP2496" s="73"/>
      <c r="BQ2496" s="73"/>
      <c r="BR2496" s="73"/>
      <c r="BS2496" s="493"/>
      <c r="BT2496" s="493"/>
      <c r="BU2496" s="493"/>
      <c r="BV2496" s="70"/>
      <c r="BW2496" s="70"/>
      <c r="BX2496" s="70"/>
      <c r="BY2496" s="70"/>
      <c r="BZ2496" s="70"/>
      <c r="CA2496" s="70"/>
      <c r="CB2496" s="70"/>
      <c r="CC2496" s="70"/>
      <c r="CD2496" s="491"/>
      <c r="CE2496" s="491"/>
      <c r="CF2496" s="491"/>
      <c r="CG2496" s="491"/>
      <c r="CH2496" s="491"/>
      <c r="CI2496" s="491"/>
      <c r="CJ2496" s="491"/>
      <c r="CK2496" s="490"/>
      <c r="CL2496" s="186"/>
    </row>
    <row r="2497" spans="67:90" x14ac:dyDescent="0.2">
      <c r="BO2497" s="490"/>
      <c r="BP2497" s="73"/>
      <c r="BQ2497" s="73"/>
      <c r="BR2497" s="73"/>
      <c r="BS2497" s="493"/>
      <c r="BT2497" s="493"/>
      <c r="BU2497" s="493"/>
      <c r="BV2497" s="70"/>
      <c r="BW2497" s="70"/>
      <c r="BX2497" s="70"/>
      <c r="BY2497" s="70"/>
      <c r="BZ2497" s="70"/>
      <c r="CA2497" s="70"/>
      <c r="CB2497" s="70"/>
      <c r="CC2497" s="70"/>
      <c r="CD2497" s="491"/>
      <c r="CE2497" s="491"/>
      <c r="CF2497" s="491"/>
      <c r="CG2497" s="491"/>
      <c r="CH2497" s="491"/>
      <c r="CI2497" s="491"/>
      <c r="CJ2497" s="491"/>
      <c r="CK2497" s="490"/>
      <c r="CL2497" s="186"/>
    </row>
    <row r="2498" spans="67:90" x14ac:dyDescent="0.2">
      <c r="BO2498" s="490"/>
      <c r="BP2498" s="73"/>
      <c r="BQ2498" s="73"/>
      <c r="BR2498" s="73"/>
      <c r="BS2498" s="493"/>
      <c r="BT2498" s="493"/>
      <c r="BU2498" s="493"/>
      <c r="BV2498" s="70"/>
      <c r="BW2498" s="70"/>
      <c r="BX2498" s="70"/>
      <c r="BY2498" s="70"/>
      <c r="BZ2498" s="70"/>
      <c r="CA2498" s="70"/>
      <c r="CB2498" s="70"/>
      <c r="CC2498" s="70"/>
      <c r="CD2498" s="491"/>
      <c r="CE2498" s="491"/>
      <c r="CF2498" s="491"/>
      <c r="CG2498" s="491"/>
      <c r="CH2498" s="491"/>
      <c r="CI2498" s="491"/>
      <c r="CJ2498" s="491"/>
      <c r="CK2498" s="490"/>
      <c r="CL2498" s="186"/>
    </row>
    <row r="2499" spans="67:90" x14ac:dyDescent="0.2">
      <c r="BO2499" s="490"/>
      <c r="BP2499" s="73"/>
      <c r="BQ2499" s="73"/>
      <c r="BR2499" s="73"/>
      <c r="BS2499" s="493"/>
      <c r="BT2499" s="493"/>
      <c r="BU2499" s="493"/>
      <c r="BV2499" s="70"/>
      <c r="BW2499" s="70"/>
      <c r="BX2499" s="70"/>
      <c r="BY2499" s="70"/>
      <c r="BZ2499" s="70"/>
      <c r="CA2499" s="70"/>
      <c r="CB2499" s="70"/>
      <c r="CC2499" s="70"/>
      <c r="CD2499" s="491"/>
      <c r="CE2499" s="491"/>
      <c r="CF2499" s="491"/>
      <c r="CG2499" s="491"/>
      <c r="CH2499" s="491"/>
      <c r="CI2499" s="491"/>
      <c r="CJ2499" s="491"/>
      <c r="CK2499" s="490"/>
      <c r="CL2499" s="186"/>
    </row>
    <row r="2500" spans="67:90" x14ac:dyDescent="0.2">
      <c r="BO2500" s="490"/>
      <c r="BP2500" s="73"/>
      <c r="BQ2500" s="73"/>
      <c r="BR2500" s="73"/>
      <c r="BS2500" s="493"/>
      <c r="BT2500" s="493"/>
      <c r="BU2500" s="493"/>
      <c r="BV2500" s="70"/>
      <c r="BW2500" s="70"/>
      <c r="BX2500" s="70"/>
      <c r="BY2500" s="70"/>
      <c r="BZ2500" s="70"/>
      <c r="CA2500" s="70"/>
      <c r="CB2500" s="70"/>
      <c r="CC2500" s="70"/>
      <c r="CD2500" s="491"/>
      <c r="CE2500" s="491"/>
      <c r="CF2500" s="491"/>
      <c r="CG2500" s="491"/>
      <c r="CH2500" s="491"/>
      <c r="CI2500" s="491"/>
      <c r="CJ2500" s="491"/>
      <c r="CK2500" s="490"/>
      <c r="CL2500" s="186"/>
    </row>
    <row r="2501" spans="67:90" x14ac:dyDescent="0.2">
      <c r="BO2501" s="490"/>
      <c r="BP2501" s="73"/>
      <c r="BQ2501" s="73"/>
      <c r="BR2501" s="73"/>
      <c r="BS2501" s="493"/>
      <c r="BT2501" s="493"/>
      <c r="BU2501" s="493"/>
      <c r="BV2501" s="70"/>
      <c r="BW2501" s="70"/>
      <c r="BX2501" s="70"/>
      <c r="BY2501" s="70"/>
      <c r="BZ2501" s="70"/>
      <c r="CA2501" s="70"/>
      <c r="CB2501" s="70"/>
      <c r="CC2501" s="70"/>
      <c r="CD2501" s="491"/>
      <c r="CE2501" s="491"/>
      <c r="CF2501" s="491"/>
      <c r="CG2501" s="491"/>
      <c r="CH2501" s="491"/>
      <c r="CI2501" s="491"/>
      <c r="CJ2501" s="491"/>
      <c r="CK2501" s="490"/>
      <c r="CL2501" s="186"/>
    </row>
    <row r="2502" spans="67:90" x14ac:dyDescent="0.2">
      <c r="BO2502" s="490"/>
      <c r="BP2502" s="73"/>
      <c r="BQ2502" s="73"/>
      <c r="BR2502" s="73"/>
      <c r="BS2502" s="493"/>
      <c r="BT2502" s="493"/>
      <c r="BU2502" s="493"/>
      <c r="BV2502" s="70"/>
      <c r="BW2502" s="70"/>
      <c r="BX2502" s="70"/>
      <c r="BY2502" s="70"/>
      <c r="BZ2502" s="70"/>
      <c r="CA2502" s="70"/>
      <c r="CB2502" s="70"/>
      <c r="CC2502" s="70"/>
      <c r="CD2502" s="491"/>
      <c r="CE2502" s="491"/>
      <c r="CF2502" s="491"/>
      <c r="CG2502" s="491"/>
      <c r="CH2502" s="491"/>
      <c r="CI2502" s="491"/>
      <c r="CJ2502" s="491"/>
      <c r="CK2502" s="490"/>
      <c r="CL2502" s="186"/>
    </row>
    <row r="2503" spans="67:90" x14ac:dyDescent="0.2">
      <c r="BO2503" s="490"/>
      <c r="BP2503" s="73"/>
      <c r="BQ2503" s="73"/>
      <c r="BR2503" s="73"/>
      <c r="BS2503" s="493"/>
      <c r="BT2503" s="493"/>
      <c r="BU2503" s="493"/>
      <c r="BV2503" s="70"/>
      <c r="BW2503" s="70"/>
      <c r="BX2503" s="70"/>
      <c r="BY2503" s="70"/>
      <c r="BZ2503" s="70"/>
      <c r="CA2503" s="70"/>
      <c r="CB2503" s="70"/>
      <c r="CC2503" s="70"/>
      <c r="CD2503" s="491"/>
      <c r="CE2503" s="491"/>
      <c r="CF2503" s="491"/>
      <c r="CG2503" s="491"/>
      <c r="CH2503" s="491"/>
      <c r="CI2503" s="491"/>
      <c r="CJ2503" s="491"/>
      <c r="CK2503" s="490"/>
      <c r="CL2503" s="186"/>
    </row>
    <row r="2504" spans="67:90" x14ac:dyDescent="0.2">
      <c r="BO2504" s="490"/>
      <c r="BP2504" s="73"/>
      <c r="BQ2504" s="73"/>
      <c r="BR2504" s="73"/>
      <c r="BS2504" s="493"/>
      <c r="BT2504" s="493"/>
      <c r="BU2504" s="493"/>
      <c r="BV2504" s="70"/>
      <c r="BW2504" s="70"/>
      <c r="BX2504" s="70"/>
      <c r="BY2504" s="70"/>
      <c r="BZ2504" s="70"/>
      <c r="CA2504" s="70"/>
      <c r="CB2504" s="70"/>
      <c r="CC2504" s="70"/>
      <c r="CD2504" s="491"/>
      <c r="CE2504" s="491"/>
      <c r="CF2504" s="491"/>
      <c r="CG2504" s="491"/>
      <c r="CH2504" s="491"/>
      <c r="CI2504" s="491"/>
      <c r="CJ2504" s="491"/>
      <c r="CK2504" s="490"/>
      <c r="CL2504" s="186"/>
    </row>
    <row r="2505" spans="67:90" x14ac:dyDescent="0.2">
      <c r="BO2505" s="490"/>
      <c r="BP2505" s="73"/>
      <c r="BQ2505" s="73"/>
      <c r="BR2505" s="73"/>
      <c r="BS2505" s="493"/>
      <c r="BT2505" s="493"/>
      <c r="BU2505" s="493"/>
      <c r="BV2505" s="70"/>
      <c r="BW2505" s="70"/>
      <c r="BX2505" s="70"/>
      <c r="BY2505" s="70"/>
      <c r="BZ2505" s="70"/>
      <c r="CA2505" s="70"/>
      <c r="CB2505" s="70"/>
      <c r="CC2505" s="70"/>
      <c r="CD2505" s="491"/>
      <c r="CE2505" s="491"/>
      <c r="CF2505" s="491"/>
      <c r="CG2505" s="491"/>
      <c r="CH2505" s="491"/>
      <c r="CI2505" s="491"/>
      <c r="CJ2505" s="491"/>
      <c r="CK2505" s="490"/>
      <c r="CL2505" s="186"/>
    </row>
    <row r="2506" spans="67:90" x14ac:dyDescent="0.2">
      <c r="BO2506" s="490"/>
      <c r="BP2506" s="73"/>
      <c r="BQ2506" s="73"/>
      <c r="BR2506" s="73"/>
      <c r="BS2506" s="493"/>
      <c r="BT2506" s="493"/>
      <c r="BU2506" s="493"/>
      <c r="BV2506" s="70"/>
      <c r="BW2506" s="70"/>
      <c r="BX2506" s="70"/>
      <c r="BY2506" s="70"/>
      <c r="BZ2506" s="70"/>
      <c r="CA2506" s="70"/>
      <c r="CB2506" s="70"/>
      <c r="CC2506" s="70"/>
      <c r="CD2506" s="491"/>
      <c r="CE2506" s="491"/>
      <c r="CF2506" s="491"/>
      <c r="CG2506" s="491"/>
      <c r="CH2506" s="491"/>
      <c r="CI2506" s="491"/>
      <c r="CJ2506" s="491"/>
      <c r="CK2506" s="490"/>
      <c r="CL2506" s="186"/>
    </row>
    <row r="2507" spans="67:90" x14ac:dyDescent="0.2">
      <c r="BO2507" s="490"/>
      <c r="BP2507" s="73"/>
      <c r="BQ2507" s="73"/>
      <c r="BR2507" s="73"/>
      <c r="BS2507" s="493"/>
      <c r="BT2507" s="493"/>
      <c r="BU2507" s="493"/>
      <c r="BV2507" s="70"/>
      <c r="BW2507" s="70"/>
      <c r="BX2507" s="70"/>
      <c r="BY2507" s="70"/>
      <c r="BZ2507" s="70"/>
      <c r="CA2507" s="70"/>
      <c r="CB2507" s="70"/>
      <c r="CC2507" s="70"/>
      <c r="CD2507" s="491"/>
      <c r="CE2507" s="491"/>
      <c r="CF2507" s="491"/>
      <c r="CG2507" s="491"/>
      <c r="CH2507" s="491"/>
      <c r="CI2507" s="491"/>
      <c r="CJ2507" s="491"/>
      <c r="CK2507" s="490"/>
      <c r="CL2507" s="186"/>
    </row>
    <row r="2508" spans="67:90" x14ac:dyDescent="0.2">
      <c r="BO2508" s="490"/>
      <c r="BP2508" s="73"/>
      <c r="BQ2508" s="73"/>
      <c r="BR2508" s="73"/>
      <c r="BS2508" s="493"/>
      <c r="BT2508" s="493"/>
      <c r="BU2508" s="493"/>
      <c r="BV2508" s="70"/>
      <c r="BW2508" s="70"/>
      <c r="BX2508" s="70"/>
      <c r="BY2508" s="70"/>
      <c r="BZ2508" s="70"/>
      <c r="CA2508" s="70"/>
      <c r="CB2508" s="70"/>
      <c r="CC2508" s="70"/>
      <c r="CD2508" s="491"/>
      <c r="CE2508" s="491"/>
      <c r="CF2508" s="491"/>
      <c r="CG2508" s="491"/>
      <c r="CH2508" s="491"/>
      <c r="CI2508" s="491"/>
      <c r="CJ2508" s="491"/>
      <c r="CK2508" s="490"/>
      <c r="CL2508" s="186"/>
    </row>
    <row r="2509" spans="67:90" x14ac:dyDescent="0.2">
      <c r="BO2509" s="490"/>
      <c r="BP2509" s="73"/>
      <c r="BQ2509" s="73"/>
      <c r="BR2509" s="73"/>
      <c r="BS2509" s="493"/>
      <c r="BT2509" s="493"/>
      <c r="BU2509" s="493"/>
      <c r="BV2509" s="70"/>
      <c r="BW2509" s="70"/>
      <c r="BX2509" s="70"/>
      <c r="BY2509" s="70"/>
      <c r="BZ2509" s="70"/>
      <c r="CA2509" s="70"/>
      <c r="CB2509" s="70"/>
      <c r="CC2509" s="70"/>
      <c r="CD2509" s="491"/>
      <c r="CE2509" s="491"/>
      <c r="CF2509" s="491"/>
      <c r="CG2509" s="491"/>
      <c r="CH2509" s="491"/>
      <c r="CI2509" s="491"/>
      <c r="CJ2509" s="491"/>
      <c r="CK2509" s="490"/>
      <c r="CL2509" s="186"/>
    </row>
    <row r="2510" spans="67:90" x14ac:dyDescent="0.2">
      <c r="BO2510" s="490"/>
      <c r="BP2510" s="73"/>
      <c r="BQ2510" s="73"/>
      <c r="BR2510" s="73"/>
      <c r="BS2510" s="493"/>
      <c r="BT2510" s="493"/>
      <c r="BU2510" s="493"/>
      <c r="BV2510" s="70"/>
      <c r="BW2510" s="70"/>
      <c r="BX2510" s="70"/>
      <c r="BY2510" s="70"/>
      <c r="BZ2510" s="70"/>
      <c r="CA2510" s="70"/>
      <c r="CB2510" s="70"/>
      <c r="CC2510" s="70"/>
      <c r="CD2510" s="491"/>
      <c r="CE2510" s="491"/>
      <c r="CF2510" s="491"/>
      <c r="CG2510" s="491"/>
      <c r="CH2510" s="491"/>
      <c r="CI2510" s="491"/>
      <c r="CJ2510" s="491"/>
      <c r="CK2510" s="490"/>
      <c r="CL2510" s="186"/>
    </row>
    <row r="2511" spans="67:90" x14ac:dyDescent="0.2">
      <c r="BO2511" s="490"/>
      <c r="BP2511" s="73"/>
      <c r="BQ2511" s="73"/>
      <c r="BR2511" s="73"/>
      <c r="BS2511" s="493"/>
      <c r="BT2511" s="493"/>
      <c r="BU2511" s="493"/>
      <c r="BV2511" s="70"/>
      <c r="BW2511" s="70"/>
      <c r="BX2511" s="70"/>
      <c r="BY2511" s="70"/>
      <c r="BZ2511" s="70"/>
      <c r="CA2511" s="70"/>
      <c r="CB2511" s="70"/>
      <c r="CC2511" s="70"/>
      <c r="CD2511" s="491"/>
      <c r="CE2511" s="491"/>
      <c r="CF2511" s="491"/>
      <c r="CG2511" s="491"/>
      <c r="CH2511" s="491"/>
      <c r="CI2511" s="491"/>
      <c r="CJ2511" s="491"/>
      <c r="CK2511" s="490"/>
      <c r="CL2511" s="186"/>
    </row>
    <row r="2512" spans="67:90" x14ac:dyDescent="0.2">
      <c r="BO2512" s="490"/>
      <c r="BP2512" s="73"/>
      <c r="BQ2512" s="73"/>
      <c r="BR2512" s="73"/>
      <c r="BS2512" s="493"/>
      <c r="BT2512" s="493"/>
      <c r="BU2512" s="493"/>
      <c r="BV2512" s="70"/>
      <c r="BW2512" s="70"/>
      <c r="BX2512" s="70"/>
      <c r="BY2512" s="70"/>
      <c r="BZ2512" s="70"/>
      <c r="CA2512" s="70"/>
      <c r="CB2512" s="70"/>
      <c r="CC2512" s="70"/>
      <c r="CD2512" s="491"/>
      <c r="CE2512" s="491"/>
      <c r="CF2512" s="491"/>
      <c r="CG2512" s="491"/>
      <c r="CH2512" s="491"/>
      <c r="CI2512" s="491"/>
      <c r="CJ2512" s="491"/>
      <c r="CK2512" s="490"/>
      <c r="CL2512" s="186"/>
    </row>
    <row r="2513" spans="67:90" x14ac:dyDescent="0.2">
      <c r="BO2513" s="490"/>
      <c r="BP2513" s="73"/>
      <c r="BQ2513" s="73"/>
      <c r="BR2513" s="73"/>
      <c r="BS2513" s="493"/>
      <c r="BT2513" s="493"/>
      <c r="BU2513" s="493"/>
      <c r="BV2513" s="70"/>
      <c r="BW2513" s="70"/>
      <c r="BX2513" s="70"/>
      <c r="BY2513" s="70"/>
      <c r="BZ2513" s="70"/>
      <c r="CA2513" s="70"/>
      <c r="CB2513" s="70"/>
      <c r="CC2513" s="70"/>
      <c r="CD2513" s="491"/>
      <c r="CE2513" s="491"/>
      <c r="CF2513" s="491"/>
      <c r="CG2513" s="491"/>
      <c r="CH2513" s="491"/>
      <c r="CI2513" s="491"/>
      <c r="CJ2513" s="491"/>
      <c r="CK2513" s="490"/>
      <c r="CL2513" s="186"/>
    </row>
    <row r="2514" spans="67:90" x14ac:dyDescent="0.2">
      <c r="BO2514" s="490"/>
      <c r="BP2514" s="73"/>
      <c r="BQ2514" s="73"/>
      <c r="BR2514" s="73"/>
      <c r="BS2514" s="493"/>
      <c r="BT2514" s="493"/>
      <c r="BU2514" s="493"/>
      <c r="BV2514" s="70"/>
      <c r="BW2514" s="70"/>
      <c r="BX2514" s="70"/>
      <c r="BY2514" s="70"/>
      <c r="BZ2514" s="70"/>
      <c r="CA2514" s="70"/>
      <c r="CB2514" s="70"/>
      <c r="CC2514" s="70"/>
      <c r="CD2514" s="491"/>
      <c r="CE2514" s="491"/>
      <c r="CF2514" s="491"/>
      <c r="CG2514" s="491"/>
      <c r="CH2514" s="491"/>
      <c r="CI2514" s="491"/>
      <c r="CJ2514" s="491"/>
      <c r="CK2514" s="490"/>
      <c r="CL2514" s="186"/>
    </row>
    <row r="2515" spans="67:90" x14ac:dyDescent="0.2">
      <c r="BO2515" s="490"/>
      <c r="BP2515" s="73"/>
      <c r="BQ2515" s="73"/>
      <c r="BR2515" s="73"/>
      <c r="BS2515" s="493"/>
      <c r="BT2515" s="493"/>
      <c r="BU2515" s="493"/>
      <c r="BV2515" s="70"/>
      <c r="BW2515" s="70"/>
      <c r="BX2515" s="70"/>
      <c r="BY2515" s="70"/>
      <c r="BZ2515" s="70"/>
      <c r="CA2515" s="70"/>
      <c r="CB2515" s="70"/>
      <c r="CC2515" s="70"/>
      <c r="CD2515" s="491"/>
      <c r="CE2515" s="491"/>
      <c r="CF2515" s="491"/>
      <c r="CG2515" s="491"/>
      <c r="CH2515" s="491"/>
      <c r="CI2515" s="491"/>
      <c r="CJ2515" s="491"/>
      <c r="CK2515" s="490"/>
      <c r="CL2515" s="186"/>
    </row>
    <row r="2516" spans="67:90" x14ac:dyDescent="0.2">
      <c r="BO2516" s="490"/>
      <c r="BP2516" s="73"/>
      <c r="BQ2516" s="73"/>
      <c r="BR2516" s="73"/>
      <c r="BS2516" s="493"/>
      <c r="BT2516" s="493"/>
      <c r="BU2516" s="493"/>
      <c r="BV2516" s="70"/>
      <c r="BW2516" s="70"/>
      <c r="BX2516" s="70"/>
      <c r="BY2516" s="70"/>
      <c r="BZ2516" s="70"/>
      <c r="CA2516" s="70"/>
      <c r="CB2516" s="70"/>
      <c r="CC2516" s="70"/>
      <c r="CD2516" s="491"/>
      <c r="CE2516" s="491"/>
      <c r="CF2516" s="491"/>
      <c r="CG2516" s="491"/>
      <c r="CH2516" s="491"/>
      <c r="CI2516" s="491"/>
      <c r="CJ2516" s="491"/>
      <c r="CK2516" s="490"/>
      <c r="CL2516" s="186"/>
    </row>
    <row r="2517" spans="67:90" x14ac:dyDescent="0.2">
      <c r="BO2517" s="490"/>
      <c r="BP2517" s="73"/>
      <c r="BQ2517" s="73"/>
      <c r="BR2517" s="73"/>
      <c r="BS2517" s="493"/>
      <c r="BT2517" s="493"/>
      <c r="BU2517" s="493"/>
      <c r="BV2517" s="70"/>
      <c r="BW2517" s="70"/>
      <c r="BX2517" s="70"/>
      <c r="BY2517" s="70"/>
      <c r="BZ2517" s="70"/>
      <c r="CA2517" s="70"/>
      <c r="CB2517" s="70"/>
      <c r="CC2517" s="70"/>
      <c r="CD2517" s="491"/>
      <c r="CE2517" s="491"/>
      <c r="CF2517" s="491"/>
      <c r="CG2517" s="491"/>
      <c r="CH2517" s="491"/>
      <c r="CI2517" s="491"/>
      <c r="CJ2517" s="491"/>
      <c r="CK2517" s="490"/>
      <c r="CL2517" s="186"/>
    </row>
    <row r="2518" spans="67:90" x14ac:dyDescent="0.2">
      <c r="BO2518" s="490"/>
      <c r="BP2518" s="73"/>
      <c r="BQ2518" s="73"/>
      <c r="BR2518" s="73"/>
      <c r="BS2518" s="493"/>
      <c r="BT2518" s="493"/>
      <c r="BU2518" s="493"/>
      <c r="BV2518" s="70"/>
      <c r="BW2518" s="70"/>
      <c r="BX2518" s="70"/>
      <c r="BY2518" s="70"/>
      <c r="BZ2518" s="70"/>
      <c r="CA2518" s="70"/>
      <c r="CB2518" s="70"/>
      <c r="CC2518" s="70"/>
      <c r="CD2518" s="491"/>
      <c r="CE2518" s="491"/>
      <c r="CF2518" s="491"/>
      <c r="CG2518" s="491"/>
      <c r="CH2518" s="491"/>
      <c r="CI2518" s="491"/>
      <c r="CJ2518" s="491"/>
      <c r="CK2518" s="490"/>
      <c r="CL2518" s="186"/>
    </row>
    <row r="2519" spans="67:90" x14ac:dyDescent="0.2">
      <c r="BO2519" s="490"/>
      <c r="BP2519" s="73"/>
      <c r="BQ2519" s="73"/>
      <c r="BR2519" s="73"/>
      <c r="BS2519" s="493"/>
      <c r="BT2519" s="493"/>
      <c r="BU2519" s="493"/>
      <c r="BV2519" s="70"/>
      <c r="BW2519" s="70"/>
      <c r="BX2519" s="70"/>
      <c r="BY2519" s="70"/>
      <c r="BZ2519" s="70"/>
      <c r="CA2519" s="70"/>
      <c r="CB2519" s="70"/>
      <c r="CC2519" s="70"/>
      <c r="CD2519" s="491"/>
      <c r="CE2519" s="491"/>
      <c r="CF2519" s="491"/>
      <c r="CG2519" s="491"/>
      <c r="CH2519" s="491"/>
      <c r="CI2519" s="491"/>
      <c r="CJ2519" s="491"/>
      <c r="CK2519" s="490"/>
      <c r="CL2519" s="186"/>
    </row>
    <row r="2520" spans="67:90" x14ac:dyDescent="0.2">
      <c r="BO2520" s="490"/>
      <c r="BP2520" s="73"/>
      <c r="BQ2520" s="73"/>
      <c r="BR2520" s="73"/>
      <c r="BS2520" s="493"/>
      <c r="BT2520" s="493"/>
      <c r="BU2520" s="493"/>
      <c r="BV2520" s="70"/>
      <c r="BW2520" s="70"/>
      <c r="BX2520" s="70"/>
      <c r="BY2520" s="70"/>
      <c r="BZ2520" s="70"/>
      <c r="CA2520" s="70"/>
      <c r="CB2520" s="70"/>
      <c r="CC2520" s="70"/>
      <c r="CD2520" s="491"/>
      <c r="CE2520" s="491"/>
      <c r="CF2520" s="491"/>
      <c r="CG2520" s="491"/>
      <c r="CH2520" s="491"/>
      <c r="CI2520" s="491"/>
      <c r="CJ2520" s="491"/>
      <c r="CK2520" s="490"/>
      <c r="CL2520" s="186"/>
    </row>
    <row r="2521" spans="67:90" x14ac:dyDescent="0.2">
      <c r="BO2521" s="490"/>
      <c r="BP2521" s="73"/>
      <c r="BQ2521" s="73"/>
      <c r="BR2521" s="73"/>
      <c r="BS2521" s="493"/>
      <c r="BT2521" s="493"/>
      <c r="BU2521" s="493"/>
      <c r="BV2521" s="70"/>
      <c r="BW2521" s="70"/>
      <c r="BX2521" s="70"/>
      <c r="BY2521" s="70"/>
      <c r="BZ2521" s="70"/>
      <c r="CA2521" s="70"/>
      <c r="CB2521" s="70"/>
      <c r="CC2521" s="70"/>
      <c r="CD2521" s="491"/>
      <c r="CE2521" s="491"/>
      <c r="CF2521" s="491"/>
      <c r="CG2521" s="491"/>
      <c r="CH2521" s="491"/>
      <c r="CI2521" s="491"/>
      <c r="CJ2521" s="491"/>
      <c r="CK2521" s="490"/>
      <c r="CL2521" s="186"/>
    </row>
    <row r="2522" spans="67:90" x14ac:dyDescent="0.2">
      <c r="BO2522" s="490"/>
      <c r="BP2522" s="73"/>
      <c r="BQ2522" s="73"/>
      <c r="BR2522" s="73"/>
      <c r="BS2522" s="493"/>
      <c r="BT2522" s="493"/>
      <c r="BU2522" s="493"/>
      <c r="BV2522" s="70"/>
      <c r="BW2522" s="70"/>
      <c r="BX2522" s="70"/>
      <c r="BY2522" s="70"/>
      <c r="BZ2522" s="70"/>
      <c r="CA2522" s="70"/>
      <c r="CB2522" s="70"/>
      <c r="CC2522" s="70"/>
      <c r="CD2522" s="491"/>
      <c r="CE2522" s="491"/>
      <c r="CF2522" s="491"/>
      <c r="CG2522" s="491"/>
      <c r="CH2522" s="491"/>
      <c r="CI2522" s="491"/>
      <c r="CJ2522" s="491"/>
      <c r="CK2522" s="490"/>
      <c r="CL2522" s="186"/>
    </row>
    <row r="2523" spans="67:90" x14ac:dyDescent="0.2">
      <c r="BO2523" s="490"/>
      <c r="BP2523" s="73"/>
      <c r="BQ2523" s="73"/>
      <c r="BR2523" s="73"/>
      <c r="BS2523" s="493"/>
      <c r="BT2523" s="493"/>
      <c r="BU2523" s="493"/>
      <c r="BV2523" s="70"/>
      <c r="BW2523" s="70"/>
      <c r="BX2523" s="70"/>
      <c r="BY2523" s="70"/>
      <c r="BZ2523" s="70"/>
      <c r="CA2523" s="70"/>
      <c r="CB2523" s="70"/>
      <c r="CC2523" s="70"/>
      <c r="CD2523" s="491"/>
      <c r="CE2523" s="491"/>
      <c r="CF2523" s="491"/>
      <c r="CG2523" s="491"/>
      <c r="CH2523" s="491"/>
      <c r="CI2523" s="491"/>
      <c r="CJ2523" s="491"/>
      <c r="CK2523" s="490"/>
      <c r="CL2523" s="186"/>
    </row>
    <row r="2524" spans="67:90" x14ac:dyDescent="0.2">
      <c r="BO2524" s="490"/>
      <c r="BP2524" s="73"/>
      <c r="BQ2524" s="73"/>
      <c r="BR2524" s="73"/>
      <c r="BS2524" s="493"/>
      <c r="BT2524" s="493"/>
      <c r="BU2524" s="493"/>
      <c r="BV2524" s="70"/>
      <c r="BW2524" s="70"/>
      <c r="BX2524" s="70"/>
      <c r="BY2524" s="70"/>
      <c r="BZ2524" s="70"/>
      <c r="CA2524" s="70"/>
      <c r="CB2524" s="70"/>
      <c r="CC2524" s="70"/>
      <c r="CD2524" s="491"/>
      <c r="CE2524" s="491"/>
      <c r="CF2524" s="491"/>
      <c r="CG2524" s="491"/>
      <c r="CH2524" s="491"/>
      <c r="CI2524" s="491"/>
      <c r="CJ2524" s="491"/>
      <c r="CK2524" s="490"/>
      <c r="CL2524" s="186"/>
    </row>
    <row r="2525" spans="67:90" x14ac:dyDescent="0.2">
      <c r="BO2525" s="490"/>
      <c r="BP2525" s="73"/>
      <c r="BQ2525" s="73"/>
      <c r="BR2525" s="73"/>
      <c r="BS2525" s="493"/>
      <c r="BT2525" s="493"/>
      <c r="BU2525" s="493"/>
      <c r="BV2525" s="70"/>
      <c r="BW2525" s="70"/>
      <c r="BX2525" s="70"/>
      <c r="BY2525" s="70"/>
      <c r="BZ2525" s="70"/>
      <c r="CA2525" s="70"/>
      <c r="CB2525" s="70"/>
      <c r="CC2525" s="70"/>
      <c r="CD2525" s="491"/>
      <c r="CE2525" s="491"/>
      <c r="CF2525" s="491"/>
      <c r="CG2525" s="491"/>
      <c r="CH2525" s="491"/>
      <c r="CI2525" s="491"/>
      <c r="CJ2525" s="491"/>
      <c r="CK2525" s="490"/>
      <c r="CL2525" s="186"/>
    </row>
    <row r="2526" spans="67:90" x14ac:dyDescent="0.2">
      <c r="BO2526" s="490"/>
      <c r="BP2526" s="73"/>
      <c r="BQ2526" s="73"/>
      <c r="BR2526" s="73"/>
      <c r="BS2526" s="493"/>
      <c r="BT2526" s="493"/>
      <c r="BU2526" s="493"/>
      <c r="BV2526" s="70"/>
      <c r="BW2526" s="70"/>
      <c r="BX2526" s="70"/>
      <c r="BY2526" s="70"/>
      <c r="BZ2526" s="70"/>
      <c r="CA2526" s="70"/>
      <c r="CB2526" s="70"/>
      <c r="CC2526" s="70"/>
      <c r="CD2526" s="491"/>
      <c r="CE2526" s="491"/>
      <c r="CF2526" s="491"/>
      <c r="CG2526" s="491"/>
      <c r="CH2526" s="491"/>
      <c r="CI2526" s="491"/>
      <c r="CJ2526" s="491"/>
      <c r="CK2526" s="490"/>
      <c r="CL2526" s="186"/>
    </row>
    <row r="2527" spans="67:90" x14ac:dyDescent="0.2">
      <c r="BO2527" s="490"/>
      <c r="BP2527" s="73"/>
      <c r="BQ2527" s="73"/>
      <c r="BR2527" s="73"/>
      <c r="BS2527" s="493"/>
      <c r="BT2527" s="493"/>
      <c r="BU2527" s="493"/>
      <c r="BV2527" s="70"/>
      <c r="BW2527" s="70"/>
      <c r="BX2527" s="70"/>
      <c r="BY2527" s="70"/>
      <c r="BZ2527" s="70"/>
      <c r="CA2527" s="70"/>
      <c r="CB2527" s="70"/>
      <c r="CC2527" s="70"/>
      <c r="CD2527" s="491"/>
      <c r="CE2527" s="491"/>
      <c r="CF2527" s="491"/>
      <c r="CG2527" s="491"/>
      <c r="CH2527" s="491"/>
      <c r="CI2527" s="491"/>
      <c r="CJ2527" s="491"/>
      <c r="CK2527" s="490"/>
      <c r="CL2527" s="186"/>
    </row>
    <row r="2528" spans="67:90" x14ac:dyDescent="0.2">
      <c r="BO2528" s="490"/>
      <c r="BP2528" s="73"/>
      <c r="BQ2528" s="73"/>
      <c r="BR2528" s="73"/>
      <c r="BS2528" s="493"/>
      <c r="BT2528" s="493"/>
      <c r="BU2528" s="493"/>
      <c r="BV2528" s="70"/>
      <c r="BW2528" s="70"/>
      <c r="BX2528" s="70"/>
      <c r="BY2528" s="70"/>
      <c r="BZ2528" s="70"/>
      <c r="CA2528" s="70"/>
      <c r="CB2528" s="70"/>
      <c r="CC2528" s="70"/>
      <c r="CD2528" s="491"/>
      <c r="CE2528" s="491"/>
      <c r="CF2528" s="491"/>
      <c r="CG2528" s="491"/>
      <c r="CH2528" s="491"/>
      <c r="CI2528" s="491"/>
      <c r="CJ2528" s="491"/>
      <c r="CK2528" s="490"/>
      <c r="CL2528" s="186"/>
    </row>
    <row r="2529" spans="67:90" x14ac:dyDescent="0.2">
      <c r="BO2529" s="490"/>
      <c r="BP2529" s="73"/>
      <c r="BQ2529" s="73"/>
      <c r="BR2529" s="73"/>
      <c r="BS2529" s="493"/>
      <c r="BT2529" s="493"/>
      <c r="BU2529" s="493"/>
      <c r="BV2529" s="70"/>
      <c r="BW2529" s="70"/>
      <c r="BX2529" s="70"/>
      <c r="BY2529" s="70"/>
      <c r="BZ2529" s="70"/>
      <c r="CA2529" s="70"/>
      <c r="CB2529" s="70"/>
      <c r="CC2529" s="70"/>
      <c r="CD2529" s="491"/>
      <c r="CE2529" s="491"/>
      <c r="CF2529" s="491"/>
      <c r="CG2529" s="491"/>
      <c r="CH2529" s="491"/>
      <c r="CI2529" s="491"/>
      <c r="CJ2529" s="491"/>
      <c r="CK2529" s="490"/>
      <c r="CL2529" s="186"/>
    </row>
    <row r="2530" spans="67:90" x14ac:dyDescent="0.2">
      <c r="BO2530" s="490"/>
      <c r="BP2530" s="73"/>
      <c r="BQ2530" s="73"/>
      <c r="BR2530" s="73"/>
      <c r="BS2530" s="493"/>
      <c r="BT2530" s="493"/>
      <c r="BU2530" s="493"/>
      <c r="BV2530" s="70"/>
      <c r="BW2530" s="70"/>
      <c r="BX2530" s="70"/>
      <c r="BY2530" s="70"/>
      <c r="BZ2530" s="70"/>
      <c r="CA2530" s="70"/>
      <c r="CB2530" s="70"/>
      <c r="CC2530" s="70"/>
      <c r="CD2530" s="491"/>
      <c r="CE2530" s="491"/>
      <c r="CF2530" s="491"/>
      <c r="CG2530" s="491"/>
      <c r="CH2530" s="491"/>
      <c r="CI2530" s="491"/>
      <c r="CJ2530" s="491"/>
      <c r="CK2530" s="490"/>
      <c r="CL2530" s="186"/>
    </row>
    <row r="2531" spans="67:90" x14ac:dyDescent="0.2">
      <c r="BO2531" s="490"/>
      <c r="BP2531" s="73"/>
      <c r="BQ2531" s="73"/>
      <c r="BR2531" s="73"/>
      <c r="BS2531" s="493"/>
      <c r="BT2531" s="493"/>
      <c r="BU2531" s="493"/>
      <c r="BV2531" s="70"/>
      <c r="BW2531" s="70"/>
      <c r="BX2531" s="70"/>
      <c r="BY2531" s="70"/>
      <c r="BZ2531" s="70"/>
      <c r="CA2531" s="70"/>
      <c r="CB2531" s="70"/>
      <c r="CC2531" s="70"/>
      <c r="CD2531" s="491"/>
      <c r="CE2531" s="491"/>
      <c r="CF2531" s="491"/>
      <c r="CG2531" s="491"/>
      <c r="CH2531" s="491"/>
      <c r="CI2531" s="491"/>
      <c r="CJ2531" s="491"/>
      <c r="CK2531" s="490"/>
      <c r="CL2531" s="186"/>
    </row>
    <row r="2532" spans="67:90" x14ac:dyDescent="0.2">
      <c r="BO2532" s="490"/>
      <c r="BP2532" s="73"/>
      <c r="BQ2532" s="73"/>
      <c r="BR2532" s="73"/>
      <c r="BS2532" s="493"/>
      <c r="BT2532" s="493"/>
      <c r="BU2532" s="493"/>
      <c r="BV2532" s="70"/>
      <c r="BW2532" s="70"/>
      <c r="BX2532" s="70"/>
      <c r="BY2532" s="70"/>
      <c r="BZ2532" s="70"/>
      <c r="CA2532" s="70"/>
      <c r="CB2532" s="70"/>
      <c r="CC2532" s="70"/>
      <c r="CD2532" s="491"/>
      <c r="CE2532" s="491"/>
      <c r="CF2532" s="491"/>
      <c r="CG2532" s="491"/>
      <c r="CH2532" s="491"/>
      <c r="CI2532" s="491"/>
      <c r="CJ2532" s="491"/>
      <c r="CK2532" s="490"/>
      <c r="CL2532" s="186"/>
    </row>
    <row r="2533" spans="67:90" x14ac:dyDescent="0.2">
      <c r="BO2533" s="490"/>
      <c r="BP2533" s="73"/>
      <c r="BQ2533" s="73"/>
      <c r="BR2533" s="73"/>
      <c r="BS2533" s="493"/>
      <c r="BT2533" s="493"/>
      <c r="BU2533" s="493"/>
      <c r="BV2533" s="70"/>
      <c r="BW2533" s="70"/>
      <c r="BX2533" s="70"/>
      <c r="BY2533" s="70"/>
      <c r="BZ2533" s="70"/>
      <c r="CA2533" s="70"/>
      <c r="CB2533" s="70"/>
      <c r="CC2533" s="70"/>
      <c r="CD2533" s="491"/>
      <c r="CE2533" s="491"/>
      <c r="CF2533" s="491"/>
      <c r="CG2533" s="491"/>
      <c r="CH2533" s="491"/>
      <c r="CI2533" s="491"/>
      <c r="CJ2533" s="491"/>
      <c r="CK2533" s="490"/>
      <c r="CL2533" s="186"/>
    </row>
    <row r="2534" spans="67:90" x14ac:dyDescent="0.2">
      <c r="BO2534" s="490"/>
      <c r="BP2534" s="73"/>
      <c r="BQ2534" s="73"/>
      <c r="BR2534" s="73"/>
      <c r="BS2534" s="493"/>
      <c r="BT2534" s="493"/>
      <c r="BU2534" s="493"/>
      <c r="BV2534" s="70"/>
      <c r="BW2534" s="70"/>
      <c r="BX2534" s="70"/>
      <c r="BY2534" s="70"/>
      <c r="BZ2534" s="70"/>
      <c r="CA2534" s="70"/>
      <c r="CB2534" s="70"/>
      <c r="CC2534" s="70"/>
      <c r="CD2534" s="491"/>
      <c r="CE2534" s="491"/>
      <c r="CF2534" s="491"/>
      <c r="CG2534" s="491"/>
      <c r="CH2534" s="491"/>
      <c r="CI2534" s="491"/>
      <c r="CJ2534" s="491"/>
      <c r="CK2534" s="490"/>
      <c r="CL2534" s="186"/>
    </row>
    <row r="2535" spans="67:90" x14ac:dyDescent="0.2">
      <c r="BO2535" s="490"/>
      <c r="BP2535" s="73"/>
      <c r="BQ2535" s="73"/>
      <c r="BR2535" s="73"/>
      <c r="BS2535" s="493"/>
      <c r="BT2535" s="493"/>
      <c r="BU2535" s="493"/>
      <c r="BV2535" s="70"/>
      <c r="BW2535" s="70"/>
      <c r="BX2535" s="70"/>
      <c r="BY2535" s="70"/>
      <c r="BZ2535" s="70"/>
      <c r="CA2535" s="70"/>
      <c r="CB2535" s="70"/>
      <c r="CC2535" s="70"/>
      <c r="CD2535" s="491"/>
      <c r="CE2535" s="491"/>
      <c r="CF2535" s="491"/>
      <c r="CG2535" s="491"/>
      <c r="CH2535" s="491"/>
      <c r="CI2535" s="491"/>
      <c r="CJ2535" s="491"/>
      <c r="CK2535" s="490"/>
      <c r="CL2535" s="186"/>
    </row>
    <row r="2536" spans="67:90" x14ac:dyDescent="0.2">
      <c r="BO2536" s="490"/>
      <c r="BP2536" s="73"/>
      <c r="BQ2536" s="73"/>
      <c r="BR2536" s="73"/>
      <c r="BS2536" s="493"/>
      <c r="BT2536" s="493"/>
      <c r="BU2536" s="493"/>
      <c r="BV2536" s="70"/>
      <c r="BW2536" s="70"/>
      <c r="BX2536" s="70"/>
      <c r="BY2536" s="70"/>
      <c r="BZ2536" s="70"/>
      <c r="CA2536" s="70"/>
      <c r="CB2536" s="70"/>
      <c r="CC2536" s="70"/>
      <c r="CD2536" s="491"/>
      <c r="CE2536" s="491"/>
      <c r="CF2536" s="491"/>
      <c r="CG2536" s="491"/>
      <c r="CH2536" s="491"/>
      <c r="CI2536" s="491"/>
      <c r="CJ2536" s="491"/>
      <c r="CK2536" s="490"/>
      <c r="CL2536" s="186"/>
    </row>
    <row r="2537" spans="67:90" x14ac:dyDescent="0.2">
      <c r="BO2537" s="490"/>
      <c r="BP2537" s="73"/>
      <c r="BQ2537" s="73"/>
      <c r="BR2537" s="73"/>
      <c r="BS2537" s="493"/>
      <c r="BT2537" s="493"/>
      <c r="BU2537" s="493"/>
      <c r="BV2537" s="70"/>
      <c r="BW2537" s="70"/>
      <c r="BX2537" s="70"/>
      <c r="BY2537" s="70"/>
      <c r="BZ2537" s="70"/>
      <c r="CA2537" s="70"/>
      <c r="CB2537" s="70"/>
      <c r="CC2537" s="70"/>
      <c r="CD2537" s="491"/>
      <c r="CE2537" s="491"/>
      <c r="CF2537" s="491"/>
      <c r="CG2537" s="491"/>
      <c r="CH2537" s="491"/>
      <c r="CI2537" s="491"/>
      <c r="CJ2537" s="491"/>
      <c r="CK2537" s="490"/>
      <c r="CL2537" s="186"/>
    </row>
    <row r="2538" spans="67:90" x14ac:dyDescent="0.2">
      <c r="BO2538" s="490"/>
      <c r="BP2538" s="73"/>
      <c r="BQ2538" s="73"/>
      <c r="BR2538" s="73"/>
      <c r="BS2538" s="493"/>
      <c r="BT2538" s="493"/>
      <c r="BU2538" s="493"/>
      <c r="BV2538" s="70"/>
      <c r="BW2538" s="70"/>
      <c r="BX2538" s="70"/>
      <c r="BY2538" s="70"/>
      <c r="BZ2538" s="70"/>
      <c r="CA2538" s="70"/>
      <c r="CB2538" s="70"/>
      <c r="CC2538" s="70"/>
      <c r="CD2538" s="491"/>
      <c r="CE2538" s="491"/>
      <c r="CF2538" s="491"/>
      <c r="CG2538" s="491"/>
      <c r="CH2538" s="491"/>
      <c r="CI2538" s="491"/>
      <c r="CJ2538" s="491"/>
      <c r="CK2538" s="490"/>
      <c r="CL2538" s="186"/>
    </row>
    <row r="2539" spans="67:90" x14ac:dyDescent="0.2">
      <c r="BO2539" s="490"/>
      <c r="BP2539" s="73"/>
      <c r="BQ2539" s="73"/>
      <c r="BR2539" s="73"/>
      <c r="BS2539" s="493"/>
      <c r="BT2539" s="493"/>
      <c r="BU2539" s="493"/>
      <c r="BV2539" s="70"/>
      <c r="BW2539" s="70"/>
      <c r="BX2539" s="70"/>
      <c r="BY2539" s="70"/>
      <c r="BZ2539" s="70"/>
      <c r="CA2539" s="70"/>
      <c r="CB2539" s="70"/>
      <c r="CC2539" s="70"/>
      <c r="CD2539" s="491"/>
      <c r="CE2539" s="491"/>
      <c r="CF2539" s="491"/>
      <c r="CG2539" s="491"/>
      <c r="CH2539" s="491"/>
      <c r="CI2539" s="491"/>
      <c r="CJ2539" s="491"/>
      <c r="CK2539" s="490"/>
      <c r="CL2539" s="186"/>
    </row>
    <row r="2540" spans="67:90" x14ac:dyDescent="0.2">
      <c r="BO2540" s="490"/>
      <c r="BP2540" s="73"/>
      <c r="BQ2540" s="73"/>
      <c r="BR2540" s="73"/>
      <c r="BS2540" s="493"/>
      <c r="BT2540" s="493"/>
      <c r="BU2540" s="493"/>
      <c r="BV2540" s="70"/>
      <c r="BW2540" s="70"/>
      <c r="BX2540" s="70"/>
      <c r="BY2540" s="70"/>
      <c r="BZ2540" s="70"/>
      <c r="CA2540" s="70"/>
      <c r="CB2540" s="70"/>
      <c r="CC2540" s="70"/>
      <c r="CD2540" s="491"/>
      <c r="CE2540" s="491"/>
      <c r="CF2540" s="491"/>
      <c r="CG2540" s="491"/>
      <c r="CH2540" s="491"/>
      <c r="CI2540" s="491"/>
      <c r="CJ2540" s="491"/>
      <c r="CK2540" s="490"/>
      <c r="CL2540" s="186"/>
    </row>
    <row r="2541" spans="67:90" x14ac:dyDescent="0.2">
      <c r="BO2541" s="490"/>
      <c r="BP2541" s="73"/>
      <c r="BQ2541" s="73"/>
      <c r="BR2541" s="73"/>
      <c r="BS2541" s="493"/>
      <c r="BT2541" s="493"/>
      <c r="BU2541" s="493"/>
      <c r="BV2541" s="70"/>
      <c r="BW2541" s="70"/>
      <c r="BX2541" s="70"/>
      <c r="BY2541" s="70"/>
      <c r="BZ2541" s="70"/>
      <c r="CA2541" s="70"/>
      <c r="CB2541" s="70"/>
      <c r="CC2541" s="70"/>
      <c r="CD2541" s="491"/>
      <c r="CE2541" s="491"/>
      <c r="CF2541" s="491"/>
      <c r="CG2541" s="491"/>
      <c r="CH2541" s="491"/>
      <c r="CI2541" s="491"/>
      <c r="CJ2541" s="491"/>
      <c r="CK2541" s="490"/>
      <c r="CL2541" s="186"/>
    </row>
    <row r="2542" spans="67:90" x14ac:dyDescent="0.2">
      <c r="BO2542" s="490"/>
      <c r="BP2542" s="73"/>
      <c r="BQ2542" s="73"/>
      <c r="BR2542" s="73"/>
      <c r="BS2542" s="493"/>
      <c r="BT2542" s="493"/>
      <c r="BU2542" s="493"/>
      <c r="BV2542" s="70"/>
      <c r="BW2542" s="70"/>
      <c r="BX2542" s="70"/>
      <c r="BY2542" s="70"/>
      <c r="BZ2542" s="70"/>
      <c r="CA2542" s="70"/>
      <c r="CB2542" s="70"/>
      <c r="CC2542" s="70"/>
      <c r="CD2542" s="491"/>
      <c r="CE2542" s="491"/>
      <c r="CF2542" s="491"/>
      <c r="CG2542" s="491"/>
      <c r="CH2542" s="491"/>
      <c r="CI2542" s="491"/>
      <c r="CJ2542" s="491"/>
      <c r="CK2542" s="490"/>
      <c r="CL2542" s="186"/>
    </row>
    <row r="2543" spans="67:90" x14ac:dyDescent="0.2">
      <c r="BO2543" s="490"/>
      <c r="BP2543" s="73"/>
      <c r="BQ2543" s="73"/>
      <c r="BR2543" s="73"/>
      <c r="BS2543" s="493"/>
      <c r="BT2543" s="493"/>
      <c r="BU2543" s="493"/>
      <c r="BV2543" s="70"/>
      <c r="BW2543" s="70"/>
      <c r="BX2543" s="70"/>
      <c r="BY2543" s="70"/>
      <c r="BZ2543" s="70"/>
      <c r="CA2543" s="70"/>
      <c r="CB2543" s="70"/>
      <c r="CC2543" s="70"/>
      <c r="CD2543" s="491"/>
      <c r="CE2543" s="491"/>
      <c r="CF2543" s="491"/>
      <c r="CG2543" s="491"/>
      <c r="CH2543" s="491"/>
      <c r="CI2543" s="491"/>
      <c r="CJ2543" s="491"/>
      <c r="CK2543" s="490"/>
      <c r="CL2543" s="186"/>
    </row>
    <row r="2544" spans="67:90" x14ac:dyDescent="0.2">
      <c r="BO2544" s="490"/>
      <c r="BP2544" s="73"/>
      <c r="BQ2544" s="73"/>
      <c r="BR2544" s="73"/>
      <c r="BS2544" s="493"/>
      <c r="BT2544" s="493"/>
      <c r="BU2544" s="493"/>
      <c r="BV2544" s="70"/>
      <c r="BW2544" s="70"/>
      <c r="BX2544" s="70"/>
      <c r="BY2544" s="70"/>
      <c r="BZ2544" s="70"/>
      <c r="CA2544" s="70"/>
      <c r="CB2544" s="70"/>
      <c r="CC2544" s="70"/>
      <c r="CD2544" s="491"/>
      <c r="CE2544" s="491"/>
      <c r="CF2544" s="491"/>
      <c r="CG2544" s="491"/>
      <c r="CH2544" s="491"/>
      <c r="CI2544" s="491"/>
      <c r="CJ2544" s="491"/>
      <c r="CK2544" s="490"/>
      <c r="CL2544" s="186"/>
    </row>
    <row r="2545" spans="67:90" x14ac:dyDescent="0.2">
      <c r="BO2545" s="490"/>
      <c r="BP2545" s="73"/>
      <c r="BQ2545" s="73"/>
      <c r="BR2545" s="73"/>
      <c r="BS2545" s="493"/>
      <c r="BT2545" s="493"/>
      <c r="BU2545" s="493"/>
      <c r="BV2545" s="70"/>
      <c r="BW2545" s="70"/>
      <c r="BX2545" s="70"/>
      <c r="BY2545" s="70"/>
      <c r="BZ2545" s="70"/>
      <c r="CA2545" s="70"/>
      <c r="CB2545" s="70"/>
      <c r="CC2545" s="70"/>
      <c r="CD2545" s="491"/>
      <c r="CE2545" s="491"/>
      <c r="CF2545" s="491"/>
      <c r="CG2545" s="491"/>
      <c r="CH2545" s="491"/>
      <c r="CI2545" s="491"/>
      <c r="CJ2545" s="491"/>
      <c r="CK2545" s="490"/>
      <c r="CL2545" s="186"/>
    </row>
    <row r="2546" spans="67:90" x14ac:dyDescent="0.2">
      <c r="BO2546" s="490"/>
      <c r="BP2546" s="73"/>
      <c r="BQ2546" s="73"/>
      <c r="BR2546" s="73"/>
      <c r="BS2546" s="493"/>
      <c r="BT2546" s="493"/>
      <c r="BU2546" s="493"/>
      <c r="BV2546" s="70"/>
      <c r="BW2546" s="70"/>
      <c r="BX2546" s="70"/>
      <c r="BY2546" s="70"/>
      <c r="BZ2546" s="70"/>
      <c r="CA2546" s="70"/>
      <c r="CB2546" s="70"/>
      <c r="CC2546" s="70"/>
      <c r="CD2546" s="491"/>
      <c r="CE2546" s="491"/>
      <c r="CF2546" s="491"/>
      <c r="CG2546" s="491"/>
      <c r="CH2546" s="491"/>
      <c r="CI2546" s="491"/>
      <c r="CJ2546" s="491"/>
      <c r="CK2546" s="490"/>
      <c r="CL2546" s="186"/>
    </row>
    <row r="2547" spans="67:90" x14ac:dyDescent="0.2">
      <c r="BO2547" s="490"/>
      <c r="BP2547" s="73"/>
      <c r="BQ2547" s="73"/>
      <c r="BR2547" s="73"/>
      <c r="BS2547" s="493"/>
      <c r="BT2547" s="493"/>
      <c r="BU2547" s="493"/>
      <c r="BV2547" s="70"/>
      <c r="BW2547" s="70"/>
      <c r="BX2547" s="70"/>
      <c r="BY2547" s="70"/>
      <c r="BZ2547" s="70"/>
      <c r="CA2547" s="70"/>
      <c r="CB2547" s="70"/>
      <c r="CC2547" s="70"/>
      <c r="CD2547" s="491"/>
      <c r="CE2547" s="491"/>
      <c r="CF2547" s="491"/>
      <c r="CG2547" s="491"/>
      <c r="CH2547" s="491"/>
      <c r="CI2547" s="491"/>
      <c r="CJ2547" s="491"/>
      <c r="CK2547" s="490"/>
      <c r="CL2547" s="186"/>
    </row>
    <row r="2548" spans="67:90" x14ac:dyDescent="0.2">
      <c r="BO2548" s="490"/>
      <c r="BP2548" s="73"/>
      <c r="BQ2548" s="73"/>
      <c r="BR2548" s="73"/>
      <c r="BS2548" s="493"/>
      <c r="BT2548" s="493"/>
      <c r="BU2548" s="493"/>
      <c r="BV2548" s="70"/>
      <c r="BW2548" s="70"/>
      <c r="BX2548" s="70"/>
      <c r="BY2548" s="70"/>
      <c r="BZ2548" s="70"/>
      <c r="CA2548" s="70"/>
      <c r="CB2548" s="70"/>
      <c r="CC2548" s="70"/>
      <c r="CD2548" s="491"/>
      <c r="CE2548" s="491"/>
      <c r="CF2548" s="491"/>
      <c r="CG2548" s="491"/>
      <c r="CH2548" s="491"/>
      <c r="CI2548" s="491"/>
      <c r="CJ2548" s="491"/>
      <c r="CK2548" s="490"/>
      <c r="CL2548" s="186"/>
    </row>
    <row r="2549" spans="67:90" x14ac:dyDescent="0.2">
      <c r="BO2549" s="490"/>
      <c r="BP2549" s="73"/>
      <c r="BQ2549" s="73"/>
      <c r="BR2549" s="73"/>
      <c r="BS2549" s="493"/>
      <c r="BT2549" s="493"/>
      <c r="BU2549" s="493"/>
      <c r="BV2549" s="70"/>
      <c r="BW2549" s="70"/>
      <c r="BX2549" s="70"/>
      <c r="BY2549" s="70"/>
      <c r="BZ2549" s="70"/>
      <c r="CA2549" s="70"/>
      <c r="CB2549" s="70"/>
      <c r="CC2549" s="70"/>
      <c r="CD2549" s="491"/>
      <c r="CE2549" s="491"/>
      <c r="CF2549" s="491"/>
      <c r="CG2549" s="491"/>
      <c r="CH2549" s="491"/>
      <c r="CI2549" s="491"/>
      <c r="CJ2549" s="491"/>
      <c r="CK2549" s="490"/>
      <c r="CL2549" s="186"/>
    </row>
    <row r="2550" spans="67:90" x14ac:dyDescent="0.2">
      <c r="BO2550" s="490"/>
      <c r="BP2550" s="73"/>
      <c r="BQ2550" s="73"/>
      <c r="BR2550" s="73"/>
      <c r="BS2550" s="493"/>
      <c r="BT2550" s="493"/>
      <c r="BU2550" s="493"/>
      <c r="BV2550" s="70"/>
      <c r="BW2550" s="70"/>
      <c r="BX2550" s="70"/>
      <c r="BY2550" s="70"/>
      <c r="BZ2550" s="70"/>
      <c r="CA2550" s="70"/>
      <c r="CB2550" s="70"/>
      <c r="CC2550" s="70"/>
      <c r="CD2550" s="491"/>
      <c r="CE2550" s="491"/>
      <c r="CF2550" s="491"/>
      <c r="CG2550" s="491"/>
      <c r="CH2550" s="491"/>
      <c r="CI2550" s="491"/>
      <c r="CJ2550" s="491"/>
      <c r="CK2550" s="490"/>
      <c r="CL2550" s="186"/>
    </row>
    <row r="2551" spans="67:90" x14ac:dyDescent="0.2">
      <c r="BO2551" s="490"/>
      <c r="BP2551" s="73"/>
      <c r="BQ2551" s="73"/>
      <c r="BR2551" s="73"/>
      <c r="BS2551" s="493"/>
      <c r="BT2551" s="493"/>
      <c r="BU2551" s="493"/>
      <c r="BV2551" s="70"/>
      <c r="BW2551" s="70"/>
      <c r="BX2551" s="70"/>
      <c r="BY2551" s="70"/>
      <c r="BZ2551" s="70"/>
      <c r="CA2551" s="70"/>
      <c r="CB2551" s="70"/>
      <c r="CC2551" s="70"/>
      <c r="CD2551" s="491"/>
      <c r="CE2551" s="491"/>
      <c r="CF2551" s="491"/>
      <c r="CG2551" s="491"/>
      <c r="CH2551" s="491"/>
      <c r="CI2551" s="491"/>
      <c r="CJ2551" s="491"/>
      <c r="CK2551" s="490"/>
      <c r="CL2551" s="186"/>
    </row>
    <row r="2552" spans="67:90" x14ac:dyDescent="0.2">
      <c r="BO2552" s="490"/>
      <c r="BP2552" s="73"/>
      <c r="BQ2552" s="73"/>
      <c r="BR2552" s="73"/>
      <c r="BS2552" s="493"/>
      <c r="BT2552" s="493"/>
      <c r="BU2552" s="493"/>
      <c r="BV2552" s="70"/>
      <c r="BW2552" s="70"/>
      <c r="BX2552" s="70"/>
      <c r="BY2552" s="70"/>
      <c r="BZ2552" s="70"/>
      <c r="CA2552" s="70"/>
      <c r="CB2552" s="70"/>
      <c r="CC2552" s="70"/>
      <c r="CD2552" s="491"/>
      <c r="CE2552" s="491"/>
      <c r="CF2552" s="491"/>
      <c r="CG2552" s="491"/>
      <c r="CH2552" s="491"/>
      <c r="CI2552" s="491"/>
      <c r="CJ2552" s="491"/>
      <c r="CK2552" s="490"/>
      <c r="CL2552" s="186"/>
    </row>
    <row r="2553" spans="67:90" x14ac:dyDescent="0.2">
      <c r="BO2553" s="490"/>
      <c r="BP2553" s="73"/>
      <c r="BQ2553" s="73"/>
      <c r="BR2553" s="73"/>
      <c r="BS2553" s="493"/>
      <c r="BT2553" s="493"/>
      <c r="BU2553" s="493"/>
      <c r="BV2553" s="70"/>
      <c r="BW2553" s="70"/>
      <c r="BX2553" s="70"/>
      <c r="BY2553" s="70"/>
      <c r="BZ2553" s="70"/>
      <c r="CA2553" s="70"/>
      <c r="CB2553" s="70"/>
      <c r="CC2553" s="70"/>
      <c r="CD2553" s="491"/>
      <c r="CE2553" s="491"/>
      <c r="CF2553" s="491"/>
      <c r="CG2553" s="491"/>
      <c r="CH2553" s="491"/>
      <c r="CI2553" s="491"/>
      <c r="CJ2553" s="491"/>
      <c r="CK2553" s="490"/>
      <c r="CL2553" s="186"/>
    </row>
    <row r="2554" spans="67:90" x14ac:dyDescent="0.2">
      <c r="BO2554" s="490"/>
      <c r="BP2554" s="73"/>
      <c r="BQ2554" s="73"/>
      <c r="BR2554" s="73"/>
      <c r="BS2554" s="493"/>
      <c r="BT2554" s="493"/>
      <c r="BU2554" s="493"/>
      <c r="BV2554" s="70"/>
      <c r="BW2554" s="70"/>
      <c r="BX2554" s="70"/>
      <c r="BY2554" s="70"/>
      <c r="BZ2554" s="70"/>
      <c r="CA2554" s="70"/>
      <c r="CB2554" s="70"/>
      <c r="CC2554" s="70"/>
      <c r="CD2554" s="491"/>
      <c r="CE2554" s="491"/>
      <c r="CF2554" s="491"/>
      <c r="CG2554" s="491"/>
      <c r="CH2554" s="491"/>
      <c r="CI2554" s="491"/>
      <c r="CJ2554" s="491"/>
      <c r="CK2554" s="490"/>
      <c r="CL2554" s="186"/>
    </row>
    <row r="2555" spans="67:90" x14ac:dyDescent="0.2">
      <c r="BO2555" s="490"/>
      <c r="BP2555" s="73"/>
      <c r="BQ2555" s="73"/>
      <c r="BR2555" s="73"/>
      <c r="BS2555" s="493"/>
      <c r="BT2555" s="493"/>
      <c r="BU2555" s="493"/>
      <c r="BV2555" s="70"/>
      <c r="BW2555" s="70"/>
      <c r="BX2555" s="70"/>
      <c r="BY2555" s="70"/>
      <c r="BZ2555" s="70"/>
      <c r="CA2555" s="70"/>
      <c r="CB2555" s="70"/>
      <c r="CC2555" s="70"/>
      <c r="CD2555" s="491"/>
      <c r="CE2555" s="491"/>
      <c r="CF2555" s="491"/>
      <c r="CG2555" s="491"/>
      <c r="CH2555" s="491"/>
      <c r="CI2555" s="491"/>
      <c r="CJ2555" s="491"/>
      <c r="CK2555" s="490"/>
      <c r="CL2555" s="186"/>
    </row>
    <row r="2556" spans="67:90" x14ac:dyDescent="0.2">
      <c r="BO2556" s="490"/>
      <c r="BP2556" s="73"/>
      <c r="BQ2556" s="73"/>
      <c r="BR2556" s="73"/>
      <c r="BS2556" s="493"/>
      <c r="BT2556" s="493"/>
      <c r="BU2556" s="493"/>
      <c r="BV2556" s="70"/>
      <c r="BW2556" s="70"/>
      <c r="BX2556" s="70"/>
      <c r="BY2556" s="70"/>
      <c r="BZ2556" s="70"/>
      <c r="CA2556" s="70"/>
      <c r="CB2556" s="70"/>
      <c r="CC2556" s="70"/>
      <c r="CD2556" s="491"/>
      <c r="CE2556" s="491"/>
      <c r="CF2556" s="491"/>
      <c r="CG2556" s="491"/>
      <c r="CH2556" s="491"/>
      <c r="CI2556" s="491"/>
      <c r="CJ2556" s="491"/>
      <c r="CK2556" s="490"/>
      <c r="CL2556" s="186"/>
    </row>
    <row r="2557" spans="67:90" x14ac:dyDescent="0.2">
      <c r="BO2557" s="490"/>
      <c r="BP2557" s="73"/>
      <c r="BQ2557" s="73"/>
      <c r="BR2557" s="73"/>
      <c r="BS2557" s="493"/>
      <c r="BT2557" s="493"/>
      <c r="BU2557" s="493"/>
      <c r="BV2557" s="70"/>
      <c r="BW2557" s="70"/>
      <c r="BX2557" s="70"/>
      <c r="BY2557" s="70"/>
      <c r="BZ2557" s="70"/>
      <c r="CA2557" s="70"/>
      <c r="CB2557" s="70"/>
      <c r="CC2557" s="70"/>
      <c r="CD2557" s="491"/>
      <c r="CE2557" s="491"/>
      <c r="CF2557" s="491"/>
      <c r="CG2557" s="491"/>
      <c r="CH2557" s="491"/>
      <c r="CI2557" s="491"/>
      <c r="CJ2557" s="491"/>
      <c r="CK2557" s="490"/>
      <c r="CL2557" s="186"/>
    </row>
    <row r="2558" spans="67:90" x14ac:dyDescent="0.2">
      <c r="BO2558" s="490"/>
      <c r="BP2558" s="73"/>
      <c r="BQ2558" s="73"/>
      <c r="BR2558" s="73"/>
      <c r="BS2558" s="493"/>
      <c r="BT2558" s="493"/>
      <c r="BU2558" s="493"/>
      <c r="BV2558" s="70"/>
      <c r="BW2558" s="70"/>
      <c r="BX2558" s="70"/>
      <c r="BY2558" s="70"/>
      <c r="BZ2558" s="70"/>
      <c r="CA2558" s="70"/>
      <c r="CB2558" s="70"/>
      <c r="CC2558" s="70"/>
      <c r="CD2558" s="491"/>
      <c r="CE2558" s="491"/>
      <c r="CF2558" s="491"/>
      <c r="CG2558" s="491"/>
      <c r="CH2558" s="491"/>
      <c r="CI2558" s="491"/>
      <c r="CJ2558" s="491"/>
      <c r="CK2558" s="490"/>
      <c r="CL2558" s="186"/>
    </row>
    <row r="2559" spans="67:90" x14ac:dyDescent="0.2">
      <c r="BO2559" s="490"/>
      <c r="BP2559" s="73"/>
      <c r="BQ2559" s="73"/>
      <c r="BR2559" s="73"/>
      <c r="BS2559" s="493"/>
      <c r="BT2559" s="493"/>
      <c r="BU2559" s="493"/>
      <c r="BV2559" s="70"/>
      <c r="BW2559" s="70"/>
      <c r="BX2559" s="70"/>
      <c r="BY2559" s="70"/>
      <c r="BZ2559" s="70"/>
      <c r="CA2559" s="70"/>
      <c r="CB2559" s="70"/>
      <c r="CC2559" s="70"/>
      <c r="CD2559" s="491"/>
      <c r="CE2559" s="491"/>
      <c r="CF2559" s="491"/>
      <c r="CG2559" s="491"/>
      <c r="CH2559" s="491"/>
      <c r="CI2559" s="491"/>
      <c r="CJ2559" s="491"/>
      <c r="CK2559" s="490"/>
      <c r="CL2559" s="186"/>
    </row>
    <row r="2560" spans="67:90" x14ac:dyDescent="0.2">
      <c r="BO2560" s="490"/>
      <c r="BP2560" s="73"/>
      <c r="BQ2560" s="73"/>
      <c r="BR2560" s="73"/>
      <c r="BS2560" s="493"/>
      <c r="BT2560" s="493"/>
      <c r="BU2560" s="493"/>
      <c r="BV2560" s="70"/>
      <c r="BW2560" s="70"/>
      <c r="BX2560" s="70"/>
      <c r="BY2560" s="70"/>
      <c r="BZ2560" s="70"/>
      <c r="CA2560" s="70"/>
      <c r="CB2560" s="70"/>
      <c r="CC2560" s="70"/>
      <c r="CD2560" s="491"/>
      <c r="CE2560" s="491"/>
      <c r="CF2560" s="491"/>
      <c r="CG2560" s="491"/>
      <c r="CH2560" s="491"/>
      <c r="CI2560" s="491"/>
      <c r="CJ2560" s="491"/>
      <c r="CK2560" s="490"/>
      <c r="CL2560" s="186"/>
    </row>
    <row r="2561" spans="67:90" x14ac:dyDescent="0.2">
      <c r="BO2561" s="490"/>
      <c r="BP2561" s="73"/>
      <c r="BQ2561" s="73"/>
      <c r="BR2561" s="73"/>
      <c r="BS2561" s="493"/>
      <c r="BT2561" s="493"/>
      <c r="BU2561" s="493"/>
      <c r="BV2561" s="70"/>
      <c r="BW2561" s="70"/>
      <c r="BX2561" s="70"/>
      <c r="BY2561" s="70"/>
      <c r="BZ2561" s="70"/>
      <c r="CA2561" s="70"/>
      <c r="CB2561" s="70"/>
      <c r="CC2561" s="70"/>
      <c r="CD2561" s="491"/>
      <c r="CE2561" s="491"/>
      <c r="CF2561" s="491"/>
      <c r="CG2561" s="491"/>
      <c r="CH2561" s="491"/>
      <c r="CI2561" s="491"/>
      <c r="CJ2561" s="491"/>
      <c r="CK2561" s="490"/>
      <c r="CL2561" s="186"/>
    </row>
    <row r="2562" spans="67:90" x14ac:dyDescent="0.2">
      <c r="BO2562" s="490"/>
      <c r="BP2562" s="73"/>
      <c r="BQ2562" s="73"/>
      <c r="BR2562" s="73"/>
      <c r="BS2562" s="493"/>
      <c r="BT2562" s="493"/>
      <c r="BU2562" s="493"/>
      <c r="BV2562" s="70"/>
      <c r="BW2562" s="70"/>
      <c r="BX2562" s="70"/>
      <c r="BY2562" s="70"/>
      <c r="BZ2562" s="70"/>
      <c r="CA2562" s="70"/>
      <c r="CB2562" s="70"/>
      <c r="CC2562" s="70"/>
      <c r="CD2562" s="491"/>
      <c r="CE2562" s="491"/>
      <c r="CF2562" s="491"/>
      <c r="CG2562" s="491"/>
      <c r="CH2562" s="491"/>
      <c r="CI2562" s="491"/>
      <c r="CJ2562" s="491"/>
      <c r="CK2562" s="490"/>
      <c r="CL2562" s="186"/>
    </row>
    <row r="2563" spans="67:90" x14ac:dyDescent="0.2">
      <c r="BO2563" s="490"/>
      <c r="BP2563" s="73"/>
      <c r="BQ2563" s="73"/>
      <c r="BR2563" s="73"/>
      <c r="BS2563" s="493"/>
      <c r="BT2563" s="493"/>
      <c r="BU2563" s="493"/>
      <c r="BV2563" s="70"/>
      <c r="BW2563" s="70"/>
      <c r="BX2563" s="70"/>
      <c r="BY2563" s="70"/>
      <c r="BZ2563" s="70"/>
      <c r="CA2563" s="70"/>
      <c r="CB2563" s="70"/>
      <c r="CC2563" s="70"/>
      <c r="CD2563" s="491"/>
      <c r="CE2563" s="491"/>
      <c r="CF2563" s="491"/>
      <c r="CG2563" s="491"/>
      <c r="CH2563" s="491"/>
      <c r="CI2563" s="491"/>
      <c r="CJ2563" s="491"/>
      <c r="CK2563" s="490"/>
      <c r="CL2563" s="186"/>
    </row>
    <row r="2564" spans="67:90" x14ac:dyDescent="0.2">
      <c r="BO2564" s="490"/>
      <c r="BP2564" s="73"/>
      <c r="BQ2564" s="73"/>
      <c r="BR2564" s="73"/>
      <c r="BS2564" s="493"/>
      <c r="BT2564" s="493"/>
      <c r="BU2564" s="493"/>
      <c r="BV2564" s="70"/>
      <c r="BW2564" s="70"/>
      <c r="BX2564" s="70"/>
      <c r="BY2564" s="70"/>
      <c r="BZ2564" s="70"/>
      <c r="CA2564" s="70"/>
      <c r="CB2564" s="70"/>
      <c r="CC2564" s="70"/>
      <c r="CD2564" s="491"/>
      <c r="CE2564" s="491"/>
      <c r="CF2564" s="491"/>
      <c r="CG2564" s="491"/>
      <c r="CH2564" s="491"/>
      <c r="CI2564" s="491"/>
      <c r="CJ2564" s="491"/>
      <c r="CK2564" s="490"/>
      <c r="CL2564" s="186"/>
    </row>
    <row r="2565" spans="67:90" x14ac:dyDescent="0.2">
      <c r="BO2565" s="490"/>
      <c r="BP2565" s="73"/>
      <c r="BQ2565" s="73"/>
      <c r="BR2565" s="73"/>
      <c r="BS2565" s="493"/>
      <c r="BT2565" s="493"/>
      <c r="BU2565" s="493"/>
      <c r="BV2565" s="70"/>
      <c r="BW2565" s="70"/>
      <c r="BX2565" s="70"/>
      <c r="BY2565" s="70"/>
      <c r="BZ2565" s="70"/>
      <c r="CA2565" s="70"/>
      <c r="CB2565" s="70"/>
      <c r="CC2565" s="70"/>
      <c r="CD2565" s="491"/>
      <c r="CE2565" s="491"/>
      <c r="CF2565" s="491"/>
      <c r="CG2565" s="491"/>
      <c r="CH2565" s="491"/>
      <c r="CI2565" s="491"/>
      <c r="CJ2565" s="491"/>
      <c r="CK2565" s="490"/>
      <c r="CL2565" s="186"/>
    </row>
    <row r="2566" spans="67:90" x14ac:dyDescent="0.2">
      <c r="BO2566" s="490"/>
      <c r="BP2566" s="73"/>
      <c r="BQ2566" s="73"/>
      <c r="BR2566" s="73"/>
      <c r="BS2566" s="493"/>
      <c r="BT2566" s="493"/>
      <c r="BU2566" s="493"/>
      <c r="BV2566" s="70"/>
      <c r="BW2566" s="70"/>
      <c r="BX2566" s="70"/>
      <c r="BY2566" s="70"/>
      <c r="BZ2566" s="70"/>
      <c r="CA2566" s="70"/>
      <c r="CB2566" s="70"/>
      <c r="CC2566" s="70"/>
      <c r="CD2566" s="491"/>
      <c r="CE2566" s="491"/>
      <c r="CF2566" s="491"/>
      <c r="CG2566" s="491"/>
      <c r="CH2566" s="491"/>
      <c r="CI2566" s="491"/>
      <c r="CJ2566" s="491"/>
      <c r="CK2566" s="490"/>
      <c r="CL2566" s="186"/>
    </row>
    <row r="2567" spans="67:90" x14ac:dyDescent="0.2">
      <c r="BO2567" s="490"/>
      <c r="BP2567" s="73"/>
      <c r="BQ2567" s="73"/>
      <c r="BR2567" s="73"/>
      <c r="BS2567" s="493"/>
      <c r="BT2567" s="493"/>
      <c r="BU2567" s="493"/>
      <c r="BV2567" s="70"/>
      <c r="BW2567" s="70"/>
      <c r="BX2567" s="70"/>
      <c r="BY2567" s="70"/>
      <c r="BZ2567" s="70"/>
      <c r="CA2567" s="70"/>
      <c r="CB2567" s="70"/>
      <c r="CC2567" s="70"/>
      <c r="CD2567" s="491"/>
      <c r="CE2567" s="491"/>
      <c r="CF2567" s="491"/>
      <c r="CG2567" s="491"/>
      <c r="CH2567" s="491"/>
      <c r="CI2567" s="491"/>
      <c r="CJ2567" s="491"/>
      <c r="CK2567" s="490"/>
      <c r="CL2567" s="186"/>
    </row>
    <row r="2568" spans="67:90" x14ac:dyDescent="0.2">
      <c r="BO2568" s="490"/>
      <c r="BP2568" s="73"/>
      <c r="BQ2568" s="73"/>
      <c r="BR2568" s="73"/>
      <c r="BS2568" s="493"/>
      <c r="BT2568" s="493"/>
      <c r="BU2568" s="493"/>
      <c r="BV2568" s="70"/>
      <c r="BW2568" s="70"/>
      <c r="BX2568" s="70"/>
      <c r="BY2568" s="70"/>
      <c r="BZ2568" s="70"/>
      <c r="CA2568" s="70"/>
      <c r="CB2568" s="70"/>
      <c r="CC2568" s="70"/>
      <c r="CD2568" s="491"/>
      <c r="CE2568" s="491"/>
      <c r="CF2568" s="491"/>
      <c r="CG2568" s="491"/>
      <c r="CH2568" s="491"/>
      <c r="CI2568" s="491"/>
      <c r="CJ2568" s="491"/>
      <c r="CK2568" s="490"/>
      <c r="CL2568" s="186"/>
    </row>
    <row r="2569" spans="67:90" x14ac:dyDescent="0.2">
      <c r="BO2569" s="490"/>
      <c r="BP2569" s="73"/>
      <c r="BQ2569" s="73"/>
      <c r="BR2569" s="73"/>
      <c r="BS2569" s="493"/>
      <c r="BT2569" s="493"/>
      <c r="BU2569" s="493"/>
      <c r="BV2569" s="70"/>
      <c r="BW2569" s="70"/>
      <c r="BX2569" s="70"/>
      <c r="BY2569" s="70"/>
      <c r="BZ2569" s="70"/>
      <c r="CA2569" s="70"/>
      <c r="CB2569" s="70"/>
      <c r="CC2569" s="70"/>
      <c r="CD2569" s="491"/>
      <c r="CE2569" s="491"/>
      <c r="CF2569" s="491"/>
      <c r="CG2569" s="491"/>
      <c r="CH2569" s="491"/>
      <c r="CI2569" s="491"/>
      <c r="CJ2569" s="491"/>
      <c r="CK2569" s="490"/>
      <c r="CL2569" s="186"/>
    </row>
    <row r="2570" spans="67:90" x14ac:dyDescent="0.2">
      <c r="BO2570" s="490"/>
      <c r="BP2570" s="73"/>
      <c r="BQ2570" s="73"/>
      <c r="BR2570" s="73"/>
      <c r="BS2570" s="493"/>
      <c r="BT2570" s="493"/>
      <c r="BU2570" s="493"/>
      <c r="BV2570" s="70"/>
      <c r="BW2570" s="70"/>
      <c r="BX2570" s="70"/>
      <c r="BY2570" s="70"/>
      <c r="BZ2570" s="70"/>
      <c r="CA2570" s="70"/>
      <c r="CB2570" s="70"/>
      <c r="CC2570" s="70"/>
      <c r="CD2570" s="491"/>
      <c r="CE2570" s="491"/>
      <c r="CF2570" s="491"/>
      <c r="CG2570" s="491"/>
      <c r="CH2570" s="491"/>
      <c r="CI2570" s="491"/>
      <c r="CJ2570" s="491"/>
      <c r="CK2570" s="490"/>
      <c r="CL2570" s="186"/>
    </row>
    <row r="2571" spans="67:90" x14ac:dyDescent="0.2">
      <c r="BO2571" s="490"/>
      <c r="BP2571" s="73"/>
      <c r="BQ2571" s="73"/>
      <c r="BR2571" s="73"/>
      <c r="BS2571" s="493"/>
      <c r="BT2571" s="493"/>
      <c r="BU2571" s="493"/>
      <c r="BV2571" s="70"/>
      <c r="BW2571" s="70"/>
      <c r="BX2571" s="70"/>
      <c r="BY2571" s="70"/>
      <c r="BZ2571" s="70"/>
      <c r="CA2571" s="70"/>
      <c r="CB2571" s="70"/>
      <c r="CC2571" s="70"/>
      <c r="CD2571" s="491"/>
      <c r="CE2571" s="491"/>
      <c r="CF2571" s="491"/>
      <c r="CG2571" s="491"/>
      <c r="CH2571" s="491"/>
      <c r="CI2571" s="491"/>
      <c r="CJ2571" s="491"/>
      <c r="CK2571" s="490"/>
      <c r="CL2571" s="186"/>
    </row>
    <row r="2572" spans="67:90" x14ac:dyDescent="0.2">
      <c r="BO2572" s="490"/>
      <c r="BP2572" s="73"/>
      <c r="BQ2572" s="73"/>
      <c r="BR2572" s="73"/>
      <c r="BS2572" s="493"/>
      <c r="BT2572" s="493"/>
      <c r="BU2572" s="493"/>
      <c r="BV2572" s="70"/>
      <c r="BW2572" s="70"/>
      <c r="BX2572" s="70"/>
      <c r="BY2572" s="70"/>
      <c r="BZ2572" s="70"/>
      <c r="CA2572" s="70"/>
      <c r="CB2572" s="70"/>
      <c r="CC2572" s="70"/>
      <c r="CD2572" s="491"/>
      <c r="CE2572" s="491"/>
      <c r="CF2572" s="491"/>
      <c r="CG2572" s="491"/>
      <c r="CH2572" s="491"/>
      <c r="CI2572" s="491"/>
      <c r="CJ2572" s="491"/>
      <c r="CK2572" s="490"/>
      <c r="CL2572" s="186"/>
    </row>
    <row r="2573" spans="67:90" x14ac:dyDescent="0.2">
      <c r="BO2573" s="490"/>
      <c r="BP2573" s="73"/>
      <c r="BQ2573" s="73"/>
      <c r="BR2573" s="73"/>
      <c r="BS2573" s="493"/>
      <c r="BT2573" s="493"/>
      <c r="BU2573" s="493"/>
      <c r="BV2573" s="70"/>
      <c r="BW2573" s="70"/>
      <c r="BX2573" s="70"/>
      <c r="BY2573" s="70"/>
      <c r="BZ2573" s="70"/>
      <c r="CA2573" s="70"/>
      <c r="CB2573" s="70"/>
      <c r="CC2573" s="70"/>
      <c r="CD2573" s="491"/>
      <c r="CE2573" s="491"/>
      <c r="CF2573" s="491"/>
      <c r="CG2573" s="491"/>
      <c r="CH2573" s="491"/>
      <c r="CI2573" s="491"/>
      <c r="CJ2573" s="491"/>
      <c r="CK2573" s="490"/>
      <c r="CL2573" s="186"/>
    </row>
    <row r="2574" spans="67:90" x14ac:dyDescent="0.2">
      <c r="BO2574" s="490"/>
      <c r="BP2574" s="73"/>
      <c r="BQ2574" s="73"/>
      <c r="BR2574" s="73"/>
      <c r="BS2574" s="493"/>
      <c r="BT2574" s="493"/>
      <c r="BU2574" s="493"/>
      <c r="BV2574" s="70"/>
      <c r="BW2574" s="70"/>
      <c r="BX2574" s="70"/>
      <c r="BY2574" s="70"/>
      <c r="BZ2574" s="70"/>
      <c r="CA2574" s="70"/>
      <c r="CB2574" s="70"/>
      <c r="CC2574" s="70"/>
      <c r="CD2574" s="491"/>
      <c r="CE2574" s="491"/>
      <c r="CF2574" s="491"/>
      <c r="CG2574" s="491"/>
      <c r="CH2574" s="491"/>
      <c r="CI2574" s="491"/>
      <c r="CJ2574" s="491"/>
      <c r="CK2574" s="490"/>
      <c r="CL2574" s="186"/>
    </row>
    <row r="2575" spans="67:90" x14ac:dyDescent="0.2">
      <c r="BO2575" s="490"/>
      <c r="BP2575" s="73"/>
      <c r="BQ2575" s="73"/>
      <c r="BR2575" s="73"/>
      <c r="BS2575" s="493"/>
      <c r="BT2575" s="493"/>
      <c r="BU2575" s="493"/>
      <c r="BV2575" s="70"/>
      <c r="BW2575" s="70"/>
      <c r="BX2575" s="70"/>
      <c r="BY2575" s="70"/>
      <c r="BZ2575" s="70"/>
      <c r="CA2575" s="70"/>
      <c r="CB2575" s="70"/>
      <c r="CC2575" s="70"/>
      <c r="CD2575" s="491"/>
      <c r="CE2575" s="491"/>
      <c r="CF2575" s="491"/>
      <c r="CG2575" s="491"/>
      <c r="CH2575" s="491"/>
      <c r="CI2575" s="491"/>
      <c r="CJ2575" s="491"/>
      <c r="CK2575" s="490"/>
      <c r="CL2575" s="186"/>
    </row>
    <row r="2576" spans="67:90" x14ac:dyDescent="0.2">
      <c r="BO2576" s="490"/>
      <c r="BP2576" s="73"/>
      <c r="BQ2576" s="73"/>
      <c r="BR2576" s="73"/>
      <c r="BS2576" s="493"/>
      <c r="BT2576" s="493"/>
      <c r="BU2576" s="493"/>
      <c r="BV2576" s="70"/>
      <c r="BW2576" s="70"/>
      <c r="BX2576" s="70"/>
      <c r="BY2576" s="70"/>
      <c r="BZ2576" s="70"/>
      <c r="CA2576" s="70"/>
      <c r="CB2576" s="70"/>
      <c r="CC2576" s="70"/>
      <c r="CD2576" s="491"/>
      <c r="CE2576" s="491"/>
      <c r="CF2576" s="491"/>
      <c r="CG2576" s="491"/>
      <c r="CH2576" s="491"/>
      <c r="CI2576" s="491"/>
      <c r="CJ2576" s="491"/>
      <c r="CK2576" s="490"/>
      <c r="CL2576" s="186"/>
    </row>
    <row r="2577" spans="67:90" x14ac:dyDescent="0.2">
      <c r="BO2577" s="490"/>
      <c r="BP2577" s="73"/>
      <c r="BQ2577" s="73"/>
      <c r="BR2577" s="73"/>
      <c r="BS2577" s="493"/>
      <c r="BT2577" s="493"/>
      <c r="BU2577" s="493"/>
      <c r="BV2577" s="70"/>
      <c r="BW2577" s="70"/>
      <c r="BX2577" s="70"/>
      <c r="BY2577" s="70"/>
      <c r="BZ2577" s="70"/>
      <c r="CA2577" s="70"/>
      <c r="CB2577" s="70"/>
      <c r="CC2577" s="70"/>
      <c r="CD2577" s="491"/>
      <c r="CE2577" s="491"/>
      <c r="CF2577" s="491"/>
      <c r="CG2577" s="491"/>
      <c r="CH2577" s="491"/>
      <c r="CI2577" s="491"/>
      <c r="CJ2577" s="491"/>
      <c r="CK2577" s="490"/>
      <c r="CL2577" s="186"/>
    </row>
    <row r="2578" spans="67:90" x14ac:dyDescent="0.2">
      <c r="BO2578" s="490"/>
      <c r="BP2578" s="73"/>
      <c r="BQ2578" s="73"/>
      <c r="BR2578" s="73"/>
      <c r="BS2578" s="493"/>
      <c r="BT2578" s="493"/>
      <c r="BU2578" s="493"/>
      <c r="BV2578" s="70"/>
      <c r="BW2578" s="70"/>
      <c r="BX2578" s="70"/>
      <c r="BY2578" s="70"/>
      <c r="BZ2578" s="70"/>
      <c r="CA2578" s="70"/>
      <c r="CB2578" s="70"/>
      <c r="CC2578" s="70"/>
      <c r="CD2578" s="491"/>
      <c r="CE2578" s="491"/>
      <c r="CF2578" s="491"/>
      <c r="CG2578" s="491"/>
      <c r="CH2578" s="491"/>
      <c r="CI2578" s="491"/>
      <c r="CJ2578" s="491"/>
      <c r="CK2578" s="490"/>
      <c r="CL2578" s="186"/>
    </row>
    <row r="2579" spans="67:90" x14ac:dyDescent="0.2">
      <c r="BO2579" s="490"/>
      <c r="BP2579" s="73"/>
      <c r="BQ2579" s="73"/>
      <c r="BR2579" s="73"/>
      <c r="BS2579" s="493"/>
      <c r="BT2579" s="493"/>
      <c r="BU2579" s="493"/>
      <c r="BV2579" s="70"/>
      <c r="BW2579" s="70"/>
      <c r="BX2579" s="70"/>
      <c r="BY2579" s="70"/>
      <c r="BZ2579" s="70"/>
      <c r="CA2579" s="70"/>
      <c r="CB2579" s="70"/>
      <c r="CC2579" s="70"/>
      <c r="CD2579" s="491"/>
      <c r="CE2579" s="491"/>
      <c r="CF2579" s="491"/>
      <c r="CG2579" s="491"/>
      <c r="CH2579" s="491"/>
      <c r="CI2579" s="491"/>
      <c r="CJ2579" s="491"/>
      <c r="CK2579" s="490"/>
      <c r="CL2579" s="186"/>
    </row>
    <row r="2580" spans="67:90" x14ac:dyDescent="0.2">
      <c r="BO2580" s="490"/>
      <c r="BP2580" s="73"/>
      <c r="BQ2580" s="73"/>
      <c r="BR2580" s="73"/>
      <c r="BS2580" s="493"/>
      <c r="BT2580" s="493"/>
      <c r="BU2580" s="493"/>
      <c r="BV2580" s="70"/>
      <c r="BW2580" s="70"/>
      <c r="BX2580" s="70"/>
      <c r="BY2580" s="70"/>
      <c r="BZ2580" s="70"/>
      <c r="CA2580" s="70"/>
      <c r="CB2580" s="70"/>
      <c r="CC2580" s="70"/>
      <c r="CD2580" s="491"/>
      <c r="CE2580" s="491"/>
      <c r="CF2580" s="491"/>
      <c r="CG2580" s="491"/>
      <c r="CH2580" s="491"/>
      <c r="CI2580" s="491"/>
      <c r="CJ2580" s="491"/>
      <c r="CK2580" s="490"/>
      <c r="CL2580" s="186"/>
    </row>
    <row r="2581" spans="67:90" x14ac:dyDescent="0.2">
      <c r="BO2581" s="490"/>
      <c r="BP2581" s="73"/>
      <c r="BQ2581" s="73"/>
      <c r="BR2581" s="73"/>
      <c r="BS2581" s="493"/>
      <c r="BT2581" s="493"/>
      <c r="BU2581" s="493"/>
      <c r="BV2581" s="70"/>
      <c r="BW2581" s="70"/>
      <c r="BX2581" s="70"/>
      <c r="BY2581" s="70"/>
      <c r="BZ2581" s="70"/>
      <c r="CA2581" s="70"/>
      <c r="CB2581" s="70"/>
      <c r="CC2581" s="70"/>
      <c r="CD2581" s="491"/>
      <c r="CE2581" s="491"/>
      <c r="CF2581" s="491"/>
      <c r="CG2581" s="491"/>
      <c r="CH2581" s="491"/>
      <c r="CI2581" s="491"/>
      <c r="CJ2581" s="491"/>
      <c r="CK2581" s="490"/>
      <c r="CL2581" s="186"/>
    </row>
    <row r="2582" spans="67:90" x14ac:dyDescent="0.2">
      <c r="BO2582" s="490"/>
      <c r="BP2582" s="73"/>
      <c r="BQ2582" s="73"/>
      <c r="BR2582" s="73"/>
      <c r="BS2582" s="493"/>
      <c r="BT2582" s="493"/>
      <c r="BU2582" s="493"/>
      <c r="BV2582" s="70"/>
      <c r="BW2582" s="70"/>
      <c r="BX2582" s="70"/>
      <c r="BY2582" s="70"/>
      <c r="BZ2582" s="70"/>
      <c r="CA2582" s="70"/>
      <c r="CB2582" s="70"/>
      <c r="CC2582" s="70"/>
      <c r="CD2582" s="491"/>
      <c r="CE2582" s="491"/>
      <c r="CF2582" s="491"/>
      <c r="CG2582" s="491"/>
      <c r="CH2582" s="491"/>
      <c r="CI2582" s="491"/>
      <c r="CJ2582" s="491"/>
      <c r="CK2582" s="490"/>
      <c r="CL2582" s="186"/>
    </row>
    <row r="2583" spans="67:90" x14ac:dyDescent="0.2">
      <c r="BO2583" s="490"/>
      <c r="BP2583" s="73"/>
      <c r="BQ2583" s="73"/>
      <c r="BR2583" s="73"/>
      <c r="BS2583" s="493"/>
      <c r="BT2583" s="493"/>
      <c r="BU2583" s="493"/>
      <c r="BV2583" s="70"/>
      <c r="BW2583" s="70"/>
      <c r="BX2583" s="70"/>
      <c r="BY2583" s="70"/>
      <c r="BZ2583" s="70"/>
      <c r="CA2583" s="70"/>
      <c r="CB2583" s="70"/>
      <c r="CC2583" s="70"/>
      <c r="CD2583" s="491"/>
      <c r="CE2583" s="491"/>
      <c r="CF2583" s="491"/>
      <c r="CG2583" s="491"/>
      <c r="CH2583" s="491"/>
      <c r="CI2583" s="491"/>
      <c r="CJ2583" s="491"/>
      <c r="CK2583" s="490"/>
      <c r="CL2583" s="186"/>
    </row>
    <row r="2584" spans="67:90" x14ac:dyDescent="0.2">
      <c r="BO2584" s="490"/>
      <c r="BP2584" s="73"/>
      <c r="BQ2584" s="73"/>
      <c r="BR2584" s="73"/>
      <c r="BS2584" s="493"/>
      <c r="BT2584" s="493"/>
      <c r="BU2584" s="493"/>
      <c r="BV2584" s="70"/>
      <c r="BW2584" s="70"/>
      <c r="BX2584" s="70"/>
      <c r="BY2584" s="70"/>
      <c r="BZ2584" s="70"/>
      <c r="CA2584" s="70"/>
      <c r="CB2584" s="70"/>
      <c r="CC2584" s="70"/>
      <c r="CD2584" s="491"/>
      <c r="CE2584" s="491"/>
      <c r="CF2584" s="491"/>
      <c r="CG2584" s="491"/>
      <c r="CH2584" s="491"/>
      <c r="CI2584" s="491"/>
      <c r="CJ2584" s="491"/>
      <c r="CK2584" s="490"/>
      <c r="CL2584" s="186"/>
    </row>
    <row r="2585" spans="67:90" x14ac:dyDescent="0.2">
      <c r="BO2585" s="490"/>
      <c r="BP2585" s="73"/>
      <c r="BQ2585" s="73"/>
      <c r="BR2585" s="73"/>
      <c r="BS2585" s="493"/>
      <c r="BT2585" s="493"/>
      <c r="BU2585" s="493"/>
      <c r="BV2585" s="70"/>
      <c r="BW2585" s="70"/>
      <c r="BX2585" s="70"/>
      <c r="BY2585" s="70"/>
      <c r="BZ2585" s="70"/>
      <c r="CA2585" s="70"/>
      <c r="CB2585" s="70"/>
      <c r="CC2585" s="70"/>
      <c r="CD2585" s="491"/>
      <c r="CE2585" s="491"/>
      <c r="CF2585" s="491"/>
      <c r="CG2585" s="491"/>
      <c r="CH2585" s="491"/>
      <c r="CI2585" s="491"/>
      <c r="CJ2585" s="491"/>
      <c r="CK2585" s="490"/>
      <c r="CL2585" s="186"/>
    </row>
    <row r="2586" spans="67:90" x14ac:dyDescent="0.2">
      <c r="BO2586" s="490"/>
      <c r="BP2586" s="73"/>
      <c r="BQ2586" s="73"/>
      <c r="BR2586" s="73"/>
      <c r="BS2586" s="493"/>
      <c r="BT2586" s="493"/>
      <c r="BU2586" s="493"/>
      <c r="BV2586" s="70"/>
      <c r="BW2586" s="70"/>
      <c r="BX2586" s="70"/>
      <c r="BY2586" s="70"/>
      <c r="BZ2586" s="70"/>
      <c r="CA2586" s="70"/>
      <c r="CB2586" s="70"/>
      <c r="CC2586" s="70"/>
      <c r="CD2586" s="491"/>
      <c r="CE2586" s="491"/>
      <c r="CF2586" s="491"/>
      <c r="CG2586" s="491"/>
      <c r="CH2586" s="491"/>
      <c r="CI2586" s="491"/>
      <c r="CJ2586" s="491"/>
      <c r="CK2586" s="490"/>
      <c r="CL2586" s="186"/>
    </row>
    <row r="2587" spans="67:90" x14ac:dyDescent="0.2">
      <c r="BO2587" s="490"/>
      <c r="BP2587" s="73"/>
      <c r="BQ2587" s="73"/>
      <c r="BR2587" s="73"/>
      <c r="BS2587" s="493"/>
      <c r="BT2587" s="493"/>
      <c r="BU2587" s="493"/>
      <c r="BV2587" s="70"/>
      <c r="BW2587" s="70"/>
      <c r="BX2587" s="70"/>
      <c r="BY2587" s="70"/>
      <c r="BZ2587" s="70"/>
      <c r="CA2587" s="70"/>
      <c r="CB2587" s="70"/>
      <c r="CC2587" s="70"/>
      <c r="CD2587" s="491"/>
      <c r="CE2587" s="491"/>
      <c r="CF2587" s="491"/>
      <c r="CG2587" s="491"/>
      <c r="CH2587" s="491"/>
      <c r="CI2587" s="491"/>
      <c r="CJ2587" s="491"/>
      <c r="CK2587" s="490"/>
      <c r="CL2587" s="186"/>
    </row>
    <row r="2588" spans="67:90" x14ac:dyDescent="0.2">
      <c r="BO2588" s="490"/>
      <c r="BP2588" s="73"/>
      <c r="BQ2588" s="73"/>
      <c r="BR2588" s="73"/>
      <c r="BS2588" s="493"/>
      <c r="BT2588" s="493"/>
      <c r="BU2588" s="493"/>
      <c r="BV2588" s="70"/>
      <c r="BW2588" s="70"/>
      <c r="BX2588" s="70"/>
      <c r="BY2588" s="70"/>
      <c r="BZ2588" s="70"/>
      <c r="CA2588" s="70"/>
      <c r="CB2588" s="70"/>
      <c r="CC2588" s="70"/>
      <c r="CD2588" s="491"/>
      <c r="CE2588" s="491"/>
      <c r="CF2588" s="491"/>
      <c r="CG2588" s="491"/>
      <c r="CH2588" s="491"/>
      <c r="CI2588" s="491"/>
      <c r="CJ2588" s="491"/>
      <c r="CK2588" s="490"/>
      <c r="CL2588" s="186"/>
    </row>
    <row r="2589" spans="67:90" x14ac:dyDescent="0.2">
      <c r="BO2589" s="490"/>
      <c r="BP2589" s="73"/>
      <c r="BQ2589" s="73"/>
      <c r="BR2589" s="73"/>
      <c r="BS2589" s="493"/>
      <c r="BT2589" s="493"/>
      <c r="BU2589" s="493"/>
      <c r="BV2589" s="70"/>
      <c r="BW2589" s="70"/>
      <c r="BX2589" s="70"/>
      <c r="BY2589" s="70"/>
      <c r="BZ2589" s="70"/>
      <c r="CA2589" s="70"/>
      <c r="CB2589" s="70"/>
      <c r="CC2589" s="70"/>
      <c r="CD2589" s="491"/>
      <c r="CE2589" s="491"/>
      <c r="CF2589" s="491"/>
      <c r="CG2589" s="491"/>
      <c r="CH2589" s="491"/>
      <c r="CI2589" s="491"/>
      <c r="CJ2589" s="491"/>
      <c r="CK2589" s="490"/>
      <c r="CL2589" s="186"/>
    </row>
    <row r="2590" spans="67:90" x14ac:dyDescent="0.2">
      <c r="BO2590" s="490"/>
      <c r="BP2590" s="73"/>
      <c r="BQ2590" s="73"/>
      <c r="BR2590" s="73"/>
      <c r="BS2590" s="493"/>
      <c r="BT2590" s="493"/>
      <c r="BU2590" s="493"/>
      <c r="BV2590" s="70"/>
      <c r="BW2590" s="70"/>
      <c r="BX2590" s="70"/>
      <c r="BY2590" s="70"/>
      <c r="BZ2590" s="70"/>
      <c r="CA2590" s="70"/>
      <c r="CB2590" s="70"/>
      <c r="CC2590" s="70"/>
      <c r="CD2590" s="491"/>
      <c r="CE2590" s="491"/>
      <c r="CF2590" s="491"/>
      <c r="CG2590" s="491"/>
      <c r="CH2590" s="491"/>
      <c r="CI2590" s="491"/>
      <c r="CJ2590" s="491"/>
      <c r="CK2590" s="490"/>
      <c r="CL2590" s="186"/>
    </row>
    <row r="2591" spans="67:90" x14ac:dyDescent="0.2">
      <c r="BO2591" s="490"/>
      <c r="BP2591" s="73"/>
      <c r="BQ2591" s="73"/>
      <c r="BR2591" s="73"/>
      <c r="BS2591" s="493"/>
      <c r="BT2591" s="493"/>
      <c r="BU2591" s="493"/>
      <c r="BV2591" s="70"/>
      <c r="BW2591" s="70"/>
      <c r="BX2591" s="70"/>
      <c r="BY2591" s="70"/>
      <c r="BZ2591" s="70"/>
      <c r="CA2591" s="70"/>
      <c r="CB2591" s="70"/>
      <c r="CC2591" s="70"/>
      <c r="CD2591" s="491"/>
      <c r="CE2591" s="491"/>
      <c r="CF2591" s="491"/>
      <c r="CG2591" s="491"/>
      <c r="CH2591" s="491"/>
      <c r="CI2591" s="491"/>
      <c r="CJ2591" s="491"/>
      <c r="CK2591" s="490"/>
      <c r="CL2591" s="186"/>
    </row>
    <row r="2592" spans="67:90" x14ac:dyDescent="0.2">
      <c r="BO2592" s="490"/>
      <c r="BP2592" s="73"/>
      <c r="BQ2592" s="73"/>
      <c r="BR2592" s="73"/>
      <c r="BS2592" s="493"/>
      <c r="BT2592" s="493"/>
      <c r="BU2592" s="493"/>
      <c r="BV2592" s="70"/>
      <c r="BW2592" s="70"/>
      <c r="BX2592" s="70"/>
      <c r="BY2592" s="70"/>
      <c r="BZ2592" s="70"/>
      <c r="CA2592" s="70"/>
      <c r="CB2592" s="70"/>
      <c r="CC2592" s="70"/>
      <c r="CD2592" s="491"/>
      <c r="CE2592" s="491"/>
      <c r="CF2592" s="491"/>
      <c r="CG2592" s="491"/>
      <c r="CH2592" s="491"/>
      <c r="CI2592" s="491"/>
      <c r="CJ2592" s="491"/>
      <c r="CK2592" s="490"/>
      <c r="CL2592" s="186"/>
    </row>
    <row r="2593" spans="67:90" x14ac:dyDescent="0.2">
      <c r="BO2593" s="490"/>
      <c r="BP2593" s="73"/>
      <c r="BQ2593" s="73"/>
      <c r="BR2593" s="73"/>
      <c r="BS2593" s="493"/>
      <c r="BT2593" s="493"/>
      <c r="BU2593" s="493"/>
      <c r="BV2593" s="70"/>
      <c r="BW2593" s="70"/>
      <c r="BX2593" s="70"/>
      <c r="BY2593" s="70"/>
      <c r="BZ2593" s="70"/>
      <c r="CA2593" s="70"/>
      <c r="CB2593" s="70"/>
      <c r="CC2593" s="70"/>
      <c r="CD2593" s="491"/>
      <c r="CE2593" s="491"/>
      <c r="CF2593" s="491"/>
      <c r="CG2593" s="491"/>
      <c r="CH2593" s="491"/>
      <c r="CI2593" s="491"/>
      <c r="CJ2593" s="491"/>
      <c r="CK2593" s="490"/>
      <c r="CL2593" s="186"/>
    </row>
    <row r="2594" spans="67:90" x14ac:dyDescent="0.2">
      <c r="BO2594" s="490"/>
      <c r="BP2594" s="73"/>
      <c r="BQ2594" s="73"/>
      <c r="BR2594" s="73"/>
      <c r="BS2594" s="493"/>
      <c r="BT2594" s="493"/>
      <c r="BU2594" s="493"/>
      <c r="BV2594" s="70"/>
      <c r="BW2594" s="70"/>
      <c r="BX2594" s="70"/>
      <c r="BY2594" s="70"/>
      <c r="BZ2594" s="70"/>
      <c r="CA2594" s="70"/>
      <c r="CB2594" s="70"/>
      <c r="CC2594" s="70"/>
      <c r="CD2594" s="491"/>
      <c r="CE2594" s="491"/>
      <c r="CF2594" s="491"/>
      <c r="CG2594" s="491"/>
      <c r="CH2594" s="491"/>
      <c r="CI2594" s="491"/>
      <c r="CJ2594" s="491"/>
      <c r="CK2594" s="490"/>
      <c r="CL2594" s="186"/>
    </row>
    <row r="2595" spans="67:90" x14ac:dyDescent="0.2">
      <c r="BO2595" s="490"/>
      <c r="BP2595" s="73"/>
      <c r="BQ2595" s="73"/>
      <c r="BR2595" s="73"/>
      <c r="BS2595" s="493"/>
      <c r="BT2595" s="493"/>
      <c r="BU2595" s="493"/>
      <c r="BV2595" s="70"/>
      <c r="BW2595" s="70"/>
      <c r="BX2595" s="70"/>
      <c r="BY2595" s="70"/>
      <c r="BZ2595" s="70"/>
      <c r="CA2595" s="70"/>
      <c r="CB2595" s="70"/>
      <c r="CC2595" s="70"/>
      <c r="CD2595" s="491"/>
      <c r="CE2595" s="491"/>
      <c r="CF2595" s="491"/>
      <c r="CG2595" s="491"/>
      <c r="CH2595" s="491"/>
      <c r="CI2595" s="491"/>
      <c r="CJ2595" s="491"/>
      <c r="CK2595" s="490"/>
      <c r="CL2595" s="186"/>
    </row>
    <row r="2596" spans="67:90" x14ac:dyDescent="0.2">
      <c r="BO2596" s="490"/>
      <c r="BP2596" s="73"/>
      <c r="BQ2596" s="73"/>
      <c r="BR2596" s="73"/>
      <c r="BS2596" s="493"/>
      <c r="BT2596" s="493"/>
      <c r="BU2596" s="493"/>
      <c r="BV2596" s="70"/>
      <c r="BW2596" s="70"/>
      <c r="BX2596" s="70"/>
      <c r="BY2596" s="70"/>
      <c r="BZ2596" s="70"/>
      <c r="CA2596" s="70"/>
      <c r="CB2596" s="70"/>
      <c r="CC2596" s="70"/>
      <c r="CD2596" s="491"/>
      <c r="CE2596" s="491"/>
      <c r="CF2596" s="491"/>
      <c r="CG2596" s="491"/>
      <c r="CH2596" s="491"/>
      <c r="CI2596" s="491"/>
      <c r="CJ2596" s="491"/>
      <c r="CK2596" s="490"/>
      <c r="CL2596" s="186"/>
    </row>
    <row r="2597" spans="67:90" x14ac:dyDescent="0.2">
      <c r="BO2597" s="490"/>
      <c r="BP2597" s="73"/>
      <c r="BQ2597" s="73"/>
      <c r="BR2597" s="73"/>
      <c r="BS2597" s="493"/>
      <c r="BT2597" s="493"/>
      <c r="BU2597" s="493"/>
      <c r="BV2597" s="70"/>
      <c r="BW2597" s="70"/>
      <c r="BX2597" s="70"/>
      <c r="BY2597" s="70"/>
      <c r="BZ2597" s="70"/>
      <c r="CA2597" s="70"/>
      <c r="CB2597" s="70"/>
      <c r="CC2597" s="70"/>
      <c r="CD2597" s="491"/>
      <c r="CE2597" s="491"/>
      <c r="CF2597" s="491"/>
      <c r="CG2597" s="491"/>
      <c r="CH2597" s="491"/>
      <c r="CI2597" s="491"/>
      <c r="CJ2597" s="491"/>
      <c r="CK2597" s="490"/>
      <c r="CL2597" s="186"/>
    </row>
    <row r="2598" spans="67:90" x14ac:dyDescent="0.2">
      <c r="BO2598" s="490"/>
      <c r="BP2598" s="73"/>
      <c r="BQ2598" s="73"/>
      <c r="BR2598" s="73"/>
      <c r="BS2598" s="493"/>
      <c r="BT2598" s="493"/>
      <c r="BU2598" s="493"/>
      <c r="BV2598" s="70"/>
      <c r="BW2598" s="70"/>
      <c r="BX2598" s="70"/>
      <c r="BY2598" s="70"/>
      <c r="BZ2598" s="70"/>
      <c r="CA2598" s="70"/>
      <c r="CB2598" s="70"/>
      <c r="CC2598" s="70"/>
      <c r="CD2598" s="491"/>
      <c r="CE2598" s="491"/>
      <c r="CF2598" s="491"/>
      <c r="CG2598" s="491"/>
      <c r="CH2598" s="491"/>
      <c r="CI2598" s="491"/>
      <c r="CJ2598" s="491"/>
      <c r="CK2598" s="490"/>
      <c r="CL2598" s="186"/>
    </row>
    <row r="2599" spans="67:90" x14ac:dyDescent="0.2">
      <c r="BO2599" s="490"/>
      <c r="BP2599" s="73"/>
      <c r="BQ2599" s="73"/>
      <c r="BR2599" s="73"/>
      <c r="BS2599" s="493"/>
      <c r="BT2599" s="493"/>
      <c r="BU2599" s="493"/>
      <c r="BV2599" s="70"/>
      <c r="BW2599" s="70"/>
      <c r="BX2599" s="70"/>
      <c r="BY2599" s="70"/>
      <c r="BZ2599" s="70"/>
      <c r="CA2599" s="70"/>
      <c r="CB2599" s="70"/>
      <c r="CC2599" s="70"/>
      <c r="CD2599" s="491"/>
      <c r="CE2599" s="491"/>
      <c r="CF2599" s="491"/>
      <c r="CG2599" s="491"/>
      <c r="CH2599" s="491"/>
      <c r="CI2599" s="491"/>
      <c r="CJ2599" s="491"/>
      <c r="CK2599" s="490"/>
      <c r="CL2599" s="186"/>
    </row>
    <row r="2600" spans="67:90" x14ac:dyDescent="0.2">
      <c r="BO2600" s="490"/>
      <c r="BP2600" s="73"/>
      <c r="BQ2600" s="73"/>
      <c r="BR2600" s="73"/>
      <c r="BS2600" s="493"/>
      <c r="BT2600" s="493"/>
      <c r="BU2600" s="493"/>
      <c r="BV2600" s="70"/>
      <c r="BW2600" s="70"/>
      <c r="BX2600" s="70"/>
      <c r="BY2600" s="70"/>
      <c r="BZ2600" s="70"/>
      <c r="CA2600" s="70"/>
      <c r="CB2600" s="70"/>
      <c r="CC2600" s="70"/>
      <c r="CD2600" s="491"/>
      <c r="CE2600" s="491"/>
      <c r="CF2600" s="491"/>
      <c r="CG2600" s="491"/>
      <c r="CH2600" s="491"/>
      <c r="CI2600" s="491"/>
      <c r="CJ2600" s="491"/>
      <c r="CK2600" s="490"/>
      <c r="CL2600" s="186"/>
    </row>
    <row r="2601" spans="67:90" x14ac:dyDescent="0.2">
      <c r="BO2601" s="490"/>
      <c r="BP2601" s="73"/>
      <c r="BQ2601" s="73"/>
      <c r="BR2601" s="73"/>
      <c r="BS2601" s="493"/>
      <c r="BT2601" s="493"/>
      <c r="BU2601" s="493"/>
      <c r="BV2601" s="70"/>
      <c r="BW2601" s="70"/>
      <c r="BX2601" s="70"/>
      <c r="BY2601" s="70"/>
      <c r="BZ2601" s="70"/>
      <c r="CA2601" s="70"/>
      <c r="CB2601" s="70"/>
      <c r="CC2601" s="70"/>
      <c r="CD2601" s="491"/>
      <c r="CE2601" s="491"/>
      <c r="CF2601" s="491"/>
      <c r="CG2601" s="491"/>
      <c r="CH2601" s="491"/>
      <c r="CI2601" s="491"/>
      <c r="CJ2601" s="491"/>
      <c r="CK2601" s="490"/>
      <c r="CL2601" s="186"/>
    </row>
    <row r="2602" spans="67:90" x14ac:dyDescent="0.2">
      <c r="BO2602" s="490"/>
      <c r="BP2602" s="73"/>
      <c r="BQ2602" s="73"/>
      <c r="BR2602" s="73"/>
      <c r="BS2602" s="493"/>
      <c r="BT2602" s="493"/>
      <c r="BU2602" s="493"/>
      <c r="BV2602" s="70"/>
      <c r="BW2602" s="70"/>
      <c r="BX2602" s="70"/>
      <c r="BY2602" s="70"/>
      <c r="BZ2602" s="70"/>
      <c r="CA2602" s="70"/>
      <c r="CB2602" s="70"/>
      <c r="CC2602" s="70"/>
      <c r="CD2602" s="491"/>
      <c r="CE2602" s="491"/>
      <c r="CF2602" s="491"/>
      <c r="CG2602" s="491"/>
      <c r="CH2602" s="491"/>
      <c r="CI2602" s="491"/>
      <c r="CJ2602" s="491"/>
      <c r="CK2602" s="490"/>
      <c r="CL2602" s="186"/>
    </row>
    <row r="2603" spans="67:90" x14ac:dyDescent="0.2">
      <c r="BO2603" s="490"/>
      <c r="BP2603" s="73"/>
      <c r="BQ2603" s="73"/>
      <c r="BR2603" s="73"/>
      <c r="BS2603" s="493"/>
      <c r="BT2603" s="493"/>
      <c r="BU2603" s="493"/>
      <c r="BV2603" s="70"/>
      <c r="BW2603" s="70"/>
      <c r="BX2603" s="70"/>
      <c r="BY2603" s="70"/>
      <c r="BZ2603" s="70"/>
      <c r="CA2603" s="70"/>
      <c r="CB2603" s="70"/>
      <c r="CC2603" s="70"/>
      <c r="CD2603" s="491"/>
      <c r="CE2603" s="491"/>
      <c r="CF2603" s="491"/>
      <c r="CG2603" s="491"/>
      <c r="CH2603" s="491"/>
      <c r="CI2603" s="491"/>
      <c r="CJ2603" s="491"/>
      <c r="CK2603" s="490"/>
      <c r="CL2603" s="186"/>
    </row>
    <row r="2604" spans="67:90" x14ac:dyDescent="0.2">
      <c r="BO2604" s="490"/>
      <c r="BP2604" s="73"/>
      <c r="BQ2604" s="73"/>
      <c r="BR2604" s="73"/>
      <c r="BS2604" s="493"/>
      <c r="BT2604" s="493"/>
      <c r="BU2604" s="493"/>
      <c r="BV2604" s="70"/>
      <c r="BW2604" s="70"/>
      <c r="BX2604" s="70"/>
      <c r="BY2604" s="70"/>
      <c r="BZ2604" s="70"/>
      <c r="CA2604" s="70"/>
      <c r="CB2604" s="70"/>
      <c r="CC2604" s="70"/>
      <c r="CD2604" s="491"/>
      <c r="CE2604" s="491"/>
      <c r="CF2604" s="491"/>
      <c r="CG2604" s="491"/>
      <c r="CH2604" s="491"/>
      <c r="CI2604" s="491"/>
      <c r="CJ2604" s="491"/>
      <c r="CK2604" s="490"/>
      <c r="CL2604" s="186"/>
    </row>
    <row r="2605" spans="67:90" x14ac:dyDescent="0.2">
      <c r="BO2605" s="490"/>
      <c r="BP2605" s="73"/>
      <c r="BQ2605" s="73"/>
      <c r="BR2605" s="73"/>
      <c r="BS2605" s="493"/>
      <c r="BT2605" s="493"/>
      <c r="BU2605" s="493"/>
      <c r="BV2605" s="70"/>
      <c r="BW2605" s="70"/>
      <c r="BX2605" s="70"/>
      <c r="BY2605" s="70"/>
      <c r="BZ2605" s="70"/>
      <c r="CA2605" s="70"/>
      <c r="CB2605" s="70"/>
      <c r="CC2605" s="70"/>
      <c r="CD2605" s="491"/>
      <c r="CE2605" s="491"/>
      <c r="CF2605" s="491"/>
      <c r="CG2605" s="491"/>
      <c r="CH2605" s="491"/>
      <c r="CI2605" s="491"/>
      <c r="CJ2605" s="491"/>
      <c r="CK2605" s="490"/>
      <c r="CL2605" s="186"/>
    </row>
    <row r="2606" spans="67:90" x14ac:dyDescent="0.2">
      <c r="BO2606" s="490"/>
      <c r="BP2606" s="73"/>
      <c r="BQ2606" s="73"/>
      <c r="BR2606" s="73"/>
      <c r="BS2606" s="493"/>
      <c r="BT2606" s="493"/>
      <c r="BU2606" s="493"/>
      <c r="BV2606" s="70"/>
      <c r="BW2606" s="70"/>
      <c r="BX2606" s="70"/>
      <c r="BY2606" s="70"/>
      <c r="BZ2606" s="70"/>
      <c r="CA2606" s="70"/>
      <c r="CB2606" s="70"/>
      <c r="CC2606" s="70"/>
      <c r="CD2606" s="491"/>
      <c r="CE2606" s="491"/>
      <c r="CF2606" s="491"/>
      <c r="CG2606" s="491"/>
      <c r="CH2606" s="491"/>
      <c r="CI2606" s="491"/>
      <c r="CJ2606" s="491"/>
      <c r="CK2606" s="490"/>
      <c r="CL2606" s="186"/>
    </row>
    <row r="2607" spans="67:90" x14ac:dyDescent="0.2">
      <c r="BO2607" s="490"/>
      <c r="BP2607" s="73"/>
      <c r="BQ2607" s="73"/>
      <c r="BR2607" s="73"/>
      <c r="BS2607" s="493"/>
      <c r="BT2607" s="493"/>
      <c r="BU2607" s="493"/>
      <c r="BV2607" s="70"/>
      <c r="BW2607" s="70"/>
      <c r="BX2607" s="70"/>
      <c r="BY2607" s="70"/>
      <c r="BZ2607" s="70"/>
      <c r="CA2607" s="70"/>
      <c r="CB2607" s="70"/>
      <c r="CC2607" s="70"/>
      <c r="CD2607" s="491"/>
      <c r="CE2607" s="491"/>
      <c r="CF2607" s="491"/>
      <c r="CG2607" s="491"/>
      <c r="CH2607" s="491"/>
      <c r="CI2607" s="491"/>
      <c r="CJ2607" s="491"/>
      <c r="CK2607" s="490"/>
      <c r="CL2607" s="186"/>
    </row>
    <row r="2608" spans="67:90" x14ac:dyDescent="0.2">
      <c r="BO2608" s="490"/>
      <c r="BP2608" s="73"/>
      <c r="BQ2608" s="73"/>
      <c r="BR2608" s="73"/>
      <c r="BS2608" s="493"/>
      <c r="BT2608" s="493"/>
      <c r="BU2608" s="493"/>
      <c r="BV2608" s="70"/>
      <c r="BW2608" s="70"/>
      <c r="BX2608" s="70"/>
      <c r="BY2608" s="70"/>
      <c r="BZ2608" s="70"/>
      <c r="CA2608" s="70"/>
      <c r="CB2608" s="70"/>
      <c r="CC2608" s="70"/>
      <c r="CD2608" s="491"/>
      <c r="CE2608" s="491"/>
      <c r="CF2608" s="491"/>
      <c r="CG2608" s="491"/>
      <c r="CH2608" s="491"/>
      <c r="CI2608" s="491"/>
      <c r="CJ2608" s="491"/>
      <c r="CK2608" s="490"/>
      <c r="CL2608" s="186"/>
    </row>
    <row r="2609" spans="67:90" x14ac:dyDescent="0.2">
      <c r="BO2609" s="490"/>
      <c r="BP2609" s="73"/>
      <c r="BQ2609" s="73"/>
      <c r="BR2609" s="73"/>
      <c r="BS2609" s="493"/>
      <c r="BT2609" s="493"/>
      <c r="BU2609" s="493"/>
      <c r="BV2609" s="70"/>
      <c r="BW2609" s="70"/>
      <c r="BX2609" s="70"/>
      <c r="BY2609" s="70"/>
      <c r="BZ2609" s="70"/>
      <c r="CA2609" s="70"/>
      <c r="CB2609" s="70"/>
      <c r="CC2609" s="70"/>
      <c r="CD2609" s="491"/>
      <c r="CE2609" s="491"/>
      <c r="CF2609" s="491"/>
      <c r="CG2609" s="491"/>
      <c r="CH2609" s="491"/>
      <c r="CI2609" s="491"/>
      <c r="CJ2609" s="491"/>
      <c r="CK2609" s="490"/>
      <c r="CL2609" s="186"/>
    </row>
    <row r="2610" spans="67:90" x14ac:dyDescent="0.2">
      <c r="BO2610" s="490"/>
      <c r="BP2610" s="73"/>
      <c r="BQ2610" s="73"/>
      <c r="BR2610" s="73"/>
      <c r="BS2610" s="493"/>
      <c r="BT2610" s="493"/>
      <c r="BU2610" s="493"/>
      <c r="BV2610" s="70"/>
      <c r="BW2610" s="70"/>
      <c r="BX2610" s="70"/>
      <c r="BY2610" s="70"/>
      <c r="BZ2610" s="70"/>
      <c r="CA2610" s="70"/>
      <c r="CB2610" s="70"/>
      <c r="CC2610" s="70"/>
      <c r="CD2610" s="491"/>
      <c r="CE2610" s="491"/>
      <c r="CF2610" s="491"/>
      <c r="CG2610" s="491"/>
      <c r="CH2610" s="491"/>
      <c r="CI2610" s="491"/>
      <c r="CJ2610" s="491"/>
      <c r="CK2610" s="490"/>
      <c r="CL2610" s="186"/>
    </row>
    <row r="2611" spans="67:90" x14ac:dyDescent="0.2">
      <c r="BO2611" s="490"/>
      <c r="BP2611" s="73"/>
      <c r="BQ2611" s="73"/>
      <c r="BR2611" s="73"/>
      <c r="BS2611" s="493"/>
      <c r="BT2611" s="493"/>
      <c r="BU2611" s="493"/>
      <c r="BV2611" s="70"/>
      <c r="BW2611" s="70"/>
      <c r="BX2611" s="70"/>
      <c r="BY2611" s="70"/>
      <c r="BZ2611" s="70"/>
      <c r="CA2611" s="70"/>
      <c r="CB2611" s="70"/>
      <c r="CC2611" s="70"/>
      <c r="CD2611" s="491"/>
      <c r="CE2611" s="491"/>
      <c r="CF2611" s="491"/>
      <c r="CG2611" s="491"/>
      <c r="CH2611" s="491"/>
      <c r="CI2611" s="491"/>
      <c r="CJ2611" s="491"/>
      <c r="CK2611" s="490"/>
      <c r="CL2611" s="186"/>
    </row>
    <row r="2612" spans="67:90" x14ac:dyDescent="0.2">
      <c r="BO2612" s="490"/>
      <c r="BP2612" s="73"/>
      <c r="BQ2612" s="73"/>
      <c r="BR2612" s="73"/>
      <c r="BS2612" s="493"/>
      <c r="BT2612" s="493"/>
      <c r="BU2612" s="493"/>
      <c r="BV2612" s="70"/>
      <c r="BW2612" s="70"/>
      <c r="BX2612" s="70"/>
      <c r="BY2612" s="70"/>
      <c r="BZ2612" s="70"/>
      <c r="CA2612" s="70"/>
      <c r="CB2612" s="70"/>
      <c r="CC2612" s="70"/>
      <c r="CD2612" s="491"/>
      <c r="CE2612" s="491"/>
      <c r="CF2612" s="491"/>
      <c r="CG2612" s="491"/>
      <c r="CH2612" s="491"/>
      <c r="CI2612" s="491"/>
      <c r="CJ2612" s="491"/>
      <c r="CK2612" s="490"/>
      <c r="CL2612" s="186"/>
    </row>
    <row r="2613" spans="67:90" x14ac:dyDescent="0.2">
      <c r="BO2613" s="490"/>
      <c r="BP2613" s="73"/>
      <c r="BQ2613" s="73"/>
      <c r="BR2613" s="73"/>
      <c r="BS2613" s="493"/>
      <c r="BT2613" s="493"/>
      <c r="BU2613" s="493"/>
      <c r="BV2613" s="70"/>
      <c r="BW2613" s="70"/>
      <c r="BX2613" s="70"/>
      <c r="BY2613" s="70"/>
      <c r="BZ2613" s="70"/>
      <c r="CA2613" s="70"/>
      <c r="CB2613" s="70"/>
      <c r="CC2613" s="70"/>
      <c r="CD2613" s="491"/>
      <c r="CE2613" s="491"/>
      <c r="CF2613" s="491"/>
      <c r="CG2613" s="491"/>
      <c r="CH2613" s="491"/>
      <c r="CI2613" s="491"/>
      <c r="CJ2613" s="491"/>
      <c r="CK2613" s="490"/>
      <c r="CL2613" s="186"/>
    </row>
    <row r="2614" spans="67:90" x14ac:dyDescent="0.2">
      <c r="BO2614" s="490"/>
      <c r="BP2614" s="73"/>
      <c r="BQ2614" s="73"/>
      <c r="BR2614" s="73"/>
      <c r="BS2614" s="493"/>
      <c r="BT2614" s="493"/>
      <c r="BU2614" s="493"/>
      <c r="BV2614" s="70"/>
      <c r="BW2614" s="70"/>
      <c r="BX2614" s="70"/>
      <c r="BY2614" s="70"/>
      <c r="BZ2614" s="70"/>
      <c r="CA2614" s="70"/>
      <c r="CB2614" s="70"/>
      <c r="CC2614" s="70"/>
      <c r="CD2614" s="491"/>
      <c r="CE2614" s="491"/>
      <c r="CF2614" s="491"/>
      <c r="CG2614" s="491"/>
      <c r="CH2614" s="491"/>
      <c r="CI2614" s="491"/>
      <c r="CJ2614" s="491"/>
      <c r="CK2614" s="490"/>
      <c r="CL2614" s="186"/>
    </row>
    <row r="2615" spans="67:90" x14ac:dyDescent="0.2">
      <c r="BO2615" s="490"/>
      <c r="BP2615" s="73"/>
      <c r="BQ2615" s="73"/>
      <c r="BR2615" s="73"/>
      <c r="BS2615" s="493"/>
      <c r="BT2615" s="493"/>
      <c r="BU2615" s="493"/>
      <c r="BV2615" s="70"/>
      <c r="BW2615" s="70"/>
      <c r="BX2615" s="70"/>
      <c r="BY2615" s="70"/>
      <c r="BZ2615" s="70"/>
      <c r="CA2615" s="70"/>
      <c r="CB2615" s="70"/>
      <c r="CC2615" s="70"/>
      <c r="CD2615" s="491"/>
      <c r="CE2615" s="491"/>
      <c r="CF2615" s="491"/>
      <c r="CG2615" s="491"/>
      <c r="CH2615" s="491"/>
      <c r="CI2615" s="491"/>
      <c r="CJ2615" s="491"/>
      <c r="CK2615" s="490"/>
      <c r="CL2615" s="186"/>
    </row>
    <row r="2616" spans="67:90" x14ac:dyDescent="0.2">
      <c r="BO2616" s="490"/>
      <c r="BP2616" s="73"/>
      <c r="BQ2616" s="73"/>
      <c r="BR2616" s="73"/>
      <c r="BS2616" s="493"/>
      <c r="BT2616" s="493"/>
      <c r="BU2616" s="493"/>
      <c r="BV2616" s="70"/>
      <c r="BW2616" s="70"/>
      <c r="BX2616" s="70"/>
      <c r="BY2616" s="70"/>
      <c r="BZ2616" s="70"/>
      <c r="CA2616" s="70"/>
      <c r="CB2616" s="70"/>
      <c r="CC2616" s="70"/>
      <c r="CD2616" s="491"/>
      <c r="CE2616" s="491"/>
      <c r="CF2616" s="491"/>
      <c r="CG2616" s="491"/>
      <c r="CH2616" s="491"/>
      <c r="CI2616" s="491"/>
      <c r="CJ2616" s="491"/>
      <c r="CK2616" s="490"/>
      <c r="CL2616" s="186"/>
    </row>
    <row r="2617" spans="67:90" x14ac:dyDescent="0.2">
      <c r="BO2617" s="490"/>
      <c r="BP2617" s="73"/>
      <c r="BQ2617" s="73"/>
      <c r="BR2617" s="73"/>
      <c r="BS2617" s="493"/>
      <c r="BT2617" s="493"/>
      <c r="BU2617" s="493"/>
      <c r="BV2617" s="70"/>
      <c r="BW2617" s="70"/>
      <c r="BX2617" s="70"/>
      <c r="BY2617" s="70"/>
      <c r="BZ2617" s="70"/>
      <c r="CA2617" s="70"/>
      <c r="CB2617" s="70"/>
      <c r="CC2617" s="70"/>
      <c r="CD2617" s="491"/>
      <c r="CE2617" s="491"/>
      <c r="CF2617" s="491"/>
      <c r="CG2617" s="491"/>
      <c r="CH2617" s="491"/>
      <c r="CI2617" s="491"/>
      <c r="CJ2617" s="491"/>
      <c r="CK2617" s="490"/>
      <c r="CL2617" s="186"/>
    </row>
    <row r="2618" spans="67:90" x14ac:dyDescent="0.2">
      <c r="BO2618" s="490"/>
      <c r="BP2618" s="73"/>
      <c r="BQ2618" s="73"/>
      <c r="BR2618" s="73"/>
      <c r="BS2618" s="493"/>
      <c r="BT2618" s="493"/>
      <c r="BU2618" s="493"/>
      <c r="BV2618" s="70"/>
      <c r="BW2618" s="70"/>
      <c r="BX2618" s="70"/>
      <c r="BY2618" s="70"/>
      <c r="BZ2618" s="70"/>
      <c r="CA2618" s="70"/>
      <c r="CB2618" s="70"/>
      <c r="CC2618" s="70"/>
      <c r="CD2618" s="491"/>
      <c r="CE2618" s="491"/>
      <c r="CF2618" s="491"/>
      <c r="CG2618" s="491"/>
      <c r="CH2618" s="491"/>
      <c r="CI2618" s="491"/>
      <c r="CJ2618" s="491"/>
      <c r="CK2618" s="490"/>
      <c r="CL2618" s="186"/>
    </row>
    <row r="2619" spans="67:90" x14ac:dyDescent="0.2">
      <c r="BO2619" s="490"/>
      <c r="BP2619" s="73"/>
      <c r="BQ2619" s="73"/>
      <c r="BR2619" s="73"/>
      <c r="BS2619" s="493"/>
      <c r="BT2619" s="493"/>
      <c r="BU2619" s="493"/>
      <c r="BV2619" s="70"/>
      <c r="BW2619" s="70"/>
      <c r="BX2619" s="70"/>
      <c r="BY2619" s="70"/>
      <c r="BZ2619" s="70"/>
      <c r="CA2619" s="70"/>
      <c r="CB2619" s="70"/>
      <c r="CC2619" s="70"/>
      <c r="CD2619" s="491"/>
      <c r="CE2619" s="491"/>
      <c r="CF2619" s="491"/>
      <c r="CG2619" s="491"/>
      <c r="CH2619" s="491"/>
      <c r="CI2619" s="491"/>
      <c r="CJ2619" s="491"/>
      <c r="CK2619" s="490"/>
      <c r="CL2619" s="186"/>
    </row>
    <row r="2620" spans="67:90" x14ac:dyDescent="0.2">
      <c r="BO2620" s="490"/>
      <c r="BP2620" s="73"/>
      <c r="BQ2620" s="73"/>
      <c r="BR2620" s="73"/>
      <c r="BS2620" s="493"/>
      <c r="BT2620" s="493"/>
      <c r="BU2620" s="493"/>
      <c r="BV2620" s="70"/>
      <c r="BW2620" s="70"/>
      <c r="BX2620" s="70"/>
      <c r="BY2620" s="70"/>
      <c r="BZ2620" s="70"/>
      <c r="CA2620" s="70"/>
      <c r="CB2620" s="70"/>
      <c r="CC2620" s="70"/>
      <c r="CD2620" s="491"/>
      <c r="CE2620" s="491"/>
      <c r="CF2620" s="491"/>
      <c r="CG2620" s="491"/>
      <c r="CH2620" s="491"/>
      <c r="CI2620" s="491"/>
      <c r="CJ2620" s="491"/>
      <c r="CK2620" s="490"/>
      <c r="CL2620" s="186"/>
    </row>
    <row r="2621" spans="67:90" x14ac:dyDescent="0.2">
      <c r="BO2621" s="490"/>
      <c r="BP2621" s="73"/>
      <c r="BQ2621" s="73"/>
      <c r="BR2621" s="73"/>
      <c r="BS2621" s="493"/>
      <c r="BT2621" s="493"/>
      <c r="BU2621" s="493"/>
      <c r="BV2621" s="70"/>
      <c r="BW2621" s="70"/>
      <c r="BX2621" s="70"/>
      <c r="BY2621" s="70"/>
      <c r="BZ2621" s="70"/>
      <c r="CA2621" s="70"/>
      <c r="CB2621" s="70"/>
      <c r="CC2621" s="70"/>
      <c r="CD2621" s="491"/>
      <c r="CE2621" s="491"/>
      <c r="CF2621" s="491"/>
      <c r="CG2621" s="491"/>
      <c r="CH2621" s="491"/>
      <c r="CI2621" s="491"/>
      <c r="CJ2621" s="491"/>
      <c r="CK2621" s="490"/>
      <c r="CL2621" s="186"/>
    </row>
    <row r="2622" spans="67:90" x14ac:dyDescent="0.2">
      <c r="BO2622" s="490"/>
      <c r="BP2622" s="73"/>
      <c r="BQ2622" s="73"/>
      <c r="BR2622" s="73"/>
      <c r="BS2622" s="493"/>
      <c r="BT2622" s="493"/>
      <c r="BU2622" s="493"/>
      <c r="BV2622" s="70"/>
      <c r="BW2622" s="70"/>
      <c r="BX2622" s="70"/>
      <c r="BY2622" s="70"/>
      <c r="BZ2622" s="70"/>
      <c r="CA2622" s="70"/>
      <c r="CB2622" s="70"/>
      <c r="CC2622" s="70"/>
      <c r="CD2622" s="491"/>
      <c r="CE2622" s="491"/>
      <c r="CF2622" s="491"/>
      <c r="CG2622" s="491"/>
      <c r="CH2622" s="491"/>
      <c r="CI2622" s="491"/>
      <c r="CJ2622" s="491"/>
      <c r="CK2622" s="490"/>
      <c r="CL2622" s="186"/>
    </row>
    <row r="2623" spans="67:90" x14ac:dyDescent="0.2">
      <c r="BO2623" s="490"/>
      <c r="BP2623" s="73"/>
      <c r="BQ2623" s="73"/>
      <c r="BR2623" s="73"/>
      <c r="BS2623" s="493"/>
      <c r="BT2623" s="493"/>
      <c r="BU2623" s="493"/>
      <c r="BV2623" s="70"/>
      <c r="BW2623" s="70"/>
      <c r="BX2623" s="70"/>
      <c r="BY2623" s="70"/>
      <c r="BZ2623" s="70"/>
      <c r="CA2623" s="70"/>
      <c r="CB2623" s="70"/>
      <c r="CC2623" s="70"/>
      <c r="CD2623" s="491"/>
      <c r="CE2623" s="491"/>
      <c r="CF2623" s="491"/>
      <c r="CG2623" s="491"/>
      <c r="CH2623" s="491"/>
      <c r="CI2623" s="491"/>
      <c r="CJ2623" s="491"/>
      <c r="CK2623" s="490"/>
      <c r="CL2623" s="186"/>
    </row>
    <row r="2624" spans="67:90" x14ac:dyDescent="0.2">
      <c r="BO2624" s="490"/>
      <c r="BP2624" s="73"/>
      <c r="BQ2624" s="73"/>
      <c r="BR2624" s="73"/>
      <c r="BS2624" s="493"/>
      <c r="BT2624" s="493"/>
      <c r="BU2624" s="493"/>
      <c r="BV2624" s="70"/>
      <c r="BW2624" s="70"/>
      <c r="BX2624" s="70"/>
      <c r="BY2624" s="70"/>
      <c r="BZ2624" s="70"/>
      <c r="CA2624" s="70"/>
      <c r="CB2624" s="70"/>
      <c r="CC2624" s="70"/>
      <c r="CD2624" s="491"/>
      <c r="CE2624" s="491"/>
      <c r="CF2624" s="491"/>
      <c r="CG2624" s="491"/>
      <c r="CH2624" s="491"/>
      <c r="CI2624" s="491"/>
      <c r="CJ2624" s="491"/>
      <c r="CK2624" s="490"/>
      <c r="CL2624" s="186"/>
    </row>
    <row r="2625" spans="67:90" x14ac:dyDescent="0.2">
      <c r="BO2625" s="490"/>
      <c r="BP2625" s="73"/>
      <c r="BQ2625" s="73"/>
      <c r="BR2625" s="73"/>
      <c r="BS2625" s="493"/>
      <c r="BT2625" s="493"/>
      <c r="BU2625" s="493"/>
      <c r="BV2625" s="70"/>
      <c r="BW2625" s="70"/>
      <c r="BX2625" s="70"/>
      <c r="BY2625" s="70"/>
      <c r="BZ2625" s="70"/>
      <c r="CA2625" s="70"/>
      <c r="CB2625" s="70"/>
      <c r="CC2625" s="70"/>
      <c r="CD2625" s="491"/>
      <c r="CE2625" s="491"/>
      <c r="CF2625" s="491"/>
      <c r="CG2625" s="491"/>
      <c r="CH2625" s="491"/>
      <c r="CI2625" s="491"/>
      <c r="CJ2625" s="491"/>
      <c r="CK2625" s="490"/>
      <c r="CL2625" s="186"/>
    </row>
    <row r="2626" spans="67:90" x14ac:dyDescent="0.2">
      <c r="BO2626" s="490"/>
      <c r="BP2626" s="73"/>
      <c r="BQ2626" s="73"/>
      <c r="BR2626" s="73"/>
      <c r="BS2626" s="493"/>
      <c r="BT2626" s="493"/>
      <c r="BU2626" s="493"/>
      <c r="BV2626" s="70"/>
      <c r="BW2626" s="70"/>
      <c r="BX2626" s="70"/>
      <c r="BY2626" s="70"/>
      <c r="BZ2626" s="70"/>
      <c r="CA2626" s="70"/>
      <c r="CB2626" s="70"/>
      <c r="CC2626" s="70"/>
      <c r="CD2626" s="491"/>
      <c r="CE2626" s="491"/>
      <c r="CF2626" s="491"/>
      <c r="CG2626" s="491"/>
      <c r="CH2626" s="491"/>
      <c r="CI2626" s="491"/>
      <c r="CJ2626" s="491"/>
      <c r="CK2626" s="490"/>
      <c r="CL2626" s="186"/>
    </row>
    <row r="2627" spans="67:90" x14ac:dyDescent="0.2">
      <c r="BO2627" s="490"/>
      <c r="BP2627" s="73"/>
      <c r="BQ2627" s="73"/>
      <c r="BR2627" s="73"/>
      <c r="BS2627" s="493"/>
      <c r="BT2627" s="493"/>
      <c r="BU2627" s="493"/>
      <c r="BV2627" s="70"/>
      <c r="BW2627" s="70"/>
      <c r="BX2627" s="70"/>
      <c r="BY2627" s="70"/>
      <c r="BZ2627" s="70"/>
      <c r="CA2627" s="70"/>
      <c r="CB2627" s="70"/>
      <c r="CC2627" s="70"/>
      <c r="CD2627" s="491"/>
      <c r="CE2627" s="491"/>
      <c r="CF2627" s="491"/>
      <c r="CG2627" s="491"/>
      <c r="CH2627" s="491"/>
      <c r="CI2627" s="491"/>
      <c r="CJ2627" s="491"/>
      <c r="CK2627" s="490"/>
      <c r="CL2627" s="186"/>
    </row>
    <row r="2628" spans="67:90" x14ac:dyDescent="0.2">
      <c r="BO2628" s="490"/>
      <c r="BP2628" s="73"/>
      <c r="BQ2628" s="73"/>
      <c r="BR2628" s="73"/>
      <c r="BS2628" s="493"/>
      <c r="BT2628" s="493"/>
      <c r="BU2628" s="493"/>
      <c r="BV2628" s="70"/>
      <c r="BW2628" s="70"/>
      <c r="BX2628" s="70"/>
      <c r="BY2628" s="70"/>
      <c r="BZ2628" s="70"/>
      <c r="CA2628" s="70"/>
      <c r="CB2628" s="70"/>
      <c r="CC2628" s="70"/>
      <c r="CD2628" s="491"/>
      <c r="CE2628" s="491"/>
      <c r="CF2628" s="491"/>
      <c r="CG2628" s="491"/>
      <c r="CH2628" s="491"/>
      <c r="CI2628" s="491"/>
      <c r="CJ2628" s="491"/>
      <c r="CK2628" s="490"/>
      <c r="CL2628" s="186"/>
    </row>
    <row r="2629" spans="67:90" x14ac:dyDescent="0.2">
      <c r="BO2629" s="490"/>
      <c r="BP2629" s="73"/>
      <c r="BQ2629" s="73"/>
      <c r="BR2629" s="73"/>
      <c r="BS2629" s="493"/>
      <c r="BT2629" s="493"/>
      <c r="BU2629" s="493"/>
      <c r="BV2629" s="70"/>
      <c r="BW2629" s="70"/>
      <c r="BX2629" s="70"/>
      <c r="BY2629" s="70"/>
      <c r="BZ2629" s="70"/>
      <c r="CA2629" s="70"/>
      <c r="CB2629" s="70"/>
      <c r="CC2629" s="70"/>
      <c r="CD2629" s="491"/>
      <c r="CE2629" s="491"/>
      <c r="CF2629" s="491"/>
      <c r="CG2629" s="491"/>
      <c r="CH2629" s="491"/>
      <c r="CI2629" s="491"/>
      <c r="CJ2629" s="491"/>
      <c r="CK2629" s="490"/>
      <c r="CL2629" s="186"/>
    </row>
    <row r="2630" spans="67:90" x14ac:dyDescent="0.2">
      <c r="BO2630" s="490"/>
      <c r="BP2630" s="73"/>
      <c r="BQ2630" s="73"/>
      <c r="BR2630" s="73"/>
      <c r="BS2630" s="493"/>
      <c r="BT2630" s="493"/>
      <c r="BU2630" s="493"/>
      <c r="BV2630" s="70"/>
      <c r="BW2630" s="70"/>
      <c r="BX2630" s="70"/>
      <c r="BY2630" s="70"/>
      <c r="BZ2630" s="70"/>
      <c r="CA2630" s="70"/>
      <c r="CB2630" s="70"/>
      <c r="CC2630" s="70"/>
      <c r="CD2630" s="491"/>
      <c r="CE2630" s="491"/>
      <c r="CF2630" s="491"/>
      <c r="CG2630" s="491"/>
      <c r="CH2630" s="491"/>
      <c r="CI2630" s="491"/>
      <c r="CJ2630" s="491"/>
      <c r="CK2630" s="490"/>
      <c r="CL2630" s="186"/>
    </row>
    <row r="2631" spans="67:90" x14ac:dyDescent="0.2">
      <c r="BO2631" s="490"/>
      <c r="BP2631" s="73"/>
      <c r="BQ2631" s="73"/>
      <c r="BR2631" s="73"/>
      <c r="BS2631" s="493"/>
      <c r="BT2631" s="493"/>
      <c r="BU2631" s="493"/>
      <c r="BV2631" s="70"/>
      <c r="BW2631" s="70"/>
      <c r="BX2631" s="70"/>
      <c r="BY2631" s="70"/>
      <c r="BZ2631" s="70"/>
      <c r="CA2631" s="70"/>
      <c r="CB2631" s="70"/>
      <c r="CC2631" s="70"/>
      <c r="CD2631" s="491"/>
      <c r="CE2631" s="491"/>
      <c r="CF2631" s="491"/>
      <c r="CG2631" s="491"/>
      <c r="CH2631" s="491"/>
      <c r="CI2631" s="491"/>
      <c r="CJ2631" s="491"/>
      <c r="CK2631" s="490"/>
      <c r="CL2631" s="186"/>
    </row>
    <row r="2632" spans="67:90" x14ac:dyDescent="0.2">
      <c r="BO2632" s="490"/>
      <c r="BP2632" s="73"/>
      <c r="BQ2632" s="73"/>
      <c r="BR2632" s="73"/>
      <c r="BS2632" s="493"/>
      <c r="BT2632" s="493"/>
      <c r="BU2632" s="493"/>
      <c r="BV2632" s="70"/>
      <c r="BW2632" s="70"/>
      <c r="BX2632" s="70"/>
      <c r="BY2632" s="70"/>
      <c r="BZ2632" s="70"/>
      <c r="CA2632" s="70"/>
      <c r="CB2632" s="70"/>
      <c r="CC2632" s="70"/>
      <c r="CD2632" s="491"/>
      <c r="CE2632" s="491"/>
      <c r="CF2632" s="491"/>
      <c r="CG2632" s="491"/>
      <c r="CH2632" s="491"/>
      <c r="CI2632" s="491"/>
      <c r="CJ2632" s="491"/>
      <c r="CK2632" s="490"/>
      <c r="CL2632" s="186"/>
    </row>
    <row r="2633" spans="67:90" x14ac:dyDescent="0.2">
      <c r="BO2633" s="490"/>
      <c r="BP2633" s="73"/>
      <c r="BQ2633" s="73"/>
      <c r="BR2633" s="73"/>
      <c r="BS2633" s="493"/>
      <c r="BT2633" s="493"/>
      <c r="BU2633" s="493"/>
      <c r="BV2633" s="70"/>
      <c r="BW2633" s="70"/>
      <c r="BX2633" s="70"/>
      <c r="BY2633" s="70"/>
      <c r="BZ2633" s="70"/>
      <c r="CA2633" s="70"/>
      <c r="CB2633" s="70"/>
      <c r="CC2633" s="70"/>
      <c r="CD2633" s="491"/>
      <c r="CE2633" s="491"/>
      <c r="CF2633" s="491"/>
      <c r="CG2633" s="491"/>
      <c r="CH2633" s="491"/>
      <c r="CI2633" s="491"/>
      <c r="CJ2633" s="491"/>
      <c r="CK2633" s="490"/>
      <c r="CL2633" s="186"/>
    </row>
    <row r="2634" spans="67:90" x14ac:dyDescent="0.2">
      <c r="BO2634" s="490"/>
      <c r="BP2634" s="73"/>
      <c r="BQ2634" s="73"/>
      <c r="BR2634" s="73"/>
      <c r="BS2634" s="493"/>
      <c r="BT2634" s="493"/>
      <c r="BU2634" s="493"/>
      <c r="BV2634" s="70"/>
      <c r="BW2634" s="70"/>
      <c r="BX2634" s="70"/>
      <c r="BY2634" s="70"/>
      <c r="BZ2634" s="70"/>
      <c r="CA2634" s="70"/>
      <c r="CB2634" s="70"/>
      <c r="CC2634" s="70"/>
      <c r="CD2634" s="491"/>
      <c r="CE2634" s="491"/>
      <c r="CF2634" s="491"/>
      <c r="CG2634" s="491"/>
      <c r="CH2634" s="491"/>
      <c r="CI2634" s="491"/>
      <c r="CJ2634" s="491"/>
      <c r="CK2634" s="490"/>
      <c r="CL2634" s="186"/>
    </row>
    <row r="2635" spans="67:90" x14ac:dyDescent="0.2">
      <c r="BO2635" s="490"/>
      <c r="BP2635" s="73"/>
      <c r="BQ2635" s="73"/>
      <c r="BR2635" s="73"/>
      <c r="BS2635" s="493"/>
      <c r="BT2635" s="493"/>
      <c r="BU2635" s="493"/>
      <c r="BV2635" s="70"/>
      <c r="BW2635" s="70"/>
      <c r="BX2635" s="70"/>
      <c r="BY2635" s="70"/>
      <c r="BZ2635" s="70"/>
      <c r="CA2635" s="70"/>
      <c r="CB2635" s="70"/>
      <c r="CC2635" s="70"/>
      <c r="CD2635" s="491"/>
      <c r="CE2635" s="491"/>
      <c r="CF2635" s="491"/>
      <c r="CG2635" s="491"/>
      <c r="CH2635" s="491"/>
      <c r="CI2635" s="491"/>
      <c r="CJ2635" s="491"/>
      <c r="CK2635" s="490"/>
      <c r="CL2635" s="186"/>
    </row>
    <row r="2636" spans="67:90" x14ac:dyDescent="0.2">
      <c r="BO2636" s="490"/>
      <c r="BP2636" s="73"/>
      <c r="BQ2636" s="73"/>
      <c r="BR2636" s="73"/>
      <c r="BS2636" s="493"/>
      <c r="BT2636" s="493"/>
      <c r="BU2636" s="493"/>
      <c r="BV2636" s="70"/>
      <c r="BW2636" s="70"/>
      <c r="BX2636" s="70"/>
      <c r="BY2636" s="70"/>
      <c r="BZ2636" s="70"/>
      <c r="CA2636" s="70"/>
      <c r="CB2636" s="70"/>
      <c r="CC2636" s="70"/>
      <c r="CD2636" s="491"/>
      <c r="CE2636" s="491"/>
      <c r="CF2636" s="491"/>
      <c r="CG2636" s="491"/>
      <c r="CH2636" s="491"/>
      <c r="CI2636" s="491"/>
      <c r="CJ2636" s="491"/>
      <c r="CK2636" s="490"/>
      <c r="CL2636" s="186"/>
    </row>
    <row r="2637" spans="67:90" x14ac:dyDescent="0.2">
      <c r="BO2637" s="490"/>
      <c r="BP2637" s="73"/>
      <c r="BQ2637" s="73"/>
      <c r="BR2637" s="73"/>
      <c r="BS2637" s="493"/>
      <c r="BT2637" s="493"/>
      <c r="BU2637" s="493"/>
      <c r="BV2637" s="70"/>
      <c r="BW2637" s="70"/>
      <c r="BX2637" s="70"/>
      <c r="BY2637" s="70"/>
      <c r="BZ2637" s="70"/>
      <c r="CA2637" s="70"/>
      <c r="CB2637" s="70"/>
      <c r="CC2637" s="70"/>
      <c r="CD2637" s="491"/>
      <c r="CE2637" s="491"/>
      <c r="CF2637" s="491"/>
      <c r="CG2637" s="491"/>
      <c r="CH2637" s="491"/>
      <c r="CI2637" s="491"/>
      <c r="CJ2637" s="491"/>
      <c r="CK2637" s="490"/>
      <c r="CL2637" s="186"/>
    </row>
    <row r="2638" spans="67:90" x14ac:dyDescent="0.2">
      <c r="BO2638" s="490"/>
      <c r="BP2638" s="73"/>
      <c r="BQ2638" s="73"/>
      <c r="BR2638" s="73"/>
      <c r="BS2638" s="493"/>
      <c r="BT2638" s="493"/>
      <c r="BU2638" s="493"/>
      <c r="BV2638" s="70"/>
      <c r="BW2638" s="70"/>
      <c r="BX2638" s="70"/>
      <c r="BY2638" s="70"/>
      <c r="BZ2638" s="70"/>
      <c r="CA2638" s="70"/>
      <c r="CB2638" s="70"/>
      <c r="CC2638" s="70"/>
      <c r="CD2638" s="491"/>
      <c r="CE2638" s="491"/>
      <c r="CF2638" s="491"/>
      <c r="CG2638" s="491"/>
      <c r="CH2638" s="491"/>
      <c r="CI2638" s="491"/>
      <c r="CJ2638" s="491"/>
      <c r="CK2638" s="490"/>
      <c r="CL2638" s="186"/>
    </row>
    <row r="2639" spans="67:90" x14ac:dyDescent="0.2">
      <c r="BO2639" s="490"/>
      <c r="BP2639" s="73"/>
      <c r="BQ2639" s="73"/>
      <c r="BR2639" s="73"/>
      <c r="BS2639" s="493"/>
      <c r="BT2639" s="493"/>
      <c r="BU2639" s="493"/>
      <c r="BV2639" s="70"/>
      <c r="BW2639" s="70"/>
      <c r="BX2639" s="70"/>
      <c r="BY2639" s="70"/>
      <c r="BZ2639" s="70"/>
      <c r="CA2639" s="70"/>
      <c r="CB2639" s="70"/>
      <c r="CC2639" s="70"/>
      <c r="CD2639" s="491"/>
      <c r="CE2639" s="491"/>
      <c r="CF2639" s="491"/>
      <c r="CG2639" s="491"/>
      <c r="CH2639" s="491"/>
      <c r="CI2639" s="491"/>
      <c r="CJ2639" s="491"/>
      <c r="CK2639" s="490"/>
      <c r="CL2639" s="186"/>
    </row>
    <row r="2640" spans="67:90" x14ac:dyDescent="0.2">
      <c r="BO2640" s="490"/>
      <c r="BP2640" s="73"/>
      <c r="BQ2640" s="73"/>
      <c r="BR2640" s="73"/>
      <c r="BS2640" s="493"/>
      <c r="BT2640" s="493"/>
      <c r="BU2640" s="493"/>
      <c r="BV2640" s="70"/>
      <c r="BW2640" s="70"/>
      <c r="BX2640" s="70"/>
      <c r="BY2640" s="70"/>
      <c r="BZ2640" s="70"/>
      <c r="CA2640" s="70"/>
      <c r="CB2640" s="70"/>
      <c r="CC2640" s="70"/>
      <c r="CD2640" s="491"/>
      <c r="CE2640" s="491"/>
      <c r="CF2640" s="491"/>
      <c r="CG2640" s="491"/>
      <c r="CH2640" s="491"/>
      <c r="CI2640" s="491"/>
      <c r="CJ2640" s="491"/>
      <c r="CK2640" s="490"/>
      <c r="CL2640" s="186"/>
    </row>
    <row r="2641" spans="67:90" x14ac:dyDescent="0.2">
      <c r="BO2641" s="490"/>
      <c r="BP2641" s="73"/>
      <c r="BQ2641" s="73"/>
      <c r="BR2641" s="73"/>
      <c r="BS2641" s="493"/>
      <c r="BT2641" s="493"/>
      <c r="BU2641" s="493"/>
      <c r="BV2641" s="70"/>
      <c r="BW2641" s="70"/>
      <c r="BX2641" s="70"/>
      <c r="BY2641" s="70"/>
      <c r="BZ2641" s="70"/>
      <c r="CA2641" s="70"/>
      <c r="CB2641" s="70"/>
      <c r="CC2641" s="70"/>
      <c r="CD2641" s="491"/>
      <c r="CE2641" s="491"/>
      <c r="CF2641" s="491"/>
      <c r="CG2641" s="491"/>
      <c r="CH2641" s="491"/>
      <c r="CI2641" s="491"/>
      <c r="CJ2641" s="491"/>
      <c r="CK2641" s="490"/>
      <c r="CL2641" s="186"/>
    </row>
    <row r="2642" spans="67:90" x14ac:dyDescent="0.2">
      <c r="BO2642" s="490"/>
      <c r="BP2642" s="73"/>
      <c r="BQ2642" s="73"/>
      <c r="BR2642" s="73"/>
      <c r="BS2642" s="493"/>
      <c r="BT2642" s="493"/>
      <c r="BU2642" s="493"/>
      <c r="BV2642" s="70"/>
      <c r="BW2642" s="70"/>
      <c r="BX2642" s="70"/>
      <c r="BY2642" s="70"/>
      <c r="BZ2642" s="70"/>
      <c r="CA2642" s="70"/>
      <c r="CB2642" s="70"/>
      <c r="CC2642" s="70"/>
      <c r="CD2642" s="491"/>
      <c r="CE2642" s="491"/>
      <c r="CF2642" s="491"/>
      <c r="CG2642" s="491"/>
      <c r="CH2642" s="491"/>
      <c r="CI2642" s="491"/>
      <c r="CJ2642" s="491"/>
      <c r="CK2642" s="490"/>
      <c r="CL2642" s="186"/>
    </row>
    <row r="2643" spans="67:90" x14ac:dyDescent="0.2">
      <c r="BO2643" s="490"/>
      <c r="BP2643" s="73"/>
      <c r="BQ2643" s="73"/>
      <c r="BR2643" s="73"/>
      <c r="BS2643" s="493"/>
      <c r="BT2643" s="493"/>
      <c r="BU2643" s="493"/>
      <c r="BV2643" s="70"/>
      <c r="BW2643" s="70"/>
      <c r="BX2643" s="70"/>
      <c r="BY2643" s="70"/>
      <c r="BZ2643" s="70"/>
      <c r="CA2643" s="70"/>
      <c r="CB2643" s="70"/>
      <c r="CC2643" s="70"/>
      <c r="CD2643" s="491"/>
      <c r="CE2643" s="491"/>
      <c r="CF2643" s="491"/>
      <c r="CG2643" s="491"/>
      <c r="CH2643" s="491"/>
      <c r="CI2643" s="491"/>
      <c r="CJ2643" s="491"/>
      <c r="CK2643" s="490"/>
      <c r="CL2643" s="186"/>
    </row>
    <row r="2644" spans="67:90" x14ac:dyDescent="0.2">
      <c r="BO2644" s="490"/>
      <c r="BP2644" s="73"/>
      <c r="BQ2644" s="73"/>
      <c r="BR2644" s="73"/>
      <c r="BS2644" s="493"/>
      <c r="BT2644" s="493"/>
      <c r="BU2644" s="493"/>
      <c r="BV2644" s="70"/>
      <c r="BW2644" s="70"/>
      <c r="BX2644" s="70"/>
      <c r="BY2644" s="70"/>
      <c r="BZ2644" s="70"/>
      <c r="CA2644" s="70"/>
      <c r="CB2644" s="70"/>
      <c r="CC2644" s="70"/>
      <c r="CD2644" s="491"/>
      <c r="CE2644" s="491"/>
      <c r="CF2644" s="491"/>
      <c r="CG2644" s="491"/>
      <c r="CH2644" s="491"/>
      <c r="CI2644" s="491"/>
      <c r="CJ2644" s="491"/>
      <c r="CK2644" s="490"/>
      <c r="CL2644" s="186"/>
    </row>
    <row r="2645" spans="67:90" x14ac:dyDescent="0.2">
      <c r="BO2645" s="490"/>
      <c r="BP2645" s="73"/>
      <c r="BQ2645" s="73"/>
      <c r="BR2645" s="73"/>
      <c r="BS2645" s="493"/>
      <c r="BT2645" s="493"/>
      <c r="BU2645" s="493"/>
      <c r="BV2645" s="70"/>
      <c r="BW2645" s="70"/>
      <c r="BX2645" s="70"/>
      <c r="BY2645" s="70"/>
      <c r="BZ2645" s="70"/>
      <c r="CA2645" s="70"/>
      <c r="CB2645" s="70"/>
      <c r="CC2645" s="70"/>
      <c r="CD2645" s="491"/>
      <c r="CE2645" s="491"/>
      <c r="CF2645" s="491"/>
      <c r="CG2645" s="491"/>
      <c r="CH2645" s="491"/>
      <c r="CI2645" s="491"/>
      <c r="CJ2645" s="491"/>
      <c r="CK2645" s="490"/>
      <c r="CL2645" s="186"/>
    </row>
    <row r="2646" spans="67:90" x14ac:dyDescent="0.2">
      <c r="BO2646" s="490"/>
      <c r="BP2646" s="73"/>
      <c r="BQ2646" s="73"/>
      <c r="BR2646" s="73"/>
      <c r="BS2646" s="493"/>
      <c r="BT2646" s="493"/>
      <c r="BU2646" s="493"/>
      <c r="BV2646" s="70"/>
      <c r="BW2646" s="70"/>
      <c r="BX2646" s="70"/>
      <c r="BY2646" s="70"/>
      <c r="BZ2646" s="70"/>
      <c r="CA2646" s="70"/>
      <c r="CB2646" s="70"/>
      <c r="CC2646" s="70"/>
      <c r="CD2646" s="491"/>
      <c r="CE2646" s="491"/>
      <c r="CF2646" s="491"/>
      <c r="CG2646" s="491"/>
      <c r="CH2646" s="491"/>
      <c r="CI2646" s="491"/>
      <c r="CJ2646" s="491"/>
      <c r="CK2646" s="490"/>
      <c r="CL2646" s="186"/>
    </row>
    <row r="2647" spans="67:90" x14ac:dyDescent="0.2">
      <c r="BO2647" s="490"/>
      <c r="BP2647" s="73"/>
      <c r="BQ2647" s="73"/>
      <c r="BR2647" s="73"/>
      <c r="BS2647" s="493"/>
      <c r="BT2647" s="493"/>
      <c r="BU2647" s="493"/>
      <c r="BV2647" s="70"/>
      <c r="BW2647" s="70"/>
      <c r="BX2647" s="70"/>
      <c r="BY2647" s="70"/>
      <c r="BZ2647" s="70"/>
      <c r="CA2647" s="70"/>
      <c r="CB2647" s="70"/>
      <c r="CC2647" s="70"/>
      <c r="CD2647" s="491"/>
      <c r="CE2647" s="491"/>
      <c r="CF2647" s="491"/>
      <c r="CG2647" s="491"/>
      <c r="CH2647" s="491"/>
      <c r="CI2647" s="491"/>
      <c r="CJ2647" s="491"/>
      <c r="CK2647" s="490"/>
      <c r="CL2647" s="186"/>
    </row>
    <row r="2648" spans="67:90" x14ac:dyDescent="0.2">
      <c r="BO2648" s="490"/>
      <c r="BP2648" s="73"/>
      <c r="BQ2648" s="73"/>
      <c r="BR2648" s="73"/>
      <c r="BS2648" s="493"/>
      <c r="BT2648" s="493"/>
      <c r="BU2648" s="493"/>
      <c r="BV2648" s="70"/>
      <c r="BW2648" s="70"/>
      <c r="BX2648" s="70"/>
      <c r="BY2648" s="70"/>
      <c r="BZ2648" s="70"/>
      <c r="CA2648" s="70"/>
      <c r="CB2648" s="70"/>
      <c r="CC2648" s="70"/>
      <c r="CD2648" s="491"/>
      <c r="CE2648" s="491"/>
      <c r="CF2648" s="491"/>
      <c r="CG2648" s="491"/>
      <c r="CH2648" s="491"/>
      <c r="CI2648" s="491"/>
      <c r="CJ2648" s="491"/>
      <c r="CK2648" s="490"/>
      <c r="CL2648" s="186"/>
    </row>
    <row r="2649" spans="67:90" x14ac:dyDescent="0.2">
      <c r="BO2649" s="490"/>
      <c r="BP2649" s="73"/>
      <c r="BQ2649" s="73"/>
      <c r="BR2649" s="73"/>
      <c r="BS2649" s="493"/>
      <c r="BT2649" s="493"/>
      <c r="BU2649" s="493"/>
      <c r="BV2649" s="70"/>
      <c r="BW2649" s="70"/>
      <c r="BX2649" s="70"/>
      <c r="BY2649" s="70"/>
      <c r="BZ2649" s="70"/>
      <c r="CA2649" s="70"/>
      <c r="CB2649" s="70"/>
      <c r="CC2649" s="70"/>
      <c r="CD2649" s="491"/>
      <c r="CE2649" s="491"/>
      <c r="CF2649" s="491"/>
      <c r="CG2649" s="491"/>
      <c r="CH2649" s="491"/>
      <c r="CI2649" s="491"/>
      <c r="CJ2649" s="491"/>
      <c r="CK2649" s="490"/>
      <c r="CL2649" s="186"/>
    </row>
    <row r="2650" spans="67:90" x14ac:dyDescent="0.2">
      <c r="BO2650" s="490"/>
      <c r="BP2650" s="73"/>
      <c r="BQ2650" s="73"/>
      <c r="BR2650" s="73"/>
      <c r="BS2650" s="493"/>
      <c r="BT2650" s="493"/>
      <c r="BU2650" s="493"/>
      <c r="BV2650" s="70"/>
      <c r="BW2650" s="70"/>
      <c r="BX2650" s="70"/>
      <c r="BY2650" s="70"/>
      <c r="BZ2650" s="70"/>
      <c r="CA2650" s="70"/>
      <c r="CB2650" s="70"/>
      <c r="CC2650" s="70"/>
      <c r="CD2650" s="491"/>
      <c r="CE2650" s="491"/>
      <c r="CF2650" s="491"/>
      <c r="CG2650" s="491"/>
      <c r="CH2650" s="491"/>
      <c r="CI2650" s="491"/>
      <c r="CJ2650" s="491"/>
      <c r="CK2650" s="490"/>
      <c r="CL2650" s="186"/>
    </row>
    <row r="2651" spans="67:90" x14ac:dyDescent="0.2">
      <c r="BO2651" s="490"/>
      <c r="BP2651" s="73"/>
      <c r="BQ2651" s="73"/>
      <c r="BR2651" s="73"/>
      <c r="BS2651" s="493"/>
      <c r="BT2651" s="493"/>
      <c r="BU2651" s="493"/>
      <c r="BV2651" s="70"/>
      <c r="BW2651" s="70"/>
      <c r="BX2651" s="70"/>
      <c r="BY2651" s="70"/>
      <c r="BZ2651" s="70"/>
      <c r="CA2651" s="70"/>
      <c r="CB2651" s="70"/>
      <c r="CC2651" s="70"/>
      <c r="CD2651" s="491"/>
      <c r="CE2651" s="491"/>
      <c r="CF2651" s="491"/>
      <c r="CG2651" s="491"/>
      <c r="CH2651" s="491"/>
      <c r="CI2651" s="491"/>
      <c r="CJ2651" s="491"/>
      <c r="CK2651" s="490"/>
      <c r="CL2651" s="186"/>
    </row>
    <row r="2652" spans="67:90" x14ac:dyDescent="0.2">
      <c r="BO2652" s="490"/>
      <c r="BP2652" s="73"/>
      <c r="BQ2652" s="73"/>
      <c r="BR2652" s="73"/>
      <c r="BS2652" s="493"/>
      <c r="BT2652" s="493"/>
      <c r="BU2652" s="493"/>
      <c r="BV2652" s="70"/>
      <c r="BW2652" s="70"/>
      <c r="BX2652" s="70"/>
      <c r="BY2652" s="70"/>
      <c r="BZ2652" s="70"/>
      <c r="CA2652" s="70"/>
      <c r="CB2652" s="70"/>
      <c r="CC2652" s="70"/>
      <c r="CD2652" s="491"/>
      <c r="CE2652" s="491"/>
      <c r="CF2652" s="491"/>
      <c r="CG2652" s="491"/>
      <c r="CH2652" s="491"/>
      <c r="CI2652" s="491"/>
      <c r="CJ2652" s="491"/>
      <c r="CK2652" s="490"/>
      <c r="CL2652" s="186"/>
    </row>
    <row r="2653" spans="67:90" x14ac:dyDescent="0.2">
      <c r="BO2653" s="490"/>
      <c r="BP2653" s="73"/>
      <c r="BQ2653" s="73"/>
      <c r="BR2653" s="73"/>
      <c r="BS2653" s="493"/>
      <c r="BT2653" s="493"/>
      <c r="BU2653" s="493"/>
      <c r="BV2653" s="70"/>
      <c r="BW2653" s="70"/>
      <c r="BX2653" s="70"/>
      <c r="BY2653" s="70"/>
      <c r="BZ2653" s="70"/>
      <c r="CA2653" s="70"/>
      <c r="CB2653" s="70"/>
      <c r="CC2653" s="70"/>
      <c r="CD2653" s="491"/>
      <c r="CE2653" s="491"/>
      <c r="CF2653" s="491"/>
      <c r="CG2653" s="491"/>
      <c r="CH2653" s="491"/>
      <c r="CI2653" s="491"/>
      <c r="CJ2653" s="491"/>
      <c r="CK2653" s="490"/>
      <c r="CL2653" s="186"/>
    </row>
    <row r="2654" spans="67:90" x14ac:dyDescent="0.2">
      <c r="BO2654" s="490"/>
      <c r="BP2654" s="73"/>
      <c r="BQ2654" s="73"/>
      <c r="BR2654" s="73"/>
      <c r="BS2654" s="493"/>
      <c r="BT2654" s="493"/>
      <c r="BU2654" s="493"/>
      <c r="BV2654" s="70"/>
      <c r="BW2654" s="70"/>
      <c r="BX2654" s="70"/>
      <c r="BY2654" s="70"/>
      <c r="BZ2654" s="70"/>
      <c r="CA2654" s="70"/>
      <c r="CB2654" s="70"/>
      <c r="CC2654" s="70"/>
      <c r="CD2654" s="491"/>
      <c r="CE2654" s="491"/>
      <c r="CF2654" s="491"/>
      <c r="CG2654" s="491"/>
      <c r="CH2654" s="491"/>
      <c r="CI2654" s="491"/>
      <c r="CJ2654" s="491"/>
      <c r="CK2654" s="490"/>
      <c r="CL2654" s="186"/>
    </row>
    <row r="2655" spans="67:90" x14ac:dyDescent="0.2">
      <c r="BO2655" s="490"/>
      <c r="BP2655" s="73"/>
      <c r="BQ2655" s="73"/>
      <c r="BR2655" s="73"/>
      <c r="BS2655" s="493"/>
      <c r="BT2655" s="493"/>
      <c r="BU2655" s="493"/>
      <c r="BV2655" s="70"/>
      <c r="BW2655" s="70"/>
      <c r="BX2655" s="70"/>
      <c r="BY2655" s="70"/>
      <c r="BZ2655" s="70"/>
      <c r="CA2655" s="70"/>
      <c r="CB2655" s="70"/>
      <c r="CC2655" s="70"/>
      <c r="CD2655" s="491"/>
      <c r="CE2655" s="491"/>
      <c r="CF2655" s="491"/>
      <c r="CG2655" s="491"/>
      <c r="CH2655" s="491"/>
      <c r="CI2655" s="491"/>
      <c r="CJ2655" s="491"/>
      <c r="CK2655" s="490"/>
      <c r="CL2655" s="186"/>
    </row>
    <row r="2656" spans="67:90" x14ac:dyDescent="0.2">
      <c r="BO2656" s="490"/>
      <c r="BP2656" s="73"/>
      <c r="BQ2656" s="73"/>
      <c r="BR2656" s="73"/>
      <c r="BS2656" s="493"/>
      <c r="BT2656" s="493"/>
      <c r="BU2656" s="493"/>
      <c r="BV2656" s="70"/>
      <c r="BW2656" s="70"/>
      <c r="BX2656" s="70"/>
      <c r="BY2656" s="70"/>
      <c r="BZ2656" s="70"/>
      <c r="CA2656" s="70"/>
      <c r="CB2656" s="70"/>
      <c r="CC2656" s="70"/>
      <c r="CD2656" s="491"/>
      <c r="CE2656" s="491"/>
      <c r="CF2656" s="491"/>
      <c r="CG2656" s="491"/>
      <c r="CH2656" s="491"/>
      <c r="CI2656" s="491"/>
      <c r="CJ2656" s="491"/>
      <c r="CK2656" s="490"/>
      <c r="CL2656" s="186"/>
    </row>
    <row r="2657" spans="67:90" x14ac:dyDescent="0.2">
      <c r="BO2657" s="490"/>
      <c r="BP2657" s="73"/>
      <c r="BQ2657" s="73"/>
      <c r="BR2657" s="73"/>
      <c r="BS2657" s="493"/>
      <c r="BT2657" s="493"/>
      <c r="BU2657" s="493"/>
      <c r="BV2657" s="70"/>
      <c r="BW2657" s="70"/>
      <c r="BX2657" s="70"/>
      <c r="BY2657" s="70"/>
      <c r="BZ2657" s="70"/>
      <c r="CA2657" s="70"/>
      <c r="CB2657" s="70"/>
      <c r="CC2657" s="70"/>
      <c r="CD2657" s="491"/>
      <c r="CE2657" s="491"/>
      <c r="CF2657" s="491"/>
      <c r="CG2657" s="491"/>
      <c r="CH2657" s="491"/>
      <c r="CI2657" s="491"/>
      <c r="CJ2657" s="491"/>
      <c r="CK2657" s="490"/>
      <c r="CL2657" s="186"/>
    </row>
    <row r="2658" spans="67:90" x14ac:dyDescent="0.2">
      <c r="BO2658" s="490"/>
      <c r="BP2658" s="73"/>
      <c r="BQ2658" s="73"/>
      <c r="BR2658" s="73"/>
      <c r="BS2658" s="493"/>
      <c r="BT2658" s="493"/>
      <c r="BU2658" s="493"/>
      <c r="BV2658" s="70"/>
      <c r="BW2658" s="70"/>
      <c r="BX2658" s="70"/>
      <c r="BY2658" s="70"/>
      <c r="BZ2658" s="70"/>
      <c r="CA2658" s="70"/>
      <c r="CB2658" s="70"/>
      <c r="CC2658" s="70"/>
      <c r="CD2658" s="491"/>
      <c r="CE2658" s="491"/>
      <c r="CF2658" s="491"/>
      <c r="CG2658" s="491"/>
      <c r="CH2658" s="491"/>
      <c r="CI2658" s="491"/>
      <c r="CJ2658" s="491"/>
      <c r="CK2658" s="490"/>
      <c r="CL2658" s="186"/>
    </row>
    <row r="2659" spans="67:90" x14ac:dyDescent="0.2">
      <c r="BO2659" s="490"/>
      <c r="BP2659" s="73"/>
      <c r="BQ2659" s="73"/>
      <c r="BR2659" s="73"/>
      <c r="BS2659" s="493"/>
      <c r="BT2659" s="493"/>
      <c r="BU2659" s="493"/>
      <c r="BV2659" s="70"/>
      <c r="BW2659" s="70"/>
      <c r="BX2659" s="70"/>
      <c r="BY2659" s="70"/>
      <c r="BZ2659" s="70"/>
      <c r="CA2659" s="70"/>
      <c r="CB2659" s="70"/>
      <c r="CC2659" s="70"/>
      <c r="CD2659" s="491"/>
      <c r="CE2659" s="491"/>
      <c r="CF2659" s="491"/>
      <c r="CG2659" s="491"/>
      <c r="CH2659" s="491"/>
      <c r="CI2659" s="491"/>
      <c r="CJ2659" s="491"/>
      <c r="CK2659" s="490"/>
      <c r="CL2659" s="186"/>
    </row>
    <row r="2660" spans="67:90" x14ac:dyDescent="0.2">
      <c r="BO2660" s="490"/>
      <c r="BP2660" s="73"/>
      <c r="BQ2660" s="73"/>
      <c r="BR2660" s="73"/>
      <c r="BS2660" s="493"/>
      <c r="BT2660" s="493"/>
      <c r="BU2660" s="493"/>
      <c r="BV2660" s="70"/>
      <c r="BW2660" s="70"/>
      <c r="BX2660" s="70"/>
      <c r="BY2660" s="70"/>
      <c r="BZ2660" s="70"/>
      <c r="CA2660" s="70"/>
      <c r="CB2660" s="70"/>
      <c r="CC2660" s="70"/>
      <c r="CD2660" s="491"/>
      <c r="CE2660" s="491"/>
      <c r="CF2660" s="491"/>
      <c r="CG2660" s="491"/>
      <c r="CH2660" s="491"/>
      <c r="CI2660" s="491"/>
      <c r="CJ2660" s="491"/>
      <c r="CK2660" s="490"/>
      <c r="CL2660" s="186"/>
    </row>
    <row r="2661" spans="67:90" x14ac:dyDescent="0.2">
      <c r="BO2661" s="490"/>
      <c r="BP2661" s="73"/>
      <c r="BQ2661" s="73"/>
      <c r="BR2661" s="73"/>
      <c r="BS2661" s="493"/>
      <c r="BT2661" s="493"/>
      <c r="BU2661" s="493"/>
      <c r="BV2661" s="70"/>
      <c r="BW2661" s="70"/>
      <c r="BX2661" s="70"/>
      <c r="BY2661" s="70"/>
      <c r="BZ2661" s="70"/>
      <c r="CA2661" s="70"/>
      <c r="CB2661" s="70"/>
      <c r="CC2661" s="70"/>
      <c r="CD2661" s="491"/>
      <c r="CE2661" s="491"/>
      <c r="CF2661" s="491"/>
      <c r="CG2661" s="491"/>
      <c r="CH2661" s="491"/>
      <c r="CI2661" s="491"/>
      <c r="CJ2661" s="491"/>
      <c r="CK2661" s="490"/>
      <c r="CL2661" s="186"/>
    </row>
    <row r="2662" spans="67:90" x14ac:dyDescent="0.2">
      <c r="BO2662" s="490"/>
      <c r="BP2662" s="73"/>
      <c r="BQ2662" s="73"/>
      <c r="BR2662" s="73"/>
      <c r="BS2662" s="493"/>
      <c r="BT2662" s="493"/>
      <c r="BU2662" s="493"/>
      <c r="BV2662" s="70"/>
      <c r="BW2662" s="70"/>
      <c r="BX2662" s="70"/>
      <c r="BY2662" s="70"/>
      <c r="BZ2662" s="70"/>
      <c r="CA2662" s="70"/>
      <c r="CB2662" s="70"/>
      <c r="CC2662" s="70"/>
      <c r="CD2662" s="491"/>
      <c r="CE2662" s="491"/>
      <c r="CF2662" s="491"/>
      <c r="CG2662" s="491"/>
      <c r="CH2662" s="491"/>
      <c r="CI2662" s="491"/>
      <c r="CJ2662" s="491"/>
      <c r="CK2662" s="490"/>
      <c r="CL2662" s="186"/>
    </row>
    <row r="2663" spans="67:90" x14ac:dyDescent="0.2">
      <c r="BO2663" s="490"/>
      <c r="BP2663" s="73"/>
      <c r="BQ2663" s="73"/>
      <c r="BR2663" s="73"/>
      <c r="BS2663" s="493"/>
      <c r="BT2663" s="493"/>
      <c r="BU2663" s="493"/>
      <c r="BV2663" s="70"/>
      <c r="BW2663" s="70"/>
      <c r="BX2663" s="70"/>
      <c r="BY2663" s="70"/>
      <c r="BZ2663" s="70"/>
      <c r="CA2663" s="70"/>
      <c r="CB2663" s="70"/>
      <c r="CC2663" s="70"/>
      <c r="CD2663" s="491"/>
      <c r="CE2663" s="491"/>
      <c r="CF2663" s="491"/>
      <c r="CG2663" s="491"/>
      <c r="CH2663" s="491"/>
      <c r="CI2663" s="491"/>
      <c r="CJ2663" s="491"/>
      <c r="CK2663" s="490"/>
      <c r="CL2663" s="186"/>
    </row>
    <row r="2664" spans="67:90" x14ac:dyDescent="0.2">
      <c r="BO2664" s="490"/>
      <c r="BP2664" s="73"/>
      <c r="BQ2664" s="73"/>
      <c r="BR2664" s="73"/>
      <c r="BS2664" s="493"/>
      <c r="BT2664" s="493"/>
      <c r="BU2664" s="493"/>
      <c r="BV2664" s="70"/>
      <c r="BW2664" s="70"/>
      <c r="BX2664" s="70"/>
      <c r="BY2664" s="70"/>
      <c r="BZ2664" s="70"/>
      <c r="CA2664" s="70"/>
      <c r="CB2664" s="70"/>
      <c r="CC2664" s="70"/>
      <c r="CD2664" s="491"/>
      <c r="CE2664" s="491"/>
      <c r="CF2664" s="491"/>
      <c r="CG2664" s="491"/>
      <c r="CH2664" s="491"/>
      <c r="CI2664" s="491"/>
      <c r="CJ2664" s="491"/>
      <c r="CK2664" s="490"/>
      <c r="CL2664" s="186"/>
    </row>
    <row r="2665" spans="67:90" x14ac:dyDescent="0.2">
      <c r="BO2665" s="490"/>
      <c r="BP2665" s="73"/>
      <c r="BQ2665" s="73"/>
      <c r="BR2665" s="73"/>
      <c r="BS2665" s="493"/>
      <c r="BT2665" s="493"/>
      <c r="BU2665" s="493"/>
      <c r="BV2665" s="70"/>
      <c r="BW2665" s="70"/>
      <c r="BX2665" s="70"/>
      <c r="BY2665" s="70"/>
      <c r="BZ2665" s="70"/>
      <c r="CA2665" s="70"/>
      <c r="CB2665" s="70"/>
      <c r="CC2665" s="70"/>
      <c r="CD2665" s="491"/>
      <c r="CE2665" s="491"/>
      <c r="CF2665" s="491"/>
      <c r="CG2665" s="491"/>
      <c r="CH2665" s="491"/>
      <c r="CI2665" s="491"/>
      <c r="CJ2665" s="491"/>
      <c r="CK2665" s="490"/>
      <c r="CL2665" s="186"/>
    </row>
    <row r="2666" spans="67:90" x14ac:dyDescent="0.2">
      <c r="BO2666" s="490"/>
      <c r="BP2666" s="73"/>
      <c r="BQ2666" s="73"/>
      <c r="BR2666" s="73"/>
      <c r="BS2666" s="493"/>
      <c r="BT2666" s="493"/>
      <c r="BU2666" s="493"/>
      <c r="BV2666" s="70"/>
      <c r="BW2666" s="70"/>
      <c r="BX2666" s="70"/>
      <c r="BY2666" s="70"/>
      <c r="BZ2666" s="70"/>
      <c r="CA2666" s="70"/>
      <c r="CB2666" s="70"/>
      <c r="CC2666" s="70"/>
      <c r="CD2666" s="491"/>
      <c r="CE2666" s="491"/>
      <c r="CF2666" s="491"/>
      <c r="CG2666" s="491"/>
      <c r="CH2666" s="491"/>
      <c r="CI2666" s="491"/>
      <c r="CJ2666" s="491"/>
      <c r="CK2666" s="490"/>
      <c r="CL2666" s="186"/>
    </row>
    <row r="2667" spans="67:90" x14ac:dyDescent="0.2">
      <c r="BO2667" s="490"/>
      <c r="BP2667" s="73"/>
      <c r="BQ2667" s="73"/>
      <c r="BR2667" s="73"/>
      <c r="BS2667" s="493"/>
      <c r="BT2667" s="493"/>
      <c r="BU2667" s="493"/>
      <c r="BV2667" s="70"/>
      <c r="BW2667" s="70"/>
      <c r="BX2667" s="70"/>
      <c r="BY2667" s="70"/>
      <c r="BZ2667" s="70"/>
      <c r="CA2667" s="70"/>
      <c r="CB2667" s="70"/>
      <c r="CC2667" s="70"/>
      <c r="CD2667" s="491"/>
      <c r="CE2667" s="491"/>
      <c r="CF2667" s="491"/>
      <c r="CG2667" s="491"/>
      <c r="CH2667" s="491"/>
      <c r="CI2667" s="491"/>
      <c r="CJ2667" s="491"/>
      <c r="CK2667" s="490"/>
      <c r="CL2667" s="186"/>
    </row>
    <row r="2668" spans="67:90" x14ac:dyDescent="0.2">
      <c r="BO2668" s="490"/>
      <c r="BP2668" s="73"/>
      <c r="BQ2668" s="73"/>
      <c r="BR2668" s="73"/>
      <c r="BS2668" s="493"/>
      <c r="BT2668" s="493"/>
      <c r="BU2668" s="493"/>
      <c r="BV2668" s="70"/>
      <c r="BW2668" s="70"/>
      <c r="BX2668" s="70"/>
      <c r="BY2668" s="70"/>
      <c r="BZ2668" s="70"/>
      <c r="CA2668" s="70"/>
      <c r="CB2668" s="70"/>
      <c r="CC2668" s="70"/>
      <c r="CD2668" s="491"/>
      <c r="CE2668" s="491"/>
      <c r="CF2668" s="491"/>
      <c r="CG2668" s="491"/>
      <c r="CH2668" s="491"/>
      <c r="CI2668" s="491"/>
      <c r="CJ2668" s="491"/>
      <c r="CK2668" s="490"/>
      <c r="CL2668" s="186"/>
    </row>
    <row r="2669" spans="67:90" x14ac:dyDescent="0.2">
      <c r="BO2669" s="490"/>
      <c r="BP2669" s="73"/>
      <c r="BQ2669" s="73"/>
      <c r="BR2669" s="73"/>
      <c r="BS2669" s="493"/>
      <c r="BT2669" s="493"/>
      <c r="BU2669" s="493"/>
      <c r="BV2669" s="70"/>
      <c r="BW2669" s="70"/>
      <c r="BX2669" s="70"/>
      <c r="BY2669" s="70"/>
      <c r="BZ2669" s="70"/>
      <c r="CA2669" s="70"/>
      <c r="CB2669" s="70"/>
      <c r="CC2669" s="70"/>
      <c r="CD2669" s="491"/>
      <c r="CE2669" s="491"/>
      <c r="CF2669" s="491"/>
      <c r="CG2669" s="491"/>
      <c r="CH2669" s="491"/>
      <c r="CI2669" s="491"/>
      <c r="CJ2669" s="491"/>
      <c r="CK2669" s="490"/>
      <c r="CL2669" s="186"/>
    </row>
    <row r="2670" spans="67:90" x14ac:dyDescent="0.2">
      <c r="BO2670" s="490"/>
      <c r="BP2670" s="73"/>
      <c r="BQ2670" s="73"/>
      <c r="BR2670" s="73"/>
      <c r="BS2670" s="493"/>
      <c r="BT2670" s="493"/>
      <c r="BU2670" s="493"/>
      <c r="BV2670" s="70"/>
      <c r="BW2670" s="70"/>
      <c r="BX2670" s="70"/>
      <c r="BY2670" s="70"/>
      <c r="BZ2670" s="70"/>
      <c r="CA2670" s="70"/>
      <c r="CB2670" s="70"/>
      <c r="CC2670" s="70"/>
      <c r="CD2670" s="491"/>
      <c r="CE2670" s="491"/>
      <c r="CF2670" s="491"/>
      <c r="CG2670" s="491"/>
      <c r="CH2670" s="491"/>
      <c r="CI2670" s="491"/>
      <c r="CJ2670" s="491"/>
      <c r="CK2670" s="490"/>
      <c r="CL2670" s="186"/>
    </row>
    <row r="2671" spans="67:90" x14ac:dyDescent="0.2">
      <c r="BO2671" s="490"/>
      <c r="BP2671" s="73"/>
      <c r="BQ2671" s="73"/>
      <c r="BR2671" s="73"/>
      <c r="BS2671" s="493"/>
      <c r="BT2671" s="493"/>
      <c r="BU2671" s="493"/>
      <c r="BV2671" s="70"/>
      <c r="BW2671" s="70"/>
      <c r="BX2671" s="70"/>
      <c r="BY2671" s="70"/>
      <c r="BZ2671" s="70"/>
      <c r="CA2671" s="70"/>
      <c r="CB2671" s="70"/>
      <c r="CC2671" s="70"/>
      <c r="CD2671" s="491"/>
      <c r="CE2671" s="491"/>
      <c r="CF2671" s="491"/>
      <c r="CG2671" s="491"/>
      <c r="CH2671" s="491"/>
      <c r="CI2671" s="491"/>
      <c r="CJ2671" s="491"/>
      <c r="CK2671" s="490"/>
      <c r="CL2671" s="186"/>
    </row>
    <row r="2672" spans="67:90" x14ac:dyDescent="0.2">
      <c r="BO2672" s="490"/>
      <c r="BP2672" s="73"/>
      <c r="BQ2672" s="73"/>
      <c r="BR2672" s="73"/>
      <c r="BS2672" s="493"/>
      <c r="BT2672" s="493"/>
      <c r="BU2672" s="493"/>
      <c r="BV2672" s="70"/>
      <c r="BW2672" s="70"/>
      <c r="BX2672" s="70"/>
      <c r="BY2672" s="70"/>
      <c r="BZ2672" s="70"/>
      <c r="CA2672" s="70"/>
      <c r="CB2672" s="70"/>
      <c r="CC2672" s="70"/>
      <c r="CD2672" s="491"/>
      <c r="CE2672" s="491"/>
      <c r="CF2672" s="491"/>
      <c r="CG2672" s="491"/>
      <c r="CH2672" s="491"/>
      <c r="CI2672" s="491"/>
      <c r="CJ2672" s="491"/>
      <c r="CK2672" s="490"/>
      <c r="CL2672" s="186"/>
    </row>
    <row r="2673" spans="67:90" x14ac:dyDescent="0.2">
      <c r="BO2673" s="490"/>
      <c r="BP2673" s="73"/>
      <c r="BQ2673" s="73"/>
      <c r="BR2673" s="73"/>
      <c r="BS2673" s="493"/>
      <c r="BT2673" s="493"/>
      <c r="BU2673" s="493"/>
      <c r="BV2673" s="70"/>
      <c r="BW2673" s="70"/>
      <c r="BX2673" s="70"/>
      <c r="BY2673" s="70"/>
      <c r="BZ2673" s="70"/>
      <c r="CA2673" s="70"/>
      <c r="CB2673" s="70"/>
      <c r="CC2673" s="70"/>
      <c r="CD2673" s="491"/>
      <c r="CE2673" s="491"/>
      <c r="CF2673" s="491"/>
      <c r="CG2673" s="491"/>
      <c r="CH2673" s="491"/>
      <c r="CI2673" s="491"/>
      <c r="CJ2673" s="491"/>
      <c r="CK2673" s="490"/>
      <c r="CL2673" s="186"/>
    </row>
    <row r="2674" spans="67:90" x14ac:dyDescent="0.2">
      <c r="BO2674" s="490"/>
      <c r="BP2674" s="73"/>
      <c r="BQ2674" s="73"/>
      <c r="BR2674" s="73"/>
      <c r="BS2674" s="493"/>
      <c r="BT2674" s="493"/>
      <c r="BU2674" s="493"/>
      <c r="BV2674" s="70"/>
      <c r="BW2674" s="70"/>
      <c r="BX2674" s="70"/>
      <c r="BY2674" s="70"/>
      <c r="BZ2674" s="70"/>
      <c r="CA2674" s="70"/>
      <c r="CB2674" s="70"/>
      <c r="CC2674" s="70"/>
      <c r="CD2674" s="491"/>
      <c r="CE2674" s="491"/>
      <c r="CF2674" s="491"/>
      <c r="CG2674" s="491"/>
      <c r="CH2674" s="491"/>
      <c r="CI2674" s="491"/>
      <c r="CJ2674" s="491"/>
      <c r="CK2674" s="490"/>
      <c r="CL2674" s="186"/>
    </row>
    <row r="2675" spans="67:90" x14ac:dyDescent="0.2">
      <c r="BO2675" s="490"/>
      <c r="BP2675" s="73"/>
      <c r="BQ2675" s="73"/>
      <c r="BR2675" s="73"/>
      <c r="BS2675" s="493"/>
      <c r="BT2675" s="493"/>
      <c r="BU2675" s="493"/>
      <c r="BV2675" s="70"/>
      <c r="BW2675" s="70"/>
      <c r="BX2675" s="70"/>
      <c r="BY2675" s="70"/>
      <c r="BZ2675" s="70"/>
      <c r="CA2675" s="70"/>
      <c r="CB2675" s="70"/>
      <c r="CC2675" s="70"/>
      <c r="CD2675" s="491"/>
      <c r="CE2675" s="491"/>
      <c r="CF2675" s="491"/>
      <c r="CG2675" s="491"/>
      <c r="CH2675" s="491"/>
      <c r="CI2675" s="491"/>
      <c r="CJ2675" s="491"/>
      <c r="CK2675" s="490"/>
      <c r="CL2675" s="186"/>
    </row>
    <row r="2676" spans="67:90" x14ac:dyDescent="0.2">
      <c r="BO2676" s="490"/>
      <c r="BP2676" s="73"/>
      <c r="BQ2676" s="73"/>
      <c r="BR2676" s="73"/>
      <c r="BS2676" s="493"/>
      <c r="BT2676" s="493"/>
      <c r="BU2676" s="493"/>
      <c r="BV2676" s="70"/>
      <c r="BW2676" s="70"/>
      <c r="BX2676" s="70"/>
      <c r="BY2676" s="70"/>
      <c r="BZ2676" s="70"/>
      <c r="CA2676" s="70"/>
      <c r="CB2676" s="70"/>
      <c r="CC2676" s="70"/>
      <c r="CD2676" s="491"/>
      <c r="CE2676" s="491"/>
      <c r="CF2676" s="491"/>
      <c r="CG2676" s="491"/>
      <c r="CH2676" s="491"/>
      <c r="CI2676" s="491"/>
      <c r="CJ2676" s="491"/>
      <c r="CK2676" s="490"/>
      <c r="CL2676" s="186"/>
    </row>
    <row r="2677" spans="67:90" x14ac:dyDescent="0.2">
      <c r="BO2677" s="490"/>
      <c r="BP2677" s="73"/>
      <c r="BQ2677" s="73"/>
      <c r="BR2677" s="73"/>
      <c r="BS2677" s="493"/>
      <c r="BT2677" s="493"/>
      <c r="BU2677" s="493"/>
      <c r="BV2677" s="70"/>
      <c r="BW2677" s="70"/>
      <c r="BX2677" s="70"/>
      <c r="BY2677" s="70"/>
      <c r="BZ2677" s="70"/>
      <c r="CA2677" s="70"/>
      <c r="CB2677" s="70"/>
      <c r="CC2677" s="70"/>
      <c r="CD2677" s="491"/>
      <c r="CE2677" s="491"/>
      <c r="CF2677" s="491"/>
      <c r="CG2677" s="491"/>
      <c r="CH2677" s="491"/>
      <c r="CI2677" s="491"/>
      <c r="CJ2677" s="491"/>
      <c r="CK2677" s="490"/>
      <c r="CL2677" s="186"/>
    </row>
    <row r="2678" spans="67:90" x14ac:dyDescent="0.2">
      <c r="BO2678" s="490"/>
      <c r="BP2678" s="73"/>
      <c r="BQ2678" s="73"/>
      <c r="BR2678" s="73"/>
      <c r="BS2678" s="493"/>
      <c r="BT2678" s="493"/>
      <c r="BU2678" s="493"/>
      <c r="BV2678" s="70"/>
      <c r="BW2678" s="70"/>
      <c r="BX2678" s="70"/>
      <c r="BY2678" s="70"/>
      <c r="BZ2678" s="70"/>
      <c r="CA2678" s="70"/>
      <c r="CB2678" s="70"/>
      <c r="CC2678" s="70"/>
      <c r="CD2678" s="491"/>
      <c r="CE2678" s="491"/>
      <c r="CF2678" s="491"/>
      <c r="CG2678" s="491"/>
      <c r="CH2678" s="491"/>
      <c r="CI2678" s="491"/>
      <c r="CJ2678" s="491"/>
      <c r="CK2678" s="490"/>
      <c r="CL2678" s="186"/>
    </row>
    <row r="2679" spans="67:90" x14ac:dyDescent="0.2">
      <c r="BO2679" s="490"/>
      <c r="BP2679" s="73"/>
      <c r="BQ2679" s="73"/>
      <c r="BR2679" s="73"/>
      <c r="BS2679" s="493"/>
      <c r="BT2679" s="493"/>
      <c r="BU2679" s="493"/>
      <c r="BV2679" s="70"/>
      <c r="BW2679" s="70"/>
      <c r="BX2679" s="70"/>
      <c r="BY2679" s="70"/>
      <c r="BZ2679" s="70"/>
      <c r="CA2679" s="70"/>
      <c r="CB2679" s="70"/>
      <c r="CC2679" s="70"/>
      <c r="CD2679" s="491"/>
      <c r="CE2679" s="491"/>
      <c r="CF2679" s="491"/>
      <c r="CG2679" s="491"/>
      <c r="CH2679" s="491"/>
      <c r="CI2679" s="491"/>
      <c r="CJ2679" s="491"/>
      <c r="CK2679" s="490"/>
      <c r="CL2679" s="186"/>
    </row>
    <row r="2680" spans="67:90" x14ac:dyDescent="0.2">
      <c r="BO2680" s="490"/>
      <c r="BP2680" s="73"/>
      <c r="BQ2680" s="73"/>
      <c r="BR2680" s="73"/>
      <c r="BS2680" s="493"/>
      <c r="BT2680" s="493"/>
      <c r="BU2680" s="493"/>
      <c r="BV2680" s="70"/>
      <c r="BW2680" s="70"/>
      <c r="BX2680" s="70"/>
      <c r="BY2680" s="70"/>
      <c r="BZ2680" s="70"/>
      <c r="CA2680" s="70"/>
      <c r="CB2680" s="70"/>
      <c r="CC2680" s="70"/>
      <c r="CD2680" s="491"/>
      <c r="CE2680" s="491"/>
      <c r="CF2680" s="491"/>
      <c r="CG2680" s="491"/>
      <c r="CH2680" s="491"/>
      <c r="CI2680" s="491"/>
      <c r="CJ2680" s="491"/>
      <c r="CK2680" s="490"/>
      <c r="CL2680" s="186"/>
    </row>
    <row r="2681" spans="67:90" x14ac:dyDescent="0.2">
      <c r="BO2681" s="490"/>
      <c r="BP2681" s="73"/>
      <c r="BQ2681" s="73"/>
      <c r="BR2681" s="73"/>
      <c r="BS2681" s="493"/>
      <c r="BT2681" s="493"/>
      <c r="BU2681" s="493"/>
      <c r="BV2681" s="70"/>
      <c r="BW2681" s="70"/>
      <c r="BX2681" s="70"/>
      <c r="BY2681" s="70"/>
      <c r="BZ2681" s="70"/>
      <c r="CA2681" s="70"/>
      <c r="CB2681" s="70"/>
      <c r="CC2681" s="70"/>
      <c r="CD2681" s="491"/>
      <c r="CE2681" s="491"/>
      <c r="CF2681" s="491"/>
      <c r="CG2681" s="491"/>
      <c r="CH2681" s="491"/>
      <c r="CI2681" s="491"/>
      <c r="CJ2681" s="491"/>
      <c r="CK2681" s="490"/>
      <c r="CL2681" s="186"/>
    </row>
    <row r="2682" spans="67:90" x14ac:dyDescent="0.2">
      <c r="BO2682" s="490"/>
      <c r="BP2682" s="73"/>
      <c r="BQ2682" s="73"/>
      <c r="BR2682" s="73"/>
      <c r="BS2682" s="493"/>
      <c r="BT2682" s="493"/>
      <c r="BU2682" s="493"/>
      <c r="BV2682" s="70"/>
      <c r="BW2682" s="70"/>
      <c r="BX2682" s="70"/>
      <c r="BY2682" s="70"/>
      <c r="BZ2682" s="70"/>
      <c r="CA2682" s="70"/>
      <c r="CB2682" s="70"/>
      <c r="CC2682" s="70"/>
      <c r="CD2682" s="491"/>
      <c r="CE2682" s="491"/>
      <c r="CF2682" s="491"/>
      <c r="CG2682" s="491"/>
      <c r="CH2682" s="491"/>
      <c r="CI2682" s="491"/>
      <c r="CJ2682" s="491"/>
      <c r="CK2682" s="490"/>
      <c r="CL2682" s="186"/>
    </row>
    <row r="2683" spans="67:90" x14ac:dyDescent="0.2">
      <c r="BO2683" s="490"/>
      <c r="BP2683" s="73"/>
      <c r="BQ2683" s="73"/>
      <c r="BR2683" s="73"/>
      <c r="BS2683" s="493"/>
      <c r="BT2683" s="493"/>
      <c r="BU2683" s="493"/>
      <c r="BV2683" s="70"/>
      <c r="BW2683" s="70"/>
      <c r="BX2683" s="70"/>
      <c r="BY2683" s="70"/>
      <c r="BZ2683" s="70"/>
      <c r="CA2683" s="70"/>
      <c r="CB2683" s="70"/>
      <c r="CC2683" s="70"/>
      <c r="CD2683" s="491"/>
      <c r="CE2683" s="491"/>
      <c r="CF2683" s="491"/>
      <c r="CG2683" s="491"/>
      <c r="CH2683" s="491"/>
      <c r="CI2683" s="491"/>
      <c r="CJ2683" s="491"/>
      <c r="CK2683" s="490"/>
      <c r="CL2683" s="186"/>
    </row>
    <row r="2684" spans="67:90" x14ac:dyDescent="0.2">
      <c r="BO2684" s="490"/>
      <c r="BP2684" s="73"/>
      <c r="BQ2684" s="73"/>
      <c r="BR2684" s="73"/>
      <c r="BS2684" s="493"/>
      <c r="BT2684" s="493"/>
      <c r="BU2684" s="493"/>
      <c r="BV2684" s="70"/>
      <c r="BW2684" s="70"/>
      <c r="BX2684" s="70"/>
      <c r="BY2684" s="70"/>
      <c r="BZ2684" s="70"/>
      <c r="CA2684" s="70"/>
      <c r="CB2684" s="70"/>
      <c r="CC2684" s="70"/>
      <c r="CD2684" s="491"/>
      <c r="CE2684" s="491"/>
      <c r="CF2684" s="491"/>
      <c r="CG2684" s="491"/>
      <c r="CH2684" s="491"/>
      <c r="CI2684" s="491"/>
      <c r="CJ2684" s="491"/>
      <c r="CK2684" s="490"/>
      <c r="CL2684" s="186"/>
    </row>
    <row r="2685" spans="67:90" x14ac:dyDescent="0.2">
      <c r="BO2685" s="490"/>
      <c r="BP2685" s="73"/>
      <c r="BQ2685" s="73"/>
      <c r="BR2685" s="73"/>
      <c r="BS2685" s="493"/>
      <c r="BT2685" s="493"/>
      <c r="BU2685" s="493"/>
      <c r="BV2685" s="70"/>
      <c r="BW2685" s="70"/>
      <c r="BX2685" s="70"/>
      <c r="BY2685" s="70"/>
      <c r="BZ2685" s="70"/>
      <c r="CA2685" s="70"/>
      <c r="CB2685" s="70"/>
      <c r="CC2685" s="70"/>
      <c r="CD2685" s="491"/>
      <c r="CE2685" s="491"/>
      <c r="CF2685" s="491"/>
      <c r="CG2685" s="491"/>
      <c r="CH2685" s="491"/>
      <c r="CI2685" s="491"/>
      <c r="CJ2685" s="491"/>
      <c r="CK2685" s="490"/>
      <c r="CL2685" s="186"/>
    </row>
    <row r="2686" spans="67:90" x14ac:dyDescent="0.2">
      <c r="BO2686" s="490"/>
      <c r="BP2686" s="73"/>
      <c r="BQ2686" s="73"/>
      <c r="BR2686" s="73"/>
      <c r="BS2686" s="493"/>
      <c r="BT2686" s="493"/>
      <c r="BU2686" s="493"/>
      <c r="BV2686" s="70"/>
      <c r="BW2686" s="70"/>
      <c r="BX2686" s="70"/>
      <c r="BY2686" s="70"/>
      <c r="BZ2686" s="70"/>
      <c r="CA2686" s="70"/>
      <c r="CB2686" s="70"/>
      <c r="CC2686" s="70"/>
      <c r="CD2686" s="491"/>
      <c r="CE2686" s="491"/>
      <c r="CF2686" s="491"/>
      <c r="CG2686" s="491"/>
      <c r="CH2686" s="491"/>
      <c r="CI2686" s="491"/>
      <c r="CJ2686" s="491"/>
      <c r="CK2686" s="490"/>
      <c r="CL2686" s="186"/>
    </row>
    <row r="2687" spans="67:90" x14ac:dyDescent="0.2">
      <c r="BO2687" s="490"/>
      <c r="BP2687" s="73"/>
      <c r="BQ2687" s="73"/>
      <c r="BR2687" s="73"/>
      <c r="BS2687" s="493"/>
      <c r="BT2687" s="493"/>
      <c r="BU2687" s="493"/>
      <c r="BV2687" s="70"/>
      <c r="BW2687" s="70"/>
      <c r="BX2687" s="70"/>
      <c r="BY2687" s="70"/>
      <c r="BZ2687" s="70"/>
      <c r="CA2687" s="70"/>
      <c r="CB2687" s="70"/>
      <c r="CC2687" s="70"/>
      <c r="CD2687" s="491"/>
      <c r="CE2687" s="491"/>
      <c r="CF2687" s="491"/>
      <c r="CG2687" s="491"/>
      <c r="CH2687" s="491"/>
      <c r="CI2687" s="491"/>
      <c r="CJ2687" s="491"/>
      <c r="CK2687" s="490"/>
      <c r="CL2687" s="186"/>
    </row>
    <row r="2688" spans="67:90" x14ac:dyDescent="0.2">
      <c r="BO2688" s="490"/>
      <c r="BP2688" s="73"/>
      <c r="BQ2688" s="73"/>
      <c r="BR2688" s="73"/>
      <c r="BS2688" s="493"/>
      <c r="BT2688" s="493"/>
      <c r="BU2688" s="493"/>
      <c r="BV2688" s="70"/>
      <c r="BW2688" s="70"/>
      <c r="BX2688" s="70"/>
      <c r="BY2688" s="70"/>
      <c r="BZ2688" s="70"/>
      <c r="CA2688" s="70"/>
      <c r="CB2688" s="70"/>
      <c r="CC2688" s="70"/>
      <c r="CD2688" s="491"/>
      <c r="CE2688" s="491"/>
      <c r="CF2688" s="491"/>
      <c r="CG2688" s="491"/>
      <c r="CH2688" s="491"/>
      <c r="CI2688" s="491"/>
      <c r="CJ2688" s="491"/>
      <c r="CK2688" s="490"/>
      <c r="CL2688" s="186"/>
    </row>
    <row r="2689" spans="67:90" x14ac:dyDescent="0.2">
      <c r="BO2689" s="490"/>
      <c r="BP2689" s="73"/>
      <c r="BQ2689" s="73"/>
      <c r="BR2689" s="73"/>
      <c r="BS2689" s="493"/>
      <c r="BT2689" s="493"/>
      <c r="BU2689" s="493"/>
      <c r="BV2689" s="70"/>
      <c r="BW2689" s="70"/>
      <c r="BX2689" s="70"/>
      <c r="BY2689" s="70"/>
      <c r="BZ2689" s="70"/>
      <c r="CA2689" s="70"/>
      <c r="CB2689" s="70"/>
      <c r="CC2689" s="70"/>
      <c r="CD2689" s="491"/>
      <c r="CE2689" s="491"/>
      <c r="CF2689" s="491"/>
      <c r="CG2689" s="491"/>
      <c r="CH2689" s="491"/>
      <c r="CI2689" s="491"/>
      <c r="CJ2689" s="491"/>
      <c r="CK2689" s="490"/>
      <c r="CL2689" s="186"/>
    </row>
    <row r="2690" spans="67:90" x14ac:dyDescent="0.2">
      <c r="BO2690" s="490"/>
      <c r="BP2690" s="73"/>
      <c r="BQ2690" s="73"/>
      <c r="BR2690" s="73"/>
      <c r="BS2690" s="493"/>
      <c r="BT2690" s="493"/>
      <c r="BU2690" s="493"/>
      <c r="BV2690" s="70"/>
      <c r="BW2690" s="70"/>
      <c r="BX2690" s="70"/>
      <c r="BY2690" s="70"/>
      <c r="BZ2690" s="70"/>
      <c r="CA2690" s="70"/>
      <c r="CB2690" s="70"/>
      <c r="CC2690" s="70"/>
      <c r="CD2690" s="491"/>
      <c r="CE2690" s="491"/>
      <c r="CF2690" s="491"/>
      <c r="CG2690" s="491"/>
      <c r="CH2690" s="491"/>
      <c r="CI2690" s="491"/>
      <c r="CJ2690" s="491"/>
      <c r="CK2690" s="490"/>
      <c r="CL2690" s="186"/>
    </row>
    <row r="2691" spans="67:90" x14ac:dyDescent="0.2">
      <c r="BO2691" s="490"/>
      <c r="BP2691" s="73"/>
      <c r="BQ2691" s="73"/>
      <c r="BR2691" s="73"/>
      <c r="BS2691" s="493"/>
      <c r="BT2691" s="493"/>
      <c r="BU2691" s="493"/>
      <c r="BV2691" s="70"/>
      <c r="BW2691" s="70"/>
      <c r="BX2691" s="70"/>
      <c r="BY2691" s="70"/>
      <c r="BZ2691" s="70"/>
      <c r="CA2691" s="70"/>
      <c r="CB2691" s="70"/>
      <c r="CC2691" s="70"/>
      <c r="CD2691" s="491"/>
      <c r="CE2691" s="491"/>
      <c r="CF2691" s="491"/>
      <c r="CG2691" s="491"/>
      <c r="CH2691" s="491"/>
      <c r="CI2691" s="491"/>
      <c r="CJ2691" s="491"/>
      <c r="CK2691" s="490"/>
      <c r="CL2691" s="186"/>
    </row>
    <row r="2692" spans="67:90" x14ac:dyDescent="0.2">
      <c r="BO2692" s="490"/>
      <c r="BP2692" s="73"/>
      <c r="BQ2692" s="73"/>
      <c r="BR2692" s="73"/>
      <c r="BS2692" s="493"/>
      <c r="BT2692" s="493"/>
      <c r="BU2692" s="493"/>
      <c r="BV2692" s="70"/>
      <c r="BW2692" s="70"/>
      <c r="BX2692" s="70"/>
      <c r="BY2692" s="70"/>
      <c r="BZ2692" s="70"/>
      <c r="CA2692" s="70"/>
      <c r="CB2692" s="70"/>
      <c r="CC2692" s="70"/>
      <c r="CD2692" s="491"/>
      <c r="CE2692" s="491"/>
      <c r="CF2692" s="491"/>
      <c r="CG2692" s="491"/>
      <c r="CH2692" s="491"/>
      <c r="CI2692" s="491"/>
      <c r="CJ2692" s="491"/>
      <c r="CK2692" s="490"/>
      <c r="CL2692" s="186"/>
    </row>
    <row r="2693" spans="67:90" x14ac:dyDescent="0.2">
      <c r="BO2693" s="490"/>
      <c r="BP2693" s="73"/>
      <c r="BQ2693" s="73"/>
      <c r="BR2693" s="73"/>
      <c r="BS2693" s="493"/>
      <c r="BT2693" s="493"/>
      <c r="BU2693" s="493"/>
      <c r="BV2693" s="70"/>
      <c r="BW2693" s="70"/>
      <c r="BX2693" s="70"/>
      <c r="BY2693" s="70"/>
      <c r="BZ2693" s="70"/>
      <c r="CA2693" s="70"/>
      <c r="CB2693" s="70"/>
      <c r="CC2693" s="70"/>
      <c r="CD2693" s="491"/>
      <c r="CE2693" s="491"/>
      <c r="CF2693" s="491"/>
      <c r="CG2693" s="491"/>
      <c r="CH2693" s="491"/>
      <c r="CI2693" s="491"/>
      <c r="CJ2693" s="491"/>
      <c r="CK2693" s="490"/>
      <c r="CL2693" s="186"/>
    </row>
    <row r="2694" spans="67:90" x14ac:dyDescent="0.2">
      <c r="BO2694" s="490"/>
      <c r="BP2694" s="73"/>
      <c r="BQ2694" s="73"/>
      <c r="BR2694" s="73"/>
      <c r="BS2694" s="493"/>
      <c r="BT2694" s="493"/>
      <c r="BU2694" s="493"/>
      <c r="BV2694" s="70"/>
      <c r="BW2694" s="70"/>
      <c r="BX2694" s="70"/>
      <c r="BY2694" s="70"/>
      <c r="BZ2694" s="70"/>
      <c r="CA2694" s="70"/>
      <c r="CB2694" s="70"/>
      <c r="CC2694" s="70"/>
      <c r="CD2694" s="491"/>
      <c r="CE2694" s="491"/>
      <c r="CF2694" s="491"/>
      <c r="CG2694" s="491"/>
      <c r="CH2694" s="491"/>
      <c r="CI2694" s="491"/>
      <c r="CJ2694" s="491"/>
      <c r="CK2694" s="490"/>
      <c r="CL2694" s="186"/>
    </row>
    <row r="2695" spans="67:90" x14ac:dyDescent="0.2">
      <c r="BO2695" s="490"/>
      <c r="BP2695" s="73"/>
      <c r="BQ2695" s="73"/>
      <c r="BR2695" s="73"/>
      <c r="BS2695" s="493"/>
      <c r="BT2695" s="493"/>
      <c r="BU2695" s="493"/>
      <c r="BV2695" s="70"/>
      <c r="BW2695" s="70"/>
      <c r="BX2695" s="70"/>
      <c r="BY2695" s="70"/>
      <c r="BZ2695" s="70"/>
      <c r="CA2695" s="70"/>
      <c r="CB2695" s="70"/>
      <c r="CC2695" s="70"/>
      <c r="CD2695" s="491"/>
      <c r="CE2695" s="491"/>
      <c r="CF2695" s="491"/>
      <c r="CG2695" s="491"/>
      <c r="CH2695" s="491"/>
      <c r="CI2695" s="491"/>
      <c r="CJ2695" s="491"/>
      <c r="CK2695" s="490"/>
      <c r="CL2695" s="186"/>
    </row>
    <row r="2696" spans="67:90" x14ac:dyDescent="0.2">
      <c r="BO2696" s="490"/>
      <c r="BP2696" s="73"/>
      <c r="BQ2696" s="73"/>
      <c r="BR2696" s="73"/>
      <c r="BS2696" s="493"/>
      <c r="BT2696" s="493"/>
      <c r="BU2696" s="493"/>
      <c r="BV2696" s="70"/>
      <c r="BW2696" s="70"/>
      <c r="BX2696" s="70"/>
      <c r="BY2696" s="70"/>
      <c r="BZ2696" s="70"/>
      <c r="CA2696" s="70"/>
      <c r="CB2696" s="70"/>
      <c r="CC2696" s="70"/>
      <c r="CD2696" s="491"/>
      <c r="CE2696" s="491"/>
      <c r="CF2696" s="491"/>
      <c r="CG2696" s="491"/>
      <c r="CH2696" s="491"/>
      <c r="CI2696" s="491"/>
      <c r="CJ2696" s="491"/>
      <c r="CK2696" s="490"/>
      <c r="CL2696" s="186"/>
    </row>
    <row r="2697" spans="67:90" x14ac:dyDescent="0.2">
      <c r="BO2697" s="490"/>
      <c r="BP2697" s="73"/>
      <c r="BQ2697" s="73"/>
      <c r="BR2697" s="73"/>
      <c r="BS2697" s="493"/>
      <c r="BT2697" s="493"/>
      <c r="BU2697" s="493"/>
      <c r="BV2697" s="70"/>
      <c r="BW2697" s="70"/>
      <c r="BX2697" s="70"/>
      <c r="BY2697" s="70"/>
      <c r="BZ2697" s="70"/>
      <c r="CA2697" s="70"/>
      <c r="CB2697" s="70"/>
      <c r="CC2697" s="70"/>
      <c r="CD2697" s="491"/>
      <c r="CE2697" s="491"/>
      <c r="CF2697" s="491"/>
      <c r="CG2697" s="491"/>
      <c r="CH2697" s="491"/>
      <c r="CI2697" s="491"/>
      <c r="CJ2697" s="491"/>
      <c r="CK2697" s="490"/>
      <c r="CL2697" s="186"/>
    </row>
    <row r="2698" spans="67:90" x14ac:dyDescent="0.2">
      <c r="BO2698" s="490"/>
      <c r="BP2698" s="73"/>
      <c r="BQ2698" s="73"/>
      <c r="BR2698" s="73"/>
      <c r="BS2698" s="493"/>
      <c r="BT2698" s="493"/>
      <c r="BU2698" s="493"/>
      <c r="BV2698" s="70"/>
      <c r="BW2698" s="70"/>
      <c r="BX2698" s="70"/>
      <c r="BY2698" s="70"/>
      <c r="BZ2698" s="70"/>
      <c r="CA2698" s="70"/>
      <c r="CB2698" s="70"/>
      <c r="CC2698" s="70"/>
      <c r="CD2698" s="491"/>
      <c r="CE2698" s="491"/>
      <c r="CF2698" s="491"/>
      <c r="CG2698" s="491"/>
      <c r="CH2698" s="491"/>
      <c r="CI2698" s="491"/>
      <c r="CJ2698" s="491"/>
      <c r="CK2698" s="490"/>
      <c r="CL2698" s="186"/>
    </row>
    <row r="2699" spans="67:90" x14ac:dyDescent="0.2">
      <c r="BO2699" s="490"/>
      <c r="BP2699" s="73"/>
      <c r="BQ2699" s="73"/>
      <c r="BR2699" s="73"/>
      <c r="BS2699" s="493"/>
      <c r="BT2699" s="493"/>
      <c r="BU2699" s="493"/>
      <c r="BV2699" s="70"/>
      <c r="BW2699" s="70"/>
      <c r="BX2699" s="70"/>
      <c r="BY2699" s="70"/>
      <c r="BZ2699" s="70"/>
      <c r="CA2699" s="70"/>
      <c r="CB2699" s="70"/>
      <c r="CC2699" s="70"/>
      <c r="CD2699" s="491"/>
      <c r="CE2699" s="491"/>
      <c r="CF2699" s="491"/>
      <c r="CG2699" s="491"/>
      <c r="CH2699" s="491"/>
      <c r="CI2699" s="491"/>
      <c r="CJ2699" s="491"/>
      <c r="CK2699" s="490"/>
      <c r="CL2699" s="186"/>
    </row>
    <row r="2700" spans="67:90" x14ac:dyDescent="0.2">
      <c r="BO2700" s="490"/>
      <c r="BP2700" s="73"/>
      <c r="BQ2700" s="73"/>
      <c r="BR2700" s="73"/>
      <c r="BS2700" s="493"/>
      <c r="BT2700" s="493"/>
      <c r="BU2700" s="493"/>
      <c r="BV2700" s="70"/>
      <c r="BW2700" s="70"/>
      <c r="BX2700" s="70"/>
      <c r="BY2700" s="70"/>
      <c r="BZ2700" s="70"/>
      <c r="CA2700" s="70"/>
      <c r="CB2700" s="70"/>
      <c r="CC2700" s="70"/>
      <c r="CD2700" s="491"/>
      <c r="CE2700" s="491"/>
      <c r="CF2700" s="491"/>
      <c r="CG2700" s="491"/>
      <c r="CH2700" s="491"/>
      <c r="CI2700" s="491"/>
      <c r="CJ2700" s="491"/>
      <c r="CK2700" s="490"/>
      <c r="CL2700" s="186"/>
    </row>
    <row r="2701" spans="67:90" x14ac:dyDescent="0.2">
      <c r="BO2701" s="490"/>
      <c r="BP2701" s="73"/>
      <c r="BQ2701" s="73"/>
      <c r="BR2701" s="73"/>
      <c r="BS2701" s="493"/>
      <c r="BT2701" s="493"/>
      <c r="BU2701" s="493"/>
      <c r="BV2701" s="70"/>
      <c r="BW2701" s="70"/>
      <c r="BX2701" s="70"/>
      <c r="BY2701" s="70"/>
      <c r="BZ2701" s="70"/>
      <c r="CA2701" s="70"/>
      <c r="CB2701" s="70"/>
      <c r="CC2701" s="70"/>
      <c r="CD2701" s="491"/>
      <c r="CE2701" s="491"/>
      <c r="CF2701" s="491"/>
      <c r="CG2701" s="491"/>
      <c r="CH2701" s="491"/>
      <c r="CI2701" s="491"/>
      <c r="CJ2701" s="491"/>
      <c r="CK2701" s="490"/>
      <c r="CL2701" s="186"/>
    </row>
    <row r="2702" spans="67:90" x14ac:dyDescent="0.2">
      <c r="BO2702" s="490"/>
      <c r="BP2702" s="73"/>
      <c r="BQ2702" s="73"/>
      <c r="BR2702" s="73"/>
      <c r="BS2702" s="493"/>
      <c r="BT2702" s="493"/>
      <c r="BU2702" s="493"/>
      <c r="BV2702" s="70"/>
      <c r="BW2702" s="70"/>
      <c r="BX2702" s="70"/>
      <c r="BY2702" s="70"/>
      <c r="BZ2702" s="70"/>
      <c r="CA2702" s="70"/>
      <c r="CB2702" s="70"/>
      <c r="CC2702" s="70"/>
      <c r="CD2702" s="491"/>
      <c r="CE2702" s="491"/>
      <c r="CF2702" s="491"/>
      <c r="CG2702" s="491"/>
      <c r="CH2702" s="491"/>
      <c r="CI2702" s="491"/>
      <c r="CJ2702" s="491"/>
      <c r="CK2702" s="490"/>
      <c r="CL2702" s="186"/>
    </row>
    <row r="2703" spans="67:90" x14ac:dyDescent="0.2">
      <c r="BO2703" s="490"/>
      <c r="BP2703" s="73"/>
      <c r="BQ2703" s="73"/>
      <c r="BR2703" s="73"/>
      <c r="BS2703" s="493"/>
      <c r="BT2703" s="493"/>
      <c r="BU2703" s="493"/>
      <c r="BV2703" s="70"/>
      <c r="BW2703" s="70"/>
      <c r="BX2703" s="70"/>
      <c r="BY2703" s="70"/>
      <c r="BZ2703" s="70"/>
      <c r="CA2703" s="70"/>
      <c r="CB2703" s="70"/>
      <c r="CC2703" s="70"/>
      <c r="CD2703" s="491"/>
      <c r="CE2703" s="491"/>
      <c r="CF2703" s="491"/>
      <c r="CG2703" s="491"/>
      <c r="CH2703" s="491"/>
      <c r="CI2703" s="491"/>
      <c r="CJ2703" s="491"/>
      <c r="CK2703" s="490"/>
      <c r="CL2703" s="186"/>
    </row>
    <row r="2704" spans="67:90" x14ac:dyDescent="0.2">
      <c r="BO2704" s="490"/>
      <c r="BP2704" s="73"/>
      <c r="BQ2704" s="73"/>
      <c r="BR2704" s="73"/>
      <c r="BS2704" s="493"/>
      <c r="BT2704" s="493"/>
      <c r="BU2704" s="493"/>
      <c r="BV2704" s="70"/>
      <c r="BW2704" s="70"/>
      <c r="BX2704" s="70"/>
      <c r="BY2704" s="70"/>
      <c r="BZ2704" s="70"/>
      <c r="CA2704" s="70"/>
      <c r="CB2704" s="70"/>
      <c r="CC2704" s="70"/>
      <c r="CD2704" s="491"/>
      <c r="CE2704" s="491"/>
      <c r="CF2704" s="491"/>
      <c r="CG2704" s="491"/>
      <c r="CH2704" s="491"/>
      <c r="CI2704" s="491"/>
      <c r="CJ2704" s="491"/>
      <c r="CK2704" s="490"/>
      <c r="CL2704" s="186"/>
    </row>
    <row r="2705" spans="67:90" x14ac:dyDescent="0.2">
      <c r="BO2705" s="490"/>
      <c r="BP2705" s="73"/>
      <c r="BQ2705" s="73"/>
      <c r="BR2705" s="73"/>
      <c r="BS2705" s="493"/>
      <c r="BT2705" s="493"/>
      <c r="BU2705" s="493"/>
      <c r="BV2705" s="70"/>
      <c r="BW2705" s="70"/>
      <c r="BX2705" s="70"/>
      <c r="BY2705" s="70"/>
      <c r="BZ2705" s="70"/>
      <c r="CA2705" s="70"/>
      <c r="CB2705" s="70"/>
      <c r="CC2705" s="70"/>
      <c r="CD2705" s="491"/>
      <c r="CE2705" s="491"/>
      <c r="CF2705" s="491"/>
      <c r="CG2705" s="491"/>
      <c r="CH2705" s="491"/>
      <c r="CI2705" s="491"/>
      <c r="CJ2705" s="491"/>
      <c r="CK2705" s="490"/>
      <c r="CL2705" s="186"/>
    </row>
    <row r="2706" spans="67:90" x14ac:dyDescent="0.2">
      <c r="BO2706" s="490"/>
      <c r="BP2706" s="73"/>
      <c r="BQ2706" s="73"/>
      <c r="BR2706" s="73"/>
      <c r="BS2706" s="493"/>
      <c r="BT2706" s="493"/>
      <c r="BU2706" s="493"/>
      <c r="BV2706" s="70"/>
      <c r="BW2706" s="70"/>
      <c r="BX2706" s="70"/>
      <c r="BY2706" s="70"/>
      <c r="BZ2706" s="70"/>
      <c r="CA2706" s="70"/>
      <c r="CB2706" s="70"/>
      <c r="CC2706" s="70"/>
      <c r="CD2706" s="491"/>
      <c r="CE2706" s="491"/>
      <c r="CF2706" s="491"/>
      <c r="CG2706" s="491"/>
      <c r="CH2706" s="491"/>
      <c r="CI2706" s="491"/>
      <c r="CJ2706" s="491"/>
      <c r="CK2706" s="490"/>
      <c r="CL2706" s="186"/>
    </row>
    <row r="2707" spans="67:90" x14ac:dyDescent="0.2">
      <c r="BO2707" s="490"/>
      <c r="BP2707" s="73"/>
      <c r="BQ2707" s="73"/>
      <c r="BR2707" s="73"/>
      <c r="BS2707" s="493"/>
      <c r="BT2707" s="493"/>
      <c r="BU2707" s="493"/>
      <c r="BV2707" s="70"/>
      <c r="BW2707" s="70"/>
      <c r="BX2707" s="70"/>
      <c r="BY2707" s="70"/>
      <c r="BZ2707" s="70"/>
      <c r="CA2707" s="70"/>
      <c r="CB2707" s="70"/>
      <c r="CC2707" s="70"/>
      <c r="CD2707" s="491"/>
      <c r="CE2707" s="491"/>
      <c r="CF2707" s="491"/>
      <c r="CG2707" s="491"/>
      <c r="CH2707" s="491"/>
      <c r="CI2707" s="491"/>
      <c r="CJ2707" s="491"/>
      <c r="CK2707" s="490"/>
      <c r="CL2707" s="186"/>
    </row>
    <row r="2708" spans="67:90" x14ac:dyDescent="0.2">
      <c r="BO2708" s="490"/>
      <c r="BP2708" s="73"/>
      <c r="BQ2708" s="73"/>
      <c r="BR2708" s="73"/>
      <c r="BS2708" s="493"/>
      <c r="BT2708" s="493"/>
      <c r="BU2708" s="493"/>
      <c r="BV2708" s="70"/>
      <c r="BW2708" s="70"/>
      <c r="BX2708" s="70"/>
      <c r="BY2708" s="70"/>
      <c r="BZ2708" s="70"/>
      <c r="CA2708" s="70"/>
      <c r="CB2708" s="70"/>
      <c r="CC2708" s="70"/>
      <c r="CD2708" s="491"/>
      <c r="CE2708" s="491"/>
      <c r="CF2708" s="491"/>
      <c r="CG2708" s="491"/>
      <c r="CH2708" s="491"/>
      <c r="CI2708" s="491"/>
      <c r="CJ2708" s="491"/>
      <c r="CK2708" s="490"/>
      <c r="CL2708" s="186"/>
    </row>
    <row r="2709" spans="67:90" x14ac:dyDescent="0.2">
      <c r="BO2709" s="490"/>
      <c r="BP2709" s="73"/>
      <c r="BQ2709" s="73"/>
      <c r="BR2709" s="73"/>
      <c r="BS2709" s="493"/>
      <c r="BT2709" s="493"/>
      <c r="BU2709" s="493"/>
      <c r="BV2709" s="70"/>
      <c r="BW2709" s="70"/>
      <c r="BX2709" s="70"/>
      <c r="BY2709" s="70"/>
      <c r="BZ2709" s="70"/>
      <c r="CA2709" s="70"/>
      <c r="CB2709" s="70"/>
      <c r="CC2709" s="70"/>
      <c r="CD2709" s="491"/>
      <c r="CE2709" s="491"/>
      <c r="CF2709" s="491"/>
      <c r="CG2709" s="491"/>
      <c r="CH2709" s="491"/>
      <c r="CI2709" s="491"/>
      <c r="CJ2709" s="491"/>
      <c r="CK2709" s="490"/>
      <c r="CL2709" s="186"/>
    </row>
    <row r="2710" spans="67:90" x14ac:dyDescent="0.2">
      <c r="BO2710" s="490"/>
      <c r="BP2710" s="73"/>
      <c r="BQ2710" s="73"/>
      <c r="BR2710" s="73"/>
      <c r="BS2710" s="493"/>
      <c r="BT2710" s="493"/>
      <c r="BU2710" s="493"/>
      <c r="BV2710" s="70"/>
      <c r="BW2710" s="70"/>
      <c r="BX2710" s="70"/>
      <c r="BY2710" s="70"/>
      <c r="BZ2710" s="70"/>
      <c r="CA2710" s="70"/>
      <c r="CB2710" s="70"/>
      <c r="CC2710" s="70"/>
      <c r="CD2710" s="491"/>
      <c r="CE2710" s="491"/>
      <c r="CF2710" s="491"/>
      <c r="CG2710" s="491"/>
      <c r="CH2710" s="491"/>
      <c r="CI2710" s="491"/>
      <c r="CJ2710" s="491"/>
      <c r="CK2710" s="490"/>
      <c r="CL2710" s="186"/>
    </row>
    <row r="2711" spans="67:90" x14ac:dyDescent="0.2">
      <c r="BO2711" s="490"/>
      <c r="BP2711" s="73"/>
      <c r="BQ2711" s="73"/>
      <c r="BR2711" s="73"/>
      <c r="BS2711" s="493"/>
      <c r="BT2711" s="493"/>
      <c r="BU2711" s="493"/>
      <c r="BV2711" s="70"/>
      <c r="BW2711" s="70"/>
      <c r="BX2711" s="70"/>
      <c r="BY2711" s="70"/>
      <c r="BZ2711" s="70"/>
      <c r="CA2711" s="70"/>
      <c r="CB2711" s="70"/>
      <c r="CC2711" s="70"/>
      <c r="CD2711" s="491"/>
      <c r="CE2711" s="491"/>
      <c r="CF2711" s="491"/>
      <c r="CG2711" s="491"/>
      <c r="CH2711" s="491"/>
      <c r="CI2711" s="491"/>
      <c r="CJ2711" s="491"/>
      <c r="CK2711" s="490"/>
      <c r="CL2711" s="186"/>
    </row>
    <row r="2712" spans="67:90" x14ac:dyDescent="0.2">
      <c r="BO2712" s="490"/>
      <c r="BP2712" s="73"/>
      <c r="BQ2712" s="73"/>
      <c r="BR2712" s="73"/>
      <c r="BS2712" s="493"/>
      <c r="BT2712" s="493"/>
      <c r="BU2712" s="493"/>
      <c r="BV2712" s="70"/>
      <c r="BW2712" s="70"/>
      <c r="BX2712" s="70"/>
      <c r="BY2712" s="70"/>
      <c r="BZ2712" s="70"/>
      <c r="CA2712" s="70"/>
      <c r="CB2712" s="70"/>
      <c r="CC2712" s="70"/>
      <c r="CD2712" s="491"/>
      <c r="CE2712" s="491"/>
      <c r="CF2712" s="491"/>
      <c r="CG2712" s="491"/>
      <c r="CH2712" s="491"/>
      <c r="CI2712" s="491"/>
      <c r="CJ2712" s="491"/>
      <c r="CK2712" s="490"/>
      <c r="CL2712" s="186"/>
    </row>
    <row r="2713" spans="67:90" x14ac:dyDescent="0.2">
      <c r="BO2713" s="490"/>
      <c r="BP2713" s="73"/>
      <c r="BQ2713" s="73"/>
      <c r="BR2713" s="73"/>
      <c r="BS2713" s="493"/>
      <c r="BT2713" s="493"/>
      <c r="BU2713" s="493"/>
      <c r="BV2713" s="70"/>
      <c r="BW2713" s="70"/>
      <c r="BX2713" s="70"/>
      <c r="BY2713" s="70"/>
      <c r="BZ2713" s="70"/>
      <c r="CA2713" s="70"/>
      <c r="CB2713" s="70"/>
      <c r="CC2713" s="70"/>
      <c r="CD2713" s="491"/>
      <c r="CE2713" s="491"/>
      <c r="CF2713" s="491"/>
      <c r="CG2713" s="491"/>
      <c r="CH2713" s="491"/>
      <c r="CI2713" s="491"/>
      <c r="CJ2713" s="491"/>
      <c r="CK2713" s="490"/>
      <c r="CL2713" s="186"/>
    </row>
    <row r="2714" spans="67:90" x14ac:dyDescent="0.2">
      <c r="BO2714" s="490"/>
      <c r="BP2714" s="73"/>
      <c r="BQ2714" s="73"/>
      <c r="BR2714" s="73"/>
      <c r="BS2714" s="493"/>
      <c r="BT2714" s="493"/>
      <c r="BU2714" s="493"/>
      <c r="BV2714" s="70"/>
      <c r="BW2714" s="70"/>
      <c r="BX2714" s="70"/>
      <c r="BY2714" s="70"/>
      <c r="BZ2714" s="70"/>
      <c r="CA2714" s="70"/>
      <c r="CB2714" s="70"/>
      <c r="CC2714" s="70"/>
      <c r="CD2714" s="491"/>
      <c r="CE2714" s="491"/>
      <c r="CF2714" s="491"/>
      <c r="CG2714" s="491"/>
      <c r="CH2714" s="491"/>
      <c r="CI2714" s="491"/>
      <c r="CJ2714" s="491"/>
      <c r="CK2714" s="490"/>
      <c r="CL2714" s="186"/>
    </row>
    <row r="2715" spans="67:90" x14ac:dyDescent="0.2">
      <c r="BO2715" s="490"/>
      <c r="BP2715" s="73"/>
      <c r="BQ2715" s="73"/>
      <c r="BR2715" s="73"/>
      <c r="BS2715" s="493"/>
      <c r="BT2715" s="493"/>
      <c r="BU2715" s="493"/>
      <c r="BV2715" s="70"/>
      <c r="BW2715" s="70"/>
      <c r="BX2715" s="70"/>
      <c r="BY2715" s="70"/>
      <c r="BZ2715" s="70"/>
      <c r="CA2715" s="70"/>
      <c r="CB2715" s="70"/>
      <c r="CC2715" s="70"/>
      <c r="CD2715" s="491"/>
      <c r="CE2715" s="491"/>
      <c r="CF2715" s="491"/>
      <c r="CG2715" s="491"/>
      <c r="CH2715" s="491"/>
      <c r="CI2715" s="491"/>
      <c r="CJ2715" s="491"/>
      <c r="CK2715" s="490"/>
      <c r="CL2715" s="186"/>
    </row>
    <row r="2716" spans="67:90" x14ac:dyDescent="0.2">
      <c r="BO2716" s="490"/>
      <c r="BP2716" s="73"/>
      <c r="BQ2716" s="73"/>
      <c r="BR2716" s="73"/>
      <c r="BS2716" s="493"/>
      <c r="BT2716" s="493"/>
      <c r="BU2716" s="493"/>
      <c r="BV2716" s="70"/>
      <c r="BW2716" s="70"/>
      <c r="BX2716" s="70"/>
      <c r="BY2716" s="70"/>
      <c r="BZ2716" s="70"/>
      <c r="CA2716" s="70"/>
      <c r="CB2716" s="70"/>
      <c r="CC2716" s="70"/>
      <c r="CD2716" s="491"/>
      <c r="CE2716" s="491"/>
      <c r="CF2716" s="491"/>
      <c r="CG2716" s="491"/>
      <c r="CH2716" s="491"/>
      <c r="CI2716" s="491"/>
      <c r="CJ2716" s="491"/>
      <c r="CK2716" s="490"/>
      <c r="CL2716" s="186"/>
    </row>
    <row r="2717" spans="67:90" x14ac:dyDescent="0.2">
      <c r="BO2717" s="490"/>
      <c r="BP2717" s="73"/>
      <c r="BQ2717" s="73"/>
      <c r="BR2717" s="73"/>
      <c r="BS2717" s="493"/>
      <c r="BT2717" s="493"/>
      <c r="BU2717" s="493"/>
      <c r="BV2717" s="70"/>
      <c r="BW2717" s="70"/>
      <c r="BX2717" s="70"/>
      <c r="BY2717" s="70"/>
      <c r="BZ2717" s="70"/>
      <c r="CA2717" s="70"/>
      <c r="CB2717" s="70"/>
      <c r="CC2717" s="70"/>
      <c r="CD2717" s="491"/>
      <c r="CE2717" s="491"/>
      <c r="CF2717" s="491"/>
      <c r="CG2717" s="491"/>
      <c r="CH2717" s="491"/>
      <c r="CI2717" s="491"/>
      <c r="CJ2717" s="491"/>
      <c r="CK2717" s="490"/>
      <c r="CL2717" s="186"/>
    </row>
    <row r="2718" spans="67:90" x14ac:dyDescent="0.2">
      <c r="BO2718" s="490"/>
      <c r="BP2718" s="73"/>
      <c r="BQ2718" s="73"/>
      <c r="BR2718" s="73"/>
      <c r="BS2718" s="493"/>
      <c r="BT2718" s="493"/>
      <c r="BU2718" s="493"/>
      <c r="BV2718" s="70"/>
      <c r="BW2718" s="70"/>
      <c r="BX2718" s="70"/>
      <c r="BY2718" s="70"/>
      <c r="BZ2718" s="70"/>
      <c r="CA2718" s="70"/>
      <c r="CB2718" s="70"/>
      <c r="CC2718" s="70"/>
      <c r="CD2718" s="491"/>
      <c r="CE2718" s="491"/>
      <c r="CF2718" s="491"/>
      <c r="CG2718" s="491"/>
      <c r="CH2718" s="491"/>
      <c r="CI2718" s="491"/>
      <c r="CJ2718" s="491"/>
      <c r="CK2718" s="490"/>
      <c r="CL2718" s="186"/>
    </row>
    <row r="2719" spans="67:90" x14ac:dyDescent="0.2">
      <c r="BO2719" s="490"/>
      <c r="BP2719" s="73"/>
      <c r="BQ2719" s="73"/>
      <c r="BR2719" s="73"/>
      <c r="BS2719" s="493"/>
      <c r="BT2719" s="493"/>
      <c r="BU2719" s="493"/>
      <c r="BV2719" s="70"/>
      <c r="BW2719" s="70"/>
      <c r="BX2719" s="70"/>
      <c r="BY2719" s="70"/>
      <c r="BZ2719" s="70"/>
      <c r="CA2719" s="70"/>
      <c r="CB2719" s="70"/>
      <c r="CC2719" s="70"/>
      <c r="CD2719" s="491"/>
      <c r="CE2719" s="491"/>
      <c r="CF2719" s="491"/>
      <c r="CG2719" s="491"/>
      <c r="CH2719" s="491"/>
      <c r="CI2719" s="491"/>
      <c r="CJ2719" s="491"/>
      <c r="CK2719" s="490"/>
      <c r="CL2719" s="186"/>
    </row>
    <row r="2720" spans="67:90" x14ac:dyDescent="0.2">
      <c r="BO2720" s="490"/>
      <c r="BP2720" s="73"/>
      <c r="BQ2720" s="73"/>
      <c r="BR2720" s="73"/>
      <c r="BS2720" s="493"/>
      <c r="BT2720" s="493"/>
      <c r="BU2720" s="493"/>
      <c r="BV2720" s="70"/>
      <c r="BW2720" s="70"/>
      <c r="BX2720" s="70"/>
      <c r="BY2720" s="70"/>
      <c r="BZ2720" s="70"/>
      <c r="CA2720" s="70"/>
      <c r="CB2720" s="70"/>
      <c r="CC2720" s="70"/>
      <c r="CD2720" s="491"/>
      <c r="CE2720" s="491"/>
      <c r="CF2720" s="491"/>
      <c r="CG2720" s="491"/>
      <c r="CH2720" s="491"/>
      <c r="CI2720" s="491"/>
      <c r="CJ2720" s="491"/>
      <c r="CK2720" s="490"/>
      <c r="CL2720" s="186"/>
    </row>
    <row r="2721" spans="67:90" x14ac:dyDescent="0.2">
      <c r="BO2721" s="490"/>
      <c r="BP2721" s="73"/>
      <c r="BQ2721" s="73"/>
      <c r="BR2721" s="73"/>
      <c r="BS2721" s="493"/>
      <c r="BT2721" s="493"/>
      <c r="BU2721" s="493"/>
      <c r="BV2721" s="70"/>
      <c r="BW2721" s="70"/>
      <c r="BX2721" s="70"/>
      <c r="BY2721" s="70"/>
      <c r="BZ2721" s="70"/>
      <c r="CA2721" s="70"/>
      <c r="CB2721" s="70"/>
      <c r="CC2721" s="70"/>
      <c r="CD2721" s="491"/>
      <c r="CE2721" s="491"/>
      <c r="CF2721" s="491"/>
      <c r="CG2721" s="491"/>
      <c r="CH2721" s="491"/>
      <c r="CI2721" s="491"/>
      <c r="CJ2721" s="491"/>
      <c r="CK2721" s="490"/>
      <c r="CL2721" s="186"/>
    </row>
    <row r="2722" spans="67:90" x14ac:dyDescent="0.2">
      <c r="BO2722" s="490"/>
      <c r="BP2722" s="73"/>
      <c r="BQ2722" s="73"/>
      <c r="BR2722" s="73"/>
      <c r="BS2722" s="493"/>
      <c r="BT2722" s="493"/>
      <c r="BU2722" s="493"/>
      <c r="BV2722" s="70"/>
      <c r="BW2722" s="70"/>
      <c r="BX2722" s="70"/>
      <c r="BY2722" s="70"/>
      <c r="BZ2722" s="70"/>
      <c r="CA2722" s="70"/>
      <c r="CB2722" s="70"/>
      <c r="CC2722" s="70"/>
      <c r="CD2722" s="491"/>
      <c r="CE2722" s="491"/>
      <c r="CF2722" s="491"/>
      <c r="CG2722" s="491"/>
      <c r="CH2722" s="491"/>
      <c r="CI2722" s="491"/>
      <c r="CJ2722" s="491"/>
      <c r="CK2722" s="490"/>
      <c r="CL2722" s="186"/>
    </row>
    <row r="2723" spans="67:90" x14ac:dyDescent="0.2">
      <c r="BO2723" s="490"/>
      <c r="BP2723" s="73"/>
      <c r="BQ2723" s="73"/>
      <c r="BR2723" s="73"/>
      <c r="BS2723" s="493"/>
      <c r="BT2723" s="493"/>
      <c r="BU2723" s="493"/>
      <c r="BV2723" s="70"/>
      <c r="BW2723" s="70"/>
      <c r="BX2723" s="70"/>
      <c r="BY2723" s="70"/>
      <c r="BZ2723" s="70"/>
      <c r="CA2723" s="70"/>
      <c r="CB2723" s="70"/>
      <c r="CC2723" s="70"/>
      <c r="CD2723" s="491"/>
      <c r="CE2723" s="491"/>
      <c r="CF2723" s="491"/>
      <c r="CG2723" s="491"/>
      <c r="CH2723" s="491"/>
      <c r="CI2723" s="491"/>
      <c r="CJ2723" s="491"/>
      <c r="CK2723" s="490"/>
      <c r="CL2723" s="186"/>
    </row>
    <row r="2724" spans="67:90" x14ac:dyDescent="0.2">
      <c r="BO2724" s="490"/>
      <c r="BP2724" s="73"/>
      <c r="BQ2724" s="73"/>
      <c r="BR2724" s="73"/>
      <c r="BS2724" s="493"/>
      <c r="BT2724" s="493"/>
      <c r="BU2724" s="493"/>
      <c r="BV2724" s="70"/>
      <c r="BW2724" s="70"/>
      <c r="BX2724" s="70"/>
      <c r="BY2724" s="70"/>
      <c r="BZ2724" s="70"/>
      <c r="CA2724" s="70"/>
      <c r="CB2724" s="70"/>
      <c r="CC2724" s="70"/>
      <c r="CD2724" s="491"/>
      <c r="CE2724" s="491"/>
      <c r="CF2724" s="491"/>
      <c r="CG2724" s="491"/>
      <c r="CH2724" s="491"/>
      <c r="CI2724" s="491"/>
      <c r="CJ2724" s="491"/>
      <c r="CK2724" s="490"/>
      <c r="CL2724" s="186"/>
    </row>
    <row r="2725" spans="67:90" x14ac:dyDescent="0.2">
      <c r="BO2725" s="490"/>
      <c r="BP2725" s="73"/>
      <c r="BQ2725" s="73"/>
      <c r="BR2725" s="73"/>
      <c r="BS2725" s="493"/>
      <c r="BT2725" s="493"/>
      <c r="BU2725" s="493"/>
      <c r="BV2725" s="70"/>
      <c r="BW2725" s="70"/>
      <c r="BX2725" s="70"/>
      <c r="BY2725" s="70"/>
      <c r="BZ2725" s="70"/>
      <c r="CA2725" s="70"/>
      <c r="CB2725" s="70"/>
      <c r="CC2725" s="70"/>
      <c r="CD2725" s="491"/>
      <c r="CE2725" s="491"/>
      <c r="CF2725" s="491"/>
      <c r="CG2725" s="491"/>
      <c r="CH2725" s="491"/>
      <c r="CI2725" s="491"/>
      <c r="CJ2725" s="491"/>
      <c r="CK2725" s="490"/>
      <c r="CL2725" s="186"/>
    </row>
    <row r="2726" spans="67:90" x14ac:dyDescent="0.2">
      <c r="BO2726" s="490"/>
      <c r="BP2726" s="73"/>
      <c r="BQ2726" s="73"/>
      <c r="BR2726" s="73"/>
      <c r="BS2726" s="493"/>
      <c r="BT2726" s="493"/>
      <c r="BU2726" s="493"/>
      <c r="BV2726" s="70"/>
      <c r="BW2726" s="70"/>
      <c r="BX2726" s="70"/>
      <c r="BY2726" s="70"/>
      <c r="BZ2726" s="70"/>
      <c r="CA2726" s="70"/>
      <c r="CB2726" s="70"/>
      <c r="CC2726" s="70"/>
      <c r="CD2726" s="491"/>
      <c r="CE2726" s="491"/>
      <c r="CF2726" s="491"/>
      <c r="CG2726" s="491"/>
      <c r="CH2726" s="491"/>
      <c r="CI2726" s="491"/>
      <c r="CJ2726" s="491"/>
      <c r="CK2726" s="490"/>
      <c r="CL2726" s="186"/>
    </row>
    <row r="2727" spans="67:90" x14ac:dyDescent="0.2">
      <c r="BO2727" s="490"/>
      <c r="BP2727" s="73"/>
      <c r="BQ2727" s="73"/>
      <c r="BR2727" s="73"/>
      <c r="BS2727" s="493"/>
      <c r="BT2727" s="493"/>
      <c r="BU2727" s="493"/>
      <c r="BV2727" s="70"/>
      <c r="BW2727" s="70"/>
      <c r="BX2727" s="70"/>
      <c r="BY2727" s="70"/>
      <c r="BZ2727" s="70"/>
      <c r="CA2727" s="70"/>
      <c r="CB2727" s="70"/>
      <c r="CC2727" s="70"/>
      <c r="CD2727" s="491"/>
      <c r="CE2727" s="491"/>
      <c r="CF2727" s="491"/>
      <c r="CG2727" s="491"/>
      <c r="CH2727" s="491"/>
      <c r="CI2727" s="491"/>
      <c r="CJ2727" s="491"/>
      <c r="CK2727" s="490"/>
      <c r="CL2727" s="186"/>
    </row>
    <row r="2728" spans="67:90" x14ac:dyDescent="0.2">
      <c r="BO2728" s="490"/>
      <c r="BP2728" s="73"/>
      <c r="BQ2728" s="73"/>
      <c r="BR2728" s="73"/>
      <c r="BS2728" s="493"/>
      <c r="BT2728" s="493"/>
      <c r="BU2728" s="493"/>
      <c r="BV2728" s="70"/>
      <c r="BW2728" s="70"/>
      <c r="BX2728" s="70"/>
      <c r="BY2728" s="70"/>
      <c r="BZ2728" s="70"/>
      <c r="CA2728" s="70"/>
      <c r="CB2728" s="70"/>
      <c r="CC2728" s="70"/>
      <c r="CD2728" s="491"/>
      <c r="CE2728" s="491"/>
      <c r="CF2728" s="491"/>
      <c r="CG2728" s="491"/>
      <c r="CH2728" s="491"/>
      <c r="CI2728" s="491"/>
      <c r="CJ2728" s="491"/>
      <c r="CK2728" s="490"/>
      <c r="CL2728" s="186"/>
    </row>
    <row r="2729" spans="67:90" x14ac:dyDescent="0.2">
      <c r="BO2729" s="490"/>
      <c r="BP2729" s="73"/>
      <c r="BQ2729" s="73"/>
      <c r="BR2729" s="73"/>
      <c r="BS2729" s="493"/>
      <c r="BT2729" s="493"/>
      <c r="BU2729" s="493"/>
      <c r="BV2729" s="70"/>
      <c r="BW2729" s="70"/>
      <c r="BX2729" s="70"/>
      <c r="BY2729" s="70"/>
      <c r="BZ2729" s="70"/>
      <c r="CA2729" s="70"/>
      <c r="CB2729" s="70"/>
      <c r="CC2729" s="70"/>
      <c r="CD2729" s="491"/>
      <c r="CE2729" s="491"/>
      <c r="CF2729" s="491"/>
      <c r="CG2729" s="491"/>
      <c r="CH2729" s="491"/>
      <c r="CI2729" s="491"/>
      <c r="CJ2729" s="491"/>
      <c r="CK2729" s="490"/>
      <c r="CL2729" s="186"/>
    </row>
    <row r="2730" spans="67:90" x14ac:dyDescent="0.2">
      <c r="BO2730" s="490"/>
      <c r="BP2730" s="73"/>
      <c r="BQ2730" s="73"/>
      <c r="BR2730" s="73"/>
      <c r="BS2730" s="493"/>
      <c r="BT2730" s="493"/>
      <c r="BU2730" s="493"/>
      <c r="BV2730" s="70"/>
      <c r="BW2730" s="70"/>
      <c r="BX2730" s="70"/>
      <c r="BY2730" s="70"/>
      <c r="BZ2730" s="70"/>
      <c r="CA2730" s="70"/>
      <c r="CB2730" s="70"/>
      <c r="CC2730" s="70"/>
      <c r="CD2730" s="491"/>
      <c r="CE2730" s="491"/>
      <c r="CF2730" s="491"/>
      <c r="CG2730" s="491"/>
      <c r="CH2730" s="491"/>
      <c r="CI2730" s="491"/>
      <c r="CJ2730" s="491"/>
      <c r="CK2730" s="490"/>
      <c r="CL2730" s="186"/>
    </row>
    <row r="2731" spans="67:90" x14ac:dyDescent="0.2">
      <c r="BO2731" s="490"/>
      <c r="BP2731" s="73"/>
      <c r="BQ2731" s="73"/>
      <c r="BR2731" s="73"/>
      <c r="BS2731" s="493"/>
      <c r="BT2731" s="493"/>
      <c r="BU2731" s="493"/>
      <c r="BV2731" s="70"/>
      <c r="BW2731" s="70"/>
      <c r="BX2731" s="70"/>
      <c r="BY2731" s="70"/>
      <c r="BZ2731" s="70"/>
      <c r="CA2731" s="70"/>
      <c r="CB2731" s="70"/>
      <c r="CC2731" s="70"/>
      <c r="CD2731" s="491"/>
      <c r="CE2731" s="491"/>
      <c r="CF2731" s="491"/>
      <c r="CG2731" s="491"/>
      <c r="CH2731" s="491"/>
      <c r="CI2731" s="491"/>
      <c r="CJ2731" s="491"/>
      <c r="CK2731" s="490"/>
      <c r="CL2731" s="186"/>
    </row>
    <row r="2732" spans="67:90" x14ac:dyDescent="0.2">
      <c r="BO2732" s="490"/>
      <c r="BP2732" s="73"/>
      <c r="BQ2732" s="73"/>
      <c r="BR2732" s="73"/>
      <c r="BS2732" s="493"/>
      <c r="BT2732" s="493"/>
      <c r="BU2732" s="493"/>
      <c r="BV2732" s="70"/>
      <c r="BW2732" s="70"/>
      <c r="BX2732" s="70"/>
      <c r="BY2732" s="70"/>
      <c r="BZ2732" s="70"/>
      <c r="CA2732" s="70"/>
      <c r="CB2732" s="70"/>
      <c r="CC2732" s="70"/>
      <c r="CD2732" s="491"/>
      <c r="CE2732" s="491"/>
      <c r="CF2732" s="491"/>
      <c r="CG2732" s="491"/>
      <c r="CH2732" s="491"/>
      <c r="CI2732" s="491"/>
      <c r="CJ2732" s="491"/>
      <c r="CK2732" s="490"/>
      <c r="CL2732" s="186"/>
    </row>
    <row r="2733" spans="67:90" x14ac:dyDescent="0.2">
      <c r="BO2733" s="490"/>
      <c r="BP2733" s="73"/>
      <c r="BQ2733" s="73"/>
      <c r="BR2733" s="73"/>
      <c r="BS2733" s="493"/>
      <c r="BT2733" s="493"/>
      <c r="BU2733" s="493"/>
      <c r="BV2733" s="70"/>
      <c r="BW2733" s="70"/>
      <c r="BX2733" s="70"/>
      <c r="BY2733" s="70"/>
      <c r="BZ2733" s="70"/>
      <c r="CA2733" s="70"/>
      <c r="CB2733" s="70"/>
      <c r="CC2733" s="70"/>
      <c r="CD2733" s="491"/>
      <c r="CE2733" s="491"/>
      <c r="CF2733" s="491"/>
      <c r="CG2733" s="491"/>
      <c r="CH2733" s="491"/>
      <c r="CI2733" s="491"/>
      <c r="CJ2733" s="491"/>
      <c r="CK2733" s="490"/>
      <c r="CL2733" s="186"/>
    </row>
    <row r="2734" spans="67:90" x14ac:dyDescent="0.2">
      <c r="BO2734" s="490"/>
      <c r="BP2734" s="73"/>
      <c r="BQ2734" s="73"/>
      <c r="BR2734" s="73"/>
      <c r="BS2734" s="493"/>
      <c r="BT2734" s="493"/>
      <c r="BU2734" s="493"/>
      <c r="BV2734" s="70"/>
      <c r="BW2734" s="70"/>
      <c r="BX2734" s="70"/>
      <c r="BY2734" s="70"/>
      <c r="BZ2734" s="70"/>
      <c r="CA2734" s="70"/>
      <c r="CB2734" s="70"/>
      <c r="CC2734" s="70"/>
      <c r="CD2734" s="491"/>
      <c r="CE2734" s="491"/>
      <c r="CF2734" s="491"/>
      <c r="CG2734" s="491"/>
      <c r="CH2734" s="491"/>
      <c r="CI2734" s="491"/>
      <c r="CJ2734" s="491"/>
      <c r="CK2734" s="490"/>
      <c r="CL2734" s="186"/>
    </row>
    <row r="2735" spans="67:90" x14ac:dyDescent="0.2">
      <c r="BO2735" s="490"/>
      <c r="BP2735" s="73"/>
      <c r="BQ2735" s="73"/>
      <c r="BR2735" s="73"/>
      <c r="BS2735" s="493"/>
      <c r="BT2735" s="493"/>
      <c r="BU2735" s="493"/>
      <c r="BV2735" s="70"/>
      <c r="BW2735" s="70"/>
      <c r="BX2735" s="70"/>
      <c r="BY2735" s="70"/>
      <c r="BZ2735" s="70"/>
      <c r="CA2735" s="70"/>
      <c r="CB2735" s="70"/>
      <c r="CC2735" s="70"/>
      <c r="CD2735" s="491"/>
      <c r="CE2735" s="491"/>
      <c r="CF2735" s="491"/>
      <c r="CG2735" s="491"/>
      <c r="CH2735" s="491"/>
      <c r="CI2735" s="491"/>
      <c r="CJ2735" s="491"/>
      <c r="CK2735" s="490"/>
      <c r="CL2735" s="186"/>
    </row>
    <row r="2736" spans="67:90" x14ac:dyDescent="0.2">
      <c r="BO2736" s="490"/>
      <c r="BP2736" s="73"/>
      <c r="BQ2736" s="73"/>
      <c r="BR2736" s="73"/>
      <c r="BS2736" s="493"/>
      <c r="BT2736" s="493"/>
      <c r="BU2736" s="493"/>
      <c r="BV2736" s="70"/>
      <c r="BW2736" s="70"/>
      <c r="BX2736" s="70"/>
      <c r="BY2736" s="70"/>
      <c r="BZ2736" s="70"/>
      <c r="CA2736" s="70"/>
      <c r="CB2736" s="70"/>
      <c r="CC2736" s="70"/>
      <c r="CD2736" s="491"/>
      <c r="CE2736" s="491"/>
      <c r="CF2736" s="491"/>
      <c r="CG2736" s="491"/>
      <c r="CH2736" s="491"/>
      <c r="CI2736" s="491"/>
      <c r="CJ2736" s="491"/>
      <c r="CK2736" s="490"/>
      <c r="CL2736" s="186"/>
    </row>
    <row r="2737" spans="67:90" x14ac:dyDescent="0.2">
      <c r="BO2737" s="490"/>
      <c r="BP2737" s="73"/>
      <c r="BQ2737" s="73"/>
      <c r="BR2737" s="73"/>
      <c r="BS2737" s="493"/>
      <c r="BT2737" s="493"/>
      <c r="BU2737" s="493"/>
      <c r="BV2737" s="70"/>
      <c r="BW2737" s="70"/>
      <c r="BX2737" s="70"/>
      <c r="BY2737" s="70"/>
      <c r="BZ2737" s="70"/>
      <c r="CA2737" s="70"/>
      <c r="CB2737" s="70"/>
      <c r="CC2737" s="70"/>
      <c r="CD2737" s="491"/>
      <c r="CE2737" s="491"/>
      <c r="CF2737" s="491"/>
      <c r="CG2737" s="491"/>
      <c r="CH2737" s="491"/>
      <c r="CI2737" s="491"/>
      <c r="CJ2737" s="491"/>
      <c r="CK2737" s="490"/>
      <c r="CL2737" s="186"/>
    </row>
    <row r="2738" spans="67:90" x14ac:dyDescent="0.2">
      <c r="BO2738" s="490"/>
      <c r="BP2738" s="73"/>
      <c r="BQ2738" s="73"/>
      <c r="BR2738" s="73"/>
      <c r="BS2738" s="493"/>
      <c r="BT2738" s="493"/>
      <c r="BU2738" s="493"/>
      <c r="BV2738" s="70"/>
      <c r="BW2738" s="70"/>
      <c r="BX2738" s="70"/>
      <c r="BY2738" s="70"/>
      <c r="BZ2738" s="70"/>
      <c r="CA2738" s="70"/>
      <c r="CB2738" s="70"/>
      <c r="CC2738" s="70"/>
      <c r="CD2738" s="491"/>
      <c r="CE2738" s="491"/>
      <c r="CF2738" s="491"/>
      <c r="CG2738" s="491"/>
      <c r="CH2738" s="491"/>
      <c r="CI2738" s="491"/>
      <c r="CJ2738" s="491"/>
      <c r="CK2738" s="490"/>
      <c r="CL2738" s="186"/>
    </row>
    <row r="2739" spans="67:90" x14ac:dyDescent="0.2">
      <c r="BO2739" s="490"/>
      <c r="BP2739" s="73"/>
      <c r="BQ2739" s="73"/>
      <c r="BR2739" s="73"/>
      <c r="BS2739" s="493"/>
      <c r="BT2739" s="493"/>
      <c r="BU2739" s="493"/>
      <c r="BV2739" s="70"/>
      <c r="BW2739" s="70"/>
      <c r="BX2739" s="70"/>
      <c r="BY2739" s="70"/>
      <c r="BZ2739" s="70"/>
      <c r="CA2739" s="70"/>
      <c r="CB2739" s="70"/>
      <c r="CC2739" s="70"/>
      <c r="CD2739" s="491"/>
      <c r="CE2739" s="491"/>
      <c r="CF2739" s="491"/>
      <c r="CG2739" s="491"/>
      <c r="CH2739" s="491"/>
      <c r="CI2739" s="491"/>
      <c r="CJ2739" s="491"/>
      <c r="CK2739" s="490"/>
      <c r="CL2739" s="186"/>
    </row>
    <row r="2740" spans="67:90" x14ac:dyDescent="0.2">
      <c r="BO2740" s="490"/>
      <c r="BP2740" s="73"/>
      <c r="BQ2740" s="73"/>
      <c r="BR2740" s="73"/>
      <c r="BS2740" s="493"/>
      <c r="BT2740" s="493"/>
      <c r="BU2740" s="493"/>
      <c r="BV2740" s="70"/>
      <c r="BW2740" s="70"/>
      <c r="BX2740" s="70"/>
      <c r="BY2740" s="70"/>
      <c r="BZ2740" s="70"/>
      <c r="CA2740" s="70"/>
      <c r="CB2740" s="70"/>
      <c r="CC2740" s="70"/>
      <c r="CD2740" s="491"/>
      <c r="CE2740" s="491"/>
      <c r="CF2740" s="491"/>
      <c r="CG2740" s="491"/>
      <c r="CH2740" s="491"/>
      <c r="CI2740" s="491"/>
      <c r="CJ2740" s="491"/>
      <c r="CK2740" s="490"/>
      <c r="CL2740" s="186"/>
    </row>
    <row r="2741" spans="67:90" x14ac:dyDescent="0.2">
      <c r="BO2741" s="490"/>
      <c r="BP2741" s="73"/>
      <c r="BQ2741" s="73"/>
      <c r="BR2741" s="73"/>
      <c r="BS2741" s="493"/>
      <c r="BT2741" s="493"/>
      <c r="BU2741" s="493"/>
      <c r="BV2741" s="70"/>
      <c r="BW2741" s="70"/>
      <c r="BX2741" s="70"/>
      <c r="BY2741" s="70"/>
      <c r="BZ2741" s="70"/>
      <c r="CA2741" s="70"/>
      <c r="CB2741" s="70"/>
      <c r="CC2741" s="70"/>
      <c r="CD2741" s="491"/>
      <c r="CE2741" s="491"/>
      <c r="CF2741" s="491"/>
      <c r="CG2741" s="491"/>
      <c r="CH2741" s="491"/>
      <c r="CI2741" s="491"/>
      <c r="CJ2741" s="491"/>
      <c r="CK2741" s="490"/>
      <c r="CL2741" s="186"/>
    </row>
    <row r="2742" spans="67:90" x14ac:dyDescent="0.2">
      <c r="BO2742" s="490"/>
      <c r="BP2742" s="73"/>
      <c r="BQ2742" s="73"/>
      <c r="BR2742" s="73"/>
      <c r="BS2742" s="493"/>
      <c r="BT2742" s="493"/>
      <c r="BU2742" s="493"/>
      <c r="BV2742" s="70"/>
      <c r="BW2742" s="70"/>
      <c r="BX2742" s="70"/>
      <c r="BY2742" s="70"/>
      <c r="BZ2742" s="70"/>
      <c r="CA2742" s="70"/>
      <c r="CB2742" s="70"/>
      <c r="CC2742" s="70"/>
      <c r="CD2742" s="491"/>
      <c r="CE2742" s="491"/>
      <c r="CF2742" s="491"/>
      <c r="CG2742" s="491"/>
      <c r="CH2742" s="491"/>
      <c r="CI2742" s="491"/>
      <c r="CJ2742" s="491"/>
      <c r="CK2742" s="490"/>
      <c r="CL2742" s="186"/>
    </row>
    <row r="2743" spans="67:90" x14ac:dyDescent="0.2">
      <c r="BO2743" s="490"/>
      <c r="BP2743" s="73"/>
      <c r="BQ2743" s="73"/>
      <c r="BR2743" s="73"/>
      <c r="BS2743" s="493"/>
      <c r="BT2743" s="493"/>
      <c r="BU2743" s="493"/>
      <c r="BV2743" s="70"/>
      <c r="BW2743" s="70"/>
      <c r="BX2743" s="70"/>
      <c r="BY2743" s="70"/>
      <c r="BZ2743" s="70"/>
      <c r="CA2743" s="70"/>
      <c r="CB2743" s="70"/>
      <c r="CC2743" s="70"/>
      <c r="CD2743" s="491"/>
      <c r="CE2743" s="491"/>
      <c r="CF2743" s="491"/>
      <c r="CG2743" s="491"/>
      <c r="CH2743" s="491"/>
      <c r="CI2743" s="491"/>
      <c r="CJ2743" s="491"/>
      <c r="CK2743" s="490"/>
      <c r="CL2743" s="186"/>
    </row>
    <row r="2744" spans="67:90" x14ac:dyDescent="0.2">
      <c r="BO2744" s="490"/>
      <c r="BP2744" s="73"/>
      <c r="BQ2744" s="73"/>
      <c r="BR2744" s="73"/>
      <c r="BS2744" s="493"/>
      <c r="BT2744" s="493"/>
      <c r="BU2744" s="493"/>
      <c r="BV2744" s="70"/>
      <c r="BW2744" s="70"/>
      <c r="BX2744" s="70"/>
      <c r="BY2744" s="70"/>
      <c r="BZ2744" s="70"/>
      <c r="CA2744" s="70"/>
      <c r="CB2744" s="70"/>
      <c r="CC2744" s="70"/>
      <c r="CD2744" s="491"/>
      <c r="CE2744" s="491"/>
      <c r="CF2744" s="491"/>
      <c r="CG2744" s="491"/>
      <c r="CH2744" s="491"/>
      <c r="CI2744" s="491"/>
      <c r="CJ2744" s="491"/>
      <c r="CK2744" s="490"/>
      <c r="CL2744" s="186"/>
    </row>
    <row r="2745" spans="67:90" x14ac:dyDescent="0.2">
      <c r="BO2745" s="490"/>
      <c r="BP2745" s="73"/>
      <c r="BQ2745" s="73"/>
      <c r="BR2745" s="73"/>
      <c r="BS2745" s="493"/>
      <c r="BT2745" s="493"/>
      <c r="BU2745" s="493"/>
      <c r="BV2745" s="70"/>
      <c r="BW2745" s="70"/>
      <c r="BX2745" s="70"/>
      <c r="BY2745" s="70"/>
      <c r="BZ2745" s="70"/>
      <c r="CA2745" s="70"/>
      <c r="CB2745" s="70"/>
      <c r="CC2745" s="70"/>
      <c r="CD2745" s="491"/>
      <c r="CE2745" s="491"/>
      <c r="CF2745" s="491"/>
      <c r="CG2745" s="491"/>
      <c r="CH2745" s="491"/>
      <c r="CI2745" s="491"/>
      <c r="CJ2745" s="491"/>
      <c r="CK2745" s="490"/>
      <c r="CL2745" s="186"/>
    </row>
    <row r="2746" spans="67:90" x14ac:dyDescent="0.2">
      <c r="BO2746" s="490"/>
      <c r="BP2746" s="73"/>
      <c r="BQ2746" s="73"/>
      <c r="BR2746" s="73"/>
      <c r="BS2746" s="493"/>
      <c r="BT2746" s="493"/>
      <c r="BU2746" s="493"/>
      <c r="BV2746" s="70"/>
      <c r="BW2746" s="70"/>
      <c r="BX2746" s="70"/>
      <c r="BY2746" s="70"/>
      <c r="BZ2746" s="70"/>
      <c r="CA2746" s="70"/>
      <c r="CB2746" s="70"/>
      <c r="CC2746" s="70"/>
      <c r="CD2746" s="491"/>
      <c r="CE2746" s="491"/>
      <c r="CF2746" s="491"/>
      <c r="CG2746" s="491"/>
      <c r="CH2746" s="491"/>
      <c r="CI2746" s="491"/>
      <c r="CJ2746" s="491"/>
      <c r="CK2746" s="490"/>
      <c r="CL2746" s="186"/>
    </row>
    <row r="2747" spans="67:90" x14ac:dyDescent="0.2">
      <c r="BO2747" s="490"/>
      <c r="BP2747" s="73"/>
      <c r="BQ2747" s="73"/>
      <c r="BR2747" s="73"/>
      <c r="BS2747" s="493"/>
      <c r="BT2747" s="493"/>
      <c r="BU2747" s="493"/>
      <c r="BV2747" s="70"/>
      <c r="BW2747" s="70"/>
      <c r="BX2747" s="70"/>
      <c r="BY2747" s="70"/>
      <c r="BZ2747" s="70"/>
      <c r="CA2747" s="70"/>
      <c r="CB2747" s="70"/>
      <c r="CC2747" s="70"/>
      <c r="CD2747" s="491"/>
      <c r="CE2747" s="491"/>
      <c r="CF2747" s="491"/>
      <c r="CG2747" s="491"/>
      <c r="CH2747" s="491"/>
      <c r="CI2747" s="491"/>
      <c r="CJ2747" s="491"/>
      <c r="CK2747" s="490"/>
      <c r="CL2747" s="186"/>
    </row>
    <row r="2748" spans="67:90" x14ac:dyDescent="0.2">
      <c r="BO2748" s="490"/>
      <c r="BP2748" s="73"/>
      <c r="BQ2748" s="73"/>
      <c r="BR2748" s="73"/>
      <c r="BS2748" s="493"/>
      <c r="BT2748" s="493"/>
      <c r="BU2748" s="493"/>
      <c r="BV2748" s="70"/>
      <c r="BW2748" s="70"/>
      <c r="BX2748" s="70"/>
      <c r="BY2748" s="70"/>
      <c r="BZ2748" s="70"/>
      <c r="CA2748" s="70"/>
      <c r="CB2748" s="70"/>
      <c r="CC2748" s="70"/>
      <c r="CD2748" s="491"/>
      <c r="CE2748" s="491"/>
      <c r="CF2748" s="491"/>
      <c r="CG2748" s="491"/>
      <c r="CH2748" s="491"/>
      <c r="CI2748" s="491"/>
      <c r="CJ2748" s="491"/>
      <c r="CK2748" s="490"/>
      <c r="CL2748" s="186"/>
    </row>
    <row r="2749" spans="67:90" x14ac:dyDescent="0.2">
      <c r="BO2749" s="490"/>
      <c r="BP2749" s="73"/>
      <c r="BQ2749" s="73"/>
      <c r="BR2749" s="73"/>
      <c r="BS2749" s="493"/>
      <c r="BT2749" s="493"/>
      <c r="BU2749" s="493"/>
      <c r="BV2749" s="70"/>
      <c r="BW2749" s="70"/>
      <c r="BX2749" s="70"/>
      <c r="BY2749" s="70"/>
      <c r="BZ2749" s="70"/>
      <c r="CA2749" s="70"/>
      <c r="CB2749" s="70"/>
      <c r="CC2749" s="70"/>
      <c r="CD2749" s="491"/>
      <c r="CE2749" s="491"/>
      <c r="CF2749" s="491"/>
      <c r="CG2749" s="491"/>
      <c r="CH2749" s="491"/>
      <c r="CI2749" s="491"/>
      <c r="CJ2749" s="491"/>
      <c r="CK2749" s="490"/>
      <c r="CL2749" s="186"/>
    </row>
    <row r="2750" spans="67:90" x14ac:dyDescent="0.2">
      <c r="BO2750" s="490"/>
      <c r="BP2750" s="73"/>
      <c r="BQ2750" s="73"/>
      <c r="BR2750" s="73"/>
      <c r="BS2750" s="493"/>
      <c r="BT2750" s="493"/>
      <c r="BU2750" s="493"/>
      <c r="BV2750" s="70"/>
      <c r="BW2750" s="70"/>
      <c r="BX2750" s="70"/>
      <c r="BY2750" s="70"/>
      <c r="BZ2750" s="70"/>
      <c r="CA2750" s="70"/>
      <c r="CB2750" s="70"/>
      <c r="CC2750" s="70"/>
      <c r="CD2750" s="491"/>
      <c r="CE2750" s="491"/>
      <c r="CF2750" s="491"/>
      <c r="CG2750" s="491"/>
      <c r="CH2750" s="491"/>
      <c r="CI2750" s="491"/>
      <c r="CJ2750" s="491"/>
      <c r="CK2750" s="490"/>
      <c r="CL2750" s="186"/>
    </row>
    <row r="2751" spans="67:90" x14ac:dyDescent="0.2">
      <c r="BO2751" s="490"/>
      <c r="BP2751" s="73"/>
      <c r="BQ2751" s="73"/>
      <c r="BR2751" s="73"/>
      <c r="BS2751" s="493"/>
      <c r="BT2751" s="493"/>
      <c r="BU2751" s="493"/>
      <c r="BV2751" s="70"/>
      <c r="BW2751" s="70"/>
      <c r="BX2751" s="70"/>
      <c r="BY2751" s="70"/>
      <c r="BZ2751" s="70"/>
      <c r="CA2751" s="70"/>
      <c r="CB2751" s="70"/>
      <c r="CC2751" s="70"/>
      <c r="CD2751" s="491"/>
      <c r="CE2751" s="491"/>
      <c r="CF2751" s="491"/>
      <c r="CG2751" s="491"/>
      <c r="CH2751" s="491"/>
      <c r="CI2751" s="491"/>
      <c r="CJ2751" s="491"/>
      <c r="CK2751" s="490"/>
      <c r="CL2751" s="186"/>
    </row>
    <row r="2752" spans="67:90" x14ac:dyDescent="0.2">
      <c r="BO2752" s="490"/>
      <c r="BP2752" s="73"/>
      <c r="BQ2752" s="73"/>
      <c r="BR2752" s="73"/>
      <c r="BS2752" s="493"/>
      <c r="BT2752" s="493"/>
      <c r="BU2752" s="493"/>
      <c r="BV2752" s="70"/>
      <c r="BW2752" s="70"/>
      <c r="BX2752" s="70"/>
      <c r="BY2752" s="70"/>
      <c r="BZ2752" s="70"/>
      <c r="CA2752" s="70"/>
      <c r="CB2752" s="70"/>
      <c r="CC2752" s="70"/>
      <c r="CD2752" s="491"/>
      <c r="CE2752" s="491"/>
      <c r="CF2752" s="491"/>
      <c r="CG2752" s="491"/>
      <c r="CH2752" s="491"/>
      <c r="CI2752" s="491"/>
      <c r="CJ2752" s="491"/>
      <c r="CK2752" s="490"/>
      <c r="CL2752" s="186"/>
    </row>
    <row r="2753" spans="67:90" x14ac:dyDescent="0.2">
      <c r="BO2753" s="490"/>
      <c r="BP2753" s="73"/>
      <c r="BQ2753" s="73"/>
      <c r="BR2753" s="73"/>
      <c r="BS2753" s="493"/>
      <c r="BT2753" s="493"/>
      <c r="BU2753" s="493"/>
      <c r="BV2753" s="70"/>
      <c r="BW2753" s="70"/>
      <c r="BX2753" s="70"/>
      <c r="BY2753" s="70"/>
      <c r="BZ2753" s="70"/>
      <c r="CA2753" s="70"/>
      <c r="CB2753" s="70"/>
      <c r="CC2753" s="70"/>
      <c r="CD2753" s="491"/>
      <c r="CE2753" s="491"/>
      <c r="CF2753" s="491"/>
      <c r="CG2753" s="491"/>
      <c r="CH2753" s="491"/>
      <c r="CI2753" s="491"/>
      <c r="CJ2753" s="491"/>
      <c r="CK2753" s="490"/>
      <c r="CL2753" s="186"/>
    </row>
    <row r="2754" spans="67:90" x14ac:dyDescent="0.2">
      <c r="BO2754" s="490"/>
      <c r="BP2754" s="73"/>
      <c r="BQ2754" s="73"/>
      <c r="BR2754" s="73"/>
      <c r="BS2754" s="493"/>
      <c r="BT2754" s="493"/>
      <c r="BU2754" s="493"/>
      <c r="BV2754" s="70"/>
      <c r="BW2754" s="70"/>
      <c r="BX2754" s="70"/>
      <c r="BY2754" s="70"/>
      <c r="BZ2754" s="70"/>
      <c r="CA2754" s="70"/>
      <c r="CB2754" s="70"/>
      <c r="CC2754" s="70"/>
      <c r="CD2754" s="491"/>
      <c r="CE2754" s="491"/>
      <c r="CF2754" s="491"/>
      <c r="CG2754" s="491"/>
      <c r="CH2754" s="491"/>
      <c r="CI2754" s="491"/>
      <c r="CJ2754" s="491"/>
      <c r="CK2754" s="490"/>
      <c r="CL2754" s="186"/>
    </row>
    <row r="2755" spans="67:90" x14ac:dyDescent="0.2">
      <c r="BO2755" s="490"/>
      <c r="BP2755" s="73"/>
      <c r="BQ2755" s="73"/>
      <c r="BR2755" s="73"/>
      <c r="BS2755" s="493"/>
      <c r="BT2755" s="493"/>
      <c r="BU2755" s="493"/>
      <c r="BV2755" s="70"/>
      <c r="BW2755" s="70"/>
      <c r="BX2755" s="70"/>
      <c r="BY2755" s="70"/>
      <c r="BZ2755" s="70"/>
      <c r="CA2755" s="70"/>
      <c r="CB2755" s="70"/>
      <c r="CC2755" s="70"/>
      <c r="CD2755" s="491"/>
      <c r="CE2755" s="491"/>
      <c r="CF2755" s="491"/>
      <c r="CG2755" s="491"/>
      <c r="CH2755" s="491"/>
      <c r="CI2755" s="491"/>
      <c r="CJ2755" s="491"/>
      <c r="CK2755" s="490"/>
      <c r="CL2755" s="186"/>
    </row>
    <row r="2756" spans="67:90" x14ac:dyDescent="0.2">
      <c r="BO2756" s="490"/>
      <c r="BP2756" s="73"/>
      <c r="BQ2756" s="73"/>
      <c r="BR2756" s="73"/>
      <c r="BS2756" s="493"/>
      <c r="BT2756" s="493"/>
      <c r="BU2756" s="493"/>
      <c r="BV2756" s="70"/>
      <c r="BW2756" s="70"/>
      <c r="BX2756" s="70"/>
      <c r="BY2756" s="70"/>
      <c r="BZ2756" s="70"/>
      <c r="CA2756" s="70"/>
      <c r="CB2756" s="70"/>
      <c r="CC2756" s="70"/>
      <c r="CD2756" s="491"/>
      <c r="CE2756" s="491"/>
      <c r="CF2756" s="491"/>
      <c r="CG2756" s="491"/>
      <c r="CH2756" s="491"/>
      <c r="CI2756" s="491"/>
      <c r="CJ2756" s="491"/>
      <c r="CK2756" s="490"/>
      <c r="CL2756" s="186"/>
    </row>
    <row r="2757" spans="67:90" x14ac:dyDescent="0.2">
      <c r="BO2757" s="490"/>
      <c r="BP2757" s="73"/>
      <c r="BQ2757" s="73"/>
      <c r="BR2757" s="73"/>
      <c r="BS2757" s="493"/>
      <c r="BT2757" s="493"/>
      <c r="BU2757" s="493"/>
      <c r="BV2757" s="70"/>
      <c r="BW2757" s="70"/>
      <c r="BX2757" s="70"/>
      <c r="BY2757" s="70"/>
      <c r="BZ2757" s="70"/>
      <c r="CA2757" s="70"/>
      <c r="CB2757" s="70"/>
      <c r="CC2757" s="70"/>
      <c r="CD2757" s="491"/>
      <c r="CE2757" s="491"/>
      <c r="CF2757" s="491"/>
      <c r="CG2757" s="491"/>
      <c r="CH2757" s="491"/>
      <c r="CI2757" s="491"/>
      <c r="CJ2757" s="491"/>
      <c r="CK2757" s="490"/>
      <c r="CL2757" s="186"/>
    </row>
    <row r="2758" spans="67:90" x14ac:dyDescent="0.2">
      <c r="BO2758" s="490"/>
      <c r="BP2758" s="73"/>
      <c r="BQ2758" s="73"/>
      <c r="BR2758" s="73"/>
      <c r="BS2758" s="493"/>
      <c r="BT2758" s="493"/>
      <c r="BU2758" s="493"/>
      <c r="BV2758" s="70"/>
      <c r="BW2758" s="70"/>
      <c r="BX2758" s="70"/>
      <c r="BY2758" s="70"/>
      <c r="BZ2758" s="70"/>
      <c r="CA2758" s="70"/>
      <c r="CB2758" s="70"/>
      <c r="CC2758" s="70"/>
      <c r="CD2758" s="491"/>
      <c r="CE2758" s="491"/>
      <c r="CF2758" s="491"/>
      <c r="CG2758" s="491"/>
      <c r="CH2758" s="491"/>
      <c r="CI2758" s="491"/>
      <c r="CJ2758" s="491"/>
      <c r="CK2758" s="490"/>
      <c r="CL2758" s="186"/>
    </row>
    <row r="2759" spans="67:90" x14ac:dyDescent="0.2">
      <c r="BO2759" s="490"/>
      <c r="BP2759" s="73"/>
      <c r="BQ2759" s="73"/>
      <c r="BR2759" s="73"/>
      <c r="BS2759" s="493"/>
      <c r="BT2759" s="493"/>
      <c r="BU2759" s="493"/>
      <c r="BV2759" s="70"/>
      <c r="BW2759" s="70"/>
      <c r="BX2759" s="70"/>
      <c r="BY2759" s="70"/>
      <c r="BZ2759" s="70"/>
      <c r="CA2759" s="70"/>
      <c r="CB2759" s="70"/>
      <c r="CC2759" s="70"/>
      <c r="CD2759" s="491"/>
      <c r="CE2759" s="491"/>
      <c r="CF2759" s="491"/>
      <c r="CG2759" s="491"/>
      <c r="CH2759" s="491"/>
      <c r="CI2759" s="491"/>
      <c r="CJ2759" s="491"/>
      <c r="CK2759" s="490"/>
      <c r="CL2759" s="186"/>
    </row>
    <row r="2760" spans="67:90" x14ac:dyDescent="0.2">
      <c r="BO2760" s="490"/>
      <c r="BP2760" s="73"/>
      <c r="BQ2760" s="73"/>
      <c r="BR2760" s="73"/>
      <c r="BS2760" s="493"/>
      <c r="BT2760" s="493"/>
      <c r="BU2760" s="493"/>
      <c r="BV2760" s="70"/>
      <c r="BW2760" s="70"/>
      <c r="BX2760" s="70"/>
      <c r="BY2760" s="70"/>
      <c r="BZ2760" s="70"/>
      <c r="CA2760" s="70"/>
      <c r="CB2760" s="70"/>
      <c r="CC2760" s="70"/>
      <c r="CD2760" s="491"/>
      <c r="CE2760" s="491"/>
      <c r="CF2760" s="491"/>
      <c r="CG2760" s="491"/>
      <c r="CH2760" s="491"/>
      <c r="CI2760" s="491"/>
      <c r="CJ2760" s="491"/>
      <c r="CK2760" s="490"/>
      <c r="CL2760" s="186"/>
    </row>
    <row r="2761" spans="67:90" x14ac:dyDescent="0.2">
      <c r="BO2761" s="490"/>
      <c r="BP2761" s="73"/>
      <c r="BQ2761" s="73"/>
      <c r="BR2761" s="73"/>
      <c r="BS2761" s="493"/>
      <c r="BT2761" s="493"/>
      <c r="BU2761" s="493"/>
      <c r="BV2761" s="70"/>
      <c r="BW2761" s="70"/>
      <c r="BX2761" s="70"/>
      <c r="BY2761" s="70"/>
      <c r="BZ2761" s="70"/>
      <c r="CA2761" s="70"/>
      <c r="CB2761" s="70"/>
      <c r="CC2761" s="70"/>
      <c r="CD2761" s="491"/>
      <c r="CE2761" s="491"/>
      <c r="CF2761" s="491"/>
      <c r="CG2761" s="491"/>
      <c r="CH2761" s="491"/>
      <c r="CI2761" s="491"/>
      <c r="CJ2761" s="491"/>
      <c r="CK2761" s="490"/>
      <c r="CL2761" s="186"/>
    </row>
    <row r="2762" spans="67:90" x14ac:dyDescent="0.2">
      <c r="BO2762" s="490"/>
      <c r="BP2762" s="73"/>
      <c r="BQ2762" s="73"/>
      <c r="BR2762" s="73"/>
      <c r="BS2762" s="493"/>
      <c r="BT2762" s="493"/>
      <c r="BU2762" s="493"/>
      <c r="BV2762" s="70"/>
      <c r="BW2762" s="70"/>
      <c r="BX2762" s="70"/>
      <c r="BY2762" s="70"/>
      <c r="BZ2762" s="70"/>
      <c r="CA2762" s="70"/>
      <c r="CB2762" s="70"/>
      <c r="CC2762" s="70"/>
      <c r="CD2762" s="491"/>
      <c r="CE2762" s="491"/>
      <c r="CF2762" s="491"/>
      <c r="CG2762" s="491"/>
      <c r="CH2762" s="491"/>
      <c r="CI2762" s="491"/>
      <c r="CJ2762" s="491"/>
      <c r="CK2762" s="490"/>
      <c r="CL2762" s="186"/>
    </row>
    <row r="2763" spans="67:90" x14ac:dyDescent="0.2">
      <c r="BO2763" s="490"/>
      <c r="BP2763" s="73"/>
      <c r="BQ2763" s="73"/>
      <c r="BR2763" s="73"/>
      <c r="BS2763" s="493"/>
      <c r="BT2763" s="493"/>
      <c r="BU2763" s="493"/>
      <c r="BV2763" s="70"/>
      <c r="BW2763" s="70"/>
      <c r="BX2763" s="70"/>
      <c r="BY2763" s="70"/>
      <c r="BZ2763" s="70"/>
      <c r="CA2763" s="70"/>
      <c r="CB2763" s="70"/>
      <c r="CC2763" s="70"/>
      <c r="CD2763" s="491"/>
      <c r="CE2763" s="491"/>
      <c r="CF2763" s="491"/>
      <c r="CG2763" s="491"/>
      <c r="CH2763" s="491"/>
      <c r="CI2763" s="491"/>
      <c r="CJ2763" s="491"/>
      <c r="CK2763" s="490"/>
      <c r="CL2763" s="186"/>
    </row>
    <row r="2764" spans="67:90" x14ac:dyDescent="0.2">
      <c r="BO2764" s="490"/>
      <c r="BP2764" s="73"/>
      <c r="BQ2764" s="73"/>
      <c r="BR2764" s="73"/>
      <c r="BS2764" s="493"/>
      <c r="BT2764" s="493"/>
      <c r="BU2764" s="493"/>
      <c r="BV2764" s="70"/>
      <c r="BW2764" s="70"/>
      <c r="BX2764" s="70"/>
      <c r="BY2764" s="70"/>
      <c r="BZ2764" s="70"/>
      <c r="CA2764" s="70"/>
      <c r="CB2764" s="70"/>
      <c r="CC2764" s="70"/>
      <c r="CD2764" s="491"/>
      <c r="CE2764" s="491"/>
      <c r="CF2764" s="491"/>
      <c r="CG2764" s="491"/>
      <c r="CH2764" s="491"/>
      <c r="CI2764" s="491"/>
      <c r="CJ2764" s="491"/>
      <c r="CK2764" s="490"/>
      <c r="CL2764" s="186"/>
    </row>
    <row r="2765" spans="67:90" x14ac:dyDescent="0.2">
      <c r="BO2765" s="490"/>
      <c r="BP2765" s="73"/>
      <c r="BQ2765" s="73"/>
      <c r="BR2765" s="73"/>
      <c r="BS2765" s="493"/>
      <c r="BT2765" s="493"/>
      <c r="BU2765" s="493"/>
      <c r="BV2765" s="70"/>
      <c r="BW2765" s="70"/>
      <c r="BX2765" s="70"/>
      <c r="BY2765" s="70"/>
      <c r="BZ2765" s="70"/>
      <c r="CA2765" s="70"/>
      <c r="CB2765" s="70"/>
      <c r="CC2765" s="70"/>
      <c r="CD2765" s="491"/>
      <c r="CE2765" s="491"/>
      <c r="CF2765" s="491"/>
      <c r="CG2765" s="491"/>
      <c r="CH2765" s="491"/>
      <c r="CI2765" s="491"/>
      <c r="CJ2765" s="491"/>
      <c r="CK2765" s="490"/>
      <c r="CL2765" s="186"/>
    </row>
    <row r="2766" spans="67:90" x14ac:dyDescent="0.2">
      <c r="BO2766" s="490"/>
      <c r="BP2766" s="73"/>
      <c r="BQ2766" s="73"/>
      <c r="BR2766" s="73"/>
      <c r="BS2766" s="493"/>
      <c r="BT2766" s="493"/>
      <c r="BU2766" s="493"/>
      <c r="BV2766" s="70"/>
      <c r="BW2766" s="70"/>
      <c r="BX2766" s="70"/>
      <c r="BY2766" s="70"/>
      <c r="BZ2766" s="70"/>
      <c r="CA2766" s="70"/>
      <c r="CB2766" s="70"/>
      <c r="CC2766" s="70"/>
      <c r="CD2766" s="491"/>
      <c r="CE2766" s="491"/>
      <c r="CF2766" s="491"/>
      <c r="CG2766" s="491"/>
      <c r="CH2766" s="491"/>
      <c r="CI2766" s="491"/>
      <c r="CJ2766" s="491"/>
      <c r="CK2766" s="490"/>
      <c r="CL2766" s="186"/>
    </row>
    <row r="2767" spans="67:90" x14ac:dyDescent="0.2">
      <c r="BO2767" s="490"/>
      <c r="BP2767" s="73"/>
      <c r="BQ2767" s="73"/>
      <c r="BR2767" s="73"/>
      <c r="BS2767" s="493"/>
      <c r="BT2767" s="493"/>
      <c r="BU2767" s="493"/>
      <c r="BV2767" s="70"/>
      <c r="BW2767" s="70"/>
      <c r="BX2767" s="70"/>
      <c r="BY2767" s="70"/>
      <c r="BZ2767" s="70"/>
      <c r="CA2767" s="70"/>
      <c r="CB2767" s="70"/>
      <c r="CC2767" s="70"/>
      <c r="CD2767" s="491"/>
      <c r="CE2767" s="491"/>
      <c r="CF2767" s="491"/>
      <c r="CG2767" s="491"/>
      <c r="CH2767" s="491"/>
      <c r="CI2767" s="491"/>
      <c r="CJ2767" s="491"/>
      <c r="CK2767" s="490"/>
      <c r="CL2767" s="186"/>
    </row>
    <row r="2768" spans="67:90" x14ac:dyDescent="0.2">
      <c r="BO2768" s="490"/>
      <c r="BP2768" s="73"/>
      <c r="BQ2768" s="73"/>
      <c r="BR2768" s="73"/>
      <c r="BS2768" s="493"/>
      <c r="BT2768" s="493"/>
      <c r="BU2768" s="493"/>
      <c r="BV2768" s="70"/>
      <c r="BW2768" s="70"/>
      <c r="BX2768" s="70"/>
      <c r="BY2768" s="70"/>
      <c r="BZ2768" s="70"/>
      <c r="CA2768" s="70"/>
      <c r="CB2768" s="70"/>
      <c r="CC2768" s="70"/>
      <c r="CD2768" s="491"/>
      <c r="CE2768" s="491"/>
      <c r="CF2768" s="491"/>
      <c r="CG2768" s="491"/>
      <c r="CH2768" s="491"/>
      <c r="CI2768" s="491"/>
      <c r="CJ2768" s="491"/>
      <c r="CK2768" s="490"/>
      <c r="CL2768" s="186"/>
    </row>
    <row r="2769" spans="67:90" x14ac:dyDescent="0.2">
      <c r="BO2769" s="490"/>
      <c r="BP2769" s="73"/>
      <c r="BQ2769" s="73"/>
      <c r="BR2769" s="73"/>
      <c r="BS2769" s="493"/>
      <c r="BT2769" s="493"/>
      <c r="BU2769" s="493"/>
      <c r="BV2769" s="70"/>
      <c r="BW2769" s="70"/>
      <c r="BX2769" s="70"/>
      <c r="BY2769" s="70"/>
      <c r="BZ2769" s="70"/>
      <c r="CA2769" s="70"/>
      <c r="CB2769" s="70"/>
      <c r="CC2769" s="70"/>
      <c r="CD2769" s="491"/>
      <c r="CE2769" s="491"/>
      <c r="CF2769" s="491"/>
      <c r="CG2769" s="491"/>
      <c r="CH2769" s="491"/>
      <c r="CI2769" s="491"/>
      <c r="CJ2769" s="491"/>
      <c r="CK2769" s="490"/>
      <c r="CL2769" s="186"/>
    </row>
    <row r="2770" spans="67:90" x14ac:dyDescent="0.2">
      <c r="BO2770" s="490"/>
      <c r="BP2770" s="73"/>
      <c r="BQ2770" s="73"/>
      <c r="BR2770" s="73"/>
      <c r="BS2770" s="493"/>
      <c r="BT2770" s="493"/>
      <c r="BU2770" s="493"/>
      <c r="BV2770" s="70"/>
      <c r="BW2770" s="70"/>
      <c r="BX2770" s="70"/>
      <c r="BY2770" s="70"/>
      <c r="BZ2770" s="70"/>
      <c r="CA2770" s="70"/>
      <c r="CB2770" s="70"/>
      <c r="CC2770" s="70"/>
      <c r="CD2770" s="491"/>
      <c r="CE2770" s="491"/>
      <c r="CF2770" s="491"/>
      <c r="CG2770" s="491"/>
      <c r="CH2770" s="491"/>
      <c r="CI2770" s="491"/>
      <c r="CJ2770" s="491"/>
      <c r="CK2770" s="490"/>
      <c r="CL2770" s="186"/>
    </row>
    <row r="2771" spans="67:90" x14ac:dyDescent="0.2">
      <c r="BO2771" s="490"/>
      <c r="BP2771" s="73"/>
      <c r="BQ2771" s="73"/>
      <c r="BR2771" s="73"/>
      <c r="BS2771" s="493"/>
      <c r="BT2771" s="493"/>
      <c r="BU2771" s="493"/>
      <c r="BV2771" s="70"/>
      <c r="BW2771" s="70"/>
      <c r="BX2771" s="70"/>
      <c r="BY2771" s="70"/>
      <c r="BZ2771" s="70"/>
      <c r="CA2771" s="70"/>
      <c r="CB2771" s="70"/>
      <c r="CC2771" s="70"/>
      <c r="CD2771" s="491"/>
      <c r="CE2771" s="491"/>
      <c r="CF2771" s="491"/>
      <c r="CG2771" s="491"/>
      <c r="CH2771" s="491"/>
      <c r="CI2771" s="491"/>
      <c r="CJ2771" s="491"/>
      <c r="CK2771" s="490"/>
      <c r="CL2771" s="186"/>
    </row>
    <row r="2772" spans="67:90" x14ac:dyDescent="0.2">
      <c r="BO2772" s="490"/>
      <c r="BP2772" s="73"/>
      <c r="BQ2772" s="73"/>
      <c r="BR2772" s="73"/>
      <c r="BS2772" s="493"/>
      <c r="BT2772" s="493"/>
      <c r="BU2772" s="493"/>
      <c r="BV2772" s="70"/>
      <c r="BW2772" s="70"/>
      <c r="BX2772" s="70"/>
      <c r="BY2772" s="70"/>
      <c r="BZ2772" s="70"/>
      <c r="CA2772" s="70"/>
      <c r="CB2772" s="70"/>
      <c r="CC2772" s="70"/>
      <c r="CD2772" s="491"/>
      <c r="CE2772" s="491"/>
      <c r="CF2772" s="491"/>
      <c r="CG2772" s="491"/>
      <c r="CH2772" s="491"/>
      <c r="CI2772" s="491"/>
      <c r="CJ2772" s="491"/>
      <c r="CK2772" s="490"/>
      <c r="CL2772" s="186"/>
    </row>
    <row r="2773" spans="67:90" x14ac:dyDescent="0.2">
      <c r="BO2773" s="490"/>
      <c r="BP2773" s="73"/>
      <c r="BQ2773" s="73"/>
      <c r="BR2773" s="73"/>
      <c r="BS2773" s="493"/>
      <c r="BT2773" s="493"/>
      <c r="BU2773" s="493"/>
      <c r="BV2773" s="70"/>
      <c r="BW2773" s="70"/>
      <c r="BX2773" s="70"/>
      <c r="BY2773" s="70"/>
      <c r="BZ2773" s="70"/>
      <c r="CA2773" s="70"/>
      <c r="CB2773" s="70"/>
      <c r="CC2773" s="70"/>
      <c r="CD2773" s="491"/>
      <c r="CE2773" s="491"/>
      <c r="CF2773" s="491"/>
      <c r="CG2773" s="491"/>
      <c r="CH2773" s="491"/>
      <c r="CI2773" s="491"/>
      <c r="CJ2773" s="491"/>
      <c r="CK2773" s="490"/>
      <c r="CL2773" s="186"/>
    </row>
    <row r="2774" spans="67:90" x14ac:dyDescent="0.2">
      <c r="BO2774" s="490"/>
      <c r="BP2774" s="73"/>
      <c r="BQ2774" s="73"/>
      <c r="BR2774" s="73"/>
      <c r="BS2774" s="493"/>
      <c r="BT2774" s="493"/>
      <c r="BU2774" s="493"/>
      <c r="BV2774" s="70"/>
      <c r="BW2774" s="70"/>
      <c r="BX2774" s="70"/>
      <c r="BY2774" s="70"/>
      <c r="BZ2774" s="70"/>
      <c r="CA2774" s="70"/>
      <c r="CB2774" s="70"/>
      <c r="CC2774" s="70"/>
      <c r="CD2774" s="491"/>
      <c r="CE2774" s="491"/>
      <c r="CF2774" s="491"/>
      <c r="CG2774" s="491"/>
      <c r="CH2774" s="491"/>
      <c r="CI2774" s="491"/>
      <c r="CJ2774" s="491"/>
      <c r="CK2774" s="490"/>
      <c r="CL2774" s="186"/>
    </row>
    <row r="2775" spans="67:90" x14ac:dyDescent="0.2">
      <c r="BO2775" s="490"/>
      <c r="BP2775" s="73"/>
      <c r="BQ2775" s="73"/>
      <c r="BR2775" s="73"/>
      <c r="BS2775" s="493"/>
      <c r="BT2775" s="493"/>
      <c r="BU2775" s="493"/>
      <c r="BV2775" s="70"/>
      <c r="BW2775" s="70"/>
      <c r="BX2775" s="70"/>
      <c r="BY2775" s="70"/>
      <c r="BZ2775" s="70"/>
      <c r="CA2775" s="70"/>
      <c r="CB2775" s="70"/>
      <c r="CC2775" s="70"/>
      <c r="CD2775" s="491"/>
      <c r="CE2775" s="491"/>
      <c r="CF2775" s="491"/>
      <c r="CG2775" s="491"/>
      <c r="CH2775" s="491"/>
      <c r="CI2775" s="491"/>
      <c r="CJ2775" s="491"/>
      <c r="CK2775" s="490"/>
      <c r="CL2775" s="186"/>
    </row>
    <row r="2776" spans="67:90" x14ac:dyDescent="0.2">
      <c r="BO2776" s="490"/>
      <c r="BP2776" s="73"/>
      <c r="BQ2776" s="73"/>
      <c r="BR2776" s="73"/>
      <c r="BS2776" s="493"/>
      <c r="BT2776" s="493"/>
      <c r="BU2776" s="493"/>
      <c r="BV2776" s="70"/>
      <c r="BW2776" s="70"/>
      <c r="BX2776" s="70"/>
      <c r="BY2776" s="70"/>
      <c r="BZ2776" s="70"/>
      <c r="CA2776" s="70"/>
      <c r="CB2776" s="70"/>
      <c r="CC2776" s="70"/>
      <c r="CD2776" s="491"/>
      <c r="CE2776" s="491"/>
      <c r="CF2776" s="491"/>
      <c r="CG2776" s="491"/>
      <c r="CH2776" s="491"/>
      <c r="CI2776" s="491"/>
      <c r="CJ2776" s="491"/>
      <c r="CK2776" s="490"/>
      <c r="CL2776" s="186"/>
    </row>
    <row r="2777" spans="67:90" x14ac:dyDescent="0.2">
      <c r="BO2777" s="490"/>
      <c r="BP2777" s="73"/>
      <c r="BQ2777" s="73"/>
      <c r="BR2777" s="73"/>
      <c r="BS2777" s="493"/>
      <c r="BT2777" s="493"/>
      <c r="BU2777" s="493"/>
      <c r="BV2777" s="70"/>
      <c r="BW2777" s="70"/>
      <c r="BX2777" s="70"/>
      <c r="BY2777" s="70"/>
      <c r="BZ2777" s="70"/>
      <c r="CA2777" s="70"/>
      <c r="CB2777" s="70"/>
      <c r="CC2777" s="70"/>
      <c r="CD2777" s="491"/>
      <c r="CE2777" s="491"/>
      <c r="CF2777" s="491"/>
      <c r="CG2777" s="491"/>
      <c r="CH2777" s="491"/>
      <c r="CI2777" s="491"/>
      <c r="CJ2777" s="491"/>
      <c r="CK2777" s="490"/>
      <c r="CL2777" s="186"/>
    </row>
    <row r="2778" spans="67:90" x14ac:dyDescent="0.2">
      <c r="BO2778" s="490"/>
      <c r="BP2778" s="73"/>
      <c r="BQ2778" s="73"/>
      <c r="BR2778" s="73"/>
      <c r="BS2778" s="493"/>
      <c r="BT2778" s="493"/>
      <c r="BU2778" s="493"/>
      <c r="BV2778" s="70"/>
      <c r="BW2778" s="70"/>
      <c r="BX2778" s="70"/>
      <c r="BY2778" s="70"/>
      <c r="BZ2778" s="70"/>
      <c r="CA2778" s="70"/>
      <c r="CB2778" s="70"/>
      <c r="CC2778" s="70"/>
      <c r="CD2778" s="491"/>
      <c r="CE2778" s="491"/>
      <c r="CF2778" s="491"/>
      <c r="CG2778" s="491"/>
      <c r="CH2778" s="491"/>
      <c r="CI2778" s="491"/>
      <c r="CJ2778" s="491"/>
      <c r="CK2778" s="490"/>
      <c r="CL2778" s="186"/>
    </row>
    <row r="2779" spans="67:90" x14ac:dyDescent="0.2">
      <c r="BO2779" s="490"/>
      <c r="BP2779" s="73"/>
      <c r="BQ2779" s="73"/>
      <c r="BR2779" s="73"/>
      <c r="BS2779" s="493"/>
      <c r="BT2779" s="493"/>
      <c r="BU2779" s="493"/>
      <c r="BV2779" s="70"/>
      <c r="BW2779" s="70"/>
      <c r="BX2779" s="70"/>
      <c r="BY2779" s="70"/>
      <c r="BZ2779" s="70"/>
      <c r="CA2779" s="70"/>
      <c r="CB2779" s="70"/>
      <c r="CC2779" s="70"/>
      <c r="CD2779" s="491"/>
      <c r="CE2779" s="491"/>
      <c r="CF2779" s="491"/>
      <c r="CG2779" s="491"/>
      <c r="CH2779" s="491"/>
      <c r="CI2779" s="491"/>
      <c r="CJ2779" s="491"/>
      <c r="CK2779" s="490"/>
      <c r="CL2779" s="186"/>
    </row>
    <row r="2780" spans="67:90" x14ac:dyDescent="0.2">
      <c r="BO2780" s="490"/>
      <c r="BP2780" s="73"/>
      <c r="BQ2780" s="73"/>
      <c r="BR2780" s="73"/>
      <c r="BS2780" s="493"/>
      <c r="BT2780" s="493"/>
      <c r="BU2780" s="493"/>
      <c r="BV2780" s="70"/>
      <c r="BW2780" s="70"/>
      <c r="BX2780" s="70"/>
      <c r="BY2780" s="70"/>
      <c r="BZ2780" s="70"/>
      <c r="CA2780" s="70"/>
      <c r="CB2780" s="70"/>
      <c r="CC2780" s="70"/>
      <c r="CD2780" s="491"/>
      <c r="CE2780" s="491"/>
      <c r="CF2780" s="491"/>
      <c r="CG2780" s="491"/>
      <c r="CH2780" s="491"/>
      <c r="CI2780" s="491"/>
      <c r="CJ2780" s="491"/>
      <c r="CK2780" s="490"/>
      <c r="CL2780" s="186"/>
    </row>
    <row r="2781" spans="67:90" x14ac:dyDescent="0.2">
      <c r="BO2781" s="490"/>
      <c r="BP2781" s="73"/>
      <c r="BQ2781" s="73"/>
      <c r="BR2781" s="73"/>
      <c r="BS2781" s="493"/>
      <c r="BT2781" s="493"/>
      <c r="BU2781" s="493"/>
      <c r="BV2781" s="70"/>
      <c r="BW2781" s="70"/>
      <c r="BX2781" s="70"/>
      <c r="BY2781" s="70"/>
      <c r="BZ2781" s="70"/>
      <c r="CA2781" s="70"/>
      <c r="CB2781" s="70"/>
      <c r="CC2781" s="70"/>
      <c r="CD2781" s="491"/>
      <c r="CE2781" s="491"/>
      <c r="CF2781" s="491"/>
      <c r="CG2781" s="491"/>
      <c r="CH2781" s="491"/>
      <c r="CI2781" s="491"/>
      <c r="CJ2781" s="491"/>
      <c r="CK2781" s="490"/>
      <c r="CL2781" s="186"/>
    </row>
    <row r="2782" spans="67:90" x14ac:dyDescent="0.2">
      <c r="BO2782" s="490"/>
      <c r="BP2782" s="73"/>
      <c r="BQ2782" s="73"/>
      <c r="BR2782" s="73"/>
      <c r="BS2782" s="493"/>
      <c r="BT2782" s="493"/>
      <c r="BU2782" s="493"/>
      <c r="BV2782" s="70"/>
      <c r="BW2782" s="70"/>
      <c r="BX2782" s="70"/>
      <c r="BY2782" s="70"/>
      <c r="BZ2782" s="70"/>
      <c r="CA2782" s="70"/>
      <c r="CB2782" s="70"/>
      <c r="CC2782" s="70"/>
      <c r="CD2782" s="491"/>
      <c r="CE2782" s="491"/>
      <c r="CF2782" s="491"/>
      <c r="CG2782" s="491"/>
      <c r="CH2782" s="491"/>
      <c r="CI2782" s="491"/>
      <c r="CJ2782" s="491"/>
      <c r="CK2782" s="490"/>
      <c r="CL2782" s="186"/>
    </row>
    <row r="2783" spans="67:90" x14ac:dyDescent="0.2">
      <c r="BO2783" s="490"/>
      <c r="BP2783" s="73"/>
      <c r="BQ2783" s="73"/>
      <c r="BR2783" s="73"/>
      <c r="BS2783" s="493"/>
      <c r="BT2783" s="493"/>
      <c r="BU2783" s="493"/>
      <c r="BV2783" s="70"/>
      <c r="BW2783" s="70"/>
      <c r="BX2783" s="70"/>
      <c r="BY2783" s="70"/>
      <c r="BZ2783" s="70"/>
      <c r="CA2783" s="70"/>
      <c r="CB2783" s="70"/>
      <c r="CC2783" s="70"/>
      <c r="CD2783" s="491"/>
      <c r="CE2783" s="491"/>
      <c r="CF2783" s="491"/>
      <c r="CG2783" s="491"/>
      <c r="CH2783" s="491"/>
      <c r="CI2783" s="491"/>
      <c r="CJ2783" s="491"/>
      <c r="CK2783" s="490"/>
      <c r="CL2783" s="186"/>
    </row>
    <row r="2784" spans="67:90" x14ac:dyDescent="0.2">
      <c r="BO2784" s="490"/>
      <c r="BP2784" s="73"/>
      <c r="BQ2784" s="73"/>
      <c r="BR2784" s="73"/>
      <c r="BS2784" s="493"/>
      <c r="BT2784" s="493"/>
      <c r="BU2784" s="493"/>
      <c r="BV2784" s="70"/>
      <c r="BW2784" s="70"/>
      <c r="BX2784" s="70"/>
      <c r="BY2784" s="70"/>
      <c r="BZ2784" s="70"/>
      <c r="CA2784" s="70"/>
      <c r="CB2784" s="70"/>
      <c r="CC2784" s="70"/>
      <c r="CD2784" s="491"/>
      <c r="CE2784" s="491"/>
      <c r="CF2784" s="491"/>
      <c r="CG2784" s="491"/>
      <c r="CH2784" s="491"/>
      <c r="CI2784" s="491"/>
      <c r="CJ2784" s="491"/>
      <c r="CK2784" s="490"/>
      <c r="CL2784" s="186"/>
    </row>
    <row r="2785" spans="67:90" x14ac:dyDescent="0.2">
      <c r="BO2785" s="490"/>
      <c r="BP2785" s="73"/>
      <c r="BQ2785" s="73"/>
      <c r="BR2785" s="73"/>
      <c r="BS2785" s="493"/>
      <c r="BT2785" s="493"/>
      <c r="BU2785" s="493"/>
      <c r="BV2785" s="70"/>
      <c r="BW2785" s="70"/>
      <c r="BX2785" s="70"/>
      <c r="BY2785" s="70"/>
      <c r="BZ2785" s="70"/>
      <c r="CA2785" s="70"/>
      <c r="CB2785" s="70"/>
      <c r="CC2785" s="70"/>
      <c r="CD2785" s="491"/>
      <c r="CE2785" s="491"/>
      <c r="CF2785" s="491"/>
      <c r="CG2785" s="491"/>
      <c r="CH2785" s="491"/>
      <c r="CI2785" s="491"/>
      <c r="CJ2785" s="491"/>
      <c r="CK2785" s="490"/>
      <c r="CL2785" s="186"/>
    </row>
    <row r="2786" spans="67:90" x14ac:dyDescent="0.2">
      <c r="BO2786" s="490"/>
      <c r="BP2786" s="73"/>
      <c r="BQ2786" s="73"/>
      <c r="BR2786" s="73"/>
      <c r="BS2786" s="493"/>
      <c r="BT2786" s="493"/>
      <c r="BU2786" s="493"/>
      <c r="BV2786" s="70"/>
      <c r="BW2786" s="70"/>
      <c r="BX2786" s="70"/>
      <c r="BY2786" s="70"/>
      <c r="BZ2786" s="70"/>
      <c r="CA2786" s="70"/>
      <c r="CB2786" s="70"/>
      <c r="CC2786" s="70"/>
      <c r="CD2786" s="491"/>
      <c r="CE2786" s="491"/>
      <c r="CF2786" s="491"/>
      <c r="CG2786" s="491"/>
      <c r="CH2786" s="491"/>
      <c r="CI2786" s="491"/>
      <c r="CJ2786" s="491"/>
      <c r="CK2786" s="490"/>
      <c r="CL2786" s="186"/>
    </row>
    <row r="2787" spans="67:90" x14ac:dyDescent="0.2">
      <c r="BO2787" s="490"/>
      <c r="BP2787" s="73"/>
      <c r="BQ2787" s="73"/>
      <c r="BR2787" s="73"/>
      <c r="BS2787" s="493"/>
      <c r="BT2787" s="493"/>
      <c r="BU2787" s="493"/>
      <c r="BV2787" s="70"/>
      <c r="BW2787" s="70"/>
      <c r="BX2787" s="70"/>
      <c r="BY2787" s="70"/>
      <c r="BZ2787" s="70"/>
      <c r="CA2787" s="70"/>
      <c r="CB2787" s="70"/>
      <c r="CC2787" s="70"/>
      <c r="CD2787" s="491"/>
      <c r="CE2787" s="491"/>
      <c r="CF2787" s="491"/>
      <c r="CG2787" s="491"/>
      <c r="CH2787" s="491"/>
      <c r="CI2787" s="491"/>
      <c r="CJ2787" s="491"/>
      <c r="CK2787" s="490"/>
      <c r="CL2787" s="186"/>
    </row>
    <row r="2788" spans="67:90" x14ac:dyDescent="0.2">
      <c r="BO2788" s="490"/>
      <c r="BP2788" s="73"/>
      <c r="BQ2788" s="73"/>
      <c r="BR2788" s="73"/>
      <c r="BS2788" s="493"/>
      <c r="BT2788" s="493"/>
      <c r="BU2788" s="493"/>
      <c r="BV2788" s="70"/>
      <c r="BW2788" s="70"/>
      <c r="BX2788" s="70"/>
      <c r="BY2788" s="70"/>
      <c r="BZ2788" s="70"/>
      <c r="CA2788" s="70"/>
      <c r="CB2788" s="70"/>
      <c r="CC2788" s="70"/>
      <c r="CD2788" s="491"/>
      <c r="CE2788" s="491"/>
      <c r="CF2788" s="491"/>
      <c r="CG2788" s="491"/>
      <c r="CH2788" s="491"/>
      <c r="CI2788" s="491"/>
      <c r="CJ2788" s="491"/>
      <c r="CK2788" s="490"/>
      <c r="CL2788" s="186"/>
    </row>
    <row r="2789" spans="67:90" x14ac:dyDescent="0.2">
      <c r="BO2789" s="490"/>
      <c r="BP2789" s="73"/>
      <c r="BQ2789" s="73"/>
      <c r="BR2789" s="73"/>
      <c r="BS2789" s="493"/>
      <c r="BT2789" s="493"/>
      <c r="BU2789" s="493"/>
      <c r="BV2789" s="70"/>
      <c r="BW2789" s="70"/>
      <c r="BX2789" s="70"/>
      <c r="BY2789" s="70"/>
      <c r="BZ2789" s="70"/>
      <c r="CA2789" s="70"/>
      <c r="CB2789" s="70"/>
      <c r="CC2789" s="70"/>
      <c r="CD2789" s="491"/>
      <c r="CE2789" s="491"/>
      <c r="CF2789" s="491"/>
      <c r="CG2789" s="491"/>
      <c r="CH2789" s="491"/>
      <c r="CI2789" s="491"/>
      <c r="CJ2789" s="491"/>
      <c r="CK2789" s="490"/>
      <c r="CL2789" s="186"/>
    </row>
    <row r="2790" spans="67:90" x14ac:dyDescent="0.2">
      <c r="BO2790" s="490"/>
      <c r="BP2790" s="73"/>
      <c r="BQ2790" s="73"/>
      <c r="BR2790" s="73"/>
      <c r="BS2790" s="493"/>
      <c r="BT2790" s="493"/>
      <c r="BU2790" s="493"/>
      <c r="BV2790" s="70"/>
      <c r="BW2790" s="70"/>
      <c r="BX2790" s="70"/>
      <c r="BY2790" s="70"/>
      <c r="BZ2790" s="70"/>
      <c r="CA2790" s="70"/>
      <c r="CB2790" s="70"/>
      <c r="CC2790" s="70"/>
      <c r="CD2790" s="491"/>
      <c r="CE2790" s="491"/>
      <c r="CF2790" s="491"/>
      <c r="CG2790" s="491"/>
      <c r="CH2790" s="491"/>
      <c r="CI2790" s="491"/>
      <c r="CJ2790" s="491"/>
      <c r="CK2790" s="490"/>
      <c r="CL2790" s="186"/>
    </row>
    <row r="2791" spans="67:90" x14ac:dyDescent="0.2">
      <c r="BO2791" s="490"/>
      <c r="BP2791" s="73"/>
      <c r="BQ2791" s="73"/>
      <c r="BR2791" s="73"/>
      <c r="BS2791" s="493"/>
      <c r="BT2791" s="493"/>
      <c r="BU2791" s="493"/>
      <c r="BV2791" s="70"/>
      <c r="BW2791" s="70"/>
      <c r="BX2791" s="70"/>
      <c r="BY2791" s="70"/>
      <c r="BZ2791" s="70"/>
      <c r="CA2791" s="70"/>
      <c r="CB2791" s="70"/>
      <c r="CC2791" s="70"/>
      <c r="CD2791" s="491"/>
      <c r="CE2791" s="491"/>
      <c r="CF2791" s="491"/>
      <c r="CG2791" s="491"/>
      <c r="CH2791" s="491"/>
      <c r="CI2791" s="491"/>
      <c r="CJ2791" s="491"/>
      <c r="CK2791" s="490"/>
      <c r="CL2791" s="186"/>
    </row>
    <row r="2792" spans="67:90" x14ac:dyDescent="0.2">
      <c r="BO2792" s="490"/>
      <c r="BP2792" s="73"/>
      <c r="BQ2792" s="73"/>
      <c r="BR2792" s="73"/>
      <c r="BS2792" s="493"/>
      <c r="BT2792" s="493"/>
      <c r="BU2792" s="493"/>
      <c r="BV2792" s="70"/>
      <c r="BW2792" s="70"/>
      <c r="BX2792" s="70"/>
      <c r="BY2792" s="70"/>
      <c r="BZ2792" s="70"/>
      <c r="CA2792" s="70"/>
      <c r="CB2792" s="70"/>
      <c r="CC2792" s="70"/>
      <c r="CD2792" s="491"/>
      <c r="CE2792" s="491"/>
      <c r="CF2792" s="491"/>
      <c r="CG2792" s="491"/>
      <c r="CH2792" s="491"/>
      <c r="CI2792" s="491"/>
      <c r="CJ2792" s="491"/>
      <c r="CK2792" s="490"/>
      <c r="CL2792" s="186"/>
    </row>
    <row r="2793" spans="67:90" x14ac:dyDescent="0.2">
      <c r="BO2793" s="490"/>
      <c r="BP2793" s="73"/>
      <c r="BQ2793" s="73"/>
      <c r="BR2793" s="73"/>
      <c r="BS2793" s="493"/>
      <c r="BT2793" s="493"/>
      <c r="BU2793" s="493"/>
      <c r="BV2793" s="70"/>
      <c r="BW2793" s="70"/>
      <c r="BX2793" s="70"/>
      <c r="BY2793" s="70"/>
      <c r="BZ2793" s="70"/>
      <c r="CA2793" s="70"/>
      <c r="CB2793" s="70"/>
      <c r="CC2793" s="70"/>
      <c r="CD2793" s="491"/>
      <c r="CE2793" s="491"/>
      <c r="CF2793" s="491"/>
      <c r="CG2793" s="491"/>
      <c r="CH2793" s="491"/>
      <c r="CI2793" s="491"/>
      <c r="CJ2793" s="491"/>
      <c r="CK2793" s="490"/>
      <c r="CL2793" s="186"/>
    </row>
    <row r="2794" spans="67:90" x14ac:dyDescent="0.2">
      <c r="BO2794" s="490"/>
      <c r="BP2794" s="73"/>
      <c r="BQ2794" s="73"/>
      <c r="BR2794" s="73"/>
      <c r="BS2794" s="493"/>
      <c r="BT2794" s="493"/>
      <c r="BU2794" s="493"/>
      <c r="BV2794" s="70"/>
      <c r="BW2794" s="70"/>
      <c r="BX2794" s="70"/>
      <c r="BY2794" s="70"/>
      <c r="BZ2794" s="70"/>
      <c r="CA2794" s="70"/>
      <c r="CB2794" s="70"/>
      <c r="CC2794" s="70"/>
      <c r="CD2794" s="491"/>
      <c r="CE2794" s="491"/>
      <c r="CF2794" s="491"/>
      <c r="CG2794" s="491"/>
      <c r="CH2794" s="491"/>
      <c r="CI2794" s="491"/>
      <c r="CJ2794" s="491"/>
      <c r="CK2794" s="490"/>
      <c r="CL2794" s="186"/>
    </row>
    <row r="2795" spans="67:90" x14ac:dyDescent="0.2">
      <c r="BO2795" s="490"/>
      <c r="BP2795" s="73"/>
      <c r="BQ2795" s="73"/>
      <c r="BR2795" s="73"/>
      <c r="BS2795" s="493"/>
      <c r="BT2795" s="493"/>
      <c r="BU2795" s="493"/>
      <c r="BV2795" s="70"/>
      <c r="BW2795" s="70"/>
      <c r="BX2795" s="70"/>
      <c r="BY2795" s="70"/>
      <c r="BZ2795" s="70"/>
      <c r="CA2795" s="70"/>
      <c r="CB2795" s="70"/>
      <c r="CC2795" s="70"/>
      <c r="CD2795" s="491"/>
      <c r="CE2795" s="491"/>
      <c r="CF2795" s="491"/>
      <c r="CG2795" s="491"/>
      <c r="CH2795" s="491"/>
      <c r="CI2795" s="491"/>
      <c r="CJ2795" s="491"/>
      <c r="CK2795" s="490"/>
      <c r="CL2795" s="186"/>
    </row>
    <row r="2796" spans="67:90" x14ac:dyDescent="0.2">
      <c r="BO2796" s="490"/>
      <c r="BP2796" s="73"/>
      <c r="BQ2796" s="73"/>
      <c r="BR2796" s="73"/>
      <c r="BS2796" s="493"/>
      <c r="BT2796" s="493"/>
      <c r="BU2796" s="493"/>
      <c r="BV2796" s="70"/>
      <c r="BW2796" s="70"/>
      <c r="BX2796" s="70"/>
      <c r="BY2796" s="70"/>
      <c r="BZ2796" s="70"/>
      <c r="CA2796" s="70"/>
      <c r="CB2796" s="70"/>
      <c r="CC2796" s="70"/>
      <c r="CD2796" s="491"/>
      <c r="CE2796" s="491"/>
      <c r="CF2796" s="491"/>
      <c r="CG2796" s="491"/>
      <c r="CH2796" s="491"/>
      <c r="CI2796" s="491"/>
      <c r="CJ2796" s="491"/>
      <c r="CK2796" s="490"/>
      <c r="CL2796" s="186"/>
    </row>
    <row r="2797" spans="67:90" x14ac:dyDescent="0.2">
      <c r="BO2797" s="490"/>
      <c r="BP2797" s="73"/>
      <c r="BQ2797" s="73"/>
      <c r="BR2797" s="73"/>
      <c r="BS2797" s="493"/>
      <c r="BT2797" s="493"/>
      <c r="BU2797" s="493"/>
      <c r="BV2797" s="70"/>
      <c r="BW2797" s="70"/>
      <c r="BX2797" s="70"/>
      <c r="BY2797" s="70"/>
      <c r="BZ2797" s="70"/>
      <c r="CA2797" s="70"/>
      <c r="CB2797" s="70"/>
      <c r="CC2797" s="70"/>
      <c r="CD2797" s="491"/>
      <c r="CE2797" s="491"/>
      <c r="CF2797" s="491"/>
      <c r="CG2797" s="491"/>
      <c r="CH2797" s="491"/>
      <c r="CI2797" s="491"/>
      <c r="CJ2797" s="491"/>
      <c r="CK2797" s="490"/>
      <c r="CL2797" s="186"/>
    </row>
    <row r="2798" spans="67:90" x14ac:dyDescent="0.2">
      <c r="BO2798" s="490"/>
      <c r="BP2798" s="73"/>
      <c r="BQ2798" s="73"/>
      <c r="BR2798" s="73"/>
      <c r="BS2798" s="493"/>
      <c r="BT2798" s="493"/>
      <c r="BU2798" s="493"/>
      <c r="BV2798" s="70"/>
      <c r="BW2798" s="70"/>
      <c r="BX2798" s="70"/>
      <c r="BY2798" s="70"/>
      <c r="BZ2798" s="70"/>
      <c r="CA2798" s="70"/>
      <c r="CB2798" s="70"/>
      <c r="CC2798" s="70"/>
      <c r="CD2798" s="491"/>
      <c r="CE2798" s="491"/>
      <c r="CF2798" s="491"/>
      <c r="CG2798" s="491"/>
      <c r="CH2798" s="491"/>
      <c r="CI2798" s="491"/>
      <c r="CJ2798" s="491"/>
      <c r="CK2798" s="490"/>
      <c r="CL2798" s="186"/>
    </row>
    <row r="2799" spans="67:90" x14ac:dyDescent="0.2">
      <c r="BO2799" s="490"/>
      <c r="BP2799" s="73"/>
      <c r="BQ2799" s="73"/>
      <c r="BR2799" s="73"/>
      <c r="BS2799" s="493"/>
      <c r="BT2799" s="493"/>
      <c r="BU2799" s="493"/>
      <c r="BV2799" s="70"/>
      <c r="BW2799" s="70"/>
      <c r="BX2799" s="70"/>
      <c r="BY2799" s="70"/>
      <c r="BZ2799" s="70"/>
      <c r="CA2799" s="70"/>
      <c r="CB2799" s="70"/>
      <c r="CC2799" s="70"/>
      <c r="CD2799" s="491"/>
      <c r="CE2799" s="491"/>
      <c r="CF2799" s="491"/>
      <c r="CG2799" s="491"/>
      <c r="CH2799" s="491"/>
      <c r="CI2799" s="491"/>
      <c r="CJ2799" s="491"/>
      <c r="CK2799" s="490"/>
      <c r="CL2799" s="186"/>
    </row>
    <row r="2800" spans="67:90" x14ac:dyDescent="0.2">
      <c r="BO2800" s="490"/>
      <c r="BP2800" s="73"/>
      <c r="BQ2800" s="73"/>
      <c r="BR2800" s="73"/>
      <c r="BS2800" s="493"/>
      <c r="BT2800" s="493"/>
      <c r="BU2800" s="493"/>
      <c r="BV2800" s="70"/>
      <c r="BW2800" s="70"/>
      <c r="BX2800" s="70"/>
      <c r="BY2800" s="70"/>
      <c r="BZ2800" s="70"/>
      <c r="CA2800" s="70"/>
      <c r="CB2800" s="70"/>
      <c r="CC2800" s="70"/>
      <c r="CD2800" s="491"/>
      <c r="CE2800" s="491"/>
      <c r="CF2800" s="491"/>
      <c r="CG2800" s="491"/>
      <c r="CH2800" s="491"/>
      <c r="CI2800" s="491"/>
      <c r="CJ2800" s="491"/>
      <c r="CK2800" s="490"/>
      <c r="CL2800" s="186"/>
    </row>
    <row r="2801" spans="67:90" x14ac:dyDescent="0.2">
      <c r="BO2801" s="490"/>
      <c r="BP2801" s="73"/>
      <c r="BQ2801" s="73"/>
      <c r="BR2801" s="73"/>
      <c r="BS2801" s="493"/>
      <c r="BT2801" s="493"/>
      <c r="BU2801" s="493"/>
      <c r="BV2801" s="70"/>
      <c r="BW2801" s="70"/>
      <c r="BX2801" s="70"/>
      <c r="BY2801" s="70"/>
      <c r="BZ2801" s="70"/>
      <c r="CA2801" s="70"/>
      <c r="CB2801" s="70"/>
      <c r="CC2801" s="70"/>
      <c r="CD2801" s="491"/>
      <c r="CE2801" s="491"/>
      <c r="CF2801" s="491"/>
      <c r="CG2801" s="491"/>
      <c r="CH2801" s="491"/>
      <c r="CI2801" s="491"/>
      <c r="CJ2801" s="491"/>
      <c r="CK2801" s="490"/>
      <c r="CL2801" s="186"/>
    </row>
    <row r="2802" spans="67:90" x14ac:dyDescent="0.2">
      <c r="BO2802" s="490"/>
      <c r="BP2802" s="73"/>
      <c r="BQ2802" s="73"/>
      <c r="BR2802" s="73"/>
      <c r="BS2802" s="493"/>
      <c r="BT2802" s="493"/>
      <c r="BU2802" s="493"/>
      <c r="BV2802" s="70"/>
      <c r="BW2802" s="70"/>
      <c r="BX2802" s="70"/>
      <c r="BY2802" s="70"/>
      <c r="BZ2802" s="70"/>
      <c r="CA2802" s="70"/>
      <c r="CB2802" s="70"/>
      <c r="CC2802" s="70"/>
      <c r="CD2802" s="491"/>
      <c r="CE2802" s="491"/>
      <c r="CF2802" s="491"/>
      <c r="CG2802" s="491"/>
      <c r="CH2802" s="491"/>
      <c r="CI2802" s="491"/>
      <c r="CJ2802" s="491"/>
      <c r="CK2802" s="490"/>
      <c r="CL2802" s="186"/>
    </row>
    <row r="2803" spans="67:90" x14ac:dyDescent="0.2">
      <c r="BO2803" s="490"/>
      <c r="BP2803" s="73"/>
      <c r="BQ2803" s="73"/>
      <c r="BR2803" s="73"/>
      <c r="BS2803" s="493"/>
      <c r="BT2803" s="493"/>
      <c r="BU2803" s="493"/>
      <c r="BV2803" s="70"/>
      <c r="BW2803" s="70"/>
      <c r="BX2803" s="70"/>
      <c r="BY2803" s="70"/>
      <c r="BZ2803" s="70"/>
      <c r="CA2803" s="70"/>
      <c r="CB2803" s="70"/>
      <c r="CC2803" s="70"/>
      <c r="CD2803" s="491"/>
      <c r="CE2803" s="491"/>
      <c r="CF2803" s="491"/>
      <c r="CG2803" s="491"/>
      <c r="CH2803" s="491"/>
      <c r="CI2803" s="491"/>
      <c r="CJ2803" s="491"/>
      <c r="CK2803" s="490"/>
      <c r="CL2803" s="186"/>
    </row>
    <row r="2804" spans="67:90" x14ac:dyDescent="0.2">
      <c r="BO2804" s="490"/>
      <c r="BP2804" s="73"/>
      <c r="BQ2804" s="73"/>
      <c r="BR2804" s="73"/>
      <c r="BS2804" s="493"/>
      <c r="BT2804" s="493"/>
      <c r="BU2804" s="493"/>
      <c r="BV2804" s="70"/>
      <c r="BW2804" s="70"/>
      <c r="BX2804" s="70"/>
      <c r="BY2804" s="70"/>
      <c r="BZ2804" s="70"/>
      <c r="CA2804" s="70"/>
      <c r="CB2804" s="70"/>
      <c r="CC2804" s="70"/>
      <c r="CD2804" s="491"/>
      <c r="CE2804" s="491"/>
      <c r="CF2804" s="491"/>
      <c r="CG2804" s="491"/>
      <c r="CH2804" s="491"/>
      <c r="CI2804" s="491"/>
      <c r="CJ2804" s="491"/>
      <c r="CK2804" s="490"/>
      <c r="CL2804" s="186"/>
    </row>
    <row r="2805" spans="67:90" x14ac:dyDescent="0.2">
      <c r="BO2805" s="490"/>
      <c r="BP2805" s="73"/>
      <c r="BQ2805" s="73"/>
      <c r="BR2805" s="73"/>
      <c r="BS2805" s="493"/>
      <c r="BT2805" s="493"/>
      <c r="BU2805" s="493"/>
      <c r="BV2805" s="70"/>
      <c r="BW2805" s="70"/>
      <c r="BX2805" s="70"/>
      <c r="BY2805" s="70"/>
      <c r="BZ2805" s="70"/>
      <c r="CA2805" s="70"/>
      <c r="CB2805" s="70"/>
      <c r="CC2805" s="70"/>
      <c r="CD2805" s="491"/>
      <c r="CE2805" s="491"/>
      <c r="CF2805" s="491"/>
      <c r="CG2805" s="491"/>
      <c r="CH2805" s="491"/>
      <c r="CI2805" s="491"/>
      <c r="CJ2805" s="491"/>
      <c r="CK2805" s="490"/>
      <c r="CL2805" s="186"/>
    </row>
    <row r="2806" spans="67:90" x14ac:dyDescent="0.2">
      <c r="BO2806" s="490"/>
      <c r="BP2806" s="73"/>
      <c r="BQ2806" s="73"/>
      <c r="BR2806" s="73"/>
      <c r="BS2806" s="493"/>
      <c r="BT2806" s="493"/>
      <c r="BU2806" s="493"/>
      <c r="BV2806" s="70"/>
      <c r="BW2806" s="70"/>
      <c r="BX2806" s="70"/>
      <c r="BY2806" s="70"/>
      <c r="BZ2806" s="70"/>
      <c r="CA2806" s="70"/>
      <c r="CB2806" s="70"/>
      <c r="CC2806" s="70"/>
      <c r="CD2806" s="491"/>
      <c r="CE2806" s="491"/>
      <c r="CF2806" s="491"/>
      <c r="CG2806" s="491"/>
      <c r="CH2806" s="491"/>
      <c r="CI2806" s="491"/>
      <c r="CJ2806" s="491"/>
      <c r="CK2806" s="490"/>
      <c r="CL2806" s="186"/>
    </row>
    <row r="2807" spans="67:90" x14ac:dyDescent="0.2">
      <c r="BO2807" s="490"/>
      <c r="BP2807" s="73"/>
      <c r="BQ2807" s="73"/>
      <c r="BR2807" s="73"/>
      <c r="BS2807" s="493"/>
      <c r="BT2807" s="493"/>
      <c r="BU2807" s="493"/>
      <c r="BV2807" s="70"/>
      <c r="BW2807" s="70"/>
      <c r="BX2807" s="70"/>
      <c r="BY2807" s="70"/>
      <c r="BZ2807" s="70"/>
      <c r="CA2807" s="70"/>
      <c r="CB2807" s="70"/>
      <c r="CC2807" s="70"/>
      <c r="CD2807" s="491"/>
      <c r="CE2807" s="491"/>
      <c r="CF2807" s="491"/>
      <c r="CG2807" s="491"/>
      <c r="CH2807" s="491"/>
      <c r="CI2807" s="491"/>
      <c r="CJ2807" s="491"/>
      <c r="CK2807" s="490"/>
      <c r="CL2807" s="186"/>
    </row>
    <row r="2808" spans="67:90" x14ac:dyDescent="0.2">
      <c r="BO2808" s="490"/>
      <c r="BP2808" s="73"/>
      <c r="BQ2808" s="73"/>
      <c r="BR2808" s="73"/>
      <c r="BS2808" s="493"/>
      <c r="BT2808" s="493"/>
      <c r="BU2808" s="493"/>
      <c r="BV2808" s="70"/>
      <c r="BW2808" s="70"/>
      <c r="BX2808" s="70"/>
      <c r="BY2808" s="70"/>
      <c r="BZ2808" s="70"/>
      <c r="CA2808" s="70"/>
      <c r="CB2808" s="70"/>
      <c r="CC2808" s="70"/>
      <c r="CD2808" s="491"/>
      <c r="CE2808" s="491"/>
      <c r="CF2808" s="491"/>
      <c r="CG2808" s="491"/>
      <c r="CH2808" s="491"/>
      <c r="CI2808" s="491"/>
      <c r="CJ2808" s="491"/>
      <c r="CK2808" s="490"/>
      <c r="CL2808" s="186"/>
    </row>
    <row r="2809" spans="67:90" x14ac:dyDescent="0.2">
      <c r="BO2809" s="490"/>
      <c r="BP2809" s="73"/>
      <c r="BQ2809" s="73"/>
      <c r="BR2809" s="73"/>
      <c r="BS2809" s="493"/>
      <c r="BT2809" s="493"/>
      <c r="BU2809" s="493"/>
      <c r="BV2809" s="70"/>
      <c r="BW2809" s="70"/>
      <c r="BX2809" s="70"/>
      <c r="BY2809" s="70"/>
      <c r="BZ2809" s="70"/>
      <c r="CA2809" s="70"/>
      <c r="CB2809" s="70"/>
      <c r="CC2809" s="70"/>
      <c r="CD2809" s="491"/>
      <c r="CE2809" s="491"/>
      <c r="CF2809" s="491"/>
      <c r="CG2809" s="491"/>
      <c r="CH2809" s="491"/>
      <c r="CI2809" s="491"/>
      <c r="CJ2809" s="491"/>
      <c r="CK2809" s="490"/>
      <c r="CL2809" s="186"/>
    </row>
    <row r="2810" spans="67:90" x14ac:dyDescent="0.2">
      <c r="BO2810" s="490"/>
      <c r="BP2810" s="73"/>
      <c r="BQ2810" s="73"/>
      <c r="BR2810" s="73"/>
      <c r="BS2810" s="493"/>
      <c r="BT2810" s="493"/>
      <c r="BU2810" s="493"/>
      <c r="BV2810" s="70"/>
      <c r="BW2810" s="70"/>
      <c r="BX2810" s="70"/>
      <c r="BY2810" s="70"/>
      <c r="BZ2810" s="70"/>
      <c r="CA2810" s="70"/>
      <c r="CB2810" s="70"/>
      <c r="CC2810" s="70"/>
      <c r="CD2810" s="491"/>
      <c r="CE2810" s="491"/>
      <c r="CF2810" s="491"/>
      <c r="CG2810" s="491"/>
      <c r="CH2810" s="491"/>
      <c r="CI2810" s="491"/>
      <c r="CJ2810" s="491"/>
      <c r="CK2810" s="490"/>
      <c r="CL2810" s="186"/>
    </row>
    <row r="2811" spans="67:90" x14ac:dyDescent="0.2">
      <c r="BO2811" s="490"/>
      <c r="BP2811" s="73"/>
      <c r="BQ2811" s="73"/>
      <c r="BR2811" s="73"/>
      <c r="BS2811" s="493"/>
      <c r="BT2811" s="493"/>
      <c r="BU2811" s="493"/>
      <c r="BV2811" s="70"/>
      <c r="BW2811" s="70"/>
      <c r="BX2811" s="70"/>
      <c r="BY2811" s="70"/>
      <c r="BZ2811" s="70"/>
      <c r="CA2811" s="70"/>
      <c r="CB2811" s="70"/>
      <c r="CC2811" s="70"/>
      <c r="CD2811" s="491"/>
      <c r="CE2811" s="491"/>
      <c r="CF2811" s="491"/>
      <c r="CG2811" s="491"/>
      <c r="CH2811" s="491"/>
      <c r="CI2811" s="491"/>
      <c r="CJ2811" s="491"/>
      <c r="CK2811" s="490"/>
      <c r="CL2811" s="186"/>
    </row>
    <row r="2812" spans="67:90" x14ac:dyDescent="0.2">
      <c r="BO2812" s="490"/>
      <c r="BP2812" s="73"/>
      <c r="BQ2812" s="73"/>
      <c r="BR2812" s="73"/>
      <c r="BS2812" s="493"/>
      <c r="BT2812" s="493"/>
      <c r="BU2812" s="493"/>
      <c r="BV2812" s="70"/>
      <c r="BW2812" s="70"/>
      <c r="BX2812" s="70"/>
      <c r="BY2812" s="70"/>
      <c r="BZ2812" s="70"/>
      <c r="CA2812" s="70"/>
      <c r="CB2812" s="70"/>
      <c r="CC2812" s="70"/>
      <c r="CD2812" s="491"/>
      <c r="CE2812" s="491"/>
      <c r="CF2812" s="491"/>
      <c r="CG2812" s="491"/>
      <c r="CH2812" s="491"/>
      <c r="CI2812" s="491"/>
      <c r="CJ2812" s="491"/>
      <c r="CK2812" s="490"/>
      <c r="CL2812" s="186"/>
    </row>
    <row r="2813" spans="67:90" x14ac:dyDescent="0.2">
      <c r="BO2813" s="490"/>
      <c r="BP2813" s="73"/>
      <c r="BQ2813" s="73"/>
      <c r="BR2813" s="73"/>
      <c r="BS2813" s="493"/>
      <c r="BT2813" s="493"/>
      <c r="BU2813" s="493"/>
      <c r="BV2813" s="70"/>
      <c r="BW2813" s="70"/>
      <c r="BX2813" s="70"/>
      <c r="BY2813" s="70"/>
      <c r="BZ2813" s="70"/>
      <c r="CA2813" s="70"/>
      <c r="CB2813" s="70"/>
      <c r="CC2813" s="70"/>
      <c r="CD2813" s="491"/>
      <c r="CE2813" s="491"/>
      <c r="CF2813" s="491"/>
      <c r="CG2813" s="491"/>
      <c r="CH2813" s="491"/>
      <c r="CI2813" s="491"/>
      <c r="CJ2813" s="491"/>
      <c r="CK2813" s="490"/>
      <c r="CL2813" s="186"/>
    </row>
    <row r="2814" spans="67:90" x14ac:dyDescent="0.2">
      <c r="BO2814" s="490"/>
      <c r="BP2814" s="73"/>
      <c r="BQ2814" s="73"/>
      <c r="BR2814" s="73"/>
      <c r="BS2814" s="493"/>
      <c r="BT2814" s="493"/>
      <c r="BU2814" s="493"/>
      <c r="BV2814" s="70"/>
      <c r="BW2814" s="70"/>
      <c r="BX2814" s="70"/>
      <c r="BY2814" s="70"/>
      <c r="BZ2814" s="70"/>
      <c r="CA2814" s="70"/>
      <c r="CB2814" s="70"/>
      <c r="CC2814" s="70"/>
      <c r="CD2814" s="491"/>
      <c r="CE2814" s="491"/>
      <c r="CF2814" s="491"/>
      <c r="CG2814" s="491"/>
      <c r="CH2814" s="491"/>
      <c r="CI2814" s="491"/>
      <c r="CJ2814" s="491"/>
      <c r="CK2814" s="490"/>
      <c r="CL2814" s="186"/>
    </row>
    <row r="2815" spans="67:90" x14ac:dyDescent="0.2">
      <c r="BO2815" s="490"/>
      <c r="BP2815" s="73"/>
      <c r="BQ2815" s="73"/>
      <c r="BR2815" s="73"/>
      <c r="BS2815" s="493"/>
      <c r="BT2815" s="493"/>
      <c r="BU2815" s="493"/>
      <c r="BV2815" s="70"/>
      <c r="BW2815" s="70"/>
      <c r="BX2815" s="70"/>
      <c r="BY2815" s="70"/>
      <c r="BZ2815" s="70"/>
      <c r="CA2815" s="70"/>
      <c r="CB2815" s="70"/>
      <c r="CC2815" s="70"/>
      <c r="CD2815" s="491"/>
      <c r="CE2815" s="491"/>
      <c r="CF2815" s="491"/>
      <c r="CG2815" s="491"/>
      <c r="CH2815" s="491"/>
      <c r="CI2815" s="491"/>
      <c r="CJ2815" s="491"/>
      <c r="CK2815" s="490"/>
      <c r="CL2815" s="186"/>
    </row>
    <row r="2816" spans="67:90" x14ac:dyDescent="0.2">
      <c r="BO2816" s="490"/>
      <c r="BP2816" s="73"/>
      <c r="BQ2816" s="73"/>
      <c r="BR2816" s="73"/>
      <c r="BS2816" s="493"/>
      <c r="BT2816" s="493"/>
      <c r="BU2816" s="493"/>
      <c r="BV2816" s="70"/>
      <c r="BW2816" s="70"/>
      <c r="BX2816" s="70"/>
      <c r="BY2816" s="70"/>
      <c r="BZ2816" s="70"/>
      <c r="CA2816" s="70"/>
      <c r="CB2816" s="70"/>
      <c r="CC2816" s="70"/>
      <c r="CD2816" s="491"/>
      <c r="CE2816" s="491"/>
      <c r="CF2816" s="491"/>
      <c r="CG2816" s="491"/>
      <c r="CH2816" s="491"/>
      <c r="CI2816" s="491"/>
      <c r="CJ2816" s="491"/>
      <c r="CK2816" s="490"/>
      <c r="CL2816" s="186"/>
    </row>
    <row r="2817" spans="67:90" x14ac:dyDescent="0.2">
      <c r="BO2817" s="490"/>
      <c r="BP2817" s="73"/>
      <c r="BQ2817" s="73"/>
      <c r="BR2817" s="73"/>
      <c r="BS2817" s="493"/>
      <c r="BT2817" s="493"/>
      <c r="BU2817" s="493"/>
      <c r="BV2817" s="70"/>
      <c r="BW2817" s="70"/>
      <c r="BX2817" s="70"/>
      <c r="BY2817" s="70"/>
      <c r="BZ2817" s="70"/>
      <c r="CA2817" s="70"/>
      <c r="CB2817" s="70"/>
      <c r="CC2817" s="70"/>
      <c r="CD2817" s="491"/>
      <c r="CE2817" s="491"/>
      <c r="CF2817" s="491"/>
      <c r="CG2817" s="491"/>
      <c r="CH2817" s="491"/>
      <c r="CI2817" s="491"/>
      <c r="CJ2817" s="491"/>
      <c r="CK2817" s="490"/>
      <c r="CL2817" s="186"/>
    </row>
    <row r="2818" spans="67:90" x14ac:dyDescent="0.2">
      <c r="BO2818" s="490"/>
      <c r="BP2818" s="73"/>
      <c r="BQ2818" s="73"/>
      <c r="BR2818" s="73"/>
      <c r="BS2818" s="493"/>
      <c r="BT2818" s="493"/>
      <c r="BU2818" s="493"/>
      <c r="BV2818" s="70"/>
      <c r="BW2818" s="70"/>
      <c r="BX2818" s="70"/>
      <c r="BY2818" s="70"/>
      <c r="BZ2818" s="70"/>
      <c r="CA2818" s="70"/>
      <c r="CB2818" s="70"/>
      <c r="CC2818" s="70"/>
      <c r="CD2818" s="491"/>
      <c r="CE2818" s="491"/>
      <c r="CF2818" s="491"/>
      <c r="CG2818" s="491"/>
      <c r="CH2818" s="491"/>
      <c r="CI2818" s="491"/>
      <c r="CJ2818" s="491"/>
      <c r="CK2818" s="490"/>
      <c r="CL2818" s="186"/>
    </row>
    <row r="2819" spans="67:90" x14ac:dyDescent="0.2">
      <c r="BO2819" s="490"/>
      <c r="BP2819" s="73"/>
      <c r="BQ2819" s="73"/>
      <c r="BR2819" s="73"/>
      <c r="BS2819" s="493"/>
      <c r="BT2819" s="493"/>
      <c r="BU2819" s="493"/>
      <c r="BV2819" s="70"/>
      <c r="BW2819" s="70"/>
      <c r="BX2819" s="70"/>
      <c r="BY2819" s="70"/>
      <c r="BZ2819" s="70"/>
      <c r="CA2819" s="70"/>
      <c r="CB2819" s="70"/>
      <c r="CC2819" s="70"/>
      <c r="CD2819" s="491"/>
      <c r="CE2819" s="491"/>
      <c r="CF2819" s="491"/>
      <c r="CG2819" s="491"/>
      <c r="CH2819" s="491"/>
      <c r="CI2819" s="491"/>
      <c r="CJ2819" s="491"/>
      <c r="CK2819" s="490"/>
      <c r="CL2819" s="186"/>
    </row>
    <row r="2820" spans="67:90" x14ac:dyDescent="0.2">
      <c r="BO2820" s="490"/>
      <c r="BP2820" s="73"/>
      <c r="BQ2820" s="73"/>
      <c r="BR2820" s="73"/>
      <c r="BS2820" s="493"/>
      <c r="BT2820" s="493"/>
      <c r="BU2820" s="493"/>
      <c r="BV2820" s="70"/>
      <c r="BW2820" s="70"/>
      <c r="BX2820" s="70"/>
      <c r="BY2820" s="70"/>
      <c r="BZ2820" s="70"/>
      <c r="CA2820" s="70"/>
      <c r="CB2820" s="70"/>
      <c r="CC2820" s="70"/>
      <c r="CD2820" s="491"/>
      <c r="CE2820" s="491"/>
      <c r="CF2820" s="491"/>
      <c r="CG2820" s="491"/>
      <c r="CH2820" s="491"/>
      <c r="CI2820" s="491"/>
      <c r="CJ2820" s="491"/>
      <c r="CK2820" s="490"/>
      <c r="CL2820" s="186"/>
    </row>
    <row r="2821" spans="67:90" x14ac:dyDescent="0.2">
      <c r="BO2821" s="490"/>
      <c r="BP2821" s="73"/>
      <c r="BQ2821" s="73"/>
      <c r="BR2821" s="73"/>
      <c r="BS2821" s="493"/>
      <c r="BT2821" s="493"/>
      <c r="BU2821" s="493"/>
      <c r="BV2821" s="70"/>
      <c r="BW2821" s="70"/>
      <c r="BX2821" s="70"/>
      <c r="BY2821" s="70"/>
      <c r="BZ2821" s="70"/>
      <c r="CA2821" s="70"/>
      <c r="CB2821" s="70"/>
      <c r="CC2821" s="70"/>
      <c r="CD2821" s="491"/>
      <c r="CE2821" s="491"/>
      <c r="CF2821" s="491"/>
      <c r="CG2821" s="491"/>
      <c r="CH2821" s="491"/>
      <c r="CI2821" s="491"/>
      <c r="CJ2821" s="491"/>
      <c r="CK2821" s="490"/>
      <c r="CL2821" s="186"/>
    </row>
    <row r="2822" spans="67:90" x14ac:dyDescent="0.2">
      <c r="BO2822" s="490"/>
      <c r="BP2822" s="73"/>
      <c r="BQ2822" s="73"/>
      <c r="BR2822" s="73"/>
      <c r="BS2822" s="493"/>
      <c r="BT2822" s="493"/>
      <c r="BU2822" s="493"/>
      <c r="BV2822" s="70"/>
      <c r="BW2822" s="70"/>
      <c r="BX2822" s="70"/>
      <c r="BY2822" s="70"/>
      <c r="BZ2822" s="70"/>
      <c r="CA2822" s="70"/>
      <c r="CB2822" s="70"/>
      <c r="CC2822" s="70"/>
      <c r="CD2822" s="491"/>
      <c r="CE2822" s="491"/>
      <c r="CF2822" s="491"/>
      <c r="CG2822" s="491"/>
      <c r="CH2822" s="491"/>
      <c r="CI2822" s="491"/>
      <c r="CJ2822" s="491"/>
      <c r="CK2822" s="490"/>
      <c r="CL2822" s="186"/>
    </row>
    <row r="2823" spans="67:90" x14ac:dyDescent="0.2">
      <c r="BO2823" s="490"/>
      <c r="BP2823" s="73"/>
      <c r="BQ2823" s="73"/>
      <c r="BR2823" s="73"/>
      <c r="BS2823" s="493"/>
      <c r="BT2823" s="493"/>
      <c r="BU2823" s="493"/>
      <c r="BV2823" s="70"/>
      <c r="BW2823" s="70"/>
      <c r="BX2823" s="70"/>
      <c r="BY2823" s="70"/>
      <c r="BZ2823" s="70"/>
      <c r="CA2823" s="70"/>
      <c r="CB2823" s="70"/>
      <c r="CC2823" s="70"/>
      <c r="CD2823" s="491"/>
      <c r="CE2823" s="491"/>
      <c r="CF2823" s="491"/>
      <c r="CG2823" s="491"/>
      <c r="CH2823" s="491"/>
      <c r="CI2823" s="491"/>
      <c r="CJ2823" s="491"/>
      <c r="CK2823" s="490"/>
      <c r="CL2823" s="186"/>
    </row>
    <row r="2824" spans="67:90" x14ac:dyDescent="0.2">
      <c r="BO2824" s="490"/>
      <c r="BP2824" s="73"/>
      <c r="BQ2824" s="73"/>
      <c r="BR2824" s="73"/>
      <c r="BS2824" s="493"/>
      <c r="BT2824" s="493"/>
      <c r="BU2824" s="493"/>
      <c r="BV2824" s="70"/>
      <c r="BW2824" s="70"/>
      <c r="BX2824" s="70"/>
      <c r="BY2824" s="70"/>
      <c r="BZ2824" s="70"/>
      <c r="CA2824" s="70"/>
      <c r="CB2824" s="70"/>
      <c r="CC2824" s="70"/>
      <c r="CD2824" s="491"/>
      <c r="CE2824" s="491"/>
      <c r="CF2824" s="491"/>
      <c r="CG2824" s="491"/>
      <c r="CH2824" s="491"/>
      <c r="CI2824" s="491"/>
      <c r="CJ2824" s="491"/>
      <c r="CK2824" s="490"/>
      <c r="CL2824" s="186"/>
    </row>
    <row r="2825" spans="67:90" x14ac:dyDescent="0.2">
      <c r="BO2825" s="490"/>
      <c r="BP2825" s="73"/>
      <c r="BQ2825" s="73"/>
      <c r="BR2825" s="73"/>
      <c r="BS2825" s="493"/>
      <c r="BT2825" s="493"/>
      <c r="BU2825" s="493"/>
      <c r="BV2825" s="70"/>
      <c r="BW2825" s="70"/>
      <c r="BX2825" s="70"/>
      <c r="BY2825" s="70"/>
      <c r="BZ2825" s="70"/>
      <c r="CA2825" s="70"/>
      <c r="CB2825" s="70"/>
      <c r="CC2825" s="70"/>
      <c r="CD2825" s="491"/>
      <c r="CE2825" s="491"/>
      <c r="CF2825" s="491"/>
      <c r="CG2825" s="491"/>
      <c r="CH2825" s="491"/>
      <c r="CI2825" s="491"/>
      <c r="CJ2825" s="491"/>
      <c r="CK2825" s="490"/>
      <c r="CL2825" s="186"/>
    </row>
    <row r="2826" spans="67:90" x14ac:dyDescent="0.2">
      <c r="BO2826" s="490"/>
      <c r="BP2826" s="73"/>
      <c r="BQ2826" s="73"/>
      <c r="BR2826" s="73"/>
      <c r="BS2826" s="493"/>
      <c r="BT2826" s="493"/>
      <c r="BU2826" s="493"/>
      <c r="BV2826" s="70"/>
      <c r="BW2826" s="70"/>
      <c r="BX2826" s="70"/>
      <c r="BY2826" s="70"/>
      <c r="BZ2826" s="70"/>
      <c r="CA2826" s="70"/>
      <c r="CB2826" s="70"/>
      <c r="CC2826" s="70"/>
      <c r="CD2826" s="491"/>
      <c r="CE2826" s="491"/>
      <c r="CF2826" s="491"/>
      <c r="CG2826" s="491"/>
      <c r="CH2826" s="491"/>
      <c r="CI2826" s="491"/>
      <c r="CJ2826" s="491"/>
      <c r="CK2826" s="490"/>
      <c r="CL2826" s="186"/>
    </row>
    <row r="2827" spans="67:90" x14ac:dyDescent="0.2">
      <c r="BO2827" s="490"/>
      <c r="BP2827" s="73"/>
      <c r="BQ2827" s="73"/>
      <c r="BR2827" s="73"/>
      <c r="BS2827" s="493"/>
      <c r="BT2827" s="493"/>
      <c r="BU2827" s="493"/>
      <c r="BV2827" s="70"/>
      <c r="BW2827" s="70"/>
      <c r="BX2827" s="70"/>
      <c r="BY2827" s="70"/>
      <c r="BZ2827" s="70"/>
      <c r="CA2827" s="70"/>
      <c r="CB2827" s="70"/>
      <c r="CC2827" s="70"/>
      <c r="CD2827" s="491"/>
      <c r="CE2827" s="491"/>
      <c r="CF2827" s="491"/>
      <c r="CG2827" s="491"/>
      <c r="CH2827" s="491"/>
      <c r="CI2827" s="491"/>
      <c r="CJ2827" s="491"/>
      <c r="CK2827" s="490"/>
      <c r="CL2827" s="186"/>
    </row>
    <row r="2828" spans="67:90" x14ac:dyDescent="0.2">
      <c r="BO2828" s="490"/>
      <c r="BP2828" s="73"/>
      <c r="BQ2828" s="73"/>
      <c r="BR2828" s="73"/>
      <c r="BS2828" s="493"/>
      <c r="BT2828" s="493"/>
      <c r="BU2828" s="493"/>
      <c r="BV2828" s="70"/>
      <c r="BW2828" s="70"/>
      <c r="BX2828" s="70"/>
      <c r="BY2828" s="70"/>
      <c r="BZ2828" s="70"/>
      <c r="CA2828" s="70"/>
      <c r="CB2828" s="70"/>
      <c r="CC2828" s="70"/>
      <c r="CD2828" s="491"/>
      <c r="CE2828" s="491"/>
      <c r="CF2828" s="491"/>
      <c r="CG2828" s="491"/>
      <c r="CH2828" s="491"/>
      <c r="CI2828" s="491"/>
      <c r="CJ2828" s="491"/>
      <c r="CK2828" s="490"/>
      <c r="CL2828" s="186"/>
    </row>
    <row r="2829" spans="67:90" x14ac:dyDescent="0.2">
      <c r="BO2829" s="490"/>
      <c r="BP2829" s="73"/>
      <c r="BQ2829" s="73"/>
      <c r="BR2829" s="73"/>
      <c r="BS2829" s="493"/>
      <c r="BT2829" s="493"/>
      <c r="BU2829" s="493"/>
      <c r="BV2829" s="70"/>
      <c r="BW2829" s="70"/>
      <c r="BX2829" s="70"/>
      <c r="BY2829" s="70"/>
      <c r="BZ2829" s="70"/>
      <c r="CA2829" s="70"/>
      <c r="CB2829" s="70"/>
      <c r="CC2829" s="70"/>
      <c r="CD2829" s="491"/>
      <c r="CE2829" s="491"/>
      <c r="CF2829" s="491"/>
      <c r="CG2829" s="491"/>
      <c r="CH2829" s="491"/>
      <c r="CI2829" s="491"/>
      <c r="CJ2829" s="491"/>
      <c r="CK2829" s="490"/>
      <c r="CL2829" s="186"/>
    </row>
    <row r="2830" spans="67:90" x14ac:dyDescent="0.2">
      <c r="BO2830" s="490"/>
      <c r="BP2830" s="73"/>
      <c r="BQ2830" s="73"/>
      <c r="BR2830" s="73"/>
      <c r="BS2830" s="493"/>
      <c r="BT2830" s="493"/>
      <c r="BU2830" s="493"/>
      <c r="BV2830" s="70"/>
      <c r="BW2830" s="70"/>
      <c r="BX2830" s="70"/>
      <c r="BY2830" s="70"/>
      <c r="BZ2830" s="70"/>
      <c r="CA2830" s="70"/>
      <c r="CB2830" s="70"/>
      <c r="CC2830" s="70"/>
      <c r="CD2830" s="491"/>
      <c r="CE2830" s="491"/>
      <c r="CF2830" s="491"/>
      <c r="CG2830" s="491"/>
      <c r="CH2830" s="491"/>
      <c r="CI2830" s="491"/>
      <c r="CJ2830" s="491"/>
      <c r="CK2830" s="490"/>
      <c r="CL2830" s="186"/>
    </row>
    <row r="2831" spans="67:90" x14ac:dyDescent="0.2">
      <c r="BO2831" s="490"/>
      <c r="BP2831" s="73"/>
      <c r="BQ2831" s="73"/>
      <c r="BR2831" s="73"/>
      <c r="BS2831" s="493"/>
      <c r="BT2831" s="493"/>
      <c r="BU2831" s="493"/>
      <c r="BV2831" s="70"/>
      <c r="BW2831" s="70"/>
      <c r="BX2831" s="70"/>
      <c r="BY2831" s="70"/>
      <c r="BZ2831" s="70"/>
      <c r="CA2831" s="70"/>
      <c r="CB2831" s="70"/>
      <c r="CC2831" s="70"/>
      <c r="CD2831" s="491"/>
      <c r="CE2831" s="491"/>
      <c r="CF2831" s="491"/>
      <c r="CG2831" s="491"/>
      <c r="CH2831" s="491"/>
      <c r="CI2831" s="491"/>
      <c r="CJ2831" s="491"/>
      <c r="CK2831" s="490"/>
      <c r="CL2831" s="186"/>
    </row>
    <row r="2832" spans="67:90" x14ac:dyDescent="0.2">
      <c r="BO2832" s="490"/>
      <c r="BP2832" s="73"/>
      <c r="BQ2832" s="73"/>
      <c r="BR2832" s="73"/>
      <c r="BS2832" s="493"/>
      <c r="BT2832" s="493"/>
      <c r="BU2832" s="493"/>
      <c r="BV2832" s="70"/>
      <c r="BW2832" s="70"/>
      <c r="BX2832" s="70"/>
      <c r="BY2832" s="70"/>
      <c r="BZ2832" s="70"/>
      <c r="CA2832" s="70"/>
      <c r="CB2832" s="70"/>
      <c r="CC2832" s="70"/>
      <c r="CD2832" s="491"/>
      <c r="CE2832" s="491"/>
      <c r="CF2832" s="491"/>
      <c r="CG2832" s="491"/>
      <c r="CH2832" s="491"/>
      <c r="CI2832" s="491"/>
      <c r="CJ2832" s="491"/>
      <c r="CK2832" s="490"/>
      <c r="CL2832" s="186"/>
    </row>
    <row r="2833" spans="67:90" x14ac:dyDescent="0.2">
      <c r="BO2833" s="490"/>
      <c r="BP2833" s="73"/>
      <c r="BQ2833" s="73"/>
      <c r="BR2833" s="73"/>
      <c r="BS2833" s="493"/>
      <c r="BT2833" s="493"/>
      <c r="BU2833" s="493"/>
      <c r="BV2833" s="70"/>
      <c r="BW2833" s="70"/>
      <c r="BX2833" s="70"/>
      <c r="BY2833" s="70"/>
      <c r="BZ2833" s="70"/>
      <c r="CA2833" s="70"/>
      <c r="CB2833" s="70"/>
      <c r="CC2833" s="70"/>
      <c r="CD2833" s="491"/>
      <c r="CE2833" s="491"/>
      <c r="CF2833" s="491"/>
      <c r="CG2833" s="491"/>
      <c r="CH2833" s="491"/>
      <c r="CI2833" s="491"/>
      <c r="CJ2833" s="491"/>
      <c r="CK2833" s="490"/>
      <c r="CL2833" s="186"/>
    </row>
    <row r="2834" spans="67:90" x14ac:dyDescent="0.2">
      <c r="BO2834" s="490"/>
      <c r="BP2834" s="73"/>
      <c r="BQ2834" s="73"/>
      <c r="BR2834" s="73"/>
      <c r="BS2834" s="493"/>
      <c r="BT2834" s="493"/>
      <c r="BU2834" s="493"/>
      <c r="BV2834" s="70"/>
      <c r="BW2834" s="70"/>
      <c r="BX2834" s="70"/>
      <c r="BY2834" s="70"/>
      <c r="BZ2834" s="70"/>
      <c r="CA2834" s="70"/>
      <c r="CB2834" s="70"/>
      <c r="CC2834" s="70"/>
      <c r="CD2834" s="491"/>
      <c r="CE2834" s="491"/>
      <c r="CF2834" s="491"/>
      <c r="CG2834" s="491"/>
      <c r="CH2834" s="491"/>
      <c r="CI2834" s="491"/>
      <c r="CJ2834" s="491"/>
      <c r="CK2834" s="490"/>
      <c r="CL2834" s="186"/>
    </row>
    <row r="2835" spans="67:90" x14ac:dyDescent="0.2">
      <c r="BO2835" s="490"/>
      <c r="BP2835" s="73"/>
      <c r="BQ2835" s="73"/>
      <c r="BR2835" s="73"/>
      <c r="BS2835" s="493"/>
      <c r="BT2835" s="493"/>
      <c r="BU2835" s="493"/>
      <c r="BV2835" s="70"/>
      <c r="BW2835" s="70"/>
      <c r="BX2835" s="70"/>
      <c r="BY2835" s="70"/>
      <c r="BZ2835" s="70"/>
      <c r="CA2835" s="70"/>
      <c r="CB2835" s="70"/>
      <c r="CC2835" s="70"/>
      <c r="CD2835" s="491"/>
      <c r="CE2835" s="491"/>
      <c r="CF2835" s="491"/>
      <c r="CG2835" s="491"/>
      <c r="CH2835" s="491"/>
      <c r="CI2835" s="491"/>
      <c r="CJ2835" s="491"/>
      <c r="CK2835" s="490"/>
      <c r="CL2835" s="186"/>
    </row>
    <row r="2836" spans="67:90" x14ac:dyDescent="0.2">
      <c r="BO2836" s="490"/>
      <c r="BP2836" s="73"/>
      <c r="BQ2836" s="73"/>
      <c r="BR2836" s="73"/>
      <c r="BS2836" s="493"/>
      <c r="BT2836" s="493"/>
      <c r="BU2836" s="493"/>
      <c r="BV2836" s="70"/>
      <c r="BW2836" s="70"/>
      <c r="BX2836" s="70"/>
      <c r="BY2836" s="70"/>
      <c r="BZ2836" s="70"/>
      <c r="CA2836" s="70"/>
      <c r="CB2836" s="70"/>
      <c r="CC2836" s="70"/>
      <c r="CD2836" s="491"/>
      <c r="CE2836" s="491"/>
      <c r="CF2836" s="491"/>
      <c r="CG2836" s="491"/>
      <c r="CH2836" s="491"/>
      <c r="CI2836" s="491"/>
      <c r="CJ2836" s="491"/>
      <c r="CK2836" s="490"/>
      <c r="CL2836" s="186"/>
    </row>
    <row r="2837" spans="67:90" x14ac:dyDescent="0.2">
      <c r="BO2837" s="490"/>
      <c r="BP2837" s="73"/>
      <c r="BQ2837" s="73"/>
      <c r="BR2837" s="73"/>
      <c r="BS2837" s="493"/>
      <c r="BT2837" s="493"/>
      <c r="BU2837" s="493"/>
      <c r="BV2837" s="70"/>
      <c r="BW2837" s="70"/>
      <c r="BX2837" s="70"/>
      <c r="BY2837" s="70"/>
      <c r="BZ2837" s="70"/>
      <c r="CA2837" s="70"/>
      <c r="CB2837" s="70"/>
      <c r="CC2837" s="70"/>
      <c r="CD2837" s="491"/>
      <c r="CE2837" s="491"/>
      <c r="CF2837" s="491"/>
      <c r="CG2837" s="491"/>
      <c r="CH2837" s="491"/>
      <c r="CI2837" s="491"/>
      <c r="CJ2837" s="491"/>
      <c r="CK2837" s="490"/>
      <c r="CL2837" s="186"/>
    </row>
    <row r="2838" spans="67:90" x14ac:dyDescent="0.2">
      <c r="BO2838" s="490"/>
      <c r="BP2838" s="73"/>
      <c r="BQ2838" s="73"/>
      <c r="BR2838" s="73"/>
      <c r="BS2838" s="493"/>
      <c r="BT2838" s="493"/>
      <c r="BU2838" s="493"/>
      <c r="BV2838" s="70"/>
      <c r="BW2838" s="70"/>
      <c r="BX2838" s="70"/>
      <c r="BY2838" s="70"/>
      <c r="BZ2838" s="70"/>
      <c r="CA2838" s="70"/>
      <c r="CB2838" s="70"/>
      <c r="CC2838" s="70"/>
      <c r="CD2838" s="491"/>
      <c r="CE2838" s="491"/>
      <c r="CF2838" s="491"/>
      <c r="CG2838" s="491"/>
      <c r="CH2838" s="491"/>
      <c r="CI2838" s="491"/>
      <c r="CJ2838" s="491"/>
      <c r="CK2838" s="490"/>
      <c r="CL2838" s="186"/>
    </row>
    <row r="2839" spans="67:90" x14ac:dyDescent="0.2">
      <c r="BO2839" s="490"/>
      <c r="BP2839" s="73"/>
      <c r="BQ2839" s="73"/>
      <c r="BR2839" s="73"/>
      <c r="BS2839" s="493"/>
      <c r="BT2839" s="493"/>
      <c r="BU2839" s="493"/>
      <c r="BV2839" s="70"/>
      <c r="BW2839" s="70"/>
      <c r="BX2839" s="70"/>
      <c r="BY2839" s="70"/>
      <c r="BZ2839" s="70"/>
      <c r="CA2839" s="70"/>
      <c r="CB2839" s="70"/>
      <c r="CC2839" s="70"/>
      <c r="CD2839" s="491"/>
      <c r="CE2839" s="491"/>
      <c r="CF2839" s="491"/>
      <c r="CG2839" s="491"/>
      <c r="CH2839" s="491"/>
      <c r="CI2839" s="491"/>
      <c r="CJ2839" s="491"/>
      <c r="CK2839" s="490"/>
      <c r="CL2839" s="186"/>
    </row>
    <row r="2840" spans="67:90" x14ac:dyDescent="0.2">
      <c r="BO2840" s="490"/>
      <c r="BP2840" s="73"/>
      <c r="BQ2840" s="73"/>
      <c r="BR2840" s="73"/>
      <c r="BS2840" s="493"/>
      <c r="BT2840" s="493"/>
      <c r="BU2840" s="493"/>
      <c r="BV2840" s="70"/>
      <c r="BW2840" s="70"/>
      <c r="BX2840" s="70"/>
      <c r="BY2840" s="70"/>
      <c r="BZ2840" s="70"/>
      <c r="CA2840" s="70"/>
      <c r="CB2840" s="70"/>
      <c r="CC2840" s="70"/>
      <c r="CD2840" s="491"/>
      <c r="CE2840" s="491"/>
      <c r="CF2840" s="491"/>
      <c r="CG2840" s="491"/>
      <c r="CH2840" s="491"/>
      <c r="CI2840" s="491"/>
      <c r="CJ2840" s="491"/>
      <c r="CK2840" s="490"/>
      <c r="CL2840" s="186"/>
    </row>
    <row r="2841" spans="67:90" x14ac:dyDescent="0.2">
      <c r="BO2841" s="490"/>
      <c r="BP2841" s="73"/>
      <c r="BQ2841" s="73"/>
      <c r="BR2841" s="73"/>
      <c r="BS2841" s="493"/>
      <c r="BT2841" s="493"/>
      <c r="BU2841" s="493"/>
      <c r="BV2841" s="70"/>
      <c r="BW2841" s="70"/>
      <c r="BX2841" s="70"/>
      <c r="BY2841" s="70"/>
      <c r="BZ2841" s="70"/>
      <c r="CA2841" s="70"/>
      <c r="CB2841" s="70"/>
      <c r="CC2841" s="70"/>
      <c r="CD2841" s="491"/>
      <c r="CE2841" s="491"/>
      <c r="CF2841" s="491"/>
      <c r="CG2841" s="491"/>
      <c r="CH2841" s="491"/>
      <c r="CI2841" s="491"/>
      <c r="CJ2841" s="491"/>
      <c r="CK2841" s="490"/>
      <c r="CL2841" s="186"/>
    </row>
    <row r="2842" spans="67:90" x14ac:dyDescent="0.2">
      <c r="BO2842" s="490"/>
      <c r="BP2842" s="73"/>
      <c r="BQ2842" s="73"/>
      <c r="BR2842" s="73"/>
      <c r="BS2842" s="493"/>
      <c r="BT2842" s="493"/>
      <c r="BU2842" s="493"/>
      <c r="BV2842" s="70"/>
      <c r="BW2842" s="70"/>
      <c r="BX2842" s="70"/>
      <c r="BY2842" s="70"/>
      <c r="BZ2842" s="70"/>
      <c r="CA2842" s="70"/>
      <c r="CB2842" s="70"/>
      <c r="CC2842" s="70"/>
      <c r="CD2842" s="491"/>
      <c r="CE2842" s="491"/>
      <c r="CF2842" s="491"/>
      <c r="CG2842" s="491"/>
      <c r="CH2842" s="491"/>
      <c r="CI2842" s="491"/>
      <c r="CJ2842" s="491"/>
      <c r="CK2842" s="490"/>
      <c r="CL2842" s="186"/>
    </row>
    <row r="2843" spans="67:90" x14ac:dyDescent="0.2">
      <c r="BO2843" s="490"/>
      <c r="BP2843" s="73"/>
      <c r="BQ2843" s="73"/>
      <c r="BR2843" s="73"/>
      <c r="BS2843" s="493"/>
      <c r="BT2843" s="493"/>
      <c r="BU2843" s="493"/>
      <c r="BV2843" s="70"/>
      <c r="BW2843" s="70"/>
      <c r="BX2843" s="70"/>
      <c r="BY2843" s="70"/>
      <c r="BZ2843" s="70"/>
      <c r="CA2843" s="70"/>
      <c r="CB2843" s="70"/>
      <c r="CC2843" s="70"/>
      <c r="CD2843" s="491"/>
      <c r="CE2843" s="491"/>
      <c r="CF2843" s="491"/>
      <c r="CG2843" s="491"/>
      <c r="CH2843" s="491"/>
      <c r="CI2843" s="491"/>
      <c r="CJ2843" s="491"/>
      <c r="CK2843" s="490"/>
      <c r="CL2843" s="186"/>
    </row>
    <row r="2844" spans="67:90" x14ac:dyDescent="0.2">
      <c r="BO2844" s="490"/>
      <c r="BP2844" s="73"/>
      <c r="BQ2844" s="73"/>
      <c r="BR2844" s="73"/>
      <c r="BS2844" s="493"/>
      <c r="BT2844" s="493"/>
      <c r="BU2844" s="493"/>
      <c r="BV2844" s="70"/>
      <c r="BW2844" s="70"/>
      <c r="BX2844" s="70"/>
      <c r="BY2844" s="70"/>
      <c r="BZ2844" s="70"/>
      <c r="CA2844" s="70"/>
      <c r="CB2844" s="70"/>
      <c r="CC2844" s="70"/>
      <c r="CD2844" s="491"/>
      <c r="CE2844" s="491"/>
      <c r="CF2844" s="491"/>
      <c r="CG2844" s="491"/>
      <c r="CH2844" s="491"/>
      <c r="CI2844" s="491"/>
      <c r="CJ2844" s="491"/>
      <c r="CK2844" s="490"/>
      <c r="CL2844" s="186"/>
    </row>
    <row r="2845" spans="67:90" x14ac:dyDescent="0.2">
      <c r="BO2845" s="490"/>
      <c r="BP2845" s="73"/>
      <c r="BQ2845" s="73"/>
      <c r="BR2845" s="73"/>
      <c r="BS2845" s="493"/>
      <c r="BT2845" s="493"/>
      <c r="BU2845" s="493"/>
      <c r="BV2845" s="70"/>
      <c r="BW2845" s="70"/>
      <c r="BX2845" s="70"/>
      <c r="BY2845" s="70"/>
      <c r="BZ2845" s="70"/>
      <c r="CA2845" s="70"/>
      <c r="CB2845" s="70"/>
      <c r="CC2845" s="70"/>
      <c r="CD2845" s="491"/>
      <c r="CE2845" s="491"/>
      <c r="CF2845" s="491"/>
      <c r="CG2845" s="491"/>
      <c r="CH2845" s="491"/>
      <c r="CI2845" s="491"/>
      <c r="CJ2845" s="491"/>
      <c r="CK2845" s="490"/>
      <c r="CL2845" s="186"/>
    </row>
    <row r="2846" spans="67:90" x14ac:dyDescent="0.2">
      <c r="BO2846" s="490"/>
      <c r="BP2846" s="73"/>
      <c r="BQ2846" s="73"/>
      <c r="BR2846" s="73"/>
      <c r="BS2846" s="493"/>
      <c r="BT2846" s="493"/>
      <c r="BU2846" s="493"/>
      <c r="BV2846" s="70"/>
      <c r="BW2846" s="70"/>
      <c r="BX2846" s="70"/>
      <c r="BY2846" s="70"/>
      <c r="BZ2846" s="70"/>
      <c r="CA2846" s="70"/>
      <c r="CB2846" s="70"/>
      <c r="CC2846" s="70"/>
      <c r="CD2846" s="491"/>
      <c r="CE2846" s="491"/>
      <c r="CF2846" s="491"/>
      <c r="CG2846" s="491"/>
      <c r="CH2846" s="491"/>
      <c r="CI2846" s="491"/>
      <c r="CJ2846" s="491"/>
      <c r="CK2846" s="490"/>
      <c r="CL2846" s="186"/>
    </row>
    <row r="2847" spans="67:90" x14ac:dyDescent="0.2">
      <c r="BO2847" s="490"/>
      <c r="BP2847" s="73"/>
      <c r="BQ2847" s="73"/>
      <c r="BR2847" s="73"/>
      <c r="BS2847" s="493"/>
      <c r="BT2847" s="493"/>
      <c r="BU2847" s="493"/>
      <c r="BV2847" s="70"/>
      <c r="BW2847" s="70"/>
      <c r="BX2847" s="70"/>
      <c r="BY2847" s="70"/>
      <c r="BZ2847" s="70"/>
      <c r="CA2847" s="70"/>
      <c r="CB2847" s="70"/>
      <c r="CC2847" s="70"/>
      <c r="CD2847" s="491"/>
      <c r="CE2847" s="491"/>
      <c r="CF2847" s="491"/>
      <c r="CG2847" s="491"/>
      <c r="CH2847" s="491"/>
      <c r="CI2847" s="491"/>
      <c r="CJ2847" s="491"/>
      <c r="CK2847" s="490"/>
      <c r="CL2847" s="186"/>
    </row>
    <row r="2848" spans="67:90" x14ac:dyDescent="0.2">
      <c r="BO2848" s="490"/>
      <c r="BP2848" s="73"/>
      <c r="BQ2848" s="73"/>
      <c r="BR2848" s="73"/>
      <c r="BS2848" s="493"/>
      <c r="BT2848" s="493"/>
      <c r="BU2848" s="493"/>
      <c r="BV2848" s="70"/>
      <c r="BW2848" s="70"/>
      <c r="BX2848" s="70"/>
      <c r="BY2848" s="70"/>
      <c r="BZ2848" s="70"/>
      <c r="CA2848" s="70"/>
      <c r="CB2848" s="70"/>
      <c r="CC2848" s="70"/>
      <c r="CD2848" s="491"/>
      <c r="CE2848" s="491"/>
      <c r="CF2848" s="491"/>
      <c r="CG2848" s="491"/>
      <c r="CH2848" s="491"/>
      <c r="CI2848" s="491"/>
      <c r="CJ2848" s="491"/>
      <c r="CK2848" s="490"/>
      <c r="CL2848" s="186"/>
    </row>
    <row r="2849" spans="67:90" x14ac:dyDescent="0.2">
      <c r="BO2849" s="490"/>
      <c r="BP2849" s="73"/>
      <c r="BQ2849" s="73"/>
      <c r="BR2849" s="73"/>
      <c r="BS2849" s="493"/>
      <c r="BT2849" s="493"/>
      <c r="BU2849" s="493"/>
      <c r="BV2849" s="70"/>
      <c r="BW2849" s="70"/>
      <c r="BX2849" s="70"/>
      <c r="BY2849" s="70"/>
      <c r="BZ2849" s="70"/>
      <c r="CA2849" s="70"/>
      <c r="CB2849" s="70"/>
      <c r="CC2849" s="70"/>
      <c r="CD2849" s="491"/>
      <c r="CE2849" s="491"/>
      <c r="CF2849" s="491"/>
      <c r="CG2849" s="491"/>
      <c r="CH2849" s="491"/>
      <c r="CI2849" s="491"/>
      <c r="CJ2849" s="491"/>
      <c r="CK2849" s="490"/>
      <c r="CL2849" s="186"/>
    </row>
    <row r="2850" spans="67:90" x14ac:dyDescent="0.2">
      <c r="BO2850" s="490"/>
      <c r="BP2850" s="73"/>
      <c r="BQ2850" s="73"/>
      <c r="BR2850" s="73"/>
      <c r="BS2850" s="493"/>
      <c r="BT2850" s="493"/>
      <c r="BU2850" s="493"/>
      <c r="BV2850" s="70"/>
      <c r="BW2850" s="70"/>
      <c r="BX2850" s="70"/>
      <c r="BY2850" s="70"/>
      <c r="BZ2850" s="70"/>
      <c r="CA2850" s="70"/>
      <c r="CB2850" s="70"/>
      <c r="CC2850" s="70"/>
      <c r="CD2850" s="491"/>
      <c r="CE2850" s="491"/>
      <c r="CF2850" s="491"/>
      <c r="CG2850" s="491"/>
      <c r="CH2850" s="491"/>
      <c r="CI2850" s="491"/>
      <c r="CJ2850" s="491"/>
      <c r="CK2850" s="490"/>
      <c r="CL2850" s="186"/>
    </row>
    <row r="2851" spans="67:90" x14ac:dyDescent="0.2">
      <c r="BO2851" s="490"/>
      <c r="BP2851" s="73"/>
      <c r="BQ2851" s="73"/>
      <c r="BR2851" s="73"/>
      <c r="BS2851" s="493"/>
      <c r="BT2851" s="493"/>
      <c r="BU2851" s="493"/>
      <c r="BV2851" s="70"/>
      <c r="BW2851" s="70"/>
      <c r="BX2851" s="70"/>
      <c r="BY2851" s="70"/>
      <c r="BZ2851" s="70"/>
      <c r="CA2851" s="70"/>
      <c r="CB2851" s="70"/>
      <c r="CC2851" s="70"/>
      <c r="CD2851" s="491"/>
      <c r="CE2851" s="491"/>
      <c r="CF2851" s="491"/>
      <c r="CG2851" s="491"/>
      <c r="CH2851" s="491"/>
      <c r="CI2851" s="491"/>
      <c r="CJ2851" s="491"/>
      <c r="CK2851" s="490"/>
      <c r="CL2851" s="186"/>
    </row>
    <row r="2852" spans="67:90" x14ac:dyDescent="0.2">
      <c r="BO2852" s="490"/>
      <c r="BP2852" s="73"/>
      <c r="BQ2852" s="73"/>
      <c r="BR2852" s="73"/>
      <c r="BS2852" s="493"/>
      <c r="BT2852" s="493"/>
      <c r="BU2852" s="493"/>
      <c r="BV2852" s="70"/>
      <c r="BW2852" s="70"/>
      <c r="BX2852" s="70"/>
      <c r="BY2852" s="70"/>
      <c r="BZ2852" s="70"/>
      <c r="CA2852" s="70"/>
      <c r="CB2852" s="70"/>
      <c r="CC2852" s="70"/>
      <c r="CD2852" s="491"/>
      <c r="CE2852" s="491"/>
      <c r="CF2852" s="491"/>
      <c r="CG2852" s="491"/>
      <c r="CH2852" s="491"/>
      <c r="CI2852" s="491"/>
      <c r="CJ2852" s="491"/>
      <c r="CK2852" s="490"/>
      <c r="CL2852" s="186"/>
    </row>
    <row r="2853" spans="67:90" x14ac:dyDescent="0.2">
      <c r="BO2853" s="490"/>
      <c r="BP2853" s="73"/>
      <c r="BQ2853" s="73"/>
      <c r="BR2853" s="73"/>
      <c r="BS2853" s="493"/>
      <c r="BT2853" s="493"/>
      <c r="BU2853" s="493"/>
      <c r="BV2853" s="70"/>
      <c r="BW2853" s="70"/>
      <c r="BX2853" s="70"/>
      <c r="BY2853" s="70"/>
      <c r="BZ2853" s="70"/>
      <c r="CA2853" s="70"/>
      <c r="CB2853" s="70"/>
      <c r="CC2853" s="70"/>
      <c r="CD2853" s="491"/>
      <c r="CE2853" s="491"/>
      <c r="CF2853" s="491"/>
      <c r="CG2853" s="491"/>
      <c r="CH2853" s="491"/>
      <c r="CI2853" s="491"/>
      <c r="CJ2853" s="491"/>
      <c r="CK2853" s="490"/>
      <c r="CL2853" s="186"/>
    </row>
    <row r="2854" spans="67:90" x14ac:dyDescent="0.2">
      <c r="BO2854" s="490"/>
      <c r="BP2854" s="73"/>
      <c r="BQ2854" s="73"/>
      <c r="BR2854" s="73"/>
      <c r="BS2854" s="493"/>
      <c r="BT2854" s="493"/>
      <c r="BU2854" s="493"/>
      <c r="BV2854" s="70"/>
      <c r="BW2854" s="70"/>
      <c r="BX2854" s="70"/>
      <c r="BY2854" s="70"/>
      <c r="BZ2854" s="70"/>
      <c r="CA2854" s="70"/>
      <c r="CB2854" s="70"/>
      <c r="CC2854" s="70"/>
      <c r="CD2854" s="491"/>
      <c r="CE2854" s="491"/>
      <c r="CF2854" s="491"/>
      <c r="CG2854" s="491"/>
      <c r="CH2854" s="491"/>
      <c r="CI2854" s="491"/>
      <c r="CJ2854" s="491"/>
      <c r="CK2854" s="490"/>
      <c r="CL2854" s="186"/>
    </row>
    <row r="2855" spans="67:90" x14ac:dyDescent="0.2">
      <c r="BO2855" s="490"/>
      <c r="BP2855" s="73"/>
      <c r="BQ2855" s="73"/>
      <c r="BR2855" s="73"/>
      <c r="BS2855" s="493"/>
      <c r="BT2855" s="493"/>
      <c r="BU2855" s="493"/>
      <c r="BV2855" s="70"/>
      <c r="BW2855" s="70"/>
      <c r="BX2855" s="70"/>
      <c r="BY2855" s="70"/>
      <c r="BZ2855" s="70"/>
      <c r="CA2855" s="70"/>
      <c r="CB2855" s="70"/>
      <c r="CC2855" s="70"/>
      <c r="CD2855" s="491"/>
      <c r="CE2855" s="491"/>
      <c r="CF2855" s="491"/>
      <c r="CG2855" s="491"/>
      <c r="CH2855" s="491"/>
      <c r="CI2855" s="491"/>
      <c r="CJ2855" s="491"/>
      <c r="CK2855" s="490"/>
      <c r="CL2855" s="186"/>
    </row>
    <row r="2856" spans="67:90" x14ac:dyDescent="0.2">
      <c r="BO2856" s="490"/>
      <c r="BP2856" s="73"/>
      <c r="BQ2856" s="73"/>
      <c r="BR2856" s="73"/>
      <c r="BS2856" s="493"/>
      <c r="BT2856" s="493"/>
      <c r="BU2856" s="493"/>
      <c r="BV2856" s="70"/>
      <c r="BW2856" s="70"/>
      <c r="BX2856" s="70"/>
      <c r="BY2856" s="70"/>
      <c r="BZ2856" s="70"/>
      <c r="CA2856" s="70"/>
      <c r="CB2856" s="70"/>
      <c r="CC2856" s="70"/>
      <c r="CD2856" s="491"/>
      <c r="CE2856" s="491"/>
      <c r="CF2856" s="491"/>
      <c r="CG2856" s="491"/>
      <c r="CH2856" s="491"/>
      <c r="CI2856" s="491"/>
      <c r="CJ2856" s="491"/>
      <c r="CK2856" s="490"/>
      <c r="CL2856" s="186"/>
    </row>
    <row r="2857" spans="67:90" x14ac:dyDescent="0.2">
      <c r="BO2857" s="490"/>
      <c r="BP2857" s="73"/>
      <c r="BQ2857" s="73"/>
      <c r="BR2857" s="73"/>
      <c r="BS2857" s="493"/>
      <c r="BT2857" s="493"/>
      <c r="BU2857" s="493"/>
      <c r="BV2857" s="70"/>
      <c r="BW2857" s="70"/>
      <c r="BX2857" s="70"/>
      <c r="BY2857" s="70"/>
      <c r="BZ2857" s="70"/>
      <c r="CA2857" s="70"/>
      <c r="CB2857" s="70"/>
      <c r="CC2857" s="70"/>
      <c r="CD2857" s="491"/>
      <c r="CE2857" s="491"/>
      <c r="CF2857" s="491"/>
      <c r="CG2857" s="491"/>
      <c r="CH2857" s="491"/>
      <c r="CI2857" s="491"/>
      <c r="CJ2857" s="491"/>
      <c r="CK2857" s="490"/>
      <c r="CL2857" s="186"/>
    </row>
    <row r="2858" spans="67:90" x14ac:dyDescent="0.2">
      <c r="BO2858" s="490"/>
      <c r="BP2858" s="73"/>
      <c r="BQ2858" s="73"/>
      <c r="BR2858" s="73"/>
      <c r="BS2858" s="493"/>
      <c r="BT2858" s="493"/>
      <c r="BU2858" s="493"/>
      <c r="BV2858" s="70"/>
      <c r="BW2858" s="70"/>
      <c r="BX2858" s="70"/>
      <c r="BY2858" s="70"/>
      <c r="BZ2858" s="70"/>
      <c r="CA2858" s="70"/>
      <c r="CB2858" s="70"/>
      <c r="CC2858" s="70"/>
      <c r="CD2858" s="491"/>
      <c r="CE2858" s="491"/>
      <c r="CF2858" s="491"/>
      <c r="CG2858" s="491"/>
      <c r="CH2858" s="491"/>
      <c r="CI2858" s="491"/>
      <c r="CJ2858" s="491"/>
      <c r="CK2858" s="490"/>
      <c r="CL2858" s="186"/>
    </row>
    <row r="2859" spans="67:90" x14ac:dyDescent="0.2">
      <c r="BO2859" s="490"/>
      <c r="BP2859" s="73"/>
      <c r="BQ2859" s="73"/>
      <c r="BR2859" s="73"/>
      <c r="BS2859" s="493"/>
      <c r="BT2859" s="493"/>
      <c r="BU2859" s="493"/>
      <c r="BV2859" s="70"/>
      <c r="BW2859" s="70"/>
      <c r="BX2859" s="70"/>
      <c r="BY2859" s="70"/>
      <c r="BZ2859" s="70"/>
      <c r="CA2859" s="70"/>
      <c r="CB2859" s="70"/>
      <c r="CC2859" s="70"/>
      <c r="CD2859" s="491"/>
      <c r="CE2859" s="491"/>
      <c r="CF2859" s="491"/>
      <c r="CG2859" s="491"/>
      <c r="CH2859" s="491"/>
      <c r="CI2859" s="491"/>
      <c r="CJ2859" s="491"/>
      <c r="CK2859" s="490"/>
      <c r="CL2859" s="186"/>
    </row>
    <row r="2860" spans="67:90" x14ac:dyDescent="0.2">
      <c r="BO2860" s="490"/>
      <c r="BP2860" s="73"/>
      <c r="BQ2860" s="73"/>
      <c r="BR2860" s="73"/>
      <c r="BS2860" s="493"/>
      <c r="BT2860" s="493"/>
      <c r="BU2860" s="493"/>
      <c r="BV2860" s="70"/>
      <c r="BW2860" s="70"/>
      <c r="BX2860" s="70"/>
      <c r="BY2860" s="70"/>
      <c r="BZ2860" s="70"/>
      <c r="CA2860" s="70"/>
      <c r="CB2860" s="70"/>
      <c r="CC2860" s="70"/>
      <c r="CD2860" s="491"/>
      <c r="CE2860" s="491"/>
      <c r="CF2860" s="491"/>
      <c r="CG2860" s="491"/>
      <c r="CH2860" s="491"/>
      <c r="CI2860" s="491"/>
      <c r="CJ2860" s="491"/>
      <c r="CK2860" s="490"/>
      <c r="CL2860" s="186"/>
    </row>
    <row r="2861" spans="67:90" x14ac:dyDescent="0.2">
      <c r="BO2861" s="490"/>
      <c r="BP2861" s="73"/>
      <c r="BQ2861" s="73"/>
      <c r="BR2861" s="73"/>
      <c r="BS2861" s="493"/>
      <c r="BT2861" s="493"/>
      <c r="BU2861" s="493"/>
      <c r="BV2861" s="70"/>
      <c r="BW2861" s="70"/>
      <c r="BX2861" s="70"/>
      <c r="BY2861" s="70"/>
      <c r="BZ2861" s="70"/>
      <c r="CA2861" s="70"/>
      <c r="CB2861" s="70"/>
      <c r="CC2861" s="70"/>
      <c r="CD2861" s="491"/>
      <c r="CE2861" s="491"/>
      <c r="CF2861" s="491"/>
      <c r="CG2861" s="491"/>
      <c r="CH2861" s="491"/>
      <c r="CI2861" s="491"/>
      <c r="CJ2861" s="491"/>
      <c r="CK2861" s="490"/>
      <c r="CL2861" s="186"/>
    </row>
    <row r="2862" spans="67:90" x14ac:dyDescent="0.2">
      <c r="BO2862" s="490"/>
      <c r="BP2862" s="73"/>
      <c r="BQ2862" s="73"/>
      <c r="BR2862" s="73"/>
      <c r="BS2862" s="493"/>
      <c r="BT2862" s="493"/>
      <c r="BU2862" s="493"/>
      <c r="BV2862" s="70"/>
      <c r="BW2862" s="70"/>
      <c r="BX2862" s="70"/>
      <c r="BY2862" s="70"/>
      <c r="BZ2862" s="70"/>
      <c r="CA2862" s="70"/>
      <c r="CB2862" s="70"/>
      <c r="CC2862" s="70"/>
      <c r="CD2862" s="491"/>
      <c r="CE2862" s="491"/>
      <c r="CF2862" s="491"/>
      <c r="CG2862" s="491"/>
      <c r="CH2862" s="491"/>
      <c r="CI2862" s="491"/>
      <c r="CJ2862" s="491"/>
      <c r="CK2862" s="490"/>
      <c r="CL2862" s="186"/>
    </row>
    <row r="2863" spans="67:90" x14ac:dyDescent="0.2">
      <c r="BO2863" s="490"/>
      <c r="BP2863" s="73"/>
      <c r="BQ2863" s="73"/>
      <c r="BR2863" s="73"/>
      <c r="BS2863" s="493"/>
      <c r="BT2863" s="493"/>
      <c r="BU2863" s="493"/>
      <c r="BV2863" s="70"/>
      <c r="BW2863" s="70"/>
      <c r="BX2863" s="70"/>
      <c r="BY2863" s="70"/>
      <c r="BZ2863" s="70"/>
      <c r="CA2863" s="70"/>
      <c r="CB2863" s="70"/>
      <c r="CC2863" s="70"/>
      <c r="CD2863" s="491"/>
      <c r="CE2863" s="491"/>
      <c r="CF2863" s="491"/>
      <c r="CG2863" s="491"/>
      <c r="CH2863" s="491"/>
      <c r="CI2863" s="491"/>
      <c r="CJ2863" s="491"/>
      <c r="CK2863" s="490"/>
      <c r="CL2863" s="186"/>
    </row>
    <row r="2864" spans="67:90" x14ac:dyDescent="0.2">
      <c r="BO2864" s="490"/>
      <c r="BP2864" s="73"/>
      <c r="BQ2864" s="73"/>
      <c r="BR2864" s="73"/>
      <c r="BS2864" s="493"/>
      <c r="BT2864" s="493"/>
      <c r="BU2864" s="493"/>
      <c r="BV2864" s="70"/>
      <c r="BW2864" s="70"/>
      <c r="BX2864" s="70"/>
      <c r="BY2864" s="70"/>
      <c r="BZ2864" s="70"/>
      <c r="CA2864" s="70"/>
      <c r="CB2864" s="70"/>
      <c r="CC2864" s="70"/>
      <c r="CD2864" s="491"/>
      <c r="CE2864" s="491"/>
      <c r="CF2864" s="491"/>
      <c r="CG2864" s="491"/>
      <c r="CH2864" s="491"/>
      <c r="CI2864" s="491"/>
      <c r="CJ2864" s="491"/>
      <c r="CK2864" s="490"/>
      <c r="CL2864" s="186"/>
    </row>
    <row r="2865" spans="67:90" x14ac:dyDescent="0.2">
      <c r="BO2865" s="490"/>
      <c r="BP2865" s="73"/>
      <c r="BQ2865" s="73"/>
      <c r="BR2865" s="73"/>
      <c r="BS2865" s="493"/>
      <c r="BT2865" s="493"/>
      <c r="BU2865" s="493"/>
      <c r="BV2865" s="70"/>
      <c r="BW2865" s="70"/>
      <c r="BX2865" s="70"/>
      <c r="BY2865" s="70"/>
      <c r="BZ2865" s="70"/>
      <c r="CA2865" s="70"/>
      <c r="CB2865" s="70"/>
      <c r="CC2865" s="70"/>
      <c r="CD2865" s="491"/>
      <c r="CE2865" s="491"/>
      <c r="CF2865" s="491"/>
      <c r="CG2865" s="491"/>
      <c r="CH2865" s="491"/>
      <c r="CI2865" s="491"/>
      <c r="CJ2865" s="491"/>
      <c r="CK2865" s="490"/>
      <c r="CL2865" s="186"/>
    </row>
    <row r="2866" spans="67:90" x14ac:dyDescent="0.2">
      <c r="BO2866" s="490"/>
      <c r="BP2866" s="73"/>
      <c r="BQ2866" s="73"/>
      <c r="BR2866" s="73"/>
      <c r="BS2866" s="493"/>
      <c r="BT2866" s="493"/>
      <c r="BU2866" s="493"/>
      <c r="BV2866" s="70"/>
      <c r="BW2866" s="70"/>
      <c r="BX2866" s="70"/>
      <c r="BY2866" s="70"/>
      <c r="BZ2866" s="70"/>
      <c r="CA2866" s="70"/>
      <c r="CB2866" s="70"/>
      <c r="CC2866" s="70"/>
      <c r="CD2866" s="491"/>
      <c r="CE2866" s="491"/>
      <c r="CF2866" s="491"/>
      <c r="CG2866" s="491"/>
      <c r="CH2866" s="491"/>
      <c r="CI2866" s="491"/>
      <c r="CJ2866" s="491"/>
      <c r="CK2866" s="490"/>
      <c r="CL2866" s="186"/>
    </row>
    <row r="2867" spans="67:90" x14ac:dyDescent="0.2">
      <c r="BO2867" s="490"/>
      <c r="BP2867" s="73"/>
      <c r="BQ2867" s="73"/>
      <c r="BR2867" s="73"/>
      <c r="BS2867" s="493"/>
      <c r="BT2867" s="493"/>
      <c r="BU2867" s="493"/>
      <c r="BV2867" s="70"/>
      <c r="BW2867" s="70"/>
      <c r="BX2867" s="70"/>
      <c r="BY2867" s="70"/>
      <c r="BZ2867" s="70"/>
      <c r="CA2867" s="70"/>
      <c r="CB2867" s="70"/>
      <c r="CC2867" s="70"/>
      <c r="CD2867" s="491"/>
      <c r="CE2867" s="491"/>
      <c r="CF2867" s="491"/>
      <c r="CG2867" s="491"/>
      <c r="CH2867" s="491"/>
      <c r="CI2867" s="491"/>
      <c r="CJ2867" s="491"/>
      <c r="CK2867" s="490"/>
      <c r="CL2867" s="186"/>
    </row>
    <row r="2868" spans="67:90" x14ac:dyDescent="0.2">
      <c r="BO2868" s="490"/>
      <c r="BP2868" s="73"/>
      <c r="BQ2868" s="73"/>
      <c r="BR2868" s="73"/>
      <c r="BS2868" s="493"/>
      <c r="BT2868" s="493"/>
      <c r="BU2868" s="493"/>
      <c r="BV2868" s="70"/>
      <c r="BW2868" s="70"/>
      <c r="BX2868" s="70"/>
      <c r="BY2868" s="70"/>
      <c r="BZ2868" s="70"/>
      <c r="CA2868" s="70"/>
      <c r="CB2868" s="70"/>
      <c r="CC2868" s="70"/>
      <c r="CD2868" s="491"/>
      <c r="CE2868" s="491"/>
      <c r="CF2868" s="491"/>
      <c r="CG2868" s="491"/>
      <c r="CH2868" s="491"/>
      <c r="CI2868" s="491"/>
      <c r="CJ2868" s="491"/>
      <c r="CK2868" s="490"/>
      <c r="CL2868" s="186"/>
    </row>
    <row r="2869" spans="67:90" x14ac:dyDescent="0.2">
      <c r="BO2869" s="490"/>
      <c r="BP2869" s="73"/>
      <c r="BQ2869" s="73"/>
      <c r="BR2869" s="73"/>
      <c r="BS2869" s="493"/>
      <c r="BT2869" s="493"/>
      <c r="BU2869" s="493"/>
      <c r="BV2869" s="70"/>
      <c r="BW2869" s="70"/>
      <c r="BX2869" s="70"/>
      <c r="BY2869" s="70"/>
      <c r="BZ2869" s="70"/>
      <c r="CA2869" s="70"/>
      <c r="CB2869" s="70"/>
      <c r="CC2869" s="70"/>
      <c r="CD2869" s="491"/>
      <c r="CE2869" s="491"/>
      <c r="CF2869" s="491"/>
      <c r="CG2869" s="491"/>
      <c r="CH2869" s="491"/>
      <c r="CI2869" s="491"/>
      <c r="CJ2869" s="491"/>
      <c r="CK2869" s="490"/>
      <c r="CL2869" s="186"/>
    </row>
    <row r="2870" spans="67:90" x14ac:dyDescent="0.2">
      <c r="BO2870" s="490"/>
      <c r="BP2870" s="73"/>
      <c r="BQ2870" s="73"/>
      <c r="BR2870" s="73"/>
      <c r="BS2870" s="493"/>
      <c r="BT2870" s="493"/>
      <c r="BU2870" s="493"/>
      <c r="BV2870" s="70"/>
      <c r="BW2870" s="70"/>
      <c r="BX2870" s="70"/>
      <c r="BY2870" s="70"/>
      <c r="BZ2870" s="70"/>
      <c r="CA2870" s="70"/>
      <c r="CB2870" s="70"/>
      <c r="CC2870" s="70"/>
      <c r="CD2870" s="491"/>
      <c r="CE2870" s="491"/>
      <c r="CF2870" s="491"/>
      <c r="CG2870" s="491"/>
      <c r="CH2870" s="491"/>
      <c r="CI2870" s="491"/>
      <c r="CJ2870" s="491"/>
      <c r="CK2870" s="490"/>
      <c r="CL2870" s="186"/>
    </row>
    <row r="2871" spans="67:90" x14ac:dyDescent="0.2">
      <c r="BO2871" s="490"/>
      <c r="BP2871" s="73"/>
      <c r="BQ2871" s="73"/>
      <c r="BR2871" s="73"/>
      <c r="BS2871" s="493"/>
      <c r="BT2871" s="493"/>
      <c r="BU2871" s="493"/>
      <c r="BV2871" s="70"/>
      <c r="BW2871" s="70"/>
      <c r="BX2871" s="70"/>
      <c r="BY2871" s="70"/>
      <c r="BZ2871" s="70"/>
      <c r="CA2871" s="70"/>
      <c r="CB2871" s="70"/>
      <c r="CC2871" s="70"/>
      <c r="CD2871" s="491"/>
      <c r="CE2871" s="491"/>
      <c r="CF2871" s="491"/>
      <c r="CG2871" s="491"/>
      <c r="CH2871" s="491"/>
      <c r="CI2871" s="491"/>
      <c r="CJ2871" s="491"/>
      <c r="CK2871" s="490"/>
      <c r="CL2871" s="186"/>
    </row>
    <row r="2872" spans="67:90" x14ac:dyDescent="0.2">
      <c r="BO2872" s="490"/>
      <c r="BP2872" s="73"/>
      <c r="BQ2872" s="73"/>
      <c r="BR2872" s="73"/>
      <c r="BS2872" s="493"/>
      <c r="BT2872" s="493"/>
      <c r="BU2872" s="493"/>
      <c r="BV2872" s="70"/>
      <c r="BW2872" s="70"/>
      <c r="BX2872" s="70"/>
      <c r="BY2872" s="70"/>
      <c r="BZ2872" s="70"/>
      <c r="CA2872" s="70"/>
      <c r="CB2872" s="70"/>
      <c r="CC2872" s="70"/>
      <c r="CD2872" s="491"/>
      <c r="CE2872" s="491"/>
      <c r="CF2872" s="491"/>
      <c r="CG2872" s="491"/>
      <c r="CH2872" s="491"/>
      <c r="CI2872" s="491"/>
      <c r="CJ2872" s="491"/>
      <c r="CK2872" s="490"/>
      <c r="CL2872" s="186"/>
    </row>
    <row r="2873" spans="67:90" x14ac:dyDescent="0.2">
      <c r="BO2873" s="490"/>
      <c r="BP2873" s="73"/>
      <c r="BQ2873" s="73"/>
      <c r="BR2873" s="73"/>
      <c r="BS2873" s="493"/>
      <c r="BT2873" s="493"/>
      <c r="BU2873" s="493"/>
      <c r="BV2873" s="70"/>
      <c r="BW2873" s="70"/>
      <c r="BX2873" s="70"/>
      <c r="BY2873" s="70"/>
      <c r="BZ2873" s="70"/>
      <c r="CA2873" s="70"/>
      <c r="CB2873" s="70"/>
      <c r="CC2873" s="70"/>
      <c r="CD2873" s="491"/>
      <c r="CE2873" s="491"/>
      <c r="CF2873" s="491"/>
      <c r="CG2873" s="491"/>
      <c r="CH2873" s="491"/>
      <c r="CI2873" s="491"/>
      <c r="CJ2873" s="491"/>
      <c r="CK2873" s="490"/>
      <c r="CL2873" s="186"/>
    </row>
    <row r="2874" spans="67:90" x14ac:dyDescent="0.2">
      <c r="BO2874" s="490"/>
      <c r="BP2874" s="73"/>
      <c r="BQ2874" s="73"/>
      <c r="BR2874" s="73"/>
      <c r="BS2874" s="493"/>
      <c r="BT2874" s="493"/>
      <c r="BU2874" s="493"/>
      <c r="BV2874" s="70"/>
      <c r="BW2874" s="70"/>
      <c r="BX2874" s="70"/>
      <c r="BY2874" s="70"/>
      <c r="BZ2874" s="70"/>
      <c r="CA2874" s="70"/>
      <c r="CB2874" s="70"/>
      <c r="CC2874" s="70"/>
      <c r="CD2874" s="491"/>
      <c r="CE2874" s="491"/>
      <c r="CF2874" s="491"/>
      <c r="CG2874" s="491"/>
      <c r="CH2874" s="491"/>
      <c r="CI2874" s="491"/>
      <c r="CJ2874" s="491"/>
      <c r="CK2874" s="490"/>
      <c r="CL2874" s="186"/>
    </row>
    <row r="2875" spans="67:90" x14ac:dyDescent="0.2">
      <c r="BO2875" s="490"/>
      <c r="BP2875" s="73"/>
      <c r="BQ2875" s="73"/>
      <c r="BR2875" s="73"/>
      <c r="BS2875" s="493"/>
      <c r="BT2875" s="493"/>
      <c r="BU2875" s="493"/>
      <c r="BV2875" s="70"/>
      <c r="BW2875" s="70"/>
      <c r="BX2875" s="70"/>
      <c r="BY2875" s="70"/>
      <c r="BZ2875" s="70"/>
      <c r="CA2875" s="70"/>
      <c r="CB2875" s="70"/>
      <c r="CC2875" s="70"/>
      <c r="CD2875" s="491"/>
      <c r="CE2875" s="491"/>
      <c r="CF2875" s="491"/>
      <c r="CG2875" s="491"/>
      <c r="CH2875" s="491"/>
      <c r="CI2875" s="491"/>
      <c r="CJ2875" s="491"/>
      <c r="CK2875" s="490"/>
      <c r="CL2875" s="186"/>
    </row>
    <row r="2876" spans="67:90" x14ac:dyDescent="0.2">
      <c r="BO2876" s="490"/>
      <c r="BP2876" s="73"/>
      <c r="BQ2876" s="73"/>
      <c r="BR2876" s="73"/>
      <c r="BS2876" s="493"/>
      <c r="BT2876" s="493"/>
      <c r="BU2876" s="493"/>
      <c r="BV2876" s="70"/>
      <c r="BW2876" s="70"/>
      <c r="BX2876" s="70"/>
      <c r="BY2876" s="70"/>
      <c r="BZ2876" s="70"/>
      <c r="CA2876" s="70"/>
      <c r="CB2876" s="70"/>
      <c r="CC2876" s="70"/>
      <c r="CD2876" s="491"/>
      <c r="CE2876" s="491"/>
      <c r="CF2876" s="491"/>
      <c r="CG2876" s="491"/>
      <c r="CH2876" s="491"/>
      <c r="CI2876" s="491"/>
      <c r="CJ2876" s="491"/>
      <c r="CK2876" s="490"/>
      <c r="CL2876" s="186"/>
    </row>
    <row r="2877" spans="67:90" x14ac:dyDescent="0.2">
      <c r="BO2877" s="490"/>
      <c r="BP2877" s="73"/>
      <c r="BQ2877" s="73"/>
      <c r="BR2877" s="73"/>
      <c r="BS2877" s="493"/>
      <c r="BT2877" s="493"/>
      <c r="BU2877" s="493"/>
      <c r="BV2877" s="70"/>
      <c r="BW2877" s="70"/>
      <c r="BX2877" s="70"/>
      <c r="BY2877" s="70"/>
      <c r="BZ2877" s="70"/>
      <c r="CA2877" s="70"/>
      <c r="CB2877" s="70"/>
      <c r="CC2877" s="70"/>
      <c r="CD2877" s="491"/>
      <c r="CE2877" s="491"/>
      <c r="CF2877" s="491"/>
      <c r="CG2877" s="491"/>
      <c r="CH2877" s="491"/>
      <c r="CI2877" s="491"/>
      <c r="CJ2877" s="491"/>
      <c r="CK2877" s="490"/>
      <c r="CL2877" s="186"/>
    </row>
    <row r="2878" spans="67:90" x14ac:dyDescent="0.2">
      <c r="BO2878" s="490"/>
      <c r="BP2878" s="73"/>
      <c r="BQ2878" s="73"/>
      <c r="BR2878" s="73"/>
      <c r="BS2878" s="493"/>
      <c r="BT2878" s="493"/>
      <c r="BU2878" s="493"/>
      <c r="BV2878" s="70"/>
      <c r="BW2878" s="70"/>
      <c r="BX2878" s="70"/>
      <c r="BY2878" s="70"/>
      <c r="BZ2878" s="70"/>
      <c r="CA2878" s="70"/>
      <c r="CB2878" s="70"/>
      <c r="CC2878" s="70"/>
      <c r="CD2878" s="491"/>
      <c r="CE2878" s="491"/>
      <c r="CF2878" s="491"/>
      <c r="CG2878" s="491"/>
      <c r="CH2878" s="491"/>
      <c r="CI2878" s="491"/>
      <c r="CJ2878" s="491"/>
      <c r="CK2878" s="490"/>
      <c r="CL2878" s="186"/>
    </row>
    <row r="2879" spans="67:90" x14ac:dyDescent="0.2">
      <c r="BO2879" s="490"/>
      <c r="BP2879" s="73"/>
      <c r="BQ2879" s="73"/>
      <c r="BR2879" s="73"/>
      <c r="BS2879" s="493"/>
      <c r="BT2879" s="493"/>
      <c r="BU2879" s="493"/>
      <c r="BV2879" s="70"/>
      <c r="BW2879" s="70"/>
      <c r="BX2879" s="70"/>
      <c r="BY2879" s="70"/>
      <c r="BZ2879" s="70"/>
      <c r="CA2879" s="70"/>
      <c r="CB2879" s="70"/>
      <c r="CC2879" s="70"/>
      <c r="CD2879" s="491"/>
      <c r="CE2879" s="491"/>
      <c r="CF2879" s="491"/>
      <c r="CG2879" s="491"/>
      <c r="CH2879" s="491"/>
      <c r="CI2879" s="491"/>
      <c r="CJ2879" s="491"/>
      <c r="CK2879" s="490"/>
      <c r="CL2879" s="186"/>
    </row>
    <row r="2880" spans="67:90" x14ac:dyDescent="0.2">
      <c r="BO2880" s="490"/>
      <c r="BP2880" s="73"/>
      <c r="BQ2880" s="73"/>
      <c r="BR2880" s="73"/>
      <c r="BS2880" s="493"/>
      <c r="BT2880" s="493"/>
      <c r="BU2880" s="493"/>
      <c r="BV2880" s="70"/>
      <c r="BW2880" s="70"/>
      <c r="BX2880" s="70"/>
      <c r="BY2880" s="70"/>
      <c r="BZ2880" s="70"/>
      <c r="CA2880" s="70"/>
      <c r="CB2880" s="70"/>
      <c r="CC2880" s="70"/>
      <c r="CD2880" s="491"/>
      <c r="CE2880" s="491"/>
      <c r="CF2880" s="491"/>
      <c r="CG2880" s="491"/>
      <c r="CH2880" s="491"/>
      <c r="CI2880" s="491"/>
      <c r="CJ2880" s="491"/>
      <c r="CK2880" s="490"/>
      <c r="CL2880" s="186"/>
    </row>
    <row r="2881" spans="67:90" x14ac:dyDescent="0.2">
      <c r="BO2881" s="490"/>
      <c r="BP2881" s="73"/>
      <c r="BQ2881" s="73"/>
      <c r="BR2881" s="73"/>
      <c r="BS2881" s="493"/>
      <c r="BT2881" s="493"/>
      <c r="BU2881" s="493"/>
      <c r="BV2881" s="70"/>
      <c r="BW2881" s="70"/>
      <c r="BX2881" s="70"/>
      <c r="BY2881" s="70"/>
      <c r="BZ2881" s="70"/>
      <c r="CA2881" s="70"/>
      <c r="CB2881" s="70"/>
      <c r="CC2881" s="70"/>
      <c r="CD2881" s="491"/>
      <c r="CE2881" s="491"/>
      <c r="CF2881" s="491"/>
      <c r="CG2881" s="491"/>
      <c r="CH2881" s="491"/>
      <c r="CI2881" s="491"/>
      <c r="CJ2881" s="491"/>
      <c r="CK2881" s="490"/>
      <c r="CL2881" s="186"/>
    </row>
    <row r="2882" spans="67:90" x14ac:dyDescent="0.2">
      <c r="BO2882" s="490"/>
      <c r="BP2882" s="73"/>
      <c r="BQ2882" s="73"/>
      <c r="BR2882" s="73"/>
      <c r="BS2882" s="493"/>
      <c r="BT2882" s="493"/>
      <c r="BU2882" s="493"/>
      <c r="BV2882" s="70"/>
      <c r="BW2882" s="70"/>
      <c r="BX2882" s="70"/>
      <c r="BY2882" s="70"/>
      <c r="BZ2882" s="70"/>
      <c r="CA2882" s="70"/>
      <c r="CB2882" s="70"/>
      <c r="CC2882" s="70"/>
      <c r="CD2882" s="491"/>
      <c r="CE2882" s="491"/>
      <c r="CF2882" s="491"/>
      <c r="CG2882" s="491"/>
      <c r="CH2882" s="491"/>
      <c r="CI2882" s="491"/>
      <c r="CJ2882" s="491"/>
      <c r="CK2882" s="490"/>
      <c r="CL2882" s="186"/>
    </row>
    <row r="2883" spans="67:90" x14ac:dyDescent="0.2">
      <c r="BO2883" s="490"/>
      <c r="BP2883" s="73"/>
      <c r="BQ2883" s="73"/>
      <c r="BR2883" s="73"/>
      <c r="BS2883" s="493"/>
      <c r="BT2883" s="493"/>
      <c r="BU2883" s="493"/>
      <c r="BV2883" s="70"/>
      <c r="BW2883" s="70"/>
      <c r="BX2883" s="70"/>
      <c r="BY2883" s="70"/>
      <c r="BZ2883" s="70"/>
      <c r="CA2883" s="70"/>
      <c r="CB2883" s="70"/>
      <c r="CC2883" s="70"/>
      <c r="CD2883" s="491"/>
      <c r="CE2883" s="491"/>
      <c r="CF2883" s="491"/>
      <c r="CG2883" s="491"/>
      <c r="CH2883" s="491"/>
      <c r="CI2883" s="491"/>
      <c r="CJ2883" s="491"/>
      <c r="CK2883" s="490"/>
      <c r="CL2883" s="186"/>
    </row>
    <row r="2884" spans="67:90" x14ac:dyDescent="0.2">
      <c r="BO2884" s="490"/>
      <c r="BP2884" s="73"/>
      <c r="BQ2884" s="73"/>
      <c r="BR2884" s="73"/>
      <c r="BS2884" s="493"/>
      <c r="BT2884" s="493"/>
      <c r="BU2884" s="493"/>
      <c r="BV2884" s="70"/>
      <c r="BW2884" s="70"/>
      <c r="BX2884" s="70"/>
      <c r="BY2884" s="70"/>
      <c r="BZ2884" s="70"/>
      <c r="CA2884" s="70"/>
      <c r="CB2884" s="70"/>
      <c r="CC2884" s="70"/>
      <c r="CD2884" s="491"/>
      <c r="CE2884" s="491"/>
      <c r="CF2884" s="491"/>
      <c r="CG2884" s="491"/>
      <c r="CH2884" s="491"/>
      <c r="CI2884" s="491"/>
      <c r="CJ2884" s="491"/>
      <c r="CK2884" s="490"/>
      <c r="CL2884" s="186"/>
    </row>
    <row r="2885" spans="67:90" x14ac:dyDescent="0.2">
      <c r="BO2885" s="490"/>
      <c r="BP2885" s="73"/>
      <c r="BQ2885" s="73"/>
      <c r="BR2885" s="73"/>
      <c r="BS2885" s="493"/>
      <c r="BT2885" s="493"/>
      <c r="BU2885" s="493"/>
      <c r="BV2885" s="70"/>
      <c r="BW2885" s="70"/>
      <c r="BX2885" s="70"/>
      <c r="BY2885" s="70"/>
      <c r="BZ2885" s="70"/>
      <c r="CA2885" s="70"/>
      <c r="CB2885" s="70"/>
      <c r="CC2885" s="70"/>
      <c r="CD2885" s="491"/>
      <c r="CE2885" s="491"/>
      <c r="CF2885" s="491"/>
      <c r="CG2885" s="491"/>
      <c r="CH2885" s="491"/>
      <c r="CI2885" s="491"/>
      <c r="CJ2885" s="491"/>
      <c r="CK2885" s="490"/>
      <c r="CL2885" s="186"/>
    </row>
    <row r="2886" spans="67:90" x14ac:dyDescent="0.2">
      <c r="BO2886" s="490"/>
      <c r="BP2886" s="73"/>
      <c r="BQ2886" s="73"/>
      <c r="BR2886" s="73"/>
      <c r="BS2886" s="493"/>
      <c r="BT2886" s="493"/>
      <c r="BU2886" s="493"/>
      <c r="BV2886" s="70"/>
      <c r="BW2886" s="70"/>
      <c r="BX2886" s="70"/>
      <c r="BY2886" s="70"/>
      <c r="BZ2886" s="70"/>
      <c r="CA2886" s="70"/>
      <c r="CB2886" s="70"/>
      <c r="CC2886" s="70"/>
      <c r="CD2886" s="491"/>
      <c r="CE2886" s="491"/>
      <c r="CF2886" s="491"/>
      <c r="CG2886" s="491"/>
      <c r="CH2886" s="491"/>
      <c r="CI2886" s="491"/>
      <c r="CJ2886" s="491"/>
      <c r="CK2886" s="490"/>
      <c r="CL2886" s="186"/>
    </row>
    <row r="2887" spans="67:90" x14ac:dyDescent="0.2">
      <c r="BO2887" s="490"/>
      <c r="BP2887" s="73"/>
      <c r="BQ2887" s="73"/>
      <c r="BR2887" s="73"/>
      <c r="BS2887" s="493"/>
      <c r="BT2887" s="493"/>
      <c r="BU2887" s="493"/>
      <c r="BV2887" s="70"/>
      <c r="BW2887" s="70"/>
      <c r="BX2887" s="70"/>
      <c r="BY2887" s="70"/>
      <c r="BZ2887" s="70"/>
      <c r="CA2887" s="70"/>
      <c r="CB2887" s="70"/>
      <c r="CC2887" s="70"/>
      <c r="CD2887" s="491"/>
      <c r="CE2887" s="491"/>
      <c r="CF2887" s="491"/>
      <c r="CG2887" s="491"/>
      <c r="CH2887" s="491"/>
      <c r="CI2887" s="491"/>
      <c r="CJ2887" s="491"/>
      <c r="CK2887" s="490"/>
      <c r="CL2887" s="186"/>
    </row>
    <row r="2888" spans="67:90" x14ac:dyDescent="0.2">
      <c r="BO2888" s="490"/>
      <c r="BP2888" s="73"/>
      <c r="BQ2888" s="73"/>
      <c r="BR2888" s="73"/>
      <c r="BS2888" s="493"/>
      <c r="BT2888" s="493"/>
      <c r="BU2888" s="493"/>
      <c r="BV2888" s="70"/>
      <c r="BW2888" s="70"/>
      <c r="BX2888" s="70"/>
      <c r="BY2888" s="70"/>
      <c r="BZ2888" s="70"/>
      <c r="CA2888" s="70"/>
      <c r="CB2888" s="70"/>
      <c r="CC2888" s="70"/>
      <c r="CD2888" s="491"/>
      <c r="CE2888" s="491"/>
      <c r="CF2888" s="491"/>
      <c r="CG2888" s="491"/>
      <c r="CH2888" s="491"/>
      <c r="CI2888" s="491"/>
      <c r="CJ2888" s="491"/>
      <c r="CK2888" s="490"/>
      <c r="CL2888" s="186"/>
    </row>
    <row r="2889" spans="67:90" x14ac:dyDescent="0.2">
      <c r="BO2889" s="490"/>
      <c r="BP2889" s="73"/>
      <c r="BQ2889" s="73"/>
      <c r="BR2889" s="73"/>
      <c r="BS2889" s="493"/>
      <c r="BT2889" s="493"/>
      <c r="BU2889" s="493"/>
      <c r="BV2889" s="70"/>
      <c r="BW2889" s="70"/>
      <c r="BX2889" s="70"/>
      <c r="BY2889" s="70"/>
      <c r="BZ2889" s="70"/>
      <c r="CA2889" s="70"/>
      <c r="CB2889" s="70"/>
      <c r="CC2889" s="70"/>
      <c r="CD2889" s="491"/>
      <c r="CE2889" s="491"/>
      <c r="CF2889" s="491"/>
      <c r="CG2889" s="491"/>
      <c r="CH2889" s="491"/>
      <c r="CI2889" s="491"/>
      <c r="CJ2889" s="491"/>
      <c r="CK2889" s="490"/>
      <c r="CL2889" s="186"/>
    </row>
    <row r="2890" spans="67:90" x14ac:dyDescent="0.2">
      <c r="BO2890" s="490"/>
      <c r="BP2890" s="73"/>
      <c r="BQ2890" s="73"/>
      <c r="BR2890" s="73"/>
      <c r="BS2890" s="493"/>
      <c r="BT2890" s="493"/>
      <c r="BU2890" s="493"/>
      <c r="BV2890" s="70"/>
      <c r="BW2890" s="70"/>
      <c r="BX2890" s="70"/>
      <c r="BY2890" s="70"/>
      <c r="BZ2890" s="70"/>
      <c r="CA2890" s="70"/>
      <c r="CB2890" s="70"/>
      <c r="CC2890" s="70"/>
      <c r="CD2890" s="491"/>
      <c r="CE2890" s="491"/>
      <c r="CF2890" s="491"/>
      <c r="CG2890" s="491"/>
      <c r="CH2890" s="491"/>
      <c r="CI2890" s="491"/>
      <c r="CJ2890" s="491"/>
      <c r="CK2890" s="490"/>
      <c r="CL2890" s="186"/>
    </row>
    <row r="2891" spans="67:90" x14ac:dyDescent="0.2">
      <c r="BO2891" s="490"/>
      <c r="BP2891" s="73"/>
      <c r="BQ2891" s="73"/>
      <c r="BR2891" s="73"/>
      <c r="BS2891" s="493"/>
      <c r="BT2891" s="493"/>
      <c r="BU2891" s="493"/>
      <c r="BV2891" s="70"/>
      <c r="BW2891" s="70"/>
      <c r="BX2891" s="70"/>
      <c r="BY2891" s="70"/>
      <c r="BZ2891" s="70"/>
      <c r="CA2891" s="70"/>
      <c r="CB2891" s="70"/>
      <c r="CC2891" s="70"/>
      <c r="CD2891" s="491"/>
      <c r="CE2891" s="491"/>
      <c r="CF2891" s="491"/>
      <c r="CG2891" s="491"/>
      <c r="CH2891" s="491"/>
      <c r="CI2891" s="491"/>
      <c r="CJ2891" s="491"/>
      <c r="CK2891" s="490"/>
      <c r="CL2891" s="186"/>
    </row>
    <row r="2892" spans="67:90" x14ac:dyDescent="0.2">
      <c r="BO2892" s="490"/>
      <c r="BP2892" s="73"/>
      <c r="BQ2892" s="73"/>
      <c r="BR2892" s="73"/>
      <c r="BS2892" s="493"/>
      <c r="BT2892" s="493"/>
      <c r="BU2892" s="493"/>
      <c r="BV2892" s="70"/>
      <c r="BW2892" s="70"/>
      <c r="BX2892" s="70"/>
      <c r="BY2892" s="70"/>
      <c r="BZ2892" s="70"/>
      <c r="CA2892" s="70"/>
      <c r="CB2892" s="70"/>
      <c r="CC2892" s="70"/>
      <c r="CD2892" s="491"/>
      <c r="CE2892" s="491"/>
      <c r="CF2892" s="491"/>
      <c r="CG2892" s="491"/>
      <c r="CH2892" s="491"/>
      <c r="CI2892" s="491"/>
      <c r="CJ2892" s="491"/>
      <c r="CK2892" s="490"/>
      <c r="CL2892" s="186"/>
    </row>
    <row r="2893" spans="67:90" x14ac:dyDescent="0.2">
      <c r="BO2893" s="490"/>
      <c r="BP2893" s="73"/>
      <c r="BQ2893" s="73"/>
      <c r="BR2893" s="73"/>
      <c r="BS2893" s="493"/>
      <c r="BT2893" s="493"/>
      <c r="BU2893" s="493"/>
      <c r="BV2893" s="70"/>
      <c r="BW2893" s="70"/>
      <c r="BX2893" s="70"/>
      <c r="BY2893" s="70"/>
      <c r="BZ2893" s="70"/>
      <c r="CA2893" s="70"/>
      <c r="CB2893" s="70"/>
      <c r="CC2893" s="70"/>
      <c r="CD2893" s="491"/>
      <c r="CE2893" s="491"/>
      <c r="CF2893" s="491"/>
      <c r="CG2893" s="491"/>
      <c r="CH2893" s="491"/>
      <c r="CI2893" s="491"/>
      <c r="CJ2893" s="491"/>
      <c r="CK2893" s="490"/>
      <c r="CL2893" s="186"/>
    </row>
    <row r="2894" spans="67:90" x14ac:dyDescent="0.2">
      <c r="BO2894" s="490"/>
      <c r="BP2894" s="73"/>
      <c r="BQ2894" s="73"/>
      <c r="BR2894" s="73"/>
      <c r="BS2894" s="493"/>
      <c r="BT2894" s="493"/>
      <c r="BU2894" s="493"/>
      <c r="BV2894" s="70"/>
      <c r="BW2894" s="70"/>
      <c r="BX2894" s="70"/>
      <c r="BY2894" s="70"/>
      <c r="BZ2894" s="70"/>
      <c r="CA2894" s="70"/>
      <c r="CB2894" s="70"/>
      <c r="CC2894" s="70"/>
      <c r="CD2894" s="491"/>
      <c r="CE2894" s="491"/>
      <c r="CF2894" s="491"/>
      <c r="CG2894" s="491"/>
      <c r="CH2894" s="491"/>
      <c r="CI2894" s="491"/>
      <c r="CJ2894" s="491"/>
      <c r="CK2894" s="490"/>
      <c r="CL2894" s="186"/>
    </row>
    <row r="2895" spans="67:90" x14ac:dyDescent="0.2">
      <c r="BO2895" s="490"/>
      <c r="BP2895" s="73"/>
      <c r="BQ2895" s="73"/>
      <c r="BR2895" s="73"/>
      <c r="BS2895" s="493"/>
      <c r="BT2895" s="493"/>
      <c r="BU2895" s="493"/>
      <c r="BV2895" s="70"/>
      <c r="BW2895" s="70"/>
      <c r="BX2895" s="70"/>
      <c r="BY2895" s="70"/>
      <c r="BZ2895" s="70"/>
      <c r="CA2895" s="70"/>
      <c r="CB2895" s="70"/>
      <c r="CC2895" s="70"/>
      <c r="CD2895" s="491"/>
      <c r="CE2895" s="491"/>
      <c r="CF2895" s="491"/>
      <c r="CG2895" s="491"/>
      <c r="CH2895" s="491"/>
      <c r="CI2895" s="491"/>
      <c r="CJ2895" s="491"/>
      <c r="CK2895" s="490"/>
      <c r="CL2895" s="186"/>
    </row>
    <row r="2896" spans="67:90" x14ac:dyDescent="0.2">
      <c r="BO2896" s="490"/>
      <c r="BP2896" s="73"/>
      <c r="BQ2896" s="73"/>
      <c r="BR2896" s="73"/>
      <c r="BS2896" s="493"/>
      <c r="BT2896" s="493"/>
      <c r="BU2896" s="493"/>
      <c r="BV2896" s="70"/>
      <c r="BW2896" s="70"/>
      <c r="BX2896" s="70"/>
      <c r="BY2896" s="70"/>
      <c r="BZ2896" s="70"/>
      <c r="CA2896" s="70"/>
      <c r="CB2896" s="70"/>
      <c r="CC2896" s="70"/>
      <c r="CD2896" s="491"/>
      <c r="CE2896" s="491"/>
      <c r="CF2896" s="491"/>
      <c r="CG2896" s="491"/>
      <c r="CH2896" s="491"/>
      <c r="CI2896" s="491"/>
      <c r="CJ2896" s="491"/>
      <c r="CK2896" s="490"/>
      <c r="CL2896" s="186"/>
    </row>
    <row r="2897" spans="67:90" x14ac:dyDescent="0.2">
      <c r="BO2897" s="490"/>
      <c r="BP2897" s="73"/>
      <c r="BQ2897" s="73"/>
      <c r="BR2897" s="73"/>
      <c r="BS2897" s="493"/>
      <c r="BT2897" s="493"/>
      <c r="BU2897" s="493"/>
      <c r="BV2897" s="70"/>
      <c r="BW2897" s="70"/>
      <c r="BX2897" s="70"/>
      <c r="BY2897" s="70"/>
      <c r="BZ2897" s="70"/>
      <c r="CA2897" s="70"/>
      <c r="CB2897" s="70"/>
      <c r="CC2897" s="70"/>
      <c r="CD2897" s="491"/>
      <c r="CE2897" s="491"/>
      <c r="CF2897" s="491"/>
      <c r="CG2897" s="491"/>
      <c r="CH2897" s="491"/>
      <c r="CI2897" s="491"/>
      <c r="CJ2897" s="491"/>
      <c r="CK2897" s="490"/>
      <c r="CL2897" s="186"/>
    </row>
    <row r="2898" spans="67:90" x14ac:dyDescent="0.2">
      <c r="BO2898" s="490"/>
      <c r="BP2898" s="73"/>
      <c r="BQ2898" s="73"/>
      <c r="BR2898" s="73"/>
      <c r="BS2898" s="493"/>
      <c r="BT2898" s="493"/>
      <c r="BU2898" s="493"/>
      <c r="BV2898" s="70"/>
      <c r="BW2898" s="70"/>
      <c r="BX2898" s="70"/>
      <c r="BY2898" s="70"/>
      <c r="BZ2898" s="70"/>
      <c r="CA2898" s="70"/>
      <c r="CB2898" s="70"/>
      <c r="CC2898" s="70"/>
      <c r="CD2898" s="491"/>
      <c r="CE2898" s="491"/>
      <c r="CF2898" s="491"/>
      <c r="CG2898" s="491"/>
      <c r="CH2898" s="491"/>
      <c r="CI2898" s="491"/>
      <c r="CJ2898" s="491"/>
      <c r="CK2898" s="490"/>
      <c r="CL2898" s="186"/>
    </row>
    <row r="2899" spans="67:90" x14ac:dyDescent="0.2">
      <c r="BO2899" s="490"/>
      <c r="BP2899" s="73"/>
      <c r="BQ2899" s="73"/>
      <c r="BR2899" s="73"/>
      <c r="BS2899" s="493"/>
      <c r="BT2899" s="493"/>
      <c r="BU2899" s="493"/>
      <c r="BV2899" s="70"/>
      <c r="BW2899" s="70"/>
      <c r="BX2899" s="70"/>
      <c r="BY2899" s="70"/>
      <c r="BZ2899" s="70"/>
      <c r="CA2899" s="70"/>
      <c r="CB2899" s="70"/>
      <c r="CC2899" s="70"/>
      <c r="CD2899" s="491"/>
      <c r="CE2899" s="491"/>
      <c r="CF2899" s="491"/>
      <c r="CG2899" s="491"/>
      <c r="CH2899" s="491"/>
      <c r="CI2899" s="491"/>
      <c r="CJ2899" s="491"/>
      <c r="CK2899" s="490"/>
      <c r="CL2899" s="186"/>
    </row>
    <row r="2900" spans="67:90" x14ac:dyDescent="0.2">
      <c r="BO2900" s="490"/>
      <c r="BP2900" s="73"/>
      <c r="BQ2900" s="73"/>
      <c r="BR2900" s="73"/>
      <c r="BS2900" s="493"/>
      <c r="BT2900" s="493"/>
      <c r="BU2900" s="493"/>
      <c r="BV2900" s="70"/>
      <c r="BW2900" s="70"/>
      <c r="BX2900" s="70"/>
      <c r="BY2900" s="70"/>
      <c r="BZ2900" s="70"/>
      <c r="CA2900" s="70"/>
      <c r="CB2900" s="70"/>
      <c r="CC2900" s="70"/>
      <c r="CD2900" s="491"/>
      <c r="CE2900" s="491"/>
      <c r="CF2900" s="491"/>
      <c r="CG2900" s="491"/>
      <c r="CH2900" s="491"/>
      <c r="CI2900" s="491"/>
      <c r="CJ2900" s="491"/>
      <c r="CK2900" s="490"/>
      <c r="CL2900" s="186"/>
    </row>
    <row r="2901" spans="67:90" x14ac:dyDescent="0.2">
      <c r="BO2901" s="490"/>
      <c r="BP2901" s="73"/>
      <c r="BQ2901" s="73"/>
      <c r="BR2901" s="73"/>
      <c r="BS2901" s="493"/>
      <c r="BT2901" s="493"/>
      <c r="BU2901" s="493"/>
      <c r="BV2901" s="70"/>
      <c r="BW2901" s="70"/>
      <c r="BX2901" s="70"/>
      <c r="BY2901" s="70"/>
      <c r="BZ2901" s="70"/>
      <c r="CA2901" s="70"/>
      <c r="CB2901" s="70"/>
      <c r="CC2901" s="70"/>
      <c r="CD2901" s="491"/>
      <c r="CE2901" s="491"/>
      <c r="CF2901" s="491"/>
      <c r="CG2901" s="491"/>
      <c r="CH2901" s="491"/>
      <c r="CI2901" s="491"/>
      <c r="CJ2901" s="491"/>
      <c r="CK2901" s="490"/>
      <c r="CL2901" s="186"/>
    </row>
    <row r="2902" spans="67:90" x14ac:dyDescent="0.2">
      <c r="BO2902" s="490"/>
      <c r="BP2902" s="73"/>
      <c r="BQ2902" s="73"/>
      <c r="BR2902" s="73"/>
      <c r="BS2902" s="493"/>
      <c r="BT2902" s="493"/>
      <c r="BU2902" s="493"/>
      <c r="BV2902" s="70"/>
      <c r="BW2902" s="70"/>
      <c r="BX2902" s="70"/>
      <c r="BY2902" s="70"/>
      <c r="BZ2902" s="70"/>
      <c r="CA2902" s="70"/>
      <c r="CB2902" s="70"/>
      <c r="CC2902" s="70"/>
      <c r="CD2902" s="491"/>
      <c r="CE2902" s="491"/>
      <c r="CF2902" s="491"/>
      <c r="CG2902" s="491"/>
      <c r="CH2902" s="491"/>
      <c r="CI2902" s="491"/>
      <c r="CJ2902" s="491"/>
      <c r="CK2902" s="490"/>
      <c r="CL2902" s="186"/>
    </row>
    <row r="2903" spans="67:90" x14ac:dyDescent="0.2">
      <c r="BO2903" s="490"/>
      <c r="BP2903" s="73"/>
      <c r="BQ2903" s="73"/>
      <c r="BR2903" s="73"/>
      <c r="BS2903" s="493"/>
      <c r="BT2903" s="493"/>
      <c r="BU2903" s="493"/>
      <c r="BV2903" s="70"/>
      <c r="BW2903" s="70"/>
      <c r="BX2903" s="70"/>
      <c r="BY2903" s="70"/>
      <c r="BZ2903" s="70"/>
      <c r="CA2903" s="70"/>
      <c r="CB2903" s="70"/>
      <c r="CC2903" s="70"/>
      <c r="CD2903" s="491"/>
      <c r="CE2903" s="491"/>
      <c r="CF2903" s="491"/>
      <c r="CG2903" s="491"/>
      <c r="CH2903" s="491"/>
      <c r="CI2903" s="491"/>
      <c r="CJ2903" s="491"/>
      <c r="CK2903" s="490"/>
      <c r="CL2903" s="186"/>
    </row>
    <row r="2904" spans="67:90" x14ac:dyDescent="0.2">
      <c r="BO2904" s="490"/>
      <c r="BP2904" s="73"/>
      <c r="BQ2904" s="73"/>
      <c r="BR2904" s="73"/>
      <c r="BS2904" s="493"/>
      <c r="BT2904" s="493"/>
      <c r="BU2904" s="493"/>
      <c r="BV2904" s="70"/>
      <c r="BW2904" s="70"/>
      <c r="BX2904" s="70"/>
      <c r="BY2904" s="70"/>
      <c r="BZ2904" s="70"/>
      <c r="CA2904" s="70"/>
      <c r="CB2904" s="70"/>
      <c r="CC2904" s="70"/>
      <c r="CD2904" s="491"/>
      <c r="CE2904" s="491"/>
      <c r="CF2904" s="491"/>
      <c r="CG2904" s="491"/>
      <c r="CH2904" s="491"/>
      <c r="CI2904" s="491"/>
      <c r="CJ2904" s="491"/>
      <c r="CK2904" s="490"/>
      <c r="CL2904" s="186"/>
    </row>
    <row r="2905" spans="67:90" x14ac:dyDescent="0.2">
      <c r="BO2905" s="490"/>
      <c r="BP2905" s="73"/>
      <c r="BQ2905" s="73"/>
      <c r="BR2905" s="73"/>
      <c r="BS2905" s="493"/>
      <c r="BT2905" s="493"/>
      <c r="BU2905" s="493"/>
      <c r="BV2905" s="70"/>
      <c r="BW2905" s="70"/>
      <c r="BX2905" s="70"/>
      <c r="BY2905" s="70"/>
      <c r="BZ2905" s="70"/>
      <c r="CA2905" s="70"/>
      <c r="CB2905" s="70"/>
      <c r="CC2905" s="70"/>
      <c r="CD2905" s="491"/>
      <c r="CE2905" s="491"/>
      <c r="CF2905" s="491"/>
      <c r="CG2905" s="491"/>
      <c r="CH2905" s="491"/>
      <c r="CI2905" s="491"/>
      <c r="CJ2905" s="491"/>
      <c r="CK2905" s="490"/>
      <c r="CL2905" s="186"/>
    </row>
    <row r="2906" spans="67:90" x14ac:dyDescent="0.2">
      <c r="BO2906" s="490"/>
      <c r="BP2906" s="73"/>
      <c r="BQ2906" s="73"/>
      <c r="BR2906" s="73"/>
      <c r="BS2906" s="493"/>
      <c r="BT2906" s="493"/>
      <c r="BU2906" s="493"/>
      <c r="BV2906" s="70"/>
      <c r="BW2906" s="70"/>
      <c r="BX2906" s="70"/>
      <c r="BY2906" s="70"/>
      <c r="BZ2906" s="70"/>
      <c r="CA2906" s="70"/>
      <c r="CB2906" s="70"/>
      <c r="CC2906" s="70"/>
      <c r="CD2906" s="491"/>
      <c r="CE2906" s="491"/>
      <c r="CF2906" s="491"/>
      <c r="CG2906" s="491"/>
      <c r="CH2906" s="491"/>
      <c r="CI2906" s="491"/>
      <c r="CJ2906" s="491"/>
      <c r="CK2906" s="490"/>
      <c r="CL2906" s="186"/>
    </row>
    <row r="2907" spans="67:90" x14ac:dyDescent="0.2">
      <c r="BO2907" s="490"/>
      <c r="BP2907" s="73"/>
      <c r="BQ2907" s="73"/>
      <c r="BR2907" s="73"/>
      <c r="BS2907" s="493"/>
      <c r="BT2907" s="493"/>
      <c r="BU2907" s="493"/>
      <c r="BV2907" s="70"/>
      <c r="BW2907" s="70"/>
      <c r="BX2907" s="70"/>
      <c r="BY2907" s="70"/>
      <c r="BZ2907" s="70"/>
      <c r="CA2907" s="70"/>
      <c r="CB2907" s="70"/>
      <c r="CC2907" s="70"/>
      <c r="CD2907" s="491"/>
      <c r="CE2907" s="491"/>
      <c r="CF2907" s="491"/>
      <c r="CG2907" s="491"/>
      <c r="CH2907" s="491"/>
      <c r="CI2907" s="491"/>
      <c r="CJ2907" s="491"/>
      <c r="CK2907" s="490"/>
      <c r="CL2907" s="186"/>
    </row>
    <row r="2908" spans="67:90" x14ac:dyDescent="0.2">
      <c r="BO2908" s="490"/>
      <c r="BP2908" s="73"/>
      <c r="BQ2908" s="73"/>
      <c r="BR2908" s="73"/>
      <c r="BS2908" s="493"/>
      <c r="BT2908" s="493"/>
      <c r="BU2908" s="493"/>
      <c r="BV2908" s="70"/>
      <c r="BW2908" s="70"/>
      <c r="BX2908" s="70"/>
      <c r="BY2908" s="70"/>
      <c r="BZ2908" s="70"/>
      <c r="CA2908" s="70"/>
      <c r="CB2908" s="70"/>
      <c r="CC2908" s="70"/>
      <c r="CD2908" s="491"/>
      <c r="CE2908" s="491"/>
      <c r="CF2908" s="491"/>
      <c r="CG2908" s="491"/>
      <c r="CH2908" s="491"/>
      <c r="CI2908" s="491"/>
      <c r="CJ2908" s="491"/>
      <c r="CK2908" s="490"/>
      <c r="CL2908" s="186"/>
    </row>
    <row r="2909" spans="67:90" x14ac:dyDescent="0.2">
      <c r="BO2909" s="490"/>
      <c r="BP2909" s="73"/>
      <c r="BQ2909" s="73"/>
      <c r="BR2909" s="73"/>
      <c r="BS2909" s="493"/>
      <c r="BT2909" s="493"/>
      <c r="BU2909" s="493"/>
      <c r="BV2909" s="70"/>
      <c r="BW2909" s="70"/>
      <c r="BX2909" s="70"/>
      <c r="BY2909" s="70"/>
      <c r="BZ2909" s="70"/>
      <c r="CA2909" s="70"/>
      <c r="CB2909" s="70"/>
      <c r="CC2909" s="70"/>
      <c r="CD2909" s="491"/>
      <c r="CE2909" s="491"/>
      <c r="CF2909" s="491"/>
      <c r="CG2909" s="491"/>
      <c r="CH2909" s="491"/>
      <c r="CI2909" s="491"/>
      <c r="CJ2909" s="491"/>
      <c r="CK2909" s="490"/>
      <c r="CL2909" s="186"/>
    </row>
    <row r="2910" spans="67:90" x14ac:dyDescent="0.2">
      <c r="BO2910" s="490"/>
      <c r="BP2910" s="73"/>
      <c r="BQ2910" s="73"/>
      <c r="BR2910" s="73"/>
      <c r="BS2910" s="493"/>
      <c r="BT2910" s="493"/>
      <c r="BU2910" s="493"/>
      <c r="BV2910" s="70"/>
      <c r="BW2910" s="70"/>
      <c r="BX2910" s="70"/>
      <c r="BY2910" s="70"/>
      <c r="BZ2910" s="70"/>
      <c r="CA2910" s="70"/>
      <c r="CB2910" s="70"/>
      <c r="CC2910" s="70"/>
      <c r="CD2910" s="491"/>
      <c r="CE2910" s="491"/>
      <c r="CF2910" s="491"/>
      <c r="CG2910" s="491"/>
      <c r="CH2910" s="491"/>
      <c r="CI2910" s="491"/>
      <c r="CJ2910" s="491"/>
      <c r="CK2910" s="490"/>
      <c r="CL2910" s="186"/>
    </row>
    <row r="2911" spans="67:90" x14ac:dyDescent="0.2">
      <c r="BO2911" s="490"/>
      <c r="BP2911" s="73"/>
      <c r="BQ2911" s="73"/>
      <c r="BR2911" s="73"/>
      <c r="BS2911" s="493"/>
      <c r="BT2911" s="493"/>
      <c r="BU2911" s="493"/>
      <c r="BV2911" s="70"/>
      <c r="BW2911" s="70"/>
      <c r="BX2911" s="70"/>
      <c r="BY2911" s="70"/>
      <c r="BZ2911" s="70"/>
      <c r="CA2911" s="70"/>
      <c r="CB2911" s="70"/>
      <c r="CC2911" s="70"/>
      <c r="CD2911" s="491"/>
      <c r="CE2911" s="491"/>
      <c r="CF2911" s="491"/>
      <c r="CG2911" s="491"/>
      <c r="CH2911" s="491"/>
      <c r="CI2911" s="491"/>
      <c r="CJ2911" s="491"/>
      <c r="CK2911" s="490"/>
      <c r="CL2911" s="186"/>
    </row>
    <row r="2912" spans="67:90" x14ac:dyDescent="0.2">
      <c r="BO2912" s="490"/>
      <c r="BP2912" s="73"/>
      <c r="BQ2912" s="73"/>
      <c r="BR2912" s="73"/>
      <c r="BS2912" s="493"/>
      <c r="BT2912" s="493"/>
      <c r="BU2912" s="493"/>
      <c r="BV2912" s="70"/>
      <c r="BW2912" s="70"/>
      <c r="BX2912" s="70"/>
      <c r="BY2912" s="70"/>
      <c r="BZ2912" s="70"/>
      <c r="CA2912" s="70"/>
      <c r="CB2912" s="70"/>
      <c r="CC2912" s="70"/>
      <c r="CD2912" s="491"/>
      <c r="CE2912" s="491"/>
      <c r="CF2912" s="491"/>
      <c r="CG2912" s="491"/>
      <c r="CH2912" s="491"/>
      <c r="CI2912" s="491"/>
      <c r="CJ2912" s="491"/>
      <c r="CK2912" s="490"/>
      <c r="CL2912" s="186"/>
    </row>
    <row r="2913" spans="67:90" x14ac:dyDescent="0.2">
      <c r="BO2913" s="490"/>
      <c r="BP2913" s="73"/>
      <c r="BQ2913" s="73"/>
      <c r="BR2913" s="73"/>
      <c r="BS2913" s="493"/>
      <c r="BT2913" s="493"/>
      <c r="BU2913" s="493"/>
      <c r="BV2913" s="70"/>
      <c r="BW2913" s="70"/>
      <c r="BX2913" s="70"/>
      <c r="BY2913" s="70"/>
      <c r="BZ2913" s="70"/>
      <c r="CA2913" s="70"/>
      <c r="CB2913" s="70"/>
      <c r="CC2913" s="70"/>
      <c r="CD2913" s="491"/>
      <c r="CE2913" s="491"/>
      <c r="CF2913" s="491"/>
      <c r="CG2913" s="491"/>
      <c r="CH2913" s="491"/>
      <c r="CI2913" s="491"/>
      <c r="CJ2913" s="491"/>
      <c r="CK2913" s="490"/>
      <c r="CL2913" s="186"/>
    </row>
    <row r="2914" spans="67:90" x14ac:dyDescent="0.2">
      <c r="BO2914" s="490"/>
      <c r="BP2914" s="73"/>
      <c r="BQ2914" s="73"/>
      <c r="BR2914" s="73"/>
      <c r="BS2914" s="493"/>
      <c r="BT2914" s="493"/>
      <c r="BU2914" s="493"/>
      <c r="BV2914" s="70"/>
      <c r="BW2914" s="70"/>
      <c r="BX2914" s="70"/>
      <c r="BY2914" s="70"/>
      <c r="BZ2914" s="70"/>
      <c r="CA2914" s="70"/>
      <c r="CB2914" s="70"/>
      <c r="CC2914" s="70"/>
      <c r="CD2914" s="491"/>
      <c r="CE2914" s="491"/>
      <c r="CF2914" s="491"/>
      <c r="CG2914" s="491"/>
      <c r="CH2914" s="491"/>
      <c r="CI2914" s="491"/>
      <c r="CJ2914" s="491"/>
      <c r="CK2914" s="490"/>
      <c r="CL2914" s="186"/>
    </row>
    <row r="2915" spans="67:90" x14ac:dyDescent="0.2">
      <c r="BO2915" s="490"/>
      <c r="BP2915" s="73"/>
      <c r="BQ2915" s="73"/>
      <c r="BR2915" s="73"/>
      <c r="BS2915" s="493"/>
      <c r="BT2915" s="493"/>
      <c r="BU2915" s="493"/>
      <c r="BV2915" s="70"/>
      <c r="BW2915" s="70"/>
      <c r="BX2915" s="70"/>
      <c r="BY2915" s="70"/>
      <c r="BZ2915" s="70"/>
      <c r="CA2915" s="70"/>
      <c r="CB2915" s="70"/>
      <c r="CC2915" s="70"/>
      <c r="CD2915" s="491"/>
      <c r="CE2915" s="491"/>
      <c r="CF2915" s="491"/>
      <c r="CG2915" s="491"/>
      <c r="CH2915" s="491"/>
      <c r="CI2915" s="491"/>
      <c r="CJ2915" s="491"/>
      <c r="CK2915" s="490"/>
      <c r="CL2915" s="186"/>
    </row>
    <row r="2916" spans="67:90" x14ac:dyDescent="0.2">
      <c r="BO2916" s="490"/>
      <c r="BP2916" s="73"/>
      <c r="BQ2916" s="73"/>
      <c r="BR2916" s="73"/>
      <c r="BS2916" s="493"/>
      <c r="BT2916" s="493"/>
      <c r="BU2916" s="493"/>
      <c r="BV2916" s="70"/>
      <c r="BW2916" s="70"/>
      <c r="BX2916" s="70"/>
      <c r="BY2916" s="70"/>
      <c r="BZ2916" s="70"/>
      <c r="CA2916" s="70"/>
      <c r="CB2916" s="70"/>
      <c r="CC2916" s="70"/>
      <c r="CD2916" s="491"/>
      <c r="CE2916" s="491"/>
      <c r="CF2916" s="491"/>
      <c r="CG2916" s="491"/>
      <c r="CH2916" s="491"/>
      <c r="CI2916" s="491"/>
      <c r="CJ2916" s="491"/>
      <c r="CK2916" s="490"/>
      <c r="CL2916" s="186"/>
    </row>
    <row r="2917" spans="67:90" x14ac:dyDescent="0.2">
      <c r="BO2917" s="490"/>
      <c r="BP2917" s="73"/>
      <c r="BQ2917" s="73"/>
      <c r="BR2917" s="73"/>
      <c r="BS2917" s="493"/>
      <c r="BT2917" s="493"/>
      <c r="BU2917" s="493"/>
      <c r="BV2917" s="70"/>
      <c r="BW2917" s="70"/>
      <c r="BX2917" s="70"/>
      <c r="BY2917" s="70"/>
      <c r="BZ2917" s="70"/>
      <c r="CA2917" s="70"/>
      <c r="CB2917" s="70"/>
      <c r="CC2917" s="70"/>
      <c r="CD2917" s="491"/>
      <c r="CE2917" s="491"/>
      <c r="CF2917" s="491"/>
      <c r="CG2917" s="491"/>
      <c r="CH2917" s="491"/>
      <c r="CI2917" s="491"/>
      <c r="CJ2917" s="491"/>
      <c r="CK2917" s="490"/>
      <c r="CL2917" s="186"/>
    </row>
    <row r="2918" spans="67:90" x14ac:dyDescent="0.2">
      <c r="BO2918" s="490"/>
      <c r="BP2918" s="73"/>
      <c r="BQ2918" s="73"/>
      <c r="BR2918" s="73"/>
      <c r="BS2918" s="493"/>
      <c r="BT2918" s="493"/>
      <c r="BU2918" s="493"/>
      <c r="BV2918" s="70"/>
      <c r="BW2918" s="70"/>
      <c r="BX2918" s="70"/>
      <c r="BY2918" s="70"/>
      <c r="BZ2918" s="70"/>
      <c r="CA2918" s="70"/>
      <c r="CB2918" s="70"/>
      <c r="CC2918" s="70"/>
      <c r="CD2918" s="491"/>
      <c r="CE2918" s="491"/>
      <c r="CF2918" s="491"/>
      <c r="CG2918" s="491"/>
      <c r="CH2918" s="491"/>
      <c r="CI2918" s="491"/>
      <c r="CJ2918" s="491"/>
      <c r="CK2918" s="490"/>
      <c r="CL2918" s="186"/>
    </row>
    <row r="2919" spans="67:90" x14ac:dyDescent="0.2">
      <c r="BO2919" s="490"/>
      <c r="BP2919" s="73"/>
      <c r="BQ2919" s="73"/>
      <c r="BR2919" s="73"/>
      <c r="BS2919" s="493"/>
      <c r="BT2919" s="493"/>
      <c r="BU2919" s="493"/>
      <c r="BV2919" s="70"/>
      <c r="BW2919" s="70"/>
      <c r="BX2919" s="70"/>
      <c r="BY2919" s="70"/>
      <c r="BZ2919" s="70"/>
      <c r="CA2919" s="70"/>
      <c r="CB2919" s="70"/>
      <c r="CC2919" s="70"/>
      <c r="CD2919" s="491"/>
      <c r="CE2919" s="491"/>
      <c r="CF2919" s="491"/>
      <c r="CG2919" s="491"/>
      <c r="CH2919" s="491"/>
      <c r="CI2919" s="491"/>
      <c r="CJ2919" s="491"/>
      <c r="CK2919" s="490"/>
      <c r="CL2919" s="186"/>
    </row>
    <row r="2920" spans="67:90" x14ac:dyDescent="0.2">
      <c r="BO2920" s="490"/>
      <c r="BP2920" s="73"/>
      <c r="BQ2920" s="73"/>
      <c r="BR2920" s="73"/>
      <c r="BS2920" s="493"/>
      <c r="BT2920" s="493"/>
      <c r="BU2920" s="493"/>
      <c r="BV2920" s="70"/>
      <c r="BW2920" s="70"/>
      <c r="BX2920" s="70"/>
      <c r="BY2920" s="70"/>
      <c r="BZ2920" s="70"/>
      <c r="CA2920" s="70"/>
      <c r="CB2920" s="70"/>
      <c r="CC2920" s="70"/>
      <c r="CD2920" s="491"/>
      <c r="CE2920" s="491"/>
      <c r="CF2920" s="491"/>
      <c r="CG2920" s="491"/>
      <c r="CH2920" s="491"/>
      <c r="CI2920" s="491"/>
      <c r="CJ2920" s="491"/>
      <c r="CK2920" s="490"/>
      <c r="CL2920" s="186"/>
    </row>
    <row r="2921" spans="67:90" x14ac:dyDescent="0.2">
      <c r="BO2921" s="490"/>
      <c r="BP2921" s="73"/>
      <c r="BQ2921" s="73"/>
      <c r="BR2921" s="73"/>
      <c r="BS2921" s="493"/>
      <c r="BT2921" s="493"/>
      <c r="BU2921" s="493"/>
      <c r="BV2921" s="70"/>
      <c r="BW2921" s="70"/>
      <c r="BX2921" s="70"/>
      <c r="BY2921" s="70"/>
      <c r="BZ2921" s="70"/>
      <c r="CA2921" s="70"/>
      <c r="CB2921" s="70"/>
      <c r="CC2921" s="70"/>
      <c r="CD2921" s="491"/>
      <c r="CE2921" s="491"/>
      <c r="CF2921" s="491"/>
      <c r="CG2921" s="491"/>
      <c r="CH2921" s="491"/>
      <c r="CI2921" s="491"/>
      <c r="CJ2921" s="491"/>
      <c r="CK2921" s="490"/>
      <c r="CL2921" s="186"/>
    </row>
    <row r="2922" spans="67:90" x14ac:dyDescent="0.2">
      <c r="BO2922" s="490"/>
      <c r="BP2922" s="73"/>
      <c r="BQ2922" s="73"/>
      <c r="BR2922" s="73"/>
      <c r="BS2922" s="493"/>
      <c r="BT2922" s="493"/>
      <c r="BU2922" s="493"/>
      <c r="BV2922" s="70"/>
      <c r="BW2922" s="70"/>
      <c r="BX2922" s="70"/>
      <c r="BY2922" s="70"/>
      <c r="BZ2922" s="70"/>
      <c r="CA2922" s="70"/>
      <c r="CB2922" s="70"/>
      <c r="CC2922" s="70"/>
      <c r="CD2922" s="491"/>
      <c r="CE2922" s="491"/>
      <c r="CF2922" s="491"/>
      <c r="CG2922" s="491"/>
      <c r="CH2922" s="491"/>
      <c r="CI2922" s="491"/>
      <c r="CJ2922" s="491"/>
      <c r="CK2922" s="490"/>
      <c r="CL2922" s="186"/>
    </row>
    <row r="2923" spans="67:90" x14ac:dyDescent="0.2">
      <c r="BO2923" s="490"/>
      <c r="BP2923" s="73"/>
      <c r="BQ2923" s="73"/>
      <c r="BR2923" s="73"/>
      <c r="BS2923" s="493"/>
      <c r="BT2923" s="493"/>
      <c r="BU2923" s="493"/>
      <c r="BV2923" s="70"/>
      <c r="BW2923" s="70"/>
      <c r="BX2923" s="70"/>
      <c r="BY2923" s="70"/>
      <c r="BZ2923" s="70"/>
      <c r="CA2923" s="70"/>
      <c r="CB2923" s="70"/>
      <c r="CC2923" s="70"/>
      <c r="CD2923" s="491"/>
      <c r="CE2923" s="491"/>
      <c r="CF2923" s="491"/>
      <c r="CG2923" s="491"/>
      <c r="CH2923" s="491"/>
      <c r="CI2923" s="491"/>
      <c r="CJ2923" s="491"/>
      <c r="CK2923" s="490"/>
      <c r="CL2923" s="186"/>
    </row>
    <row r="2924" spans="67:90" x14ac:dyDescent="0.2">
      <c r="BO2924" s="490"/>
      <c r="BP2924" s="73"/>
      <c r="BQ2924" s="73"/>
      <c r="BR2924" s="73"/>
      <c r="BS2924" s="493"/>
      <c r="BT2924" s="493"/>
      <c r="BU2924" s="493"/>
      <c r="BV2924" s="70"/>
      <c r="BW2924" s="70"/>
      <c r="BX2924" s="70"/>
      <c r="BY2924" s="70"/>
      <c r="BZ2924" s="70"/>
      <c r="CA2924" s="70"/>
      <c r="CB2924" s="70"/>
      <c r="CC2924" s="70"/>
      <c r="CD2924" s="491"/>
      <c r="CE2924" s="491"/>
      <c r="CF2924" s="491"/>
      <c r="CG2924" s="491"/>
      <c r="CH2924" s="491"/>
      <c r="CI2924" s="491"/>
      <c r="CJ2924" s="491"/>
      <c r="CK2924" s="490"/>
      <c r="CL2924" s="186"/>
    </row>
    <row r="2925" spans="67:90" x14ac:dyDescent="0.2">
      <c r="BO2925" s="490"/>
      <c r="BP2925" s="73"/>
      <c r="BQ2925" s="73"/>
      <c r="BR2925" s="73"/>
      <c r="BS2925" s="493"/>
      <c r="BT2925" s="493"/>
      <c r="BU2925" s="493"/>
      <c r="BV2925" s="70"/>
      <c r="BW2925" s="70"/>
      <c r="BX2925" s="70"/>
      <c r="BY2925" s="70"/>
      <c r="BZ2925" s="70"/>
      <c r="CA2925" s="70"/>
      <c r="CB2925" s="70"/>
      <c r="CC2925" s="70"/>
      <c r="CD2925" s="491"/>
      <c r="CE2925" s="491"/>
      <c r="CF2925" s="491"/>
      <c r="CG2925" s="491"/>
      <c r="CH2925" s="491"/>
      <c r="CI2925" s="491"/>
      <c r="CJ2925" s="491"/>
      <c r="CK2925" s="490"/>
      <c r="CL2925" s="186"/>
    </row>
    <row r="2926" spans="67:90" x14ac:dyDescent="0.2">
      <c r="BO2926" s="490"/>
      <c r="BP2926" s="73"/>
      <c r="BQ2926" s="73"/>
      <c r="BR2926" s="73"/>
      <c r="BS2926" s="493"/>
      <c r="BT2926" s="493"/>
      <c r="BU2926" s="493"/>
      <c r="BV2926" s="70"/>
      <c r="BW2926" s="70"/>
      <c r="BX2926" s="70"/>
      <c r="BY2926" s="70"/>
      <c r="BZ2926" s="70"/>
      <c r="CA2926" s="70"/>
      <c r="CB2926" s="70"/>
      <c r="CC2926" s="70"/>
      <c r="CD2926" s="491"/>
      <c r="CE2926" s="491"/>
      <c r="CF2926" s="491"/>
      <c r="CG2926" s="491"/>
      <c r="CH2926" s="491"/>
      <c r="CI2926" s="491"/>
      <c r="CJ2926" s="491"/>
      <c r="CK2926" s="490"/>
      <c r="CL2926" s="186"/>
    </row>
    <row r="2927" spans="67:90" x14ac:dyDescent="0.2">
      <c r="BO2927" s="490"/>
      <c r="BP2927" s="73"/>
      <c r="BQ2927" s="73"/>
      <c r="BR2927" s="73"/>
      <c r="BS2927" s="493"/>
      <c r="BT2927" s="493"/>
      <c r="BU2927" s="493"/>
      <c r="BV2927" s="70"/>
      <c r="BW2927" s="70"/>
      <c r="BX2927" s="70"/>
      <c r="BY2927" s="70"/>
      <c r="BZ2927" s="70"/>
      <c r="CA2927" s="70"/>
      <c r="CB2927" s="70"/>
      <c r="CC2927" s="70"/>
      <c r="CD2927" s="491"/>
      <c r="CE2927" s="491"/>
      <c r="CF2927" s="491"/>
      <c r="CG2927" s="491"/>
      <c r="CH2927" s="491"/>
      <c r="CI2927" s="491"/>
      <c r="CJ2927" s="491"/>
      <c r="CK2927" s="490"/>
      <c r="CL2927" s="186"/>
    </row>
    <row r="2928" spans="67:90" x14ac:dyDescent="0.2">
      <c r="BO2928" s="490"/>
      <c r="BP2928" s="73"/>
      <c r="BQ2928" s="73"/>
      <c r="BR2928" s="73"/>
      <c r="BS2928" s="493"/>
      <c r="BT2928" s="493"/>
      <c r="BU2928" s="493"/>
      <c r="BV2928" s="70"/>
      <c r="BW2928" s="70"/>
      <c r="BX2928" s="70"/>
      <c r="BY2928" s="70"/>
      <c r="BZ2928" s="70"/>
      <c r="CA2928" s="70"/>
      <c r="CB2928" s="70"/>
      <c r="CC2928" s="70"/>
      <c r="CD2928" s="491"/>
      <c r="CE2928" s="491"/>
      <c r="CF2928" s="491"/>
      <c r="CG2928" s="491"/>
      <c r="CH2928" s="491"/>
      <c r="CI2928" s="491"/>
      <c r="CJ2928" s="491"/>
      <c r="CK2928" s="490"/>
      <c r="CL2928" s="186"/>
    </row>
    <row r="2929" spans="67:90" x14ac:dyDescent="0.2">
      <c r="BO2929" s="490"/>
      <c r="BP2929" s="73"/>
      <c r="BQ2929" s="73"/>
      <c r="BR2929" s="73"/>
      <c r="BS2929" s="493"/>
      <c r="BT2929" s="493"/>
      <c r="BU2929" s="493"/>
      <c r="BV2929" s="70"/>
      <c r="BW2929" s="70"/>
      <c r="BX2929" s="70"/>
      <c r="BY2929" s="70"/>
      <c r="BZ2929" s="70"/>
      <c r="CA2929" s="70"/>
      <c r="CB2929" s="70"/>
      <c r="CC2929" s="70"/>
      <c r="CD2929" s="491"/>
      <c r="CE2929" s="491"/>
      <c r="CF2929" s="491"/>
      <c r="CG2929" s="491"/>
      <c r="CH2929" s="491"/>
      <c r="CI2929" s="491"/>
      <c r="CJ2929" s="491"/>
      <c r="CK2929" s="490"/>
      <c r="CL2929" s="186"/>
    </row>
    <row r="2930" spans="67:90" x14ac:dyDescent="0.2">
      <c r="BO2930" s="490"/>
      <c r="BP2930" s="73"/>
      <c r="BQ2930" s="73"/>
      <c r="BR2930" s="73"/>
      <c r="BS2930" s="493"/>
      <c r="BT2930" s="493"/>
      <c r="BU2930" s="493"/>
      <c r="BV2930" s="70"/>
      <c r="BW2930" s="70"/>
      <c r="BX2930" s="70"/>
      <c r="BY2930" s="70"/>
      <c r="BZ2930" s="70"/>
      <c r="CA2930" s="70"/>
      <c r="CB2930" s="70"/>
      <c r="CC2930" s="70"/>
      <c r="CD2930" s="491"/>
      <c r="CE2930" s="491"/>
      <c r="CF2930" s="491"/>
      <c r="CG2930" s="491"/>
      <c r="CH2930" s="491"/>
      <c r="CI2930" s="491"/>
      <c r="CJ2930" s="491"/>
      <c r="CK2930" s="490"/>
      <c r="CL2930" s="186"/>
    </row>
    <row r="2931" spans="67:90" x14ac:dyDescent="0.2">
      <c r="BO2931" s="490"/>
      <c r="BP2931" s="73"/>
      <c r="BQ2931" s="73"/>
      <c r="BR2931" s="73"/>
      <c r="BS2931" s="493"/>
      <c r="BT2931" s="493"/>
      <c r="BU2931" s="493"/>
      <c r="BV2931" s="70"/>
      <c r="BW2931" s="70"/>
      <c r="BX2931" s="70"/>
      <c r="BY2931" s="70"/>
      <c r="BZ2931" s="70"/>
      <c r="CA2931" s="70"/>
      <c r="CB2931" s="70"/>
      <c r="CC2931" s="70"/>
      <c r="CD2931" s="491"/>
      <c r="CE2931" s="491"/>
      <c r="CF2931" s="491"/>
      <c r="CG2931" s="491"/>
      <c r="CH2931" s="491"/>
      <c r="CI2931" s="491"/>
      <c r="CJ2931" s="491"/>
      <c r="CK2931" s="490"/>
      <c r="CL2931" s="186"/>
    </row>
    <row r="2932" spans="67:90" x14ac:dyDescent="0.2">
      <c r="BO2932" s="490"/>
      <c r="BP2932" s="73"/>
      <c r="BQ2932" s="73"/>
      <c r="BR2932" s="73"/>
      <c r="BS2932" s="493"/>
      <c r="BT2932" s="493"/>
      <c r="BU2932" s="493"/>
      <c r="BV2932" s="70"/>
      <c r="BW2932" s="70"/>
      <c r="BX2932" s="70"/>
      <c r="BY2932" s="70"/>
      <c r="BZ2932" s="70"/>
      <c r="CA2932" s="70"/>
      <c r="CB2932" s="70"/>
      <c r="CC2932" s="70"/>
      <c r="CD2932" s="491"/>
      <c r="CE2932" s="491"/>
      <c r="CF2932" s="491"/>
      <c r="CG2932" s="491"/>
      <c r="CH2932" s="491"/>
      <c r="CI2932" s="491"/>
      <c r="CJ2932" s="491"/>
      <c r="CK2932" s="490"/>
      <c r="CL2932" s="186"/>
    </row>
    <row r="2933" spans="67:90" x14ac:dyDescent="0.2">
      <c r="BO2933" s="490"/>
      <c r="BP2933" s="73"/>
      <c r="BQ2933" s="73"/>
      <c r="BR2933" s="73"/>
      <c r="BS2933" s="493"/>
      <c r="BT2933" s="493"/>
      <c r="BU2933" s="493"/>
      <c r="BV2933" s="70"/>
      <c r="BW2933" s="70"/>
      <c r="BX2933" s="70"/>
      <c r="BY2933" s="70"/>
      <c r="BZ2933" s="70"/>
      <c r="CA2933" s="70"/>
      <c r="CB2933" s="70"/>
      <c r="CC2933" s="70"/>
      <c r="CD2933" s="491"/>
      <c r="CE2933" s="491"/>
      <c r="CF2933" s="491"/>
      <c r="CG2933" s="491"/>
      <c r="CH2933" s="491"/>
      <c r="CI2933" s="491"/>
      <c r="CJ2933" s="491"/>
      <c r="CK2933" s="490"/>
      <c r="CL2933" s="186"/>
    </row>
    <row r="2934" spans="67:90" x14ac:dyDescent="0.2">
      <c r="BO2934" s="490"/>
      <c r="BP2934" s="73"/>
      <c r="BQ2934" s="73"/>
      <c r="BR2934" s="73"/>
      <c r="BS2934" s="493"/>
      <c r="BT2934" s="493"/>
      <c r="BU2934" s="493"/>
      <c r="BV2934" s="70"/>
      <c r="BW2934" s="70"/>
      <c r="BX2934" s="70"/>
      <c r="BY2934" s="70"/>
      <c r="BZ2934" s="70"/>
      <c r="CA2934" s="70"/>
      <c r="CB2934" s="70"/>
      <c r="CC2934" s="70"/>
      <c r="CD2934" s="491"/>
      <c r="CE2934" s="491"/>
      <c r="CF2934" s="491"/>
      <c r="CG2934" s="491"/>
      <c r="CH2934" s="491"/>
      <c r="CI2934" s="491"/>
      <c r="CJ2934" s="491"/>
      <c r="CK2934" s="490"/>
      <c r="CL2934" s="186"/>
    </row>
    <row r="2935" spans="67:90" x14ac:dyDescent="0.2">
      <c r="BO2935" s="490"/>
      <c r="BP2935" s="73"/>
      <c r="BQ2935" s="73"/>
      <c r="BR2935" s="73"/>
      <c r="BS2935" s="493"/>
      <c r="BT2935" s="493"/>
      <c r="BU2935" s="493"/>
      <c r="BV2935" s="70"/>
      <c r="BW2935" s="70"/>
      <c r="BX2935" s="70"/>
      <c r="BY2935" s="70"/>
      <c r="BZ2935" s="70"/>
      <c r="CA2935" s="70"/>
      <c r="CB2935" s="70"/>
      <c r="CC2935" s="70"/>
      <c r="CD2935" s="491"/>
      <c r="CE2935" s="491"/>
      <c r="CF2935" s="491"/>
      <c r="CG2935" s="491"/>
      <c r="CH2935" s="491"/>
      <c r="CI2935" s="491"/>
      <c r="CJ2935" s="491"/>
      <c r="CK2935" s="490"/>
      <c r="CL2935" s="186"/>
    </row>
    <row r="2936" spans="67:90" x14ac:dyDescent="0.2">
      <c r="BO2936" s="490"/>
      <c r="BP2936" s="73"/>
      <c r="BQ2936" s="73"/>
      <c r="BR2936" s="73"/>
      <c r="BS2936" s="493"/>
      <c r="BT2936" s="493"/>
      <c r="BU2936" s="493"/>
      <c r="BV2936" s="70"/>
      <c r="BW2936" s="70"/>
      <c r="BX2936" s="70"/>
      <c r="BY2936" s="70"/>
      <c r="BZ2936" s="70"/>
      <c r="CA2936" s="70"/>
      <c r="CB2936" s="70"/>
      <c r="CC2936" s="70"/>
      <c r="CD2936" s="491"/>
      <c r="CE2936" s="491"/>
      <c r="CF2936" s="491"/>
      <c r="CG2936" s="491"/>
      <c r="CH2936" s="491"/>
      <c r="CI2936" s="491"/>
      <c r="CJ2936" s="491"/>
      <c r="CK2936" s="490"/>
      <c r="CL2936" s="186"/>
    </row>
    <row r="2937" spans="67:90" x14ac:dyDescent="0.2">
      <c r="BO2937" s="490"/>
      <c r="BP2937" s="73"/>
      <c r="BQ2937" s="73"/>
      <c r="BR2937" s="73"/>
      <c r="BS2937" s="493"/>
      <c r="BT2937" s="493"/>
      <c r="BU2937" s="493"/>
      <c r="BV2937" s="70"/>
      <c r="BW2937" s="70"/>
      <c r="BX2937" s="70"/>
      <c r="BY2937" s="70"/>
      <c r="BZ2937" s="70"/>
      <c r="CA2937" s="70"/>
      <c r="CB2937" s="70"/>
      <c r="CC2937" s="70"/>
      <c r="CD2937" s="491"/>
      <c r="CE2937" s="491"/>
      <c r="CF2937" s="491"/>
      <c r="CG2937" s="491"/>
      <c r="CH2937" s="491"/>
      <c r="CI2937" s="491"/>
      <c r="CJ2937" s="491"/>
      <c r="CK2937" s="490"/>
      <c r="CL2937" s="186"/>
    </row>
    <row r="2938" spans="67:90" x14ac:dyDescent="0.2">
      <c r="BO2938" s="490"/>
      <c r="BP2938" s="73"/>
      <c r="BQ2938" s="73"/>
      <c r="BR2938" s="73"/>
      <c r="BS2938" s="493"/>
      <c r="BT2938" s="493"/>
      <c r="BU2938" s="493"/>
      <c r="BV2938" s="70"/>
      <c r="BW2938" s="70"/>
      <c r="BX2938" s="70"/>
      <c r="BY2938" s="70"/>
      <c r="BZ2938" s="70"/>
      <c r="CA2938" s="70"/>
      <c r="CB2938" s="70"/>
      <c r="CC2938" s="70"/>
      <c r="CD2938" s="491"/>
      <c r="CE2938" s="491"/>
      <c r="CF2938" s="491"/>
      <c r="CG2938" s="491"/>
      <c r="CH2938" s="491"/>
      <c r="CI2938" s="491"/>
      <c r="CJ2938" s="491"/>
      <c r="CK2938" s="490"/>
      <c r="CL2938" s="186"/>
    </row>
    <row r="2939" spans="67:90" x14ac:dyDescent="0.2">
      <c r="BO2939" s="490"/>
      <c r="BP2939" s="73"/>
      <c r="BQ2939" s="73"/>
      <c r="BR2939" s="73"/>
      <c r="BS2939" s="493"/>
      <c r="BT2939" s="493"/>
      <c r="BU2939" s="493"/>
      <c r="BV2939" s="70"/>
      <c r="BW2939" s="70"/>
      <c r="BX2939" s="70"/>
      <c r="BY2939" s="70"/>
      <c r="BZ2939" s="70"/>
      <c r="CA2939" s="70"/>
      <c r="CB2939" s="70"/>
      <c r="CC2939" s="70"/>
      <c r="CD2939" s="491"/>
      <c r="CE2939" s="491"/>
      <c r="CF2939" s="491"/>
      <c r="CG2939" s="491"/>
      <c r="CH2939" s="491"/>
      <c r="CI2939" s="491"/>
      <c r="CJ2939" s="491"/>
      <c r="CK2939" s="490"/>
      <c r="CL2939" s="186"/>
    </row>
    <row r="2940" spans="67:90" x14ac:dyDescent="0.2">
      <c r="BO2940" s="490"/>
      <c r="BP2940" s="73"/>
      <c r="BQ2940" s="73"/>
      <c r="BR2940" s="73"/>
      <c r="BS2940" s="493"/>
      <c r="BT2940" s="493"/>
      <c r="BU2940" s="493"/>
      <c r="BV2940" s="70"/>
      <c r="BW2940" s="70"/>
      <c r="BX2940" s="70"/>
      <c r="BY2940" s="70"/>
      <c r="BZ2940" s="70"/>
      <c r="CA2940" s="70"/>
      <c r="CB2940" s="70"/>
      <c r="CC2940" s="70"/>
      <c r="CD2940" s="491"/>
      <c r="CE2940" s="491"/>
      <c r="CF2940" s="491"/>
      <c r="CG2940" s="491"/>
      <c r="CH2940" s="491"/>
      <c r="CI2940" s="491"/>
      <c r="CJ2940" s="491"/>
      <c r="CK2940" s="490"/>
      <c r="CL2940" s="186"/>
    </row>
    <row r="2941" spans="67:90" x14ac:dyDescent="0.2">
      <c r="BO2941" s="490"/>
      <c r="BP2941" s="73"/>
      <c r="BQ2941" s="73"/>
      <c r="BR2941" s="73"/>
      <c r="BS2941" s="493"/>
      <c r="BT2941" s="493"/>
      <c r="BU2941" s="493"/>
      <c r="BV2941" s="70"/>
      <c r="BW2941" s="70"/>
      <c r="BX2941" s="70"/>
      <c r="BY2941" s="70"/>
      <c r="BZ2941" s="70"/>
      <c r="CA2941" s="70"/>
      <c r="CB2941" s="70"/>
      <c r="CC2941" s="70"/>
      <c r="CD2941" s="491"/>
      <c r="CE2941" s="491"/>
      <c r="CF2941" s="491"/>
      <c r="CG2941" s="491"/>
      <c r="CH2941" s="491"/>
      <c r="CI2941" s="491"/>
      <c r="CJ2941" s="491"/>
      <c r="CK2941" s="490"/>
      <c r="CL2941" s="186"/>
    </row>
    <row r="2942" spans="67:90" x14ac:dyDescent="0.2">
      <c r="BO2942" s="490"/>
      <c r="BP2942" s="73"/>
      <c r="BQ2942" s="73"/>
      <c r="BR2942" s="73"/>
      <c r="BS2942" s="493"/>
      <c r="BT2942" s="493"/>
      <c r="BU2942" s="493"/>
      <c r="BV2942" s="70"/>
      <c r="BW2942" s="70"/>
      <c r="BX2942" s="70"/>
      <c r="BY2942" s="70"/>
      <c r="BZ2942" s="70"/>
      <c r="CA2942" s="70"/>
      <c r="CB2942" s="70"/>
      <c r="CC2942" s="70"/>
      <c r="CD2942" s="491"/>
      <c r="CE2942" s="491"/>
      <c r="CF2942" s="491"/>
      <c r="CG2942" s="491"/>
      <c r="CH2942" s="491"/>
      <c r="CI2942" s="491"/>
      <c r="CJ2942" s="491"/>
      <c r="CK2942" s="490"/>
      <c r="CL2942" s="186"/>
    </row>
    <row r="2943" spans="67:90" x14ac:dyDescent="0.2">
      <c r="BO2943" s="490"/>
      <c r="BP2943" s="73"/>
      <c r="BQ2943" s="73"/>
      <c r="BR2943" s="73"/>
      <c r="BS2943" s="493"/>
      <c r="BT2943" s="493"/>
      <c r="BU2943" s="493"/>
      <c r="BV2943" s="70"/>
      <c r="BW2943" s="70"/>
      <c r="BX2943" s="70"/>
      <c r="BY2943" s="70"/>
      <c r="BZ2943" s="70"/>
      <c r="CA2943" s="70"/>
      <c r="CB2943" s="70"/>
      <c r="CC2943" s="70"/>
      <c r="CD2943" s="491"/>
      <c r="CE2943" s="491"/>
      <c r="CF2943" s="491"/>
      <c r="CG2943" s="491"/>
      <c r="CH2943" s="491"/>
      <c r="CI2943" s="491"/>
      <c r="CJ2943" s="491"/>
      <c r="CK2943" s="490"/>
      <c r="CL2943" s="186"/>
    </row>
    <row r="2944" spans="67:90" x14ac:dyDescent="0.2">
      <c r="BO2944" s="490"/>
      <c r="BP2944" s="73"/>
      <c r="BQ2944" s="73"/>
      <c r="BR2944" s="73"/>
      <c r="BS2944" s="493"/>
      <c r="BT2944" s="493"/>
      <c r="BU2944" s="493"/>
      <c r="BV2944" s="70"/>
      <c r="BW2944" s="70"/>
      <c r="BX2944" s="70"/>
      <c r="BY2944" s="70"/>
      <c r="BZ2944" s="70"/>
      <c r="CA2944" s="70"/>
      <c r="CB2944" s="70"/>
      <c r="CC2944" s="70"/>
      <c r="CD2944" s="491"/>
      <c r="CE2944" s="491"/>
      <c r="CF2944" s="491"/>
      <c r="CG2944" s="491"/>
      <c r="CH2944" s="491"/>
      <c r="CI2944" s="491"/>
      <c r="CJ2944" s="491"/>
      <c r="CK2944" s="490"/>
      <c r="CL2944" s="186"/>
    </row>
    <row r="2945" spans="67:90" x14ac:dyDescent="0.2">
      <c r="BO2945" s="490"/>
      <c r="BP2945" s="73"/>
      <c r="BQ2945" s="73"/>
      <c r="BR2945" s="73"/>
      <c r="BS2945" s="493"/>
      <c r="BT2945" s="493"/>
      <c r="BU2945" s="493"/>
      <c r="BV2945" s="70"/>
      <c r="BW2945" s="70"/>
      <c r="BX2945" s="70"/>
      <c r="BY2945" s="70"/>
      <c r="BZ2945" s="70"/>
      <c r="CA2945" s="70"/>
      <c r="CB2945" s="70"/>
      <c r="CC2945" s="70"/>
      <c r="CD2945" s="491"/>
      <c r="CE2945" s="491"/>
      <c r="CF2945" s="491"/>
      <c r="CG2945" s="491"/>
      <c r="CH2945" s="491"/>
      <c r="CI2945" s="491"/>
      <c r="CJ2945" s="491"/>
      <c r="CK2945" s="490"/>
      <c r="CL2945" s="186"/>
    </row>
    <row r="2946" spans="67:90" x14ac:dyDescent="0.2">
      <c r="BO2946" s="490"/>
      <c r="BP2946" s="73"/>
      <c r="BQ2946" s="73"/>
      <c r="BR2946" s="73"/>
      <c r="BS2946" s="493"/>
      <c r="BT2946" s="493"/>
      <c r="BU2946" s="493"/>
      <c r="BV2946" s="70"/>
      <c r="BW2946" s="70"/>
      <c r="BX2946" s="70"/>
      <c r="BY2946" s="70"/>
      <c r="BZ2946" s="70"/>
      <c r="CA2946" s="70"/>
      <c r="CB2946" s="70"/>
      <c r="CC2946" s="70"/>
      <c r="CD2946" s="491"/>
      <c r="CE2946" s="491"/>
      <c r="CF2946" s="491"/>
      <c r="CG2946" s="491"/>
      <c r="CH2946" s="491"/>
      <c r="CI2946" s="491"/>
      <c r="CJ2946" s="491"/>
      <c r="CK2946" s="490"/>
      <c r="CL2946" s="186"/>
    </row>
    <row r="2947" spans="67:90" x14ac:dyDescent="0.2">
      <c r="BO2947" s="490"/>
      <c r="BP2947" s="73"/>
      <c r="BQ2947" s="73"/>
      <c r="BR2947" s="73"/>
      <c r="BS2947" s="493"/>
      <c r="BT2947" s="493"/>
      <c r="BU2947" s="493"/>
      <c r="BV2947" s="70"/>
      <c r="BW2947" s="70"/>
      <c r="BX2947" s="70"/>
      <c r="BY2947" s="70"/>
      <c r="BZ2947" s="70"/>
      <c r="CA2947" s="70"/>
      <c r="CB2947" s="70"/>
      <c r="CC2947" s="70"/>
      <c r="CD2947" s="491"/>
      <c r="CE2947" s="491"/>
      <c r="CF2947" s="491"/>
      <c r="CG2947" s="491"/>
      <c r="CH2947" s="491"/>
      <c r="CI2947" s="491"/>
      <c r="CJ2947" s="491"/>
      <c r="CK2947" s="490"/>
      <c r="CL2947" s="186"/>
    </row>
    <row r="2948" spans="67:90" x14ac:dyDescent="0.2">
      <c r="BO2948" s="490"/>
      <c r="BP2948" s="73"/>
      <c r="BQ2948" s="73"/>
      <c r="BR2948" s="73"/>
      <c r="BS2948" s="493"/>
      <c r="BT2948" s="493"/>
      <c r="BU2948" s="493"/>
      <c r="BV2948" s="70"/>
      <c r="BW2948" s="70"/>
      <c r="BX2948" s="70"/>
      <c r="BY2948" s="70"/>
      <c r="BZ2948" s="70"/>
      <c r="CA2948" s="70"/>
      <c r="CB2948" s="70"/>
      <c r="CC2948" s="70"/>
      <c r="CD2948" s="491"/>
      <c r="CE2948" s="491"/>
      <c r="CF2948" s="491"/>
      <c r="CG2948" s="491"/>
      <c r="CH2948" s="491"/>
      <c r="CI2948" s="491"/>
      <c r="CJ2948" s="491"/>
      <c r="CK2948" s="490"/>
      <c r="CL2948" s="186"/>
    </row>
    <row r="2949" spans="67:90" x14ac:dyDescent="0.2">
      <c r="BO2949" s="490"/>
      <c r="BP2949" s="73"/>
      <c r="BQ2949" s="73"/>
      <c r="BR2949" s="73"/>
      <c r="BS2949" s="493"/>
      <c r="BT2949" s="493"/>
      <c r="BU2949" s="493"/>
      <c r="BV2949" s="70"/>
      <c r="BW2949" s="70"/>
      <c r="BX2949" s="70"/>
      <c r="BY2949" s="70"/>
      <c r="BZ2949" s="70"/>
      <c r="CA2949" s="70"/>
      <c r="CB2949" s="70"/>
      <c r="CC2949" s="70"/>
      <c r="CD2949" s="491"/>
      <c r="CE2949" s="491"/>
      <c r="CF2949" s="491"/>
      <c r="CG2949" s="491"/>
      <c r="CH2949" s="491"/>
      <c r="CI2949" s="491"/>
      <c r="CJ2949" s="491"/>
      <c r="CK2949" s="490"/>
      <c r="CL2949" s="186"/>
    </row>
    <row r="2950" spans="67:90" x14ac:dyDescent="0.2">
      <c r="BO2950" s="490"/>
      <c r="BP2950" s="73"/>
      <c r="BQ2950" s="73"/>
      <c r="BR2950" s="73"/>
      <c r="BS2950" s="493"/>
      <c r="BT2950" s="493"/>
      <c r="BU2950" s="493"/>
      <c r="BV2950" s="70"/>
      <c r="BW2950" s="70"/>
      <c r="BX2950" s="70"/>
      <c r="BY2950" s="70"/>
      <c r="BZ2950" s="70"/>
      <c r="CA2950" s="70"/>
      <c r="CB2950" s="70"/>
      <c r="CC2950" s="70"/>
      <c r="CD2950" s="491"/>
      <c r="CE2950" s="491"/>
      <c r="CF2950" s="491"/>
      <c r="CG2950" s="491"/>
      <c r="CH2950" s="491"/>
      <c r="CI2950" s="491"/>
      <c r="CJ2950" s="491"/>
      <c r="CK2950" s="490"/>
      <c r="CL2950" s="186"/>
    </row>
    <row r="2951" spans="67:90" x14ac:dyDescent="0.2">
      <c r="BO2951" s="490"/>
      <c r="BP2951" s="73"/>
      <c r="BQ2951" s="73"/>
      <c r="BR2951" s="73"/>
      <c r="BS2951" s="493"/>
      <c r="BT2951" s="493"/>
      <c r="BU2951" s="493"/>
      <c r="BV2951" s="70"/>
      <c r="BW2951" s="70"/>
      <c r="BX2951" s="70"/>
      <c r="BY2951" s="70"/>
      <c r="BZ2951" s="70"/>
      <c r="CA2951" s="70"/>
      <c r="CB2951" s="70"/>
      <c r="CC2951" s="70"/>
      <c r="CD2951" s="491"/>
      <c r="CE2951" s="491"/>
      <c r="CF2951" s="491"/>
      <c r="CG2951" s="491"/>
      <c r="CH2951" s="491"/>
      <c r="CI2951" s="491"/>
      <c r="CJ2951" s="491"/>
      <c r="CK2951" s="490"/>
      <c r="CL2951" s="186"/>
    </row>
    <row r="2952" spans="67:90" x14ac:dyDescent="0.2">
      <c r="BO2952" s="490"/>
      <c r="BP2952" s="73"/>
      <c r="BQ2952" s="73"/>
      <c r="BR2952" s="73"/>
      <c r="BS2952" s="493"/>
      <c r="BT2952" s="493"/>
      <c r="BU2952" s="493"/>
      <c r="BV2952" s="70"/>
      <c r="BW2952" s="70"/>
      <c r="BX2952" s="70"/>
      <c r="BY2952" s="70"/>
      <c r="BZ2952" s="70"/>
      <c r="CA2952" s="70"/>
      <c r="CB2952" s="70"/>
      <c r="CC2952" s="70"/>
      <c r="CD2952" s="491"/>
      <c r="CE2952" s="491"/>
      <c r="CF2952" s="491"/>
      <c r="CG2952" s="491"/>
      <c r="CH2952" s="491"/>
      <c r="CI2952" s="491"/>
      <c r="CJ2952" s="491"/>
      <c r="CK2952" s="490"/>
      <c r="CL2952" s="186"/>
    </row>
    <row r="2953" spans="67:90" x14ac:dyDescent="0.2">
      <c r="BO2953" s="490"/>
      <c r="BP2953" s="73"/>
      <c r="BQ2953" s="73"/>
      <c r="BR2953" s="73"/>
      <c r="BS2953" s="493"/>
      <c r="BT2953" s="493"/>
      <c r="BU2953" s="493"/>
      <c r="BV2953" s="70"/>
      <c r="BW2953" s="70"/>
      <c r="BX2953" s="70"/>
      <c r="BY2953" s="70"/>
      <c r="BZ2953" s="70"/>
      <c r="CA2953" s="70"/>
      <c r="CB2953" s="70"/>
      <c r="CC2953" s="70"/>
      <c r="CD2953" s="491"/>
      <c r="CE2953" s="491"/>
      <c r="CF2953" s="491"/>
      <c r="CG2953" s="491"/>
      <c r="CH2953" s="491"/>
      <c r="CI2953" s="491"/>
      <c r="CJ2953" s="491"/>
      <c r="CK2953" s="490"/>
      <c r="CL2953" s="186"/>
    </row>
    <row r="2954" spans="67:90" x14ac:dyDescent="0.2">
      <c r="BO2954" s="490"/>
      <c r="BP2954" s="73"/>
      <c r="BQ2954" s="73"/>
      <c r="BR2954" s="73"/>
      <c r="BS2954" s="493"/>
      <c r="BT2954" s="493"/>
      <c r="BU2954" s="493"/>
      <c r="BV2954" s="70"/>
      <c r="BW2954" s="70"/>
      <c r="BX2954" s="70"/>
      <c r="BY2954" s="70"/>
      <c r="BZ2954" s="70"/>
      <c r="CA2954" s="70"/>
      <c r="CB2954" s="70"/>
      <c r="CC2954" s="70"/>
      <c r="CD2954" s="491"/>
      <c r="CE2954" s="491"/>
      <c r="CF2954" s="491"/>
      <c r="CG2954" s="491"/>
      <c r="CH2954" s="491"/>
      <c r="CI2954" s="491"/>
      <c r="CJ2954" s="491"/>
      <c r="CK2954" s="490"/>
      <c r="CL2954" s="186"/>
    </row>
    <row r="2955" spans="67:90" x14ac:dyDescent="0.2">
      <c r="BO2955" s="490"/>
      <c r="BP2955" s="73"/>
      <c r="BQ2955" s="73"/>
      <c r="BR2955" s="73"/>
      <c r="BS2955" s="493"/>
      <c r="BT2955" s="493"/>
      <c r="BU2955" s="493"/>
      <c r="BV2955" s="70"/>
      <c r="BW2955" s="70"/>
      <c r="BX2955" s="70"/>
      <c r="BY2955" s="70"/>
      <c r="BZ2955" s="70"/>
      <c r="CA2955" s="70"/>
      <c r="CB2955" s="70"/>
      <c r="CC2955" s="70"/>
      <c r="CD2955" s="491"/>
      <c r="CE2955" s="491"/>
      <c r="CF2955" s="491"/>
      <c r="CG2955" s="491"/>
      <c r="CH2955" s="491"/>
      <c r="CI2955" s="491"/>
      <c r="CJ2955" s="491"/>
      <c r="CK2955" s="490"/>
      <c r="CL2955" s="186"/>
    </row>
    <row r="2956" spans="67:90" x14ac:dyDescent="0.2">
      <c r="BO2956" s="490"/>
      <c r="BP2956" s="73"/>
      <c r="BQ2956" s="73"/>
      <c r="BR2956" s="73"/>
      <c r="BS2956" s="493"/>
      <c r="BT2956" s="493"/>
      <c r="BU2956" s="493"/>
      <c r="BV2956" s="70"/>
      <c r="BW2956" s="70"/>
      <c r="BX2956" s="70"/>
      <c r="BY2956" s="70"/>
      <c r="BZ2956" s="70"/>
      <c r="CA2956" s="70"/>
      <c r="CB2956" s="70"/>
      <c r="CC2956" s="70"/>
      <c r="CD2956" s="491"/>
      <c r="CE2956" s="491"/>
      <c r="CF2956" s="491"/>
      <c r="CG2956" s="491"/>
      <c r="CH2956" s="491"/>
      <c r="CI2956" s="491"/>
      <c r="CJ2956" s="491"/>
      <c r="CK2956" s="490"/>
      <c r="CL2956" s="186"/>
    </row>
    <row r="2957" spans="67:90" x14ac:dyDescent="0.2">
      <c r="BO2957" s="490"/>
      <c r="BP2957" s="73"/>
      <c r="BQ2957" s="73"/>
      <c r="BR2957" s="73"/>
      <c r="BS2957" s="493"/>
      <c r="BT2957" s="493"/>
      <c r="BU2957" s="493"/>
      <c r="BV2957" s="70"/>
      <c r="BW2957" s="70"/>
      <c r="BX2957" s="70"/>
      <c r="BY2957" s="70"/>
      <c r="BZ2957" s="70"/>
      <c r="CA2957" s="70"/>
      <c r="CB2957" s="70"/>
      <c r="CC2957" s="70"/>
      <c r="CD2957" s="491"/>
      <c r="CE2957" s="491"/>
      <c r="CF2957" s="491"/>
      <c r="CG2957" s="491"/>
      <c r="CH2957" s="491"/>
      <c r="CI2957" s="491"/>
      <c r="CJ2957" s="491"/>
      <c r="CK2957" s="490"/>
      <c r="CL2957" s="186"/>
    </row>
    <row r="2958" spans="67:90" x14ac:dyDescent="0.2">
      <c r="BO2958" s="490"/>
      <c r="BP2958" s="73"/>
      <c r="BQ2958" s="73"/>
      <c r="BR2958" s="73"/>
      <c r="BS2958" s="493"/>
      <c r="BT2958" s="493"/>
      <c r="BU2958" s="493"/>
      <c r="BV2958" s="70"/>
      <c r="BW2958" s="70"/>
      <c r="BX2958" s="70"/>
      <c r="BY2958" s="70"/>
      <c r="BZ2958" s="70"/>
      <c r="CA2958" s="70"/>
      <c r="CB2958" s="70"/>
      <c r="CC2958" s="70"/>
      <c r="CD2958" s="491"/>
      <c r="CE2958" s="491"/>
      <c r="CF2958" s="491"/>
      <c r="CG2958" s="491"/>
      <c r="CH2958" s="491"/>
      <c r="CI2958" s="491"/>
      <c r="CJ2958" s="491"/>
      <c r="CK2958" s="490"/>
      <c r="CL2958" s="186"/>
    </row>
    <row r="2959" spans="67:90" x14ac:dyDescent="0.2">
      <c r="BO2959" s="490"/>
      <c r="BP2959" s="73"/>
      <c r="BQ2959" s="73"/>
      <c r="BR2959" s="73"/>
      <c r="BS2959" s="493"/>
      <c r="BT2959" s="493"/>
      <c r="BU2959" s="493"/>
      <c r="BV2959" s="70"/>
      <c r="BW2959" s="70"/>
      <c r="BX2959" s="70"/>
      <c r="BY2959" s="70"/>
      <c r="BZ2959" s="70"/>
      <c r="CA2959" s="70"/>
      <c r="CB2959" s="70"/>
      <c r="CC2959" s="70"/>
      <c r="CD2959" s="491"/>
      <c r="CE2959" s="491"/>
      <c r="CF2959" s="491"/>
      <c r="CG2959" s="491"/>
      <c r="CH2959" s="491"/>
      <c r="CI2959" s="491"/>
      <c r="CJ2959" s="491"/>
      <c r="CK2959" s="490"/>
      <c r="CL2959" s="186"/>
    </row>
    <row r="2960" spans="67:90" x14ac:dyDescent="0.2">
      <c r="BO2960" s="490"/>
      <c r="BP2960" s="73"/>
      <c r="BQ2960" s="73"/>
      <c r="BR2960" s="73"/>
      <c r="BS2960" s="493"/>
      <c r="BT2960" s="493"/>
      <c r="BU2960" s="493"/>
      <c r="BV2960" s="70"/>
      <c r="BW2960" s="70"/>
      <c r="BX2960" s="70"/>
      <c r="BY2960" s="70"/>
      <c r="BZ2960" s="70"/>
      <c r="CA2960" s="70"/>
      <c r="CB2960" s="70"/>
      <c r="CC2960" s="70"/>
      <c r="CD2960" s="491"/>
      <c r="CE2960" s="491"/>
      <c r="CF2960" s="491"/>
      <c r="CG2960" s="491"/>
      <c r="CH2960" s="491"/>
      <c r="CI2960" s="491"/>
      <c r="CJ2960" s="491"/>
      <c r="CK2960" s="490"/>
      <c r="CL2960" s="186"/>
    </row>
    <row r="2961" spans="67:90" x14ac:dyDescent="0.2">
      <c r="BO2961" s="490"/>
      <c r="BP2961" s="73"/>
      <c r="BQ2961" s="73"/>
      <c r="BR2961" s="73"/>
      <c r="BS2961" s="493"/>
      <c r="BT2961" s="493"/>
      <c r="BU2961" s="493"/>
      <c r="BV2961" s="70"/>
      <c r="BW2961" s="70"/>
      <c r="BX2961" s="70"/>
      <c r="BY2961" s="70"/>
      <c r="BZ2961" s="70"/>
      <c r="CA2961" s="70"/>
      <c r="CB2961" s="70"/>
      <c r="CC2961" s="70"/>
      <c r="CD2961" s="491"/>
      <c r="CE2961" s="491"/>
      <c r="CF2961" s="491"/>
      <c r="CG2961" s="491"/>
      <c r="CH2961" s="491"/>
      <c r="CI2961" s="491"/>
      <c r="CJ2961" s="491"/>
      <c r="CK2961" s="490"/>
      <c r="CL2961" s="186"/>
    </row>
    <row r="2962" spans="67:90" x14ac:dyDescent="0.2">
      <c r="BO2962" s="490"/>
      <c r="BP2962" s="73"/>
      <c r="BQ2962" s="73"/>
      <c r="BR2962" s="73"/>
      <c r="BS2962" s="493"/>
      <c r="BT2962" s="493"/>
      <c r="BU2962" s="493"/>
      <c r="BV2962" s="70"/>
      <c r="BW2962" s="70"/>
      <c r="BX2962" s="70"/>
      <c r="BY2962" s="70"/>
      <c r="BZ2962" s="70"/>
      <c r="CA2962" s="70"/>
      <c r="CB2962" s="70"/>
      <c r="CC2962" s="70"/>
      <c r="CD2962" s="491"/>
      <c r="CE2962" s="491"/>
      <c r="CF2962" s="491"/>
      <c r="CG2962" s="491"/>
      <c r="CH2962" s="491"/>
      <c r="CI2962" s="491"/>
      <c r="CJ2962" s="491"/>
      <c r="CK2962" s="490"/>
      <c r="CL2962" s="186"/>
    </row>
    <row r="2963" spans="67:90" x14ac:dyDescent="0.2">
      <c r="BO2963" s="490"/>
      <c r="BP2963" s="73"/>
      <c r="BQ2963" s="73"/>
      <c r="BR2963" s="73"/>
      <c r="BS2963" s="493"/>
      <c r="BT2963" s="493"/>
      <c r="BU2963" s="493"/>
      <c r="BV2963" s="70"/>
      <c r="BW2963" s="70"/>
      <c r="BX2963" s="70"/>
      <c r="BY2963" s="70"/>
      <c r="BZ2963" s="70"/>
      <c r="CA2963" s="70"/>
      <c r="CB2963" s="70"/>
      <c r="CC2963" s="70"/>
      <c r="CD2963" s="491"/>
      <c r="CE2963" s="491"/>
      <c r="CF2963" s="491"/>
      <c r="CG2963" s="491"/>
      <c r="CH2963" s="491"/>
      <c r="CI2963" s="491"/>
      <c r="CJ2963" s="491"/>
      <c r="CK2963" s="490"/>
      <c r="CL2963" s="186"/>
    </row>
    <row r="2964" spans="67:90" x14ac:dyDescent="0.2">
      <c r="BO2964" s="490"/>
      <c r="BP2964" s="73"/>
      <c r="BQ2964" s="73"/>
      <c r="BR2964" s="73"/>
      <c r="BS2964" s="493"/>
      <c r="BT2964" s="493"/>
      <c r="BU2964" s="493"/>
      <c r="BV2964" s="70"/>
      <c r="BW2964" s="70"/>
      <c r="BX2964" s="70"/>
      <c r="BY2964" s="70"/>
      <c r="BZ2964" s="70"/>
      <c r="CA2964" s="70"/>
      <c r="CB2964" s="70"/>
      <c r="CC2964" s="70"/>
      <c r="CD2964" s="491"/>
      <c r="CE2964" s="491"/>
      <c r="CF2964" s="491"/>
      <c r="CG2964" s="491"/>
      <c r="CH2964" s="491"/>
      <c r="CI2964" s="491"/>
      <c r="CJ2964" s="491"/>
      <c r="CK2964" s="490"/>
      <c r="CL2964" s="186"/>
    </row>
    <row r="2965" spans="67:90" x14ac:dyDescent="0.2">
      <c r="BO2965" s="490"/>
      <c r="BP2965" s="73"/>
      <c r="BQ2965" s="73"/>
      <c r="BR2965" s="73"/>
      <c r="BS2965" s="493"/>
      <c r="BT2965" s="493"/>
      <c r="BU2965" s="493"/>
      <c r="BV2965" s="70"/>
      <c r="BW2965" s="70"/>
      <c r="BX2965" s="70"/>
      <c r="BY2965" s="70"/>
      <c r="BZ2965" s="70"/>
      <c r="CA2965" s="70"/>
      <c r="CB2965" s="70"/>
      <c r="CC2965" s="70"/>
      <c r="CD2965" s="491"/>
      <c r="CE2965" s="491"/>
      <c r="CF2965" s="491"/>
      <c r="CG2965" s="491"/>
      <c r="CH2965" s="491"/>
      <c r="CI2965" s="491"/>
      <c r="CJ2965" s="491"/>
      <c r="CK2965" s="490"/>
      <c r="CL2965" s="186"/>
    </row>
    <row r="2966" spans="67:90" x14ac:dyDescent="0.2">
      <c r="BO2966" s="490"/>
      <c r="BP2966" s="73"/>
      <c r="BQ2966" s="73"/>
      <c r="BR2966" s="73"/>
      <c r="BS2966" s="493"/>
      <c r="BT2966" s="493"/>
      <c r="BU2966" s="493"/>
      <c r="BV2966" s="70"/>
      <c r="BW2966" s="70"/>
      <c r="BX2966" s="70"/>
      <c r="BY2966" s="70"/>
      <c r="BZ2966" s="70"/>
      <c r="CA2966" s="70"/>
      <c r="CB2966" s="70"/>
      <c r="CC2966" s="70"/>
      <c r="CD2966" s="491"/>
      <c r="CE2966" s="491"/>
      <c r="CF2966" s="491"/>
      <c r="CG2966" s="491"/>
      <c r="CH2966" s="491"/>
      <c r="CI2966" s="491"/>
      <c r="CJ2966" s="491"/>
      <c r="CK2966" s="490"/>
      <c r="CL2966" s="186"/>
    </row>
    <row r="2967" spans="67:90" x14ac:dyDescent="0.2">
      <c r="BO2967" s="490"/>
      <c r="BP2967" s="73"/>
      <c r="BQ2967" s="73"/>
      <c r="BR2967" s="73"/>
      <c r="BS2967" s="493"/>
      <c r="BT2967" s="493"/>
      <c r="BU2967" s="493"/>
      <c r="BV2967" s="70"/>
      <c r="BW2967" s="70"/>
      <c r="BX2967" s="70"/>
      <c r="BY2967" s="70"/>
      <c r="BZ2967" s="70"/>
      <c r="CA2967" s="70"/>
      <c r="CB2967" s="70"/>
      <c r="CC2967" s="70"/>
      <c r="CD2967" s="491"/>
      <c r="CE2967" s="491"/>
      <c r="CF2967" s="491"/>
      <c r="CG2967" s="491"/>
      <c r="CH2967" s="491"/>
      <c r="CI2967" s="491"/>
      <c r="CJ2967" s="491"/>
      <c r="CK2967" s="490"/>
      <c r="CL2967" s="186"/>
    </row>
    <row r="2968" spans="67:90" x14ac:dyDescent="0.2">
      <c r="BO2968" s="490"/>
      <c r="BP2968" s="73"/>
      <c r="BQ2968" s="73"/>
      <c r="BR2968" s="73"/>
      <c r="BS2968" s="493"/>
      <c r="BT2968" s="493"/>
      <c r="BU2968" s="493"/>
      <c r="BV2968" s="70"/>
      <c r="BW2968" s="70"/>
      <c r="BX2968" s="70"/>
      <c r="BY2968" s="70"/>
      <c r="BZ2968" s="70"/>
      <c r="CA2968" s="70"/>
      <c r="CB2968" s="70"/>
      <c r="CC2968" s="70"/>
      <c r="CD2968" s="491"/>
      <c r="CE2968" s="491"/>
      <c r="CF2968" s="491"/>
      <c r="CG2968" s="491"/>
      <c r="CH2968" s="491"/>
      <c r="CI2968" s="491"/>
      <c r="CJ2968" s="491"/>
      <c r="CK2968" s="490"/>
      <c r="CL2968" s="186"/>
    </row>
    <row r="2969" spans="67:90" x14ac:dyDescent="0.2">
      <c r="BO2969" s="490"/>
      <c r="BP2969" s="73"/>
      <c r="BQ2969" s="73"/>
      <c r="BR2969" s="73"/>
      <c r="BS2969" s="493"/>
      <c r="BT2969" s="493"/>
      <c r="BU2969" s="493"/>
      <c r="BV2969" s="70"/>
      <c r="BW2969" s="70"/>
      <c r="BX2969" s="70"/>
      <c r="BY2969" s="70"/>
      <c r="BZ2969" s="70"/>
      <c r="CA2969" s="70"/>
      <c r="CB2969" s="70"/>
      <c r="CC2969" s="70"/>
      <c r="CD2969" s="491"/>
      <c r="CE2969" s="491"/>
      <c r="CF2969" s="491"/>
      <c r="CG2969" s="491"/>
      <c r="CH2969" s="491"/>
      <c r="CI2969" s="491"/>
      <c r="CJ2969" s="491"/>
      <c r="CK2969" s="490"/>
      <c r="CL2969" s="186"/>
    </row>
    <row r="2970" spans="67:90" x14ac:dyDescent="0.2">
      <c r="BO2970" s="490"/>
      <c r="BP2970" s="73"/>
      <c r="BQ2970" s="73"/>
      <c r="BR2970" s="73"/>
      <c r="BS2970" s="493"/>
      <c r="BT2970" s="493"/>
      <c r="BU2970" s="493"/>
      <c r="BV2970" s="70"/>
      <c r="BW2970" s="70"/>
      <c r="BX2970" s="70"/>
      <c r="BY2970" s="70"/>
      <c r="BZ2970" s="70"/>
      <c r="CA2970" s="70"/>
      <c r="CB2970" s="70"/>
      <c r="CC2970" s="70"/>
      <c r="CD2970" s="491"/>
      <c r="CE2970" s="491"/>
      <c r="CF2970" s="491"/>
      <c r="CG2970" s="491"/>
      <c r="CH2970" s="491"/>
      <c r="CI2970" s="491"/>
      <c r="CJ2970" s="491"/>
      <c r="CK2970" s="490"/>
      <c r="CL2970" s="186"/>
    </row>
    <row r="2971" spans="67:90" x14ac:dyDescent="0.2">
      <c r="BO2971" s="490"/>
      <c r="BP2971" s="73"/>
      <c r="BQ2971" s="73"/>
      <c r="BR2971" s="73"/>
      <c r="BS2971" s="493"/>
      <c r="BT2971" s="493"/>
      <c r="BU2971" s="493"/>
      <c r="BV2971" s="70"/>
      <c r="BW2971" s="70"/>
      <c r="BX2971" s="70"/>
      <c r="BY2971" s="70"/>
      <c r="BZ2971" s="70"/>
      <c r="CA2971" s="70"/>
      <c r="CB2971" s="70"/>
      <c r="CC2971" s="70"/>
      <c r="CD2971" s="491"/>
      <c r="CE2971" s="491"/>
      <c r="CF2971" s="491"/>
      <c r="CG2971" s="491"/>
      <c r="CH2971" s="491"/>
      <c r="CI2971" s="491"/>
      <c r="CJ2971" s="491"/>
      <c r="CK2971" s="490"/>
      <c r="CL2971" s="186"/>
    </row>
    <row r="2972" spans="67:90" x14ac:dyDescent="0.2">
      <c r="BO2972" s="490"/>
      <c r="BP2972" s="73"/>
      <c r="BQ2972" s="73"/>
      <c r="BR2972" s="73"/>
      <c r="BS2972" s="493"/>
      <c r="BT2972" s="493"/>
      <c r="BU2972" s="493"/>
      <c r="BV2972" s="70"/>
      <c r="BW2972" s="70"/>
      <c r="BX2972" s="70"/>
      <c r="BY2972" s="70"/>
      <c r="BZ2972" s="70"/>
      <c r="CA2972" s="70"/>
      <c r="CB2972" s="70"/>
      <c r="CC2972" s="70"/>
      <c r="CD2972" s="491"/>
      <c r="CE2972" s="491"/>
      <c r="CF2972" s="491"/>
      <c r="CG2972" s="491"/>
      <c r="CH2972" s="491"/>
      <c r="CI2972" s="491"/>
      <c r="CJ2972" s="491"/>
      <c r="CK2972" s="490"/>
      <c r="CL2972" s="186"/>
    </row>
    <row r="2973" spans="67:90" x14ac:dyDescent="0.2">
      <c r="BO2973" s="490"/>
      <c r="BP2973" s="73"/>
      <c r="BQ2973" s="73"/>
      <c r="BR2973" s="73"/>
      <c r="BS2973" s="493"/>
      <c r="BT2973" s="493"/>
      <c r="BU2973" s="493"/>
      <c r="BV2973" s="70"/>
      <c r="BW2973" s="70"/>
      <c r="BX2973" s="70"/>
      <c r="BY2973" s="70"/>
      <c r="BZ2973" s="70"/>
      <c r="CA2973" s="70"/>
      <c r="CB2973" s="70"/>
      <c r="CC2973" s="70"/>
      <c r="CD2973" s="491"/>
      <c r="CE2973" s="491"/>
      <c r="CF2973" s="491"/>
      <c r="CG2973" s="491"/>
      <c r="CH2973" s="491"/>
      <c r="CI2973" s="491"/>
      <c r="CJ2973" s="491"/>
      <c r="CK2973" s="490"/>
      <c r="CL2973" s="186"/>
    </row>
    <row r="2974" spans="67:90" x14ac:dyDescent="0.2">
      <c r="BO2974" s="490"/>
      <c r="BP2974" s="73"/>
      <c r="BQ2974" s="73"/>
      <c r="BR2974" s="73"/>
      <c r="BS2974" s="493"/>
      <c r="BT2974" s="493"/>
      <c r="BU2974" s="493"/>
      <c r="BV2974" s="70"/>
      <c r="BW2974" s="70"/>
      <c r="BX2974" s="70"/>
      <c r="BY2974" s="70"/>
      <c r="BZ2974" s="70"/>
      <c r="CA2974" s="70"/>
      <c r="CB2974" s="70"/>
      <c r="CC2974" s="70"/>
      <c r="CD2974" s="491"/>
      <c r="CE2974" s="491"/>
      <c r="CF2974" s="491"/>
      <c r="CG2974" s="491"/>
      <c r="CH2974" s="491"/>
      <c r="CI2974" s="491"/>
      <c r="CJ2974" s="491"/>
      <c r="CK2974" s="490"/>
      <c r="CL2974" s="186"/>
    </row>
    <row r="2975" spans="67:90" x14ac:dyDescent="0.2">
      <c r="BO2975" s="490"/>
      <c r="BP2975" s="73"/>
      <c r="BQ2975" s="73"/>
      <c r="BR2975" s="73"/>
      <c r="BS2975" s="493"/>
      <c r="BT2975" s="493"/>
      <c r="BU2975" s="493"/>
      <c r="BV2975" s="70"/>
      <c r="BW2975" s="70"/>
      <c r="BX2975" s="70"/>
      <c r="BY2975" s="70"/>
      <c r="BZ2975" s="70"/>
      <c r="CA2975" s="70"/>
      <c r="CB2975" s="70"/>
      <c r="CC2975" s="70"/>
      <c r="CD2975" s="491"/>
      <c r="CE2975" s="491"/>
      <c r="CF2975" s="491"/>
      <c r="CG2975" s="491"/>
      <c r="CH2975" s="491"/>
      <c r="CI2975" s="491"/>
      <c r="CJ2975" s="491"/>
      <c r="CK2975" s="490"/>
      <c r="CL2975" s="186"/>
    </row>
    <row r="2976" spans="67:90" x14ac:dyDescent="0.2">
      <c r="BO2976" s="490"/>
      <c r="BP2976" s="73"/>
      <c r="BQ2976" s="73"/>
      <c r="BR2976" s="73"/>
      <c r="BS2976" s="493"/>
      <c r="BT2976" s="493"/>
      <c r="BU2976" s="493"/>
      <c r="BV2976" s="70"/>
      <c r="BW2976" s="70"/>
      <c r="BX2976" s="70"/>
      <c r="BY2976" s="70"/>
      <c r="BZ2976" s="70"/>
      <c r="CA2976" s="70"/>
      <c r="CB2976" s="70"/>
      <c r="CC2976" s="70"/>
      <c r="CD2976" s="491"/>
      <c r="CE2976" s="491"/>
      <c r="CF2976" s="491"/>
      <c r="CG2976" s="491"/>
      <c r="CH2976" s="491"/>
      <c r="CI2976" s="491"/>
      <c r="CJ2976" s="491"/>
      <c r="CK2976" s="490"/>
      <c r="CL2976" s="186"/>
    </row>
    <row r="2977" spans="67:90" x14ac:dyDescent="0.2">
      <c r="BO2977" s="490"/>
      <c r="BP2977" s="73"/>
      <c r="BQ2977" s="73"/>
      <c r="BR2977" s="73"/>
      <c r="BS2977" s="493"/>
      <c r="BT2977" s="493"/>
      <c r="BU2977" s="493"/>
      <c r="BV2977" s="70"/>
      <c r="BW2977" s="70"/>
      <c r="BX2977" s="70"/>
      <c r="BY2977" s="70"/>
      <c r="BZ2977" s="70"/>
      <c r="CA2977" s="70"/>
      <c r="CB2977" s="70"/>
      <c r="CC2977" s="70"/>
      <c r="CD2977" s="491"/>
      <c r="CE2977" s="491"/>
      <c r="CF2977" s="491"/>
      <c r="CG2977" s="491"/>
      <c r="CH2977" s="491"/>
      <c r="CI2977" s="491"/>
      <c r="CJ2977" s="491"/>
      <c r="CK2977" s="490"/>
      <c r="CL2977" s="186"/>
    </row>
    <row r="2978" spans="67:90" x14ac:dyDescent="0.2">
      <c r="BO2978" s="490"/>
      <c r="BP2978" s="73"/>
      <c r="BQ2978" s="73"/>
      <c r="BR2978" s="73"/>
      <c r="BS2978" s="493"/>
      <c r="BT2978" s="493"/>
      <c r="BU2978" s="493"/>
      <c r="BV2978" s="70"/>
      <c r="BW2978" s="70"/>
      <c r="BX2978" s="70"/>
      <c r="BY2978" s="70"/>
      <c r="BZ2978" s="70"/>
      <c r="CA2978" s="70"/>
      <c r="CB2978" s="70"/>
      <c r="CC2978" s="70"/>
      <c r="CD2978" s="491"/>
      <c r="CE2978" s="491"/>
      <c r="CF2978" s="491"/>
      <c r="CG2978" s="491"/>
      <c r="CH2978" s="491"/>
      <c r="CI2978" s="491"/>
      <c r="CJ2978" s="491"/>
      <c r="CK2978" s="490"/>
      <c r="CL2978" s="186"/>
    </row>
    <row r="2979" spans="67:90" x14ac:dyDescent="0.2">
      <c r="BO2979" s="490"/>
      <c r="BP2979" s="73"/>
      <c r="BQ2979" s="73"/>
      <c r="BR2979" s="73"/>
      <c r="BS2979" s="493"/>
      <c r="BT2979" s="493"/>
      <c r="BU2979" s="493"/>
      <c r="BV2979" s="70"/>
      <c r="BW2979" s="70"/>
      <c r="BX2979" s="70"/>
      <c r="BY2979" s="70"/>
      <c r="BZ2979" s="70"/>
      <c r="CA2979" s="70"/>
      <c r="CB2979" s="70"/>
      <c r="CC2979" s="70"/>
      <c r="CD2979" s="491"/>
      <c r="CE2979" s="491"/>
      <c r="CF2979" s="491"/>
      <c r="CG2979" s="491"/>
      <c r="CH2979" s="491"/>
      <c r="CI2979" s="491"/>
      <c r="CJ2979" s="491"/>
      <c r="CK2979" s="490"/>
      <c r="CL2979" s="186"/>
    </row>
    <row r="2980" spans="67:90" x14ac:dyDescent="0.2">
      <c r="BO2980" s="490"/>
      <c r="BP2980" s="73"/>
      <c r="BQ2980" s="73"/>
      <c r="BR2980" s="73"/>
      <c r="BS2980" s="493"/>
      <c r="BT2980" s="493"/>
      <c r="BU2980" s="493"/>
      <c r="BV2980" s="70"/>
      <c r="BW2980" s="70"/>
      <c r="BX2980" s="70"/>
      <c r="BY2980" s="70"/>
      <c r="BZ2980" s="70"/>
      <c r="CA2980" s="70"/>
      <c r="CB2980" s="70"/>
      <c r="CC2980" s="70"/>
      <c r="CD2980" s="491"/>
      <c r="CE2980" s="491"/>
      <c r="CF2980" s="491"/>
      <c r="CG2980" s="491"/>
      <c r="CH2980" s="491"/>
      <c r="CI2980" s="491"/>
      <c r="CJ2980" s="491"/>
      <c r="CK2980" s="490"/>
      <c r="CL2980" s="186"/>
    </row>
    <row r="2981" spans="67:90" x14ac:dyDescent="0.2">
      <c r="BO2981" s="490"/>
      <c r="BP2981" s="73"/>
      <c r="BQ2981" s="73"/>
      <c r="BR2981" s="73"/>
      <c r="BS2981" s="493"/>
      <c r="BT2981" s="493"/>
      <c r="BU2981" s="493"/>
      <c r="BV2981" s="70"/>
      <c r="BW2981" s="70"/>
      <c r="BX2981" s="70"/>
      <c r="BY2981" s="70"/>
      <c r="BZ2981" s="70"/>
      <c r="CA2981" s="70"/>
      <c r="CB2981" s="70"/>
      <c r="CC2981" s="70"/>
      <c r="CD2981" s="491"/>
      <c r="CE2981" s="491"/>
      <c r="CF2981" s="491"/>
      <c r="CG2981" s="491"/>
      <c r="CH2981" s="491"/>
      <c r="CI2981" s="491"/>
      <c r="CJ2981" s="491"/>
      <c r="CK2981" s="490"/>
      <c r="CL2981" s="186"/>
    </row>
    <row r="2982" spans="67:90" x14ac:dyDescent="0.2">
      <c r="BO2982" s="490"/>
      <c r="BP2982" s="73"/>
      <c r="BQ2982" s="73"/>
      <c r="BR2982" s="73"/>
      <c r="BS2982" s="493"/>
      <c r="BT2982" s="493"/>
      <c r="BU2982" s="493"/>
      <c r="BV2982" s="70"/>
      <c r="BW2982" s="70"/>
      <c r="BX2982" s="70"/>
      <c r="BY2982" s="70"/>
      <c r="BZ2982" s="70"/>
      <c r="CA2982" s="70"/>
      <c r="CB2982" s="70"/>
      <c r="CC2982" s="70"/>
      <c r="CD2982" s="491"/>
      <c r="CE2982" s="491"/>
      <c r="CF2982" s="491"/>
      <c r="CG2982" s="491"/>
      <c r="CH2982" s="491"/>
      <c r="CI2982" s="491"/>
      <c r="CJ2982" s="491"/>
      <c r="CK2982" s="490"/>
      <c r="CL2982" s="186"/>
    </row>
    <row r="2983" spans="67:90" x14ac:dyDescent="0.2">
      <c r="BO2983" s="490"/>
      <c r="BP2983" s="73"/>
      <c r="BQ2983" s="73"/>
      <c r="BR2983" s="73"/>
      <c r="BS2983" s="493"/>
      <c r="BT2983" s="493"/>
      <c r="BU2983" s="493"/>
      <c r="BV2983" s="70"/>
      <c r="BW2983" s="70"/>
      <c r="BX2983" s="70"/>
      <c r="BY2983" s="70"/>
      <c r="BZ2983" s="70"/>
      <c r="CA2983" s="70"/>
      <c r="CB2983" s="70"/>
      <c r="CC2983" s="70"/>
      <c r="CD2983" s="491"/>
      <c r="CE2983" s="491"/>
      <c r="CF2983" s="491"/>
      <c r="CG2983" s="491"/>
      <c r="CH2983" s="491"/>
      <c r="CI2983" s="491"/>
      <c r="CJ2983" s="491"/>
      <c r="CK2983" s="490"/>
      <c r="CL2983" s="186"/>
    </row>
    <row r="2984" spans="67:90" x14ac:dyDescent="0.2">
      <c r="BO2984" s="490"/>
      <c r="BP2984" s="73"/>
      <c r="BQ2984" s="73"/>
      <c r="BR2984" s="73"/>
      <c r="BS2984" s="493"/>
      <c r="BT2984" s="493"/>
      <c r="BU2984" s="493"/>
      <c r="BV2984" s="70"/>
      <c r="BW2984" s="70"/>
      <c r="BX2984" s="70"/>
      <c r="BY2984" s="70"/>
      <c r="BZ2984" s="70"/>
      <c r="CA2984" s="70"/>
      <c r="CB2984" s="70"/>
      <c r="CC2984" s="70"/>
      <c r="CD2984" s="491"/>
      <c r="CE2984" s="491"/>
      <c r="CF2984" s="491"/>
      <c r="CG2984" s="491"/>
      <c r="CH2984" s="491"/>
      <c r="CI2984" s="491"/>
      <c r="CJ2984" s="491"/>
      <c r="CK2984" s="490"/>
      <c r="CL2984" s="186"/>
    </row>
    <row r="2985" spans="67:90" x14ac:dyDescent="0.2">
      <c r="BO2985" s="490"/>
      <c r="BP2985" s="73"/>
      <c r="BQ2985" s="73"/>
      <c r="BR2985" s="73"/>
      <c r="BS2985" s="493"/>
      <c r="BT2985" s="493"/>
      <c r="BU2985" s="493"/>
      <c r="BV2985" s="70"/>
      <c r="BW2985" s="70"/>
      <c r="BX2985" s="70"/>
      <c r="BY2985" s="70"/>
      <c r="BZ2985" s="70"/>
      <c r="CA2985" s="70"/>
      <c r="CB2985" s="70"/>
      <c r="CC2985" s="70"/>
      <c r="CD2985" s="491"/>
      <c r="CE2985" s="491"/>
      <c r="CF2985" s="491"/>
      <c r="CG2985" s="491"/>
      <c r="CH2985" s="491"/>
      <c r="CI2985" s="491"/>
      <c r="CJ2985" s="491"/>
      <c r="CK2985" s="490"/>
      <c r="CL2985" s="186"/>
    </row>
    <row r="2986" spans="67:90" x14ac:dyDescent="0.2">
      <c r="BO2986" s="490"/>
      <c r="BP2986" s="73"/>
      <c r="BQ2986" s="73"/>
      <c r="BR2986" s="73"/>
      <c r="BS2986" s="493"/>
      <c r="BT2986" s="493"/>
      <c r="BU2986" s="493"/>
      <c r="BV2986" s="70"/>
      <c r="BW2986" s="70"/>
      <c r="BX2986" s="70"/>
      <c r="BY2986" s="70"/>
      <c r="BZ2986" s="70"/>
      <c r="CA2986" s="70"/>
      <c r="CB2986" s="70"/>
      <c r="CC2986" s="70"/>
      <c r="CD2986" s="491"/>
      <c r="CE2986" s="491"/>
      <c r="CF2986" s="491"/>
      <c r="CG2986" s="491"/>
      <c r="CH2986" s="491"/>
      <c r="CI2986" s="491"/>
      <c r="CJ2986" s="491"/>
      <c r="CK2986" s="490"/>
      <c r="CL2986" s="186"/>
    </row>
    <row r="2987" spans="67:90" x14ac:dyDescent="0.2">
      <c r="BO2987" s="490"/>
      <c r="BP2987" s="73"/>
      <c r="BQ2987" s="73"/>
      <c r="BR2987" s="73"/>
      <c r="BS2987" s="493"/>
      <c r="BT2987" s="493"/>
      <c r="BU2987" s="493"/>
      <c r="BV2987" s="70"/>
      <c r="BW2987" s="70"/>
      <c r="BX2987" s="70"/>
      <c r="BY2987" s="70"/>
      <c r="BZ2987" s="70"/>
      <c r="CA2987" s="70"/>
      <c r="CB2987" s="70"/>
      <c r="CC2987" s="70"/>
      <c r="CD2987" s="491"/>
      <c r="CE2987" s="491"/>
      <c r="CF2987" s="491"/>
      <c r="CG2987" s="491"/>
      <c r="CH2987" s="491"/>
      <c r="CI2987" s="491"/>
      <c r="CJ2987" s="491"/>
      <c r="CK2987" s="490"/>
      <c r="CL2987" s="186"/>
    </row>
    <row r="2988" spans="67:90" x14ac:dyDescent="0.2">
      <c r="BO2988" s="490"/>
      <c r="BP2988" s="73"/>
      <c r="BQ2988" s="73"/>
      <c r="BR2988" s="73"/>
      <c r="BS2988" s="493"/>
      <c r="BT2988" s="493"/>
      <c r="BU2988" s="493"/>
      <c r="BV2988" s="70"/>
      <c r="BW2988" s="70"/>
      <c r="BX2988" s="70"/>
      <c r="BY2988" s="70"/>
      <c r="BZ2988" s="70"/>
      <c r="CA2988" s="70"/>
      <c r="CB2988" s="70"/>
      <c r="CC2988" s="70"/>
      <c r="CD2988" s="491"/>
      <c r="CE2988" s="491"/>
      <c r="CF2988" s="491"/>
      <c r="CG2988" s="491"/>
      <c r="CH2988" s="491"/>
      <c r="CI2988" s="491"/>
      <c r="CJ2988" s="491"/>
      <c r="CK2988" s="490"/>
      <c r="CL2988" s="186"/>
    </row>
    <row r="2989" spans="67:90" x14ac:dyDescent="0.2">
      <c r="BO2989" s="490"/>
      <c r="BP2989" s="73"/>
      <c r="BQ2989" s="73"/>
      <c r="BR2989" s="73"/>
      <c r="BS2989" s="493"/>
      <c r="BT2989" s="493"/>
      <c r="BU2989" s="493"/>
      <c r="BV2989" s="70"/>
      <c r="BW2989" s="70"/>
      <c r="BX2989" s="70"/>
      <c r="BY2989" s="70"/>
      <c r="BZ2989" s="70"/>
      <c r="CA2989" s="70"/>
      <c r="CB2989" s="70"/>
      <c r="CC2989" s="70"/>
      <c r="CD2989" s="491"/>
      <c r="CE2989" s="491"/>
      <c r="CF2989" s="491"/>
      <c r="CG2989" s="491"/>
      <c r="CH2989" s="491"/>
      <c r="CI2989" s="491"/>
      <c r="CJ2989" s="491"/>
      <c r="CK2989" s="490"/>
      <c r="CL2989" s="186"/>
    </row>
    <row r="2990" spans="67:90" x14ac:dyDescent="0.2">
      <c r="BO2990" s="490"/>
      <c r="BP2990" s="73"/>
      <c r="BQ2990" s="73"/>
      <c r="BR2990" s="73"/>
      <c r="BS2990" s="493"/>
      <c r="BT2990" s="493"/>
      <c r="BU2990" s="493"/>
      <c r="BV2990" s="70"/>
      <c r="BW2990" s="70"/>
      <c r="BX2990" s="70"/>
      <c r="BY2990" s="70"/>
      <c r="BZ2990" s="70"/>
      <c r="CA2990" s="70"/>
      <c r="CB2990" s="70"/>
      <c r="CC2990" s="70"/>
      <c r="CD2990" s="491"/>
      <c r="CE2990" s="491"/>
      <c r="CF2990" s="491"/>
      <c r="CG2990" s="491"/>
      <c r="CH2990" s="491"/>
      <c r="CI2990" s="491"/>
      <c r="CJ2990" s="491"/>
      <c r="CK2990" s="490"/>
      <c r="CL2990" s="186"/>
    </row>
    <row r="2991" spans="67:90" x14ac:dyDescent="0.2">
      <c r="BO2991" s="490"/>
      <c r="BP2991" s="73"/>
      <c r="BQ2991" s="73"/>
      <c r="BR2991" s="73"/>
      <c r="BS2991" s="493"/>
      <c r="BT2991" s="493"/>
      <c r="BU2991" s="493"/>
      <c r="BV2991" s="70"/>
      <c r="BW2991" s="70"/>
      <c r="BX2991" s="70"/>
      <c r="BY2991" s="70"/>
      <c r="BZ2991" s="70"/>
      <c r="CA2991" s="70"/>
      <c r="CB2991" s="70"/>
      <c r="CC2991" s="70"/>
      <c r="CD2991" s="491"/>
      <c r="CE2991" s="491"/>
      <c r="CF2991" s="491"/>
      <c r="CG2991" s="491"/>
      <c r="CH2991" s="491"/>
      <c r="CI2991" s="491"/>
      <c r="CJ2991" s="491"/>
      <c r="CK2991" s="490"/>
      <c r="CL2991" s="186"/>
    </row>
    <row r="2992" spans="67:90" x14ac:dyDescent="0.2">
      <c r="BO2992" s="490"/>
      <c r="BP2992" s="73"/>
      <c r="BQ2992" s="73"/>
      <c r="BR2992" s="73"/>
      <c r="BS2992" s="493"/>
      <c r="BT2992" s="493"/>
      <c r="BU2992" s="493"/>
      <c r="BV2992" s="70"/>
      <c r="BW2992" s="70"/>
      <c r="BX2992" s="70"/>
      <c r="BY2992" s="70"/>
      <c r="BZ2992" s="70"/>
      <c r="CA2992" s="70"/>
      <c r="CB2992" s="70"/>
      <c r="CC2992" s="70"/>
      <c r="CD2992" s="491"/>
      <c r="CE2992" s="491"/>
      <c r="CF2992" s="491"/>
      <c r="CG2992" s="491"/>
      <c r="CH2992" s="491"/>
      <c r="CI2992" s="491"/>
      <c r="CJ2992" s="491"/>
      <c r="CK2992" s="490"/>
      <c r="CL2992" s="186"/>
    </row>
    <row r="2993" spans="67:90" x14ac:dyDescent="0.2">
      <c r="BO2993" s="490"/>
      <c r="BP2993" s="73"/>
      <c r="BQ2993" s="73"/>
      <c r="BR2993" s="73"/>
      <c r="BS2993" s="493"/>
      <c r="BT2993" s="493"/>
      <c r="BU2993" s="493"/>
      <c r="BV2993" s="70"/>
      <c r="BW2993" s="70"/>
      <c r="BX2993" s="70"/>
      <c r="BY2993" s="70"/>
      <c r="BZ2993" s="70"/>
      <c r="CA2993" s="70"/>
      <c r="CB2993" s="70"/>
      <c r="CC2993" s="70"/>
      <c r="CD2993" s="491"/>
      <c r="CE2993" s="491"/>
      <c r="CF2993" s="491"/>
      <c r="CG2993" s="491"/>
      <c r="CH2993" s="491"/>
      <c r="CI2993" s="491"/>
      <c r="CJ2993" s="491"/>
      <c r="CK2993" s="490"/>
      <c r="CL2993" s="186"/>
    </row>
    <row r="2994" spans="67:90" x14ac:dyDescent="0.2">
      <c r="BO2994" s="490"/>
      <c r="BP2994" s="73"/>
      <c r="BQ2994" s="73"/>
      <c r="BR2994" s="73"/>
      <c r="BS2994" s="493"/>
      <c r="BT2994" s="493"/>
      <c r="BU2994" s="493"/>
      <c r="BV2994" s="70"/>
      <c r="BW2994" s="70"/>
      <c r="BX2994" s="70"/>
      <c r="BY2994" s="70"/>
      <c r="BZ2994" s="70"/>
      <c r="CA2994" s="70"/>
      <c r="CB2994" s="70"/>
      <c r="CC2994" s="70"/>
      <c r="CD2994" s="491"/>
      <c r="CE2994" s="491"/>
      <c r="CF2994" s="491"/>
      <c r="CG2994" s="491"/>
      <c r="CH2994" s="491"/>
      <c r="CI2994" s="491"/>
      <c r="CJ2994" s="491"/>
      <c r="CK2994" s="490"/>
      <c r="CL2994" s="186"/>
    </row>
    <row r="2995" spans="67:90" x14ac:dyDescent="0.2">
      <c r="BO2995" s="490"/>
      <c r="BP2995" s="73"/>
      <c r="BQ2995" s="73"/>
      <c r="BR2995" s="73"/>
      <c r="BS2995" s="493"/>
      <c r="BT2995" s="493"/>
      <c r="BU2995" s="493"/>
      <c r="BV2995" s="70"/>
      <c r="BW2995" s="70"/>
      <c r="BX2995" s="70"/>
      <c r="BY2995" s="70"/>
      <c r="BZ2995" s="70"/>
      <c r="CA2995" s="70"/>
      <c r="CB2995" s="70"/>
      <c r="CC2995" s="70"/>
      <c r="CD2995" s="491"/>
      <c r="CE2995" s="491"/>
      <c r="CF2995" s="491"/>
      <c r="CG2995" s="491"/>
      <c r="CH2995" s="491"/>
      <c r="CI2995" s="491"/>
      <c r="CJ2995" s="491"/>
      <c r="CK2995" s="490"/>
      <c r="CL2995" s="186"/>
    </row>
    <row r="2996" spans="67:90" x14ac:dyDescent="0.2">
      <c r="BO2996" s="490"/>
      <c r="BP2996" s="73"/>
      <c r="BQ2996" s="73"/>
      <c r="BR2996" s="73"/>
      <c r="BS2996" s="493"/>
      <c r="BT2996" s="493"/>
      <c r="BU2996" s="493"/>
      <c r="BV2996" s="70"/>
      <c r="BW2996" s="70"/>
      <c r="BX2996" s="70"/>
      <c r="BY2996" s="70"/>
      <c r="BZ2996" s="70"/>
      <c r="CA2996" s="70"/>
      <c r="CB2996" s="70"/>
      <c r="CC2996" s="70"/>
      <c r="CD2996" s="491"/>
      <c r="CE2996" s="491"/>
      <c r="CF2996" s="491"/>
      <c r="CG2996" s="491"/>
      <c r="CH2996" s="491"/>
      <c r="CI2996" s="491"/>
      <c r="CJ2996" s="491"/>
      <c r="CK2996" s="490"/>
      <c r="CL2996" s="186"/>
    </row>
    <row r="2997" spans="67:90" x14ac:dyDescent="0.2">
      <c r="BO2997" s="490"/>
      <c r="BP2997" s="73"/>
      <c r="BQ2997" s="73"/>
      <c r="BR2997" s="73"/>
      <c r="BS2997" s="493"/>
      <c r="BT2997" s="493"/>
      <c r="BU2997" s="493"/>
      <c r="BV2997" s="70"/>
      <c r="BW2997" s="70"/>
      <c r="BX2997" s="70"/>
      <c r="BY2997" s="70"/>
      <c r="BZ2997" s="70"/>
      <c r="CA2997" s="70"/>
      <c r="CB2997" s="70"/>
      <c r="CC2997" s="70"/>
      <c r="CD2997" s="491"/>
      <c r="CE2997" s="491"/>
      <c r="CF2997" s="491"/>
      <c r="CG2997" s="491"/>
      <c r="CH2997" s="491"/>
      <c r="CI2997" s="491"/>
      <c r="CJ2997" s="491"/>
      <c r="CK2997" s="490"/>
      <c r="CL2997" s="186"/>
    </row>
    <row r="2998" spans="67:90" x14ac:dyDescent="0.2">
      <c r="BO2998" s="490"/>
      <c r="BP2998" s="73"/>
      <c r="BQ2998" s="73"/>
      <c r="BR2998" s="73"/>
      <c r="BS2998" s="493"/>
      <c r="BT2998" s="493"/>
      <c r="BU2998" s="493"/>
      <c r="BV2998" s="70"/>
      <c r="BW2998" s="70"/>
      <c r="BX2998" s="70"/>
      <c r="BY2998" s="70"/>
      <c r="BZ2998" s="70"/>
      <c r="CA2998" s="70"/>
      <c r="CB2998" s="70"/>
      <c r="CC2998" s="70"/>
      <c r="CD2998" s="491"/>
      <c r="CE2998" s="491"/>
      <c r="CF2998" s="491"/>
      <c r="CG2998" s="491"/>
      <c r="CH2998" s="491"/>
      <c r="CI2998" s="491"/>
      <c r="CJ2998" s="491"/>
      <c r="CK2998" s="490"/>
      <c r="CL2998" s="186"/>
    </row>
    <row r="2999" spans="67:90" x14ac:dyDescent="0.2">
      <c r="BO2999" s="490"/>
      <c r="BP2999" s="73"/>
      <c r="BQ2999" s="73"/>
      <c r="BR2999" s="73"/>
      <c r="BS2999" s="493"/>
      <c r="BT2999" s="493"/>
      <c r="BU2999" s="493"/>
      <c r="BV2999" s="70"/>
      <c r="BW2999" s="70"/>
      <c r="BX2999" s="70"/>
      <c r="BY2999" s="70"/>
      <c r="BZ2999" s="70"/>
      <c r="CA2999" s="70"/>
      <c r="CB2999" s="70"/>
      <c r="CC2999" s="70"/>
      <c r="CD2999" s="491"/>
      <c r="CE2999" s="491"/>
      <c r="CF2999" s="491"/>
      <c r="CG2999" s="491"/>
      <c r="CH2999" s="491"/>
      <c r="CI2999" s="491"/>
      <c r="CJ2999" s="491"/>
      <c r="CK2999" s="490"/>
      <c r="CL2999" s="186"/>
    </row>
    <row r="3000" spans="67:90" x14ac:dyDescent="0.2">
      <c r="BO3000" s="490"/>
      <c r="BP3000" s="73"/>
      <c r="BQ3000" s="73"/>
      <c r="BR3000" s="73"/>
      <c r="BS3000" s="493"/>
      <c r="BT3000" s="493"/>
      <c r="BU3000" s="493"/>
      <c r="BV3000" s="70"/>
      <c r="BW3000" s="70"/>
      <c r="BX3000" s="70"/>
      <c r="BY3000" s="70"/>
      <c r="BZ3000" s="70"/>
      <c r="CA3000" s="70"/>
      <c r="CB3000" s="70"/>
      <c r="CC3000" s="70"/>
      <c r="CD3000" s="491"/>
      <c r="CE3000" s="491"/>
      <c r="CF3000" s="491"/>
      <c r="CG3000" s="491"/>
      <c r="CH3000" s="491"/>
      <c r="CI3000" s="491"/>
      <c r="CJ3000" s="491"/>
      <c r="CK3000" s="490"/>
      <c r="CL3000" s="186"/>
    </row>
    <row r="3001" spans="67:90" x14ac:dyDescent="0.2">
      <c r="BO3001" s="490"/>
      <c r="BP3001" s="73"/>
      <c r="BQ3001" s="73"/>
      <c r="BR3001" s="73"/>
      <c r="BS3001" s="493"/>
      <c r="BT3001" s="493"/>
      <c r="BU3001" s="493"/>
      <c r="BV3001" s="70"/>
      <c r="BW3001" s="70"/>
      <c r="BX3001" s="70"/>
      <c r="BY3001" s="70"/>
      <c r="BZ3001" s="70"/>
      <c r="CA3001" s="70"/>
      <c r="CB3001" s="70"/>
      <c r="CC3001" s="70"/>
      <c r="CD3001" s="491"/>
      <c r="CE3001" s="491"/>
      <c r="CF3001" s="491"/>
      <c r="CG3001" s="491"/>
      <c r="CH3001" s="491"/>
      <c r="CI3001" s="491"/>
      <c r="CJ3001" s="491"/>
      <c r="CK3001" s="490"/>
      <c r="CL3001" s="186"/>
    </row>
    <row r="3002" spans="67:90" x14ac:dyDescent="0.2">
      <c r="BO3002" s="490"/>
      <c r="BP3002" s="73"/>
      <c r="BQ3002" s="73"/>
      <c r="BR3002" s="73"/>
      <c r="BS3002" s="493"/>
      <c r="BT3002" s="493"/>
      <c r="BU3002" s="493"/>
      <c r="BV3002" s="70"/>
      <c r="BW3002" s="70"/>
      <c r="BX3002" s="70"/>
      <c r="BY3002" s="70"/>
      <c r="BZ3002" s="70"/>
      <c r="CA3002" s="70"/>
      <c r="CB3002" s="70"/>
      <c r="CC3002" s="70"/>
      <c r="CD3002" s="491"/>
      <c r="CE3002" s="491"/>
      <c r="CF3002" s="491"/>
      <c r="CG3002" s="491"/>
      <c r="CH3002" s="491"/>
      <c r="CI3002" s="491"/>
      <c r="CJ3002" s="491"/>
      <c r="CK3002" s="490"/>
      <c r="CL3002" s="186"/>
    </row>
    <row r="3003" spans="67:90" x14ac:dyDescent="0.2">
      <c r="BO3003" s="490"/>
      <c r="BP3003" s="73"/>
      <c r="BQ3003" s="73"/>
      <c r="BR3003" s="73"/>
      <c r="BS3003" s="493"/>
      <c r="BT3003" s="493"/>
      <c r="BU3003" s="493"/>
      <c r="BV3003" s="70"/>
      <c r="BW3003" s="70"/>
      <c r="BX3003" s="70"/>
      <c r="BY3003" s="70"/>
      <c r="BZ3003" s="70"/>
      <c r="CA3003" s="70"/>
      <c r="CB3003" s="70"/>
      <c r="CC3003" s="70"/>
      <c r="CD3003" s="491"/>
      <c r="CE3003" s="491"/>
      <c r="CF3003" s="491"/>
      <c r="CG3003" s="491"/>
      <c r="CH3003" s="491"/>
      <c r="CI3003" s="491"/>
      <c r="CJ3003" s="491"/>
      <c r="CK3003" s="490"/>
      <c r="CL3003" s="186"/>
    </row>
    <row r="3004" spans="67:90" x14ac:dyDescent="0.2">
      <c r="BO3004" s="490"/>
      <c r="BP3004" s="73"/>
      <c r="BQ3004" s="73"/>
      <c r="BR3004" s="73"/>
      <c r="BS3004" s="493"/>
      <c r="BT3004" s="493"/>
      <c r="BU3004" s="493"/>
      <c r="BV3004" s="70"/>
      <c r="BW3004" s="70"/>
      <c r="BX3004" s="70"/>
      <c r="BY3004" s="70"/>
      <c r="BZ3004" s="70"/>
      <c r="CA3004" s="70"/>
      <c r="CB3004" s="70"/>
      <c r="CC3004" s="70"/>
      <c r="CD3004" s="491"/>
      <c r="CE3004" s="491"/>
      <c r="CF3004" s="491"/>
      <c r="CG3004" s="491"/>
      <c r="CH3004" s="491"/>
      <c r="CI3004" s="491"/>
      <c r="CJ3004" s="491"/>
      <c r="CK3004" s="490"/>
      <c r="CL3004" s="186"/>
    </row>
    <row r="3005" spans="67:90" x14ac:dyDescent="0.2">
      <c r="BO3005" s="490"/>
      <c r="BP3005" s="73"/>
      <c r="BQ3005" s="73"/>
      <c r="BR3005" s="73"/>
      <c r="BS3005" s="493"/>
      <c r="BT3005" s="493"/>
      <c r="BU3005" s="493"/>
      <c r="BV3005" s="70"/>
      <c r="BW3005" s="70"/>
      <c r="BX3005" s="70"/>
      <c r="BY3005" s="70"/>
      <c r="BZ3005" s="70"/>
      <c r="CA3005" s="70"/>
      <c r="CB3005" s="70"/>
      <c r="CC3005" s="70"/>
      <c r="CD3005" s="491"/>
      <c r="CE3005" s="491"/>
      <c r="CF3005" s="491"/>
      <c r="CG3005" s="491"/>
      <c r="CH3005" s="491"/>
      <c r="CI3005" s="491"/>
      <c r="CJ3005" s="491"/>
      <c r="CK3005" s="490"/>
      <c r="CL3005" s="186"/>
    </row>
    <row r="3006" spans="67:90" x14ac:dyDescent="0.2">
      <c r="BO3006" s="490"/>
      <c r="BP3006" s="73"/>
      <c r="BQ3006" s="73"/>
      <c r="BR3006" s="73"/>
      <c r="BS3006" s="493"/>
      <c r="BT3006" s="493"/>
      <c r="BU3006" s="493"/>
      <c r="BV3006" s="70"/>
      <c r="BW3006" s="70"/>
      <c r="BX3006" s="70"/>
      <c r="BY3006" s="70"/>
      <c r="BZ3006" s="70"/>
      <c r="CA3006" s="70"/>
      <c r="CB3006" s="70"/>
      <c r="CC3006" s="70"/>
      <c r="CD3006" s="491"/>
      <c r="CE3006" s="491"/>
      <c r="CF3006" s="491"/>
      <c r="CG3006" s="491"/>
      <c r="CH3006" s="491"/>
      <c r="CI3006" s="491"/>
      <c r="CJ3006" s="491"/>
      <c r="CK3006" s="490"/>
      <c r="CL3006" s="186"/>
    </row>
    <row r="3007" spans="67:90" x14ac:dyDescent="0.2">
      <c r="BO3007" s="490"/>
      <c r="BP3007" s="73"/>
      <c r="BQ3007" s="73"/>
      <c r="BR3007" s="73"/>
      <c r="BS3007" s="493"/>
      <c r="BT3007" s="493"/>
      <c r="BU3007" s="493"/>
      <c r="BV3007" s="70"/>
      <c r="BW3007" s="70"/>
      <c r="BX3007" s="70"/>
      <c r="BY3007" s="70"/>
      <c r="BZ3007" s="70"/>
      <c r="CA3007" s="70"/>
      <c r="CB3007" s="70"/>
      <c r="CC3007" s="70"/>
      <c r="CD3007" s="491"/>
      <c r="CE3007" s="491"/>
      <c r="CF3007" s="491"/>
      <c r="CG3007" s="491"/>
      <c r="CH3007" s="491"/>
      <c r="CI3007" s="491"/>
      <c r="CJ3007" s="491"/>
      <c r="CK3007" s="490"/>
      <c r="CL3007" s="186"/>
    </row>
    <row r="3008" spans="67:90" x14ac:dyDescent="0.2">
      <c r="BO3008" s="490"/>
      <c r="BP3008" s="73"/>
      <c r="BQ3008" s="73"/>
      <c r="BR3008" s="73"/>
      <c r="BS3008" s="493"/>
      <c r="BT3008" s="493"/>
      <c r="BU3008" s="493"/>
      <c r="BV3008" s="70"/>
      <c r="BW3008" s="70"/>
      <c r="BX3008" s="70"/>
      <c r="BY3008" s="70"/>
      <c r="BZ3008" s="70"/>
      <c r="CA3008" s="70"/>
      <c r="CB3008" s="70"/>
      <c r="CC3008" s="70"/>
      <c r="CD3008" s="491"/>
      <c r="CE3008" s="491"/>
      <c r="CF3008" s="491"/>
      <c r="CG3008" s="491"/>
      <c r="CH3008" s="491"/>
      <c r="CI3008" s="491"/>
      <c r="CJ3008" s="491"/>
      <c r="CK3008" s="490"/>
      <c r="CL3008" s="186"/>
    </row>
    <row r="3009" spans="67:90" x14ac:dyDescent="0.2">
      <c r="BO3009" s="490"/>
      <c r="BP3009" s="73"/>
      <c r="BQ3009" s="73"/>
      <c r="BR3009" s="73"/>
      <c r="BS3009" s="493"/>
      <c r="BT3009" s="493"/>
      <c r="BU3009" s="493"/>
      <c r="BV3009" s="70"/>
      <c r="BW3009" s="70"/>
      <c r="BX3009" s="70"/>
      <c r="BY3009" s="70"/>
      <c r="BZ3009" s="70"/>
      <c r="CA3009" s="70"/>
      <c r="CB3009" s="70"/>
      <c r="CC3009" s="70"/>
      <c r="CD3009" s="491"/>
      <c r="CE3009" s="491"/>
      <c r="CF3009" s="491"/>
      <c r="CG3009" s="491"/>
      <c r="CH3009" s="491"/>
      <c r="CI3009" s="491"/>
      <c r="CJ3009" s="491"/>
      <c r="CK3009" s="490"/>
      <c r="CL3009" s="186"/>
    </row>
    <row r="3010" spans="67:90" x14ac:dyDescent="0.2">
      <c r="BO3010" s="490"/>
      <c r="BP3010" s="73"/>
      <c r="BQ3010" s="73"/>
      <c r="BR3010" s="73"/>
      <c r="BS3010" s="493"/>
      <c r="BT3010" s="493"/>
      <c r="BU3010" s="493"/>
      <c r="BV3010" s="70"/>
      <c r="BW3010" s="70"/>
      <c r="BX3010" s="70"/>
      <c r="BY3010" s="70"/>
      <c r="BZ3010" s="70"/>
      <c r="CA3010" s="70"/>
      <c r="CB3010" s="70"/>
      <c r="CC3010" s="70"/>
      <c r="CD3010" s="491"/>
      <c r="CE3010" s="491"/>
      <c r="CF3010" s="491"/>
      <c r="CG3010" s="491"/>
      <c r="CH3010" s="491"/>
      <c r="CI3010" s="491"/>
      <c r="CJ3010" s="491"/>
      <c r="CK3010" s="490"/>
      <c r="CL3010" s="186"/>
    </row>
    <row r="3011" spans="67:90" x14ac:dyDescent="0.2">
      <c r="BO3011" s="490"/>
      <c r="BP3011" s="73"/>
      <c r="BQ3011" s="73"/>
      <c r="BR3011" s="73"/>
      <c r="BS3011" s="493"/>
      <c r="BT3011" s="493"/>
      <c r="BU3011" s="493"/>
      <c r="BV3011" s="70"/>
      <c r="BW3011" s="70"/>
      <c r="BX3011" s="70"/>
      <c r="BY3011" s="70"/>
      <c r="BZ3011" s="70"/>
      <c r="CA3011" s="70"/>
      <c r="CB3011" s="70"/>
      <c r="CC3011" s="70"/>
      <c r="CD3011" s="491"/>
      <c r="CE3011" s="491"/>
      <c r="CF3011" s="491"/>
      <c r="CG3011" s="491"/>
      <c r="CH3011" s="491"/>
      <c r="CI3011" s="491"/>
      <c r="CJ3011" s="491"/>
      <c r="CK3011" s="490"/>
      <c r="CL3011" s="186"/>
    </row>
    <row r="3012" spans="67:90" x14ac:dyDescent="0.2">
      <c r="BO3012" s="490"/>
      <c r="BP3012" s="73"/>
      <c r="BQ3012" s="73"/>
      <c r="BR3012" s="73"/>
      <c r="BS3012" s="493"/>
      <c r="BT3012" s="493"/>
      <c r="BU3012" s="493"/>
      <c r="BV3012" s="70"/>
      <c r="BW3012" s="70"/>
      <c r="BX3012" s="70"/>
      <c r="BY3012" s="70"/>
      <c r="BZ3012" s="70"/>
      <c r="CA3012" s="70"/>
      <c r="CB3012" s="70"/>
      <c r="CC3012" s="70"/>
      <c r="CD3012" s="491"/>
      <c r="CE3012" s="491"/>
      <c r="CF3012" s="491"/>
      <c r="CG3012" s="491"/>
      <c r="CH3012" s="491"/>
      <c r="CI3012" s="491"/>
      <c r="CJ3012" s="491"/>
      <c r="CK3012" s="490"/>
      <c r="CL3012" s="186"/>
    </row>
    <row r="3013" spans="67:90" x14ac:dyDescent="0.2">
      <c r="BO3013" s="490"/>
      <c r="BP3013" s="73"/>
      <c r="BQ3013" s="73"/>
      <c r="BR3013" s="73"/>
      <c r="BS3013" s="493"/>
      <c r="BT3013" s="493"/>
      <c r="BU3013" s="493"/>
      <c r="BV3013" s="70"/>
      <c r="BW3013" s="70"/>
      <c r="BX3013" s="70"/>
      <c r="BY3013" s="70"/>
      <c r="BZ3013" s="70"/>
      <c r="CA3013" s="70"/>
      <c r="CB3013" s="70"/>
      <c r="CC3013" s="70"/>
      <c r="CD3013" s="491"/>
      <c r="CE3013" s="491"/>
      <c r="CF3013" s="491"/>
      <c r="CG3013" s="491"/>
      <c r="CH3013" s="491"/>
      <c r="CI3013" s="491"/>
      <c r="CJ3013" s="491"/>
      <c r="CK3013" s="490"/>
      <c r="CL3013" s="186"/>
    </row>
    <row r="3014" spans="67:90" x14ac:dyDescent="0.2">
      <c r="BO3014" s="490"/>
      <c r="BP3014" s="73"/>
      <c r="BQ3014" s="73"/>
      <c r="BR3014" s="73"/>
      <c r="BS3014" s="493"/>
      <c r="BT3014" s="493"/>
      <c r="BU3014" s="493"/>
      <c r="BV3014" s="70"/>
      <c r="BW3014" s="70"/>
      <c r="BX3014" s="70"/>
      <c r="BY3014" s="70"/>
      <c r="BZ3014" s="70"/>
      <c r="CA3014" s="70"/>
      <c r="CB3014" s="70"/>
      <c r="CC3014" s="70"/>
      <c r="CD3014" s="491"/>
      <c r="CE3014" s="491"/>
      <c r="CF3014" s="491"/>
      <c r="CG3014" s="491"/>
      <c r="CH3014" s="491"/>
      <c r="CI3014" s="491"/>
      <c r="CJ3014" s="491"/>
      <c r="CK3014" s="490"/>
      <c r="CL3014" s="186"/>
    </row>
    <row r="3015" spans="67:90" x14ac:dyDescent="0.2">
      <c r="BO3015" s="490"/>
      <c r="BP3015" s="73"/>
      <c r="BQ3015" s="73"/>
      <c r="BR3015" s="73"/>
      <c r="BS3015" s="493"/>
      <c r="BT3015" s="493"/>
      <c r="BU3015" s="493"/>
      <c r="BV3015" s="70"/>
      <c r="BW3015" s="70"/>
      <c r="BX3015" s="70"/>
      <c r="BY3015" s="70"/>
      <c r="BZ3015" s="70"/>
      <c r="CA3015" s="70"/>
      <c r="CB3015" s="70"/>
      <c r="CC3015" s="70"/>
      <c r="CD3015" s="491"/>
      <c r="CE3015" s="491"/>
      <c r="CF3015" s="491"/>
      <c r="CG3015" s="491"/>
      <c r="CH3015" s="491"/>
      <c r="CI3015" s="491"/>
      <c r="CJ3015" s="491"/>
      <c r="CK3015" s="490"/>
      <c r="CL3015" s="186"/>
    </row>
    <row r="3016" spans="67:90" x14ac:dyDescent="0.2">
      <c r="BO3016" s="490"/>
      <c r="BP3016" s="73"/>
      <c r="BQ3016" s="73"/>
      <c r="BR3016" s="73"/>
      <c r="BS3016" s="493"/>
      <c r="BT3016" s="493"/>
      <c r="BU3016" s="493"/>
      <c r="BV3016" s="70"/>
      <c r="BW3016" s="70"/>
      <c r="BX3016" s="70"/>
      <c r="BY3016" s="70"/>
      <c r="BZ3016" s="70"/>
      <c r="CA3016" s="70"/>
      <c r="CB3016" s="70"/>
      <c r="CC3016" s="70"/>
      <c r="CD3016" s="491"/>
      <c r="CE3016" s="491"/>
      <c r="CF3016" s="491"/>
      <c r="CG3016" s="491"/>
      <c r="CH3016" s="491"/>
      <c r="CI3016" s="491"/>
      <c r="CJ3016" s="491"/>
      <c r="CK3016" s="490"/>
      <c r="CL3016" s="186"/>
    </row>
    <row r="3017" spans="67:90" x14ac:dyDescent="0.2">
      <c r="BO3017" s="490"/>
      <c r="BP3017" s="73"/>
      <c r="BQ3017" s="73"/>
      <c r="BR3017" s="73"/>
      <c r="BS3017" s="493"/>
      <c r="BT3017" s="493"/>
      <c r="BU3017" s="493"/>
      <c r="BV3017" s="70"/>
      <c r="BW3017" s="70"/>
      <c r="BX3017" s="70"/>
      <c r="BY3017" s="70"/>
      <c r="BZ3017" s="70"/>
      <c r="CA3017" s="70"/>
      <c r="CB3017" s="70"/>
      <c r="CC3017" s="70"/>
      <c r="CD3017" s="491"/>
      <c r="CE3017" s="491"/>
      <c r="CF3017" s="491"/>
      <c r="CG3017" s="491"/>
      <c r="CH3017" s="491"/>
      <c r="CI3017" s="491"/>
      <c r="CJ3017" s="491"/>
      <c r="CK3017" s="490"/>
      <c r="CL3017" s="186"/>
    </row>
    <row r="3018" spans="67:90" x14ac:dyDescent="0.2">
      <c r="BO3018" s="490"/>
      <c r="BP3018" s="73"/>
      <c r="BQ3018" s="73"/>
      <c r="BR3018" s="73"/>
      <c r="BS3018" s="493"/>
      <c r="BT3018" s="493"/>
      <c r="BU3018" s="493"/>
      <c r="BV3018" s="70"/>
      <c r="BW3018" s="70"/>
      <c r="BX3018" s="70"/>
      <c r="BY3018" s="70"/>
      <c r="BZ3018" s="70"/>
      <c r="CA3018" s="70"/>
      <c r="CB3018" s="70"/>
      <c r="CC3018" s="70"/>
      <c r="CD3018" s="491"/>
      <c r="CE3018" s="491"/>
      <c r="CF3018" s="491"/>
      <c r="CG3018" s="491"/>
      <c r="CH3018" s="491"/>
      <c r="CI3018" s="491"/>
      <c r="CJ3018" s="491"/>
      <c r="CK3018" s="490"/>
      <c r="CL3018" s="186"/>
    </row>
    <row r="3019" spans="67:90" x14ac:dyDescent="0.2">
      <c r="BO3019" s="490"/>
      <c r="BP3019" s="73"/>
      <c r="BQ3019" s="73"/>
      <c r="BR3019" s="73"/>
      <c r="BS3019" s="493"/>
      <c r="BT3019" s="493"/>
      <c r="BU3019" s="493"/>
      <c r="BV3019" s="70"/>
      <c r="BW3019" s="70"/>
      <c r="BX3019" s="70"/>
      <c r="BY3019" s="70"/>
      <c r="BZ3019" s="70"/>
      <c r="CA3019" s="70"/>
      <c r="CB3019" s="70"/>
      <c r="CC3019" s="70"/>
      <c r="CD3019" s="491"/>
      <c r="CE3019" s="491"/>
      <c r="CF3019" s="491"/>
      <c r="CG3019" s="491"/>
      <c r="CH3019" s="491"/>
      <c r="CI3019" s="491"/>
      <c r="CJ3019" s="491"/>
      <c r="CK3019" s="490"/>
      <c r="CL3019" s="186"/>
    </row>
    <row r="3020" spans="67:90" x14ac:dyDescent="0.2">
      <c r="BO3020" s="490"/>
      <c r="BP3020" s="73"/>
      <c r="BQ3020" s="73"/>
      <c r="BR3020" s="73"/>
      <c r="BS3020" s="493"/>
      <c r="BT3020" s="493"/>
      <c r="BU3020" s="493"/>
      <c r="BV3020" s="70"/>
      <c r="BW3020" s="70"/>
      <c r="BX3020" s="70"/>
      <c r="BY3020" s="70"/>
      <c r="BZ3020" s="70"/>
      <c r="CA3020" s="70"/>
      <c r="CB3020" s="70"/>
      <c r="CC3020" s="70"/>
      <c r="CD3020" s="491"/>
      <c r="CE3020" s="491"/>
      <c r="CF3020" s="491"/>
      <c r="CG3020" s="491"/>
      <c r="CH3020" s="491"/>
      <c r="CI3020" s="491"/>
      <c r="CJ3020" s="491"/>
      <c r="CK3020" s="490"/>
      <c r="CL3020" s="186"/>
    </row>
    <row r="3021" spans="67:90" x14ac:dyDescent="0.2">
      <c r="BO3021" s="490"/>
      <c r="BP3021" s="73"/>
      <c r="BQ3021" s="73"/>
      <c r="BR3021" s="73"/>
      <c r="BS3021" s="493"/>
      <c r="BT3021" s="493"/>
      <c r="BU3021" s="493"/>
      <c r="BV3021" s="70"/>
      <c r="BW3021" s="70"/>
      <c r="BX3021" s="70"/>
      <c r="BY3021" s="70"/>
      <c r="BZ3021" s="70"/>
      <c r="CA3021" s="70"/>
      <c r="CB3021" s="70"/>
      <c r="CC3021" s="70"/>
      <c r="CD3021" s="491"/>
      <c r="CE3021" s="491"/>
      <c r="CF3021" s="491"/>
      <c r="CG3021" s="491"/>
      <c r="CH3021" s="491"/>
      <c r="CI3021" s="491"/>
      <c r="CJ3021" s="491"/>
      <c r="CK3021" s="490"/>
      <c r="CL3021" s="186"/>
    </row>
    <row r="3022" spans="67:90" x14ac:dyDescent="0.2">
      <c r="BO3022" s="490"/>
      <c r="BP3022" s="73"/>
      <c r="BQ3022" s="73"/>
      <c r="BR3022" s="73"/>
      <c r="BS3022" s="493"/>
      <c r="BT3022" s="493"/>
      <c r="BU3022" s="493"/>
      <c r="BV3022" s="70"/>
      <c r="BW3022" s="70"/>
      <c r="BX3022" s="70"/>
      <c r="BY3022" s="70"/>
      <c r="BZ3022" s="70"/>
      <c r="CA3022" s="70"/>
      <c r="CB3022" s="70"/>
      <c r="CC3022" s="70"/>
      <c r="CD3022" s="491"/>
      <c r="CE3022" s="491"/>
      <c r="CF3022" s="491"/>
      <c r="CG3022" s="491"/>
      <c r="CH3022" s="491"/>
      <c r="CI3022" s="491"/>
      <c r="CJ3022" s="491"/>
      <c r="CK3022" s="490"/>
      <c r="CL3022" s="186"/>
    </row>
    <row r="3023" spans="67:90" x14ac:dyDescent="0.2">
      <c r="BO3023" s="490"/>
      <c r="BP3023" s="73"/>
      <c r="BQ3023" s="73"/>
      <c r="BR3023" s="73"/>
      <c r="BS3023" s="493"/>
      <c r="BT3023" s="493"/>
      <c r="BU3023" s="493"/>
      <c r="BV3023" s="70"/>
      <c r="BW3023" s="70"/>
      <c r="BX3023" s="70"/>
      <c r="BY3023" s="70"/>
      <c r="BZ3023" s="70"/>
      <c r="CA3023" s="70"/>
      <c r="CB3023" s="70"/>
      <c r="CC3023" s="70"/>
      <c r="CD3023" s="491"/>
      <c r="CE3023" s="491"/>
      <c r="CF3023" s="491"/>
      <c r="CG3023" s="491"/>
      <c r="CH3023" s="491"/>
      <c r="CI3023" s="491"/>
      <c r="CJ3023" s="491"/>
      <c r="CK3023" s="490"/>
      <c r="CL3023" s="186"/>
    </row>
    <row r="3024" spans="67:90" x14ac:dyDescent="0.2">
      <c r="BO3024" s="490"/>
      <c r="BP3024" s="73"/>
      <c r="BQ3024" s="73"/>
      <c r="BR3024" s="73"/>
      <c r="BS3024" s="493"/>
      <c r="BT3024" s="493"/>
      <c r="BU3024" s="493"/>
      <c r="BV3024" s="70"/>
      <c r="BW3024" s="70"/>
      <c r="BX3024" s="70"/>
      <c r="BY3024" s="70"/>
      <c r="BZ3024" s="70"/>
      <c r="CA3024" s="70"/>
      <c r="CB3024" s="70"/>
      <c r="CC3024" s="70"/>
      <c r="CD3024" s="491"/>
      <c r="CE3024" s="491"/>
      <c r="CF3024" s="491"/>
      <c r="CG3024" s="491"/>
      <c r="CH3024" s="491"/>
      <c r="CI3024" s="491"/>
      <c r="CJ3024" s="491"/>
      <c r="CK3024" s="490"/>
      <c r="CL3024" s="186"/>
    </row>
    <row r="3025" spans="67:90" x14ac:dyDescent="0.2">
      <c r="BO3025" s="490"/>
      <c r="BP3025" s="73"/>
      <c r="BQ3025" s="73"/>
      <c r="BR3025" s="73"/>
      <c r="BS3025" s="493"/>
      <c r="BT3025" s="493"/>
      <c r="BU3025" s="493"/>
      <c r="BV3025" s="70"/>
      <c r="BW3025" s="70"/>
      <c r="BX3025" s="70"/>
      <c r="BY3025" s="70"/>
      <c r="BZ3025" s="70"/>
      <c r="CA3025" s="70"/>
      <c r="CB3025" s="70"/>
      <c r="CC3025" s="70"/>
      <c r="CD3025" s="491"/>
      <c r="CE3025" s="491"/>
      <c r="CF3025" s="491"/>
      <c r="CG3025" s="491"/>
      <c r="CH3025" s="491"/>
      <c r="CI3025" s="491"/>
      <c r="CJ3025" s="491"/>
      <c r="CK3025" s="490"/>
      <c r="CL3025" s="186"/>
    </row>
    <row r="3026" spans="67:90" x14ac:dyDescent="0.2">
      <c r="BO3026" s="490"/>
      <c r="BP3026" s="73"/>
      <c r="BQ3026" s="73"/>
      <c r="BR3026" s="73"/>
      <c r="BS3026" s="493"/>
      <c r="BT3026" s="493"/>
      <c r="BU3026" s="493"/>
      <c r="BV3026" s="70"/>
      <c r="BW3026" s="70"/>
      <c r="BX3026" s="70"/>
      <c r="BY3026" s="70"/>
      <c r="BZ3026" s="70"/>
      <c r="CA3026" s="70"/>
      <c r="CB3026" s="70"/>
      <c r="CC3026" s="70"/>
      <c r="CD3026" s="491"/>
      <c r="CE3026" s="491"/>
      <c r="CF3026" s="491"/>
      <c r="CG3026" s="491"/>
      <c r="CH3026" s="491"/>
      <c r="CI3026" s="491"/>
      <c r="CJ3026" s="491"/>
      <c r="CK3026" s="490"/>
      <c r="CL3026" s="186"/>
    </row>
    <row r="3027" spans="67:90" x14ac:dyDescent="0.2">
      <c r="BO3027" s="490"/>
      <c r="BP3027" s="73"/>
      <c r="BQ3027" s="73"/>
      <c r="BR3027" s="73"/>
      <c r="BS3027" s="493"/>
      <c r="BT3027" s="493"/>
      <c r="BU3027" s="493"/>
      <c r="BV3027" s="70"/>
      <c r="BW3027" s="70"/>
      <c r="BX3027" s="70"/>
      <c r="BY3027" s="70"/>
      <c r="BZ3027" s="70"/>
      <c r="CA3027" s="70"/>
      <c r="CB3027" s="70"/>
      <c r="CC3027" s="70"/>
      <c r="CD3027" s="491"/>
      <c r="CE3027" s="491"/>
      <c r="CF3027" s="491"/>
      <c r="CG3027" s="491"/>
      <c r="CH3027" s="491"/>
      <c r="CI3027" s="491"/>
      <c r="CJ3027" s="491"/>
      <c r="CK3027" s="490"/>
      <c r="CL3027" s="186"/>
    </row>
    <row r="3028" spans="67:90" x14ac:dyDescent="0.2">
      <c r="BO3028" s="490"/>
      <c r="BP3028" s="73"/>
      <c r="BQ3028" s="73"/>
      <c r="BR3028" s="73"/>
      <c r="BS3028" s="493"/>
      <c r="BT3028" s="493"/>
      <c r="BU3028" s="493"/>
      <c r="BV3028" s="70"/>
      <c r="BW3028" s="70"/>
      <c r="BX3028" s="70"/>
      <c r="BY3028" s="70"/>
      <c r="BZ3028" s="70"/>
      <c r="CA3028" s="70"/>
      <c r="CB3028" s="70"/>
      <c r="CC3028" s="70"/>
      <c r="CD3028" s="491"/>
      <c r="CE3028" s="491"/>
      <c r="CF3028" s="491"/>
      <c r="CG3028" s="491"/>
      <c r="CH3028" s="491"/>
      <c r="CI3028" s="491"/>
      <c r="CJ3028" s="491"/>
      <c r="CK3028" s="490"/>
      <c r="CL3028" s="186"/>
    </row>
    <row r="3029" spans="67:90" x14ac:dyDescent="0.2">
      <c r="BO3029" s="490"/>
      <c r="BP3029" s="73"/>
      <c r="BQ3029" s="73"/>
      <c r="BR3029" s="73"/>
      <c r="BS3029" s="493"/>
      <c r="BT3029" s="493"/>
      <c r="BU3029" s="493"/>
      <c r="BV3029" s="70"/>
      <c r="BW3029" s="70"/>
      <c r="BX3029" s="70"/>
      <c r="BY3029" s="70"/>
      <c r="BZ3029" s="70"/>
      <c r="CA3029" s="70"/>
      <c r="CB3029" s="70"/>
      <c r="CC3029" s="70"/>
      <c r="CD3029" s="491"/>
      <c r="CE3029" s="491"/>
      <c r="CF3029" s="491"/>
      <c r="CG3029" s="491"/>
      <c r="CH3029" s="491"/>
      <c r="CI3029" s="491"/>
      <c r="CJ3029" s="491"/>
      <c r="CK3029" s="490"/>
      <c r="CL3029" s="186"/>
    </row>
    <row r="3030" spans="67:90" x14ac:dyDescent="0.2">
      <c r="BO3030" s="490"/>
      <c r="BP3030" s="73"/>
      <c r="BQ3030" s="73"/>
      <c r="BR3030" s="73"/>
      <c r="BS3030" s="493"/>
      <c r="BT3030" s="493"/>
      <c r="BU3030" s="493"/>
      <c r="BV3030" s="70"/>
      <c r="BW3030" s="70"/>
      <c r="BX3030" s="70"/>
      <c r="BY3030" s="70"/>
      <c r="BZ3030" s="70"/>
      <c r="CA3030" s="70"/>
      <c r="CB3030" s="70"/>
      <c r="CC3030" s="70"/>
      <c r="CD3030" s="491"/>
      <c r="CE3030" s="491"/>
      <c r="CF3030" s="491"/>
      <c r="CG3030" s="491"/>
      <c r="CH3030" s="491"/>
      <c r="CI3030" s="491"/>
      <c r="CJ3030" s="491"/>
      <c r="CK3030" s="490"/>
      <c r="CL3030" s="186"/>
    </row>
    <row r="3031" spans="67:90" x14ac:dyDescent="0.2">
      <c r="BO3031" s="490"/>
      <c r="BP3031" s="73"/>
      <c r="BQ3031" s="73"/>
      <c r="BR3031" s="73"/>
      <c r="BS3031" s="493"/>
      <c r="BT3031" s="493"/>
      <c r="BU3031" s="493"/>
      <c r="BV3031" s="70"/>
      <c r="BW3031" s="70"/>
      <c r="BX3031" s="70"/>
      <c r="BY3031" s="70"/>
      <c r="BZ3031" s="70"/>
      <c r="CA3031" s="70"/>
      <c r="CB3031" s="70"/>
      <c r="CC3031" s="70"/>
      <c r="CD3031" s="491"/>
      <c r="CE3031" s="491"/>
      <c r="CF3031" s="491"/>
      <c r="CG3031" s="491"/>
      <c r="CH3031" s="491"/>
      <c r="CI3031" s="491"/>
      <c r="CJ3031" s="491"/>
      <c r="CK3031" s="490"/>
      <c r="CL3031" s="186"/>
    </row>
    <row r="3032" spans="67:90" x14ac:dyDescent="0.2">
      <c r="BO3032" s="490"/>
      <c r="BP3032" s="73"/>
      <c r="BQ3032" s="73"/>
      <c r="BR3032" s="73"/>
      <c r="BS3032" s="493"/>
      <c r="BT3032" s="493"/>
      <c r="BU3032" s="493"/>
      <c r="BV3032" s="70"/>
      <c r="BW3032" s="70"/>
      <c r="BX3032" s="70"/>
      <c r="BY3032" s="70"/>
      <c r="BZ3032" s="70"/>
      <c r="CA3032" s="70"/>
      <c r="CB3032" s="70"/>
      <c r="CC3032" s="70"/>
      <c r="CD3032" s="491"/>
      <c r="CE3032" s="491"/>
      <c r="CF3032" s="491"/>
      <c r="CG3032" s="491"/>
      <c r="CH3032" s="491"/>
      <c r="CI3032" s="491"/>
      <c r="CJ3032" s="491"/>
      <c r="CK3032" s="490"/>
      <c r="CL3032" s="186"/>
    </row>
    <row r="3033" spans="67:90" x14ac:dyDescent="0.2">
      <c r="BO3033" s="490"/>
      <c r="BP3033" s="73"/>
      <c r="BQ3033" s="73"/>
      <c r="BR3033" s="73"/>
      <c r="BS3033" s="493"/>
      <c r="BT3033" s="493"/>
      <c r="BU3033" s="493"/>
      <c r="BV3033" s="70"/>
      <c r="BW3033" s="70"/>
      <c r="BX3033" s="70"/>
      <c r="BY3033" s="70"/>
      <c r="BZ3033" s="70"/>
      <c r="CA3033" s="70"/>
      <c r="CB3033" s="70"/>
      <c r="CC3033" s="70"/>
      <c r="CD3033" s="491"/>
      <c r="CE3033" s="491"/>
      <c r="CF3033" s="491"/>
      <c r="CG3033" s="491"/>
      <c r="CH3033" s="491"/>
      <c r="CI3033" s="491"/>
      <c r="CJ3033" s="491"/>
      <c r="CK3033" s="490"/>
      <c r="CL3033" s="186"/>
    </row>
    <row r="3034" spans="67:90" x14ac:dyDescent="0.2">
      <c r="BO3034" s="490"/>
      <c r="BP3034" s="73"/>
      <c r="BQ3034" s="73"/>
      <c r="BR3034" s="73"/>
      <c r="BS3034" s="493"/>
      <c r="BT3034" s="493"/>
      <c r="BU3034" s="493"/>
      <c r="BV3034" s="70"/>
      <c r="BW3034" s="70"/>
      <c r="BX3034" s="70"/>
      <c r="BY3034" s="70"/>
      <c r="BZ3034" s="70"/>
      <c r="CA3034" s="70"/>
      <c r="CB3034" s="70"/>
      <c r="CC3034" s="70"/>
      <c r="CD3034" s="491"/>
      <c r="CE3034" s="491"/>
      <c r="CF3034" s="491"/>
      <c r="CG3034" s="491"/>
      <c r="CH3034" s="491"/>
      <c r="CI3034" s="491"/>
      <c r="CJ3034" s="491"/>
      <c r="CK3034" s="490"/>
      <c r="CL3034" s="186"/>
    </row>
    <row r="3035" spans="67:90" x14ac:dyDescent="0.2">
      <c r="BO3035" s="490"/>
      <c r="BP3035" s="73"/>
      <c r="BQ3035" s="73"/>
      <c r="BR3035" s="73"/>
      <c r="BS3035" s="493"/>
      <c r="BT3035" s="493"/>
      <c r="BU3035" s="493"/>
      <c r="BV3035" s="70"/>
      <c r="BW3035" s="70"/>
      <c r="BX3035" s="70"/>
      <c r="BY3035" s="70"/>
      <c r="BZ3035" s="70"/>
      <c r="CA3035" s="70"/>
      <c r="CB3035" s="70"/>
      <c r="CC3035" s="70"/>
      <c r="CD3035" s="491"/>
      <c r="CE3035" s="491"/>
      <c r="CF3035" s="491"/>
      <c r="CG3035" s="491"/>
      <c r="CH3035" s="491"/>
      <c r="CI3035" s="491"/>
      <c r="CJ3035" s="491"/>
      <c r="CK3035" s="490"/>
      <c r="CL3035" s="186"/>
    </row>
    <row r="3036" spans="67:90" x14ac:dyDescent="0.2">
      <c r="BO3036" s="490"/>
      <c r="BP3036" s="73"/>
      <c r="BQ3036" s="73"/>
      <c r="BR3036" s="73"/>
      <c r="BS3036" s="493"/>
      <c r="BT3036" s="493"/>
      <c r="BU3036" s="493"/>
      <c r="BV3036" s="70"/>
      <c r="BW3036" s="70"/>
      <c r="BX3036" s="70"/>
      <c r="BY3036" s="70"/>
      <c r="BZ3036" s="70"/>
      <c r="CA3036" s="70"/>
      <c r="CB3036" s="70"/>
      <c r="CC3036" s="70"/>
      <c r="CD3036" s="491"/>
      <c r="CE3036" s="491"/>
      <c r="CF3036" s="491"/>
      <c r="CG3036" s="491"/>
      <c r="CH3036" s="491"/>
      <c r="CI3036" s="491"/>
      <c r="CJ3036" s="491"/>
      <c r="CK3036" s="490"/>
      <c r="CL3036" s="186"/>
    </row>
    <row r="3037" spans="67:90" x14ac:dyDescent="0.2">
      <c r="BO3037" s="490"/>
      <c r="BP3037" s="73"/>
      <c r="BQ3037" s="73"/>
      <c r="BR3037" s="73"/>
      <c r="BS3037" s="493"/>
      <c r="BT3037" s="493"/>
      <c r="BU3037" s="493"/>
      <c r="BV3037" s="70"/>
      <c r="BW3037" s="70"/>
      <c r="BX3037" s="70"/>
      <c r="BY3037" s="70"/>
      <c r="BZ3037" s="70"/>
      <c r="CA3037" s="70"/>
      <c r="CB3037" s="70"/>
      <c r="CC3037" s="70"/>
      <c r="CD3037" s="491"/>
      <c r="CE3037" s="491"/>
      <c r="CF3037" s="491"/>
      <c r="CG3037" s="491"/>
      <c r="CH3037" s="491"/>
      <c r="CI3037" s="491"/>
      <c r="CJ3037" s="491"/>
      <c r="CK3037" s="490"/>
      <c r="CL3037" s="186"/>
    </row>
    <row r="3038" spans="67:90" x14ac:dyDescent="0.2">
      <c r="BO3038" s="490"/>
      <c r="BP3038" s="73"/>
      <c r="BQ3038" s="73"/>
      <c r="BR3038" s="73"/>
      <c r="BS3038" s="493"/>
      <c r="BT3038" s="493"/>
      <c r="BU3038" s="493"/>
      <c r="BV3038" s="70"/>
      <c r="BW3038" s="70"/>
      <c r="BX3038" s="70"/>
      <c r="BY3038" s="70"/>
      <c r="BZ3038" s="70"/>
      <c r="CA3038" s="70"/>
      <c r="CB3038" s="70"/>
      <c r="CC3038" s="70"/>
      <c r="CD3038" s="491"/>
      <c r="CE3038" s="491"/>
      <c r="CF3038" s="491"/>
      <c r="CG3038" s="491"/>
      <c r="CH3038" s="491"/>
      <c r="CI3038" s="491"/>
      <c r="CJ3038" s="491"/>
      <c r="CK3038" s="490"/>
      <c r="CL3038" s="186"/>
    </row>
    <row r="3039" spans="67:90" x14ac:dyDescent="0.2">
      <c r="BO3039" s="490"/>
      <c r="BP3039" s="73"/>
      <c r="BQ3039" s="73"/>
      <c r="BR3039" s="73"/>
      <c r="BS3039" s="493"/>
      <c r="BT3039" s="493"/>
      <c r="BU3039" s="493"/>
      <c r="BV3039" s="70"/>
      <c r="BW3039" s="70"/>
      <c r="BX3039" s="70"/>
      <c r="BY3039" s="70"/>
      <c r="BZ3039" s="70"/>
      <c r="CA3039" s="70"/>
      <c r="CB3039" s="70"/>
      <c r="CC3039" s="70"/>
      <c r="CD3039" s="491"/>
      <c r="CE3039" s="491"/>
      <c r="CF3039" s="491"/>
      <c r="CG3039" s="491"/>
      <c r="CH3039" s="491"/>
      <c r="CI3039" s="491"/>
      <c r="CJ3039" s="491"/>
      <c r="CK3039" s="490"/>
      <c r="CL3039" s="186"/>
    </row>
    <row r="3040" spans="67:90" x14ac:dyDescent="0.2">
      <c r="BO3040" s="490"/>
      <c r="BP3040" s="73"/>
      <c r="BQ3040" s="73"/>
      <c r="BR3040" s="73"/>
      <c r="BS3040" s="493"/>
      <c r="BT3040" s="493"/>
      <c r="BU3040" s="493"/>
      <c r="BV3040" s="70"/>
      <c r="BW3040" s="70"/>
      <c r="BX3040" s="70"/>
      <c r="BY3040" s="70"/>
      <c r="BZ3040" s="70"/>
      <c r="CA3040" s="70"/>
      <c r="CB3040" s="70"/>
      <c r="CC3040" s="70"/>
      <c r="CD3040" s="491"/>
      <c r="CE3040" s="491"/>
      <c r="CF3040" s="491"/>
      <c r="CG3040" s="491"/>
      <c r="CH3040" s="491"/>
      <c r="CI3040" s="491"/>
      <c r="CJ3040" s="491"/>
      <c r="CK3040" s="490"/>
      <c r="CL3040" s="186"/>
    </row>
    <row r="3041" spans="67:90" x14ac:dyDescent="0.2">
      <c r="BO3041" s="490"/>
      <c r="BP3041" s="73"/>
      <c r="BQ3041" s="73"/>
      <c r="BR3041" s="73"/>
      <c r="BS3041" s="493"/>
      <c r="BT3041" s="493"/>
      <c r="BU3041" s="493"/>
      <c r="BV3041" s="70"/>
      <c r="BW3041" s="70"/>
      <c r="BX3041" s="70"/>
      <c r="BY3041" s="70"/>
      <c r="BZ3041" s="70"/>
      <c r="CA3041" s="70"/>
      <c r="CB3041" s="70"/>
      <c r="CC3041" s="70"/>
      <c r="CD3041" s="491"/>
      <c r="CE3041" s="491"/>
      <c r="CF3041" s="491"/>
      <c r="CG3041" s="491"/>
      <c r="CH3041" s="491"/>
      <c r="CI3041" s="491"/>
      <c r="CJ3041" s="491"/>
      <c r="CK3041" s="490"/>
      <c r="CL3041" s="186"/>
    </row>
    <row r="3042" spans="67:90" x14ac:dyDescent="0.2">
      <c r="BO3042" s="490"/>
      <c r="BP3042" s="73"/>
      <c r="BQ3042" s="73"/>
      <c r="BR3042" s="73"/>
      <c r="BS3042" s="493"/>
      <c r="BT3042" s="493"/>
      <c r="BU3042" s="493"/>
      <c r="BV3042" s="70"/>
      <c r="BW3042" s="70"/>
      <c r="BX3042" s="70"/>
      <c r="BY3042" s="70"/>
      <c r="BZ3042" s="70"/>
      <c r="CA3042" s="70"/>
      <c r="CB3042" s="70"/>
      <c r="CC3042" s="70"/>
      <c r="CD3042" s="491"/>
      <c r="CE3042" s="491"/>
      <c r="CF3042" s="491"/>
      <c r="CG3042" s="491"/>
      <c r="CH3042" s="491"/>
      <c r="CI3042" s="491"/>
      <c r="CJ3042" s="491"/>
      <c r="CK3042" s="490"/>
      <c r="CL3042" s="186"/>
    </row>
    <row r="3043" spans="67:90" x14ac:dyDescent="0.2">
      <c r="BO3043" s="490"/>
      <c r="BP3043" s="73"/>
      <c r="BQ3043" s="73"/>
      <c r="BR3043" s="73"/>
      <c r="BS3043" s="493"/>
      <c r="BT3043" s="493"/>
      <c r="BU3043" s="493"/>
      <c r="BV3043" s="70"/>
      <c r="BW3043" s="70"/>
      <c r="BX3043" s="70"/>
      <c r="BY3043" s="70"/>
      <c r="BZ3043" s="70"/>
      <c r="CA3043" s="70"/>
      <c r="CB3043" s="70"/>
      <c r="CC3043" s="70"/>
      <c r="CD3043" s="491"/>
      <c r="CE3043" s="491"/>
      <c r="CF3043" s="491"/>
      <c r="CG3043" s="491"/>
      <c r="CH3043" s="491"/>
      <c r="CI3043" s="491"/>
      <c r="CJ3043" s="491"/>
      <c r="CK3043" s="490"/>
      <c r="CL3043" s="186"/>
    </row>
    <row r="3044" spans="67:90" x14ac:dyDescent="0.2">
      <c r="BO3044" s="490"/>
      <c r="BP3044" s="73"/>
      <c r="BQ3044" s="73"/>
      <c r="BR3044" s="73"/>
      <c r="BS3044" s="493"/>
      <c r="BT3044" s="493"/>
      <c r="BU3044" s="493"/>
      <c r="BV3044" s="70"/>
      <c r="BW3044" s="70"/>
      <c r="BX3044" s="70"/>
      <c r="BY3044" s="70"/>
      <c r="BZ3044" s="70"/>
      <c r="CA3044" s="70"/>
      <c r="CB3044" s="70"/>
      <c r="CC3044" s="70"/>
      <c r="CD3044" s="491"/>
      <c r="CE3044" s="491"/>
      <c r="CF3044" s="491"/>
      <c r="CG3044" s="491"/>
      <c r="CH3044" s="491"/>
      <c r="CI3044" s="491"/>
      <c r="CJ3044" s="491"/>
      <c r="CK3044" s="490"/>
      <c r="CL3044" s="186"/>
    </row>
    <row r="3045" spans="67:90" x14ac:dyDescent="0.2">
      <c r="BO3045" s="490"/>
      <c r="BP3045" s="73"/>
      <c r="BQ3045" s="73"/>
      <c r="BR3045" s="73"/>
      <c r="BS3045" s="493"/>
      <c r="BT3045" s="493"/>
      <c r="BU3045" s="493"/>
      <c r="BV3045" s="70"/>
      <c r="BW3045" s="70"/>
      <c r="BX3045" s="70"/>
      <c r="BY3045" s="70"/>
      <c r="BZ3045" s="70"/>
      <c r="CA3045" s="70"/>
      <c r="CB3045" s="70"/>
      <c r="CC3045" s="70"/>
      <c r="CD3045" s="491"/>
      <c r="CE3045" s="491"/>
      <c r="CF3045" s="491"/>
      <c r="CG3045" s="491"/>
      <c r="CH3045" s="491"/>
      <c r="CI3045" s="491"/>
      <c r="CJ3045" s="491"/>
      <c r="CK3045" s="490"/>
      <c r="CL3045" s="186"/>
    </row>
    <row r="3046" spans="67:90" x14ac:dyDescent="0.2">
      <c r="BO3046" s="490"/>
      <c r="BP3046" s="73"/>
      <c r="BQ3046" s="73"/>
      <c r="BR3046" s="73"/>
      <c r="BS3046" s="493"/>
      <c r="BT3046" s="493"/>
      <c r="BU3046" s="493"/>
      <c r="BV3046" s="70"/>
      <c r="BW3046" s="70"/>
      <c r="BX3046" s="70"/>
      <c r="BY3046" s="70"/>
      <c r="BZ3046" s="70"/>
      <c r="CA3046" s="70"/>
      <c r="CB3046" s="70"/>
      <c r="CC3046" s="70"/>
      <c r="CD3046" s="491"/>
      <c r="CE3046" s="491"/>
      <c r="CF3046" s="491"/>
      <c r="CG3046" s="491"/>
      <c r="CH3046" s="491"/>
      <c r="CI3046" s="491"/>
      <c r="CJ3046" s="491"/>
      <c r="CK3046" s="490"/>
      <c r="CL3046" s="186"/>
    </row>
    <row r="3047" spans="67:90" x14ac:dyDescent="0.2">
      <c r="BO3047" s="490"/>
      <c r="BP3047" s="73"/>
      <c r="BQ3047" s="73"/>
      <c r="BR3047" s="73"/>
      <c r="BS3047" s="493"/>
      <c r="BT3047" s="493"/>
      <c r="BU3047" s="493"/>
      <c r="BV3047" s="70"/>
      <c r="BW3047" s="70"/>
      <c r="BX3047" s="70"/>
      <c r="BY3047" s="70"/>
      <c r="BZ3047" s="70"/>
      <c r="CA3047" s="70"/>
      <c r="CB3047" s="70"/>
      <c r="CC3047" s="70"/>
      <c r="CD3047" s="491"/>
      <c r="CE3047" s="491"/>
      <c r="CF3047" s="491"/>
      <c r="CG3047" s="491"/>
      <c r="CH3047" s="491"/>
      <c r="CI3047" s="491"/>
      <c r="CJ3047" s="491"/>
      <c r="CK3047" s="490"/>
      <c r="CL3047" s="186"/>
    </row>
    <row r="3048" spans="67:90" x14ac:dyDescent="0.2">
      <c r="BO3048" s="490"/>
      <c r="BP3048" s="73"/>
      <c r="BQ3048" s="73"/>
      <c r="BR3048" s="73"/>
      <c r="BS3048" s="493"/>
      <c r="BT3048" s="493"/>
      <c r="BU3048" s="493"/>
      <c r="BV3048" s="70"/>
      <c r="BW3048" s="70"/>
      <c r="BX3048" s="70"/>
      <c r="BY3048" s="70"/>
      <c r="BZ3048" s="70"/>
      <c r="CA3048" s="70"/>
      <c r="CB3048" s="70"/>
      <c r="CC3048" s="70"/>
      <c r="CD3048" s="491"/>
      <c r="CE3048" s="491"/>
      <c r="CF3048" s="491"/>
      <c r="CG3048" s="491"/>
      <c r="CH3048" s="491"/>
      <c r="CI3048" s="491"/>
      <c r="CJ3048" s="491"/>
      <c r="CK3048" s="490"/>
      <c r="CL3048" s="186"/>
    </row>
    <row r="3049" spans="67:90" x14ac:dyDescent="0.2">
      <c r="BO3049" s="490"/>
      <c r="BP3049" s="73"/>
      <c r="BQ3049" s="73"/>
      <c r="BR3049" s="73"/>
      <c r="BS3049" s="493"/>
      <c r="BT3049" s="493"/>
      <c r="BU3049" s="493"/>
      <c r="BV3049" s="70"/>
      <c r="BW3049" s="70"/>
      <c r="BX3049" s="70"/>
      <c r="BY3049" s="70"/>
      <c r="BZ3049" s="70"/>
      <c r="CA3049" s="70"/>
      <c r="CB3049" s="70"/>
      <c r="CC3049" s="70"/>
      <c r="CD3049" s="491"/>
      <c r="CE3049" s="491"/>
      <c r="CF3049" s="491"/>
      <c r="CG3049" s="491"/>
      <c r="CH3049" s="491"/>
      <c r="CI3049" s="491"/>
      <c r="CJ3049" s="491"/>
      <c r="CK3049" s="490"/>
      <c r="CL3049" s="186"/>
    </row>
    <row r="3050" spans="67:90" x14ac:dyDescent="0.2">
      <c r="BO3050" s="490"/>
      <c r="BP3050" s="73"/>
      <c r="BQ3050" s="73"/>
      <c r="BR3050" s="73"/>
      <c r="BS3050" s="493"/>
      <c r="BT3050" s="493"/>
      <c r="BU3050" s="493"/>
      <c r="BV3050" s="70"/>
      <c r="BW3050" s="70"/>
      <c r="BX3050" s="70"/>
      <c r="BY3050" s="70"/>
      <c r="BZ3050" s="70"/>
      <c r="CA3050" s="70"/>
      <c r="CB3050" s="70"/>
      <c r="CC3050" s="70"/>
      <c r="CD3050" s="491"/>
      <c r="CE3050" s="491"/>
      <c r="CF3050" s="491"/>
      <c r="CG3050" s="491"/>
      <c r="CH3050" s="491"/>
      <c r="CI3050" s="491"/>
      <c r="CJ3050" s="491"/>
      <c r="CK3050" s="490"/>
      <c r="CL3050" s="186"/>
    </row>
    <row r="3051" spans="67:90" x14ac:dyDescent="0.2">
      <c r="BO3051" s="490"/>
      <c r="BP3051" s="73"/>
      <c r="BQ3051" s="73"/>
      <c r="BR3051" s="73"/>
      <c r="BS3051" s="493"/>
      <c r="BT3051" s="493"/>
      <c r="BU3051" s="493"/>
      <c r="BV3051" s="70"/>
      <c r="BW3051" s="70"/>
      <c r="BX3051" s="70"/>
      <c r="BY3051" s="70"/>
      <c r="BZ3051" s="70"/>
      <c r="CA3051" s="70"/>
      <c r="CB3051" s="70"/>
      <c r="CC3051" s="70"/>
      <c r="CD3051" s="491"/>
      <c r="CE3051" s="491"/>
      <c r="CF3051" s="491"/>
      <c r="CG3051" s="491"/>
      <c r="CH3051" s="491"/>
      <c r="CI3051" s="491"/>
      <c r="CJ3051" s="491"/>
      <c r="CK3051" s="490"/>
      <c r="CL3051" s="186"/>
    </row>
    <row r="3052" spans="67:90" x14ac:dyDescent="0.2">
      <c r="BO3052" s="490"/>
      <c r="BP3052" s="73"/>
      <c r="BQ3052" s="73"/>
      <c r="BR3052" s="73"/>
      <c r="BS3052" s="493"/>
      <c r="BT3052" s="493"/>
      <c r="BU3052" s="493"/>
      <c r="BV3052" s="70"/>
      <c r="BW3052" s="70"/>
      <c r="BX3052" s="70"/>
      <c r="BY3052" s="70"/>
      <c r="BZ3052" s="70"/>
      <c r="CA3052" s="70"/>
      <c r="CB3052" s="70"/>
      <c r="CC3052" s="70"/>
      <c r="CD3052" s="491"/>
      <c r="CE3052" s="491"/>
      <c r="CF3052" s="491"/>
      <c r="CG3052" s="491"/>
      <c r="CH3052" s="491"/>
      <c r="CI3052" s="491"/>
      <c r="CJ3052" s="491"/>
      <c r="CK3052" s="490"/>
      <c r="CL3052" s="186"/>
    </row>
    <row r="3053" spans="67:90" x14ac:dyDescent="0.2">
      <c r="BO3053" s="490"/>
      <c r="BP3053" s="73"/>
      <c r="BQ3053" s="73"/>
      <c r="BR3053" s="73"/>
      <c r="BS3053" s="493"/>
      <c r="BT3053" s="493"/>
      <c r="BU3053" s="493"/>
      <c r="BV3053" s="70"/>
      <c r="BW3053" s="70"/>
      <c r="BX3053" s="70"/>
      <c r="BY3053" s="70"/>
      <c r="BZ3053" s="70"/>
      <c r="CA3053" s="70"/>
      <c r="CB3053" s="70"/>
      <c r="CC3053" s="70"/>
      <c r="CD3053" s="491"/>
      <c r="CE3053" s="491"/>
      <c r="CF3053" s="491"/>
      <c r="CG3053" s="491"/>
      <c r="CH3053" s="491"/>
      <c r="CI3053" s="491"/>
      <c r="CJ3053" s="491"/>
      <c r="CK3053" s="490"/>
      <c r="CL3053" s="186"/>
    </row>
    <row r="3054" spans="67:90" x14ac:dyDescent="0.2">
      <c r="BO3054" s="490"/>
      <c r="BP3054" s="73"/>
      <c r="BQ3054" s="73"/>
      <c r="BR3054" s="73"/>
      <c r="BS3054" s="493"/>
      <c r="BT3054" s="493"/>
      <c r="BU3054" s="493"/>
      <c r="BV3054" s="70"/>
      <c r="BW3054" s="70"/>
      <c r="BX3054" s="70"/>
      <c r="BY3054" s="70"/>
      <c r="BZ3054" s="70"/>
      <c r="CA3054" s="70"/>
      <c r="CB3054" s="70"/>
      <c r="CC3054" s="70"/>
      <c r="CD3054" s="491"/>
      <c r="CE3054" s="491"/>
      <c r="CF3054" s="491"/>
      <c r="CG3054" s="491"/>
      <c r="CH3054" s="491"/>
      <c r="CI3054" s="491"/>
      <c r="CJ3054" s="491"/>
      <c r="CK3054" s="490"/>
      <c r="CL3054" s="186"/>
    </row>
    <row r="3055" spans="67:90" x14ac:dyDescent="0.2">
      <c r="BO3055" s="490"/>
      <c r="BP3055" s="73"/>
      <c r="BQ3055" s="73"/>
      <c r="BR3055" s="73"/>
      <c r="BS3055" s="493"/>
      <c r="BT3055" s="493"/>
      <c r="BU3055" s="493"/>
      <c r="BV3055" s="70"/>
      <c r="BW3055" s="70"/>
      <c r="BX3055" s="70"/>
      <c r="BY3055" s="70"/>
      <c r="BZ3055" s="70"/>
      <c r="CA3055" s="70"/>
      <c r="CB3055" s="70"/>
      <c r="CC3055" s="70"/>
      <c r="CD3055" s="491"/>
      <c r="CE3055" s="491"/>
      <c r="CF3055" s="491"/>
      <c r="CG3055" s="491"/>
      <c r="CH3055" s="491"/>
      <c r="CI3055" s="491"/>
      <c r="CJ3055" s="491"/>
      <c r="CK3055" s="490"/>
      <c r="CL3055" s="186"/>
    </row>
    <row r="3056" spans="67:90" x14ac:dyDescent="0.2">
      <c r="BO3056" s="490"/>
      <c r="BP3056" s="73"/>
      <c r="BQ3056" s="73"/>
      <c r="BR3056" s="73"/>
      <c r="BS3056" s="493"/>
      <c r="BT3056" s="493"/>
      <c r="BU3056" s="493"/>
      <c r="BV3056" s="70"/>
      <c r="BW3056" s="70"/>
      <c r="BX3056" s="70"/>
      <c r="BY3056" s="70"/>
      <c r="BZ3056" s="70"/>
      <c r="CA3056" s="70"/>
      <c r="CB3056" s="70"/>
      <c r="CC3056" s="70"/>
      <c r="CD3056" s="491"/>
      <c r="CE3056" s="491"/>
      <c r="CF3056" s="491"/>
      <c r="CG3056" s="491"/>
      <c r="CH3056" s="491"/>
      <c r="CI3056" s="491"/>
      <c r="CJ3056" s="491"/>
      <c r="CK3056" s="490"/>
      <c r="CL3056" s="186"/>
    </row>
    <row r="3057" spans="67:90" x14ac:dyDescent="0.2">
      <c r="BO3057" s="490"/>
      <c r="BP3057" s="73"/>
      <c r="BQ3057" s="73"/>
      <c r="BR3057" s="73"/>
      <c r="BS3057" s="493"/>
      <c r="BT3057" s="493"/>
      <c r="BU3057" s="493"/>
      <c r="BV3057" s="70"/>
      <c r="BW3057" s="70"/>
      <c r="BX3057" s="70"/>
      <c r="BY3057" s="70"/>
      <c r="BZ3057" s="70"/>
      <c r="CA3057" s="70"/>
      <c r="CB3057" s="70"/>
      <c r="CC3057" s="70"/>
      <c r="CD3057" s="491"/>
      <c r="CE3057" s="491"/>
      <c r="CF3057" s="491"/>
      <c r="CG3057" s="491"/>
      <c r="CH3057" s="491"/>
      <c r="CI3057" s="491"/>
      <c r="CJ3057" s="491"/>
      <c r="CK3057" s="490"/>
      <c r="CL3057" s="186"/>
    </row>
    <row r="3058" spans="67:90" x14ac:dyDescent="0.2">
      <c r="BO3058" s="490"/>
      <c r="BP3058" s="73"/>
      <c r="BQ3058" s="73"/>
      <c r="BR3058" s="73"/>
      <c r="BS3058" s="493"/>
      <c r="BT3058" s="493"/>
      <c r="BU3058" s="493"/>
      <c r="BV3058" s="70"/>
      <c r="BW3058" s="70"/>
      <c r="BX3058" s="70"/>
      <c r="BY3058" s="70"/>
      <c r="BZ3058" s="70"/>
      <c r="CA3058" s="70"/>
      <c r="CB3058" s="70"/>
      <c r="CC3058" s="70"/>
      <c r="CD3058" s="491"/>
      <c r="CE3058" s="491"/>
      <c r="CF3058" s="491"/>
      <c r="CG3058" s="491"/>
      <c r="CH3058" s="491"/>
      <c r="CI3058" s="491"/>
      <c r="CJ3058" s="491"/>
      <c r="CK3058" s="490"/>
      <c r="CL3058" s="186"/>
    </row>
    <row r="3059" spans="67:90" x14ac:dyDescent="0.2">
      <c r="BO3059" s="490"/>
      <c r="BP3059" s="73"/>
      <c r="BQ3059" s="73"/>
      <c r="BR3059" s="73"/>
      <c r="BS3059" s="493"/>
      <c r="BT3059" s="493"/>
      <c r="BU3059" s="493"/>
      <c r="BV3059" s="70"/>
      <c r="BW3059" s="70"/>
      <c r="BX3059" s="70"/>
      <c r="BY3059" s="70"/>
      <c r="BZ3059" s="70"/>
      <c r="CA3059" s="70"/>
      <c r="CB3059" s="70"/>
      <c r="CC3059" s="70"/>
      <c r="CD3059" s="491"/>
      <c r="CE3059" s="491"/>
      <c r="CF3059" s="491"/>
      <c r="CG3059" s="491"/>
      <c r="CH3059" s="491"/>
      <c r="CI3059" s="491"/>
      <c r="CJ3059" s="491"/>
      <c r="CK3059" s="490"/>
      <c r="CL3059" s="186"/>
    </row>
    <row r="3060" spans="67:90" x14ac:dyDescent="0.2">
      <c r="BO3060" s="490"/>
      <c r="BP3060" s="73"/>
      <c r="BQ3060" s="73"/>
      <c r="BR3060" s="73"/>
      <c r="BS3060" s="493"/>
      <c r="BT3060" s="493"/>
      <c r="BU3060" s="493"/>
      <c r="BV3060" s="70"/>
      <c r="BW3060" s="70"/>
      <c r="BX3060" s="70"/>
      <c r="BY3060" s="70"/>
      <c r="BZ3060" s="70"/>
      <c r="CA3060" s="70"/>
      <c r="CB3060" s="70"/>
      <c r="CC3060" s="70"/>
      <c r="CD3060" s="491"/>
      <c r="CE3060" s="491"/>
      <c r="CF3060" s="491"/>
      <c r="CG3060" s="491"/>
      <c r="CH3060" s="491"/>
      <c r="CI3060" s="491"/>
      <c r="CJ3060" s="491"/>
      <c r="CK3060" s="490"/>
      <c r="CL3060" s="186"/>
    </row>
    <row r="3061" spans="67:90" x14ac:dyDescent="0.2">
      <c r="BO3061" s="490"/>
      <c r="BP3061" s="73"/>
      <c r="BQ3061" s="73"/>
      <c r="BR3061" s="73"/>
      <c r="BS3061" s="493"/>
      <c r="BT3061" s="493"/>
      <c r="BU3061" s="493"/>
      <c r="BV3061" s="70"/>
      <c r="BW3061" s="70"/>
      <c r="BX3061" s="70"/>
      <c r="BY3061" s="70"/>
      <c r="BZ3061" s="70"/>
      <c r="CA3061" s="70"/>
      <c r="CB3061" s="70"/>
      <c r="CC3061" s="70"/>
      <c r="CD3061" s="491"/>
      <c r="CE3061" s="491"/>
      <c r="CF3061" s="491"/>
      <c r="CG3061" s="491"/>
      <c r="CH3061" s="491"/>
      <c r="CI3061" s="491"/>
      <c r="CJ3061" s="491"/>
      <c r="CK3061" s="490"/>
      <c r="CL3061" s="186"/>
    </row>
    <row r="3062" spans="67:90" x14ac:dyDescent="0.2">
      <c r="BO3062" s="490"/>
      <c r="BP3062" s="73"/>
      <c r="BQ3062" s="73"/>
      <c r="BR3062" s="73"/>
      <c r="BS3062" s="493"/>
      <c r="BT3062" s="493"/>
      <c r="BU3062" s="493"/>
      <c r="BV3062" s="70"/>
      <c r="BW3062" s="70"/>
      <c r="BX3062" s="70"/>
      <c r="BY3062" s="70"/>
      <c r="BZ3062" s="70"/>
      <c r="CA3062" s="70"/>
      <c r="CB3062" s="70"/>
      <c r="CC3062" s="70"/>
      <c r="CD3062" s="491"/>
      <c r="CE3062" s="491"/>
      <c r="CF3062" s="491"/>
      <c r="CG3062" s="491"/>
      <c r="CH3062" s="491"/>
      <c r="CI3062" s="491"/>
      <c r="CJ3062" s="491"/>
      <c r="CK3062" s="490"/>
      <c r="CL3062" s="186"/>
    </row>
    <row r="3063" spans="67:90" x14ac:dyDescent="0.2">
      <c r="BO3063" s="490"/>
      <c r="BP3063" s="73"/>
      <c r="BQ3063" s="73"/>
      <c r="BR3063" s="73"/>
      <c r="BS3063" s="493"/>
      <c r="BT3063" s="493"/>
      <c r="BU3063" s="493"/>
      <c r="BV3063" s="70"/>
      <c r="BW3063" s="70"/>
      <c r="BX3063" s="70"/>
      <c r="BY3063" s="70"/>
      <c r="BZ3063" s="70"/>
      <c r="CA3063" s="70"/>
      <c r="CB3063" s="70"/>
      <c r="CC3063" s="70"/>
      <c r="CD3063" s="491"/>
      <c r="CE3063" s="491"/>
      <c r="CF3063" s="491"/>
      <c r="CG3063" s="491"/>
      <c r="CH3063" s="491"/>
      <c r="CI3063" s="491"/>
      <c r="CJ3063" s="491"/>
      <c r="CK3063" s="490"/>
      <c r="CL3063" s="186"/>
    </row>
    <row r="3064" spans="67:90" x14ac:dyDescent="0.2">
      <c r="BO3064" s="490"/>
      <c r="BP3064" s="73"/>
      <c r="BQ3064" s="73"/>
      <c r="BR3064" s="73"/>
      <c r="BS3064" s="493"/>
      <c r="BT3064" s="493"/>
      <c r="BU3064" s="493"/>
      <c r="BV3064" s="70"/>
      <c r="BW3064" s="70"/>
      <c r="BX3064" s="70"/>
      <c r="BY3064" s="70"/>
      <c r="BZ3064" s="70"/>
      <c r="CA3064" s="70"/>
      <c r="CB3064" s="70"/>
      <c r="CC3064" s="70"/>
      <c r="CD3064" s="491"/>
      <c r="CE3064" s="491"/>
      <c r="CF3064" s="491"/>
      <c r="CG3064" s="491"/>
      <c r="CH3064" s="491"/>
      <c r="CI3064" s="491"/>
      <c r="CJ3064" s="491"/>
      <c r="CK3064" s="490"/>
      <c r="CL3064" s="186"/>
    </row>
    <row r="3065" spans="67:90" x14ac:dyDescent="0.2">
      <c r="BO3065" s="490"/>
      <c r="BP3065" s="73"/>
      <c r="BQ3065" s="73"/>
      <c r="BR3065" s="73"/>
      <c r="BS3065" s="493"/>
      <c r="BT3065" s="493"/>
      <c r="BU3065" s="493"/>
      <c r="BV3065" s="70"/>
      <c r="BW3065" s="70"/>
      <c r="BX3065" s="70"/>
      <c r="BY3065" s="70"/>
      <c r="BZ3065" s="70"/>
      <c r="CA3065" s="70"/>
      <c r="CB3065" s="70"/>
      <c r="CC3065" s="70"/>
      <c r="CD3065" s="491"/>
      <c r="CE3065" s="491"/>
      <c r="CF3065" s="491"/>
      <c r="CG3065" s="491"/>
      <c r="CH3065" s="491"/>
      <c r="CI3065" s="491"/>
      <c r="CJ3065" s="491"/>
      <c r="CK3065" s="490"/>
      <c r="CL3065" s="186"/>
    </row>
    <row r="3066" spans="67:90" x14ac:dyDescent="0.2">
      <c r="BO3066" s="490"/>
      <c r="BP3066" s="73"/>
      <c r="BQ3066" s="73"/>
      <c r="BR3066" s="73"/>
      <c r="BS3066" s="493"/>
      <c r="BT3066" s="493"/>
      <c r="BU3066" s="493"/>
      <c r="BV3066" s="70"/>
      <c r="BW3066" s="70"/>
      <c r="BX3066" s="70"/>
      <c r="BY3066" s="70"/>
      <c r="BZ3066" s="70"/>
      <c r="CA3066" s="70"/>
      <c r="CB3066" s="70"/>
      <c r="CC3066" s="70"/>
      <c r="CD3066" s="491"/>
      <c r="CE3066" s="491"/>
      <c r="CF3066" s="491"/>
      <c r="CG3066" s="491"/>
      <c r="CH3066" s="491"/>
      <c r="CI3066" s="491"/>
      <c r="CJ3066" s="491"/>
      <c r="CK3066" s="490"/>
      <c r="CL3066" s="186"/>
    </row>
    <row r="3067" spans="67:90" x14ac:dyDescent="0.2">
      <c r="BO3067" s="490"/>
      <c r="BP3067" s="73"/>
      <c r="BQ3067" s="73"/>
      <c r="BR3067" s="73"/>
      <c r="BS3067" s="493"/>
      <c r="BT3067" s="493"/>
      <c r="BU3067" s="493"/>
      <c r="BV3067" s="70"/>
      <c r="BW3067" s="70"/>
      <c r="BX3067" s="70"/>
      <c r="BY3067" s="70"/>
      <c r="BZ3067" s="70"/>
      <c r="CA3067" s="70"/>
      <c r="CB3067" s="70"/>
      <c r="CC3067" s="70"/>
      <c r="CD3067" s="491"/>
      <c r="CE3067" s="491"/>
      <c r="CF3067" s="491"/>
      <c r="CG3067" s="491"/>
      <c r="CH3067" s="491"/>
      <c r="CI3067" s="491"/>
      <c r="CJ3067" s="491"/>
      <c r="CK3067" s="490"/>
      <c r="CL3067" s="186"/>
    </row>
    <row r="3068" spans="67:90" x14ac:dyDescent="0.2">
      <c r="BO3068" s="490"/>
      <c r="BP3068" s="73"/>
      <c r="BQ3068" s="73"/>
      <c r="BR3068" s="73"/>
      <c r="BS3068" s="493"/>
      <c r="BT3068" s="493"/>
      <c r="BU3068" s="493"/>
      <c r="BV3068" s="70"/>
      <c r="BW3068" s="70"/>
      <c r="BX3068" s="70"/>
      <c r="BY3068" s="70"/>
      <c r="BZ3068" s="70"/>
      <c r="CA3068" s="70"/>
      <c r="CB3068" s="70"/>
      <c r="CC3068" s="70"/>
      <c r="CD3068" s="491"/>
      <c r="CE3068" s="491"/>
      <c r="CF3068" s="491"/>
      <c r="CG3068" s="491"/>
      <c r="CH3068" s="491"/>
      <c r="CI3068" s="491"/>
      <c r="CJ3068" s="491"/>
      <c r="CK3068" s="490"/>
      <c r="CL3068" s="186"/>
    </row>
    <row r="3069" spans="67:90" x14ac:dyDescent="0.2">
      <c r="BO3069" s="490"/>
      <c r="BP3069" s="73"/>
      <c r="BQ3069" s="73"/>
      <c r="BR3069" s="73"/>
      <c r="BS3069" s="493"/>
      <c r="BT3069" s="493"/>
      <c r="BU3069" s="493"/>
      <c r="BV3069" s="70"/>
      <c r="BW3069" s="70"/>
      <c r="BX3069" s="70"/>
      <c r="BY3069" s="70"/>
      <c r="BZ3069" s="70"/>
      <c r="CA3069" s="70"/>
      <c r="CB3069" s="70"/>
      <c r="CC3069" s="70"/>
      <c r="CD3069" s="491"/>
      <c r="CE3069" s="491"/>
      <c r="CF3069" s="491"/>
      <c r="CG3069" s="491"/>
      <c r="CH3069" s="491"/>
      <c r="CI3069" s="491"/>
      <c r="CJ3069" s="491"/>
      <c r="CK3069" s="490"/>
      <c r="CL3069" s="186"/>
    </row>
    <row r="3070" spans="67:90" x14ac:dyDescent="0.2">
      <c r="BO3070" s="490"/>
      <c r="BP3070" s="73"/>
      <c r="BQ3070" s="73"/>
      <c r="BR3070" s="73"/>
      <c r="BS3070" s="493"/>
      <c r="BT3070" s="493"/>
      <c r="BU3070" s="493"/>
      <c r="BV3070" s="70"/>
      <c r="BW3070" s="70"/>
      <c r="BX3070" s="70"/>
      <c r="BY3070" s="70"/>
      <c r="BZ3070" s="70"/>
      <c r="CA3070" s="70"/>
      <c r="CB3070" s="70"/>
      <c r="CC3070" s="70"/>
      <c r="CD3070" s="491"/>
      <c r="CE3070" s="491"/>
      <c r="CF3070" s="491"/>
      <c r="CG3070" s="491"/>
      <c r="CH3070" s="491"/>
      <c r="CI3070" s="491"/>
      <c r="CJ3070" s="491"/>
      <c r="CK3070" s="490"/>
      <c r="CL3070" s="186"/>
    </row>
    <row r="3071" spans="67:90" x14ac:dyDescent="0.2">
      <c r="BO3071" s="490"/>
      <c r="BP3071" s="73"/>
      <c r="BQ3071" s="73"/>
      <c r="BR3071" s="73"/>
      <c r="BS3071" s="493"/>
      <c r="BT3071" s="493"/>
      <c r="BU3071" s="493"/>
      <c r="BV3071" s="70"/>
      <c r="BW3071" s="70"/>
      <c r="BX3071" s="70"/>
      <c r="BY3071" s="70"/>
      <c r="BZ3071" s="70"/>
      <c r="CA3071" s="70"/>
      <c r="CB3071" s="70"/>
      <c r="CC3071" s="70"/>
      <c r="CD3071" s="491"/>
      <c r="CE3071" s="491"/>
      <c r="CF3071" s="491"/>
      <c r="CG3071" s="491"/>
      <c r="CH3071" s="491"/>
      <c r="CI3071" s="491"/>
      <c r="CJ3071" s="491"/>
      <c r="CK3071" s="490"/>
      <c r="CL3071" s="186"/>
    </row>
    <row r="3072" spans="67:90" x14ac:dyDescent="0.2">
      <c r="BO3072" s="490"/>
      <c r="BP3072" s="73"/>
      <c r="BQ3072" s="73"/>
      <c r="BR3072" s="73"/>
      <c r="BS3072" s="493"/>
      <c r="BT3072" s="493"/>
      <c r="BU3072" s="493"/>
      <c r="BV3072" s="70"/>
      <c r="BW3072" s="70"/>
      <c r="BX3072" s="70"/>
      <c r="BY3072" s="70"/>
      <c r="BZ3072" s="70"/>
      <c r="CA3072" s="70"/>
      <c r="CB3072" s="70"/>
      <c r="CC3072" s="70"/>
      <c r="CD3072" s="491"/>
      <c r="CE3072" s="491"/>
      <c r="CF3072" s="491"/>
      <c r="CG3072" s="491"/>
      <c r="CH3072" s="491"/>
      <c r="CI3072" s="491"/>
      <c r="CJ3072" s="491"/>
      <c r="CK3072" s="490"/>
      <c r="CL3072" s="186"/>
    </row>
    <row r="3073" spans="67:90" x14ac:dyDescent="0.2">
      <c r="BO3073" s="490"/>
      <c r="BP3073" s="73"/>
      <c r="BQ3073" s="73"/>
      <c r="BR3073" s="73"/>
      <c r="BS3073" s="493"/>
      <c r="BT3073" s="493"/>
      <c r="BU3073" s="493"/>
      <c r="BV3073" s="70"/>
      <c r="BW3073" s="70"/>
      <c r="BX3073" s="70"/>
      <c r="BY3073" s="70"/>
      <c r="BZ3073" s="70"/>
      <c r="CA3073" s="70"/>
      <c r="CB3073" s="70"/>
      <c r="CC3073" s="70"/>
      <c r="CD3073" s="491"/>
      <c r="CE3073" s="491"/>
      <c r="CF3073" s="491"/>
      <c r="CG3073" s="491"/>
      <c r="CH3073" s="491"/>
      <c r="CI3073" s="491"/>
      <c r="CJ3073" s="491"/>
      <c r="CK3073" s="490"/>
      <c r="CL3073" s="186"/>
    </row>
    <row r="3074" spans="67:90" x14ac:dyDescent="0.2">
      <c r="BO3074" s="490"/>
      <c r="BP3074" s="73"/>
      <c r="BQ3074" s="73"/>
      <c r="BR3074" s="73"/>
      <c r="BS3074" s="493"/>
      <c r="BT3074" s="493"/>
      <c r="BU3074" s="493"/>
      <c r="BV3074" s="70"/>
      <c r="BW3074" s="70"/>
      <c r="BX3074" s="70"/>
      <c r="BY3074" s="70"/>
      <c r="BZ3074" s="70"/>
      <c r="CA3074" s="70"/>
      <c r="CB3074" s="70"/>
      <c r="CC3074" s="70"/>
      <c r="CD3074" s="491"/>
      <c r="CE3074" s="491"/>
      <c r="CF3074" s="491"/>
      <c r="CG3074" s="491"/>
      <c r="CH3074" s="491"/>
      <c r="CI3074" s="491"/>
      <c r="CJ3074" s="491"/>
      <c r="CK3074" s="490"/>
      <c r="CL3074" s="186"/>
    </row>
    <row r="3075" spans="67:90" x14ac:dyDescent="0.2">
      <c r="BO3075" s="490"/>
      <c r="BP3075" s="73"/>
      <c r="BQ3075" s="73"/>
      <c r="BR3075" s="73"/>
      <c r="BS3075" s="493"/>
      <c r="BT3075" s="493"/>
      <c r="BU3075" s="493"/>
      <c r="BV3075" s="70"/>
      <c r="BW3075" s="70"/>
      <c r="BX3075" s="70"/>
      <c r="BY3075" s="70"/>
      <c r="BZ3075" s="70"/>
      <c r="CA3075" s="70"/>
      <c r="CB3075" s="70"/>
      <c r="CC3075" s="70"/>
      <c r="CD3075" s="491"/>
      <c r="CE3075" s="491"/>
      <c r="CF3075" s="491"/>
      <c r="CG3075" s="491"/>
      <c r="CH3075" s="491"/>
      <c r="CI3075" s="491"/>
      <c r="CJ3075" s="491"/>
      <c r="CK3075" s="490"/>
      <c r="CL3075" s="186"/>
    </row>
    <row r="3076" spans="67:90" x14ac:dyDescent="0.2">
      <c r="BO3076" s="490"/>
      <c r="BP3076" s="73"/>
      <c r="BQ3076" s="73"/>
      <c r="BR3076" s="73"/>
      <c r="BS3076" s="493"/>
      <c r="BT3076" s="493"/>
      <c r="BU3076" s="493"/>
      <c r="BV3076" s="70"/>
      <c r="BW3076" s="70"/>
      <c r="BX3076" s="70"/>
      <c r="BY3076" s="70"/>
      <c r="BZ3076" s="70"/>
      <c r="CA3076" s="70"/>
      <c r="CB3076" s="70"/>
      <c r="CC3076" s="70"/>
      <c r="CD3076" s="491"/>
      <c r="CE3076" s="491"/>
      <c r="CF3076" s="491"/>
      <c r="CG3076" s="491"/>
      <c r="CH3076" s="491"/>
      <c r="CI3076" s="491"/>
      <c r="CJ3076" s="491"/>
      <c r="CK3076" s="490"/>
      <c r="CL3076" s="186"/>
    </row>
    <row r="3077" spans="67:90" x14ac:dyDescent="0.2">
      <c r="BO3077" s="490"/>
      <c r="BP3077" s="73"/>
      <c r="BQ3077" s="73"/>
      <c r="BR3077" s="73"/>
      <c r="BS3077" s="493"/>
      <c r="BT3077" s="493"/>
      <c r="BU3077" s="493"/>
      <c r="BV3077" s="70"/>
      <c r="BW3077" s="70"/>
      <c r="BX3077" s="70"/>
      <c r="BY3077" s="70"/>
      <c r="BZ3077" s="70"/>
      <c r="CA3077" s="70"/>
      <c r="CB3077" s="70"/>
      <c r="CC3077" s="70"/>
      <c r="CD3077" s="491"/>
      <c r="CE3077" s="491"/>
      <c r="CF3077" s="491"/>
      <c r="CG3077" s="491"/>
      <c r="CH3077" s="491"/>
      <c r="CI3077" s="491"/>
      <c r="CJ3077" s="491"/>
      <c r="CK3077" s="490"/>
      <c r="CL3077" s="186"/>
    </row>
    <row r="3078" spans="67:90" x14ac:dyDescent="0.2">
      <c r="BO3078" s="490"/>
      <c r="BP3078" s="73"/>
      <c r="BQ3078" s="73"/>
      <c r="BR3078" s="73"/>
      <c r="BS3078" s="493"/>
      <c r="BT3078" s="493"/>
      <c r="BU3078" s="493"/>
      <c r="BV3078" s="70"/>
      <c r="BW3078" s="70"/>
      <c r="BX3078" s="70"/>
      <c r="BY3078" s="70"/>
      <c r="BZ3078" s="70"/>
      <c r="CA3078" s="70"/>
      <c r="CB3078" s="70"/>
      <c r="CC3078" s="70"/>
      <c r="CD3078" s="491"/>
      <c r="CE3078" s="491"/>
      <c r="CF3078" s="491"/>
      <c r="CG3078" s="491"/>
      <c r="CH3078" s="491"/>
      <c r="CI3078" s="491"/>
      <c r="CJ3078" s="491"/>
      <c r="CK3078" s="490"/>
      <c r="CL3078" s="186"/>
    </row>
    <row r="3079" spans="67:90" x14ac:dyDescent="0.2">
      <c r="BO3079" s="490"/>
      <c r="BP3079" s="73"/>
      <c r="BQ3079" s="73"/>
      <c r="BR3079" s="73"/>
      <c r="BS3079" s="493"/>
      <c r="BT3079" s="493"/>
      <c r="BU3079" s="493"/>
      <c r="BV3079" s="70"/>
      <c r="BW3079" s="70"/>
      <c r="BX3079" s="70"/>
      <c r="BY3079" s="70"/>
      <c r="BZ3079" s="70"/>
      <c r="CA3079" s="70"/>
      <c r="CB3079" s="70"/>
      <c r="CC3079" s="70"/>
      <c r="CD3079" s="491"/>
      <c r="CE3079" s="491"/>
      <c r="CF3079" s="491"/>
      <c r="CG3079" s="491"/>
      <c r="CH3079" s="491"/>
      <c r="CI3079" s="491"/>
      <c r="CJ3079" s="491"/>
      <c r="CK3079" s="490"/>
      <c r="CL3079" s="186"/>
    </row>
    <row r="3080" spans="67:90" x14ac:dyDescent="0.2">
      <c r="BO3080" s="490"/>
      <c r="BP3080" s="73"/>
      <c r="BQ3080" s="73"/>
      <c r="BR3080" s="73"/>
      <c r="BS3080" s="493"/>
      <c r="BT3080" s="493"/>
      <c r="BU3080" s="493"/>
      <c r="BV3080" s="70"/>
      <c r="BW3080" s="70"/>
      <c r="BX3080" s="70"/>
      <c r="BY3080" s="70"/>
      <c r="BZ3080" s="70"/>
      <c r="CA3080" s="70"/>
      <c r="CB3080" s="70"/>
      <c r="CC3080" s="70"/>
      <c r="CD3080" s="491"/>
      <c r="CE3080" s="491"/>
      <c r="CF3080" s="491"/>
      <c r="CG3080" s="491"/>
      <c r="CH3080" s="491"/>
      <c r="CI3080" s="491"/>
      <c r="CJ3080" s="491"/>
      <c r="CK3080" s="490"/>
      <c r="CL3080" s="186"/>
    </row>
    <row r="3081" spans="67:90" x14ac:dyDescent="0.2">
      <c r="BO3081" s="490"/>
      <c r="BP3081" s="73"/>
      <c r="BQ3081" s="73"/>
      <c r="BR3081" s="73"/>
      <c r="BS3081" s="493"/>
      <c r="BT3081" s="493"/>
      <c r="BU3081" s="493"/>
      <c r="BV3081" s="70"/>
      <c r="BW3081" s="70"/>
      <c r="BX3081" s="70"/>
      <c r="BY3081" s="70"/>
      <c r="BZ3081" s="70"/>
      <c r="CA3081" s="70"/>
      <c r="CB3081" s="70"/>
      <c r="CC3081" s="70"/>
      <c r="CD3081" s="491"/>
      <c r="CE3081" s="491"/>
      <c r="CF3081" s="491"/>
      <c r="CG3081" s="491"/>
      <c r="CH3081" s="491"/>
      <c r="CI3081" s="491"/>
      <c r="CJ3081" s="491"/>
      <c r="CK3081" s="490"/>
      <c r="CL3081" s="186"/>
    </row>
    <row r="3082" spans="67:90" x14ac:dyDescent="0.2">
      <c r="BO3082" s="490"/>
      <c r="BP3082" s="73"/>
      <c r="BQ3082" s="73"/>
      <c r="BR3082" s="73"/>
      <c r="BS3082" s="493"/>
      <c r="BT3082" s="493"/>
      <c r="BU3082" s="493"/>
      <c r="BV3082" s="70"/>
      <c r="BW3082" s="70"/>
      <c r="BX3082" s="70"/>
      <c r="BY3082" s="70"/>
      <c r="BZ3082" s="70"/>
      <c r="CA3082" s="70"/>
      <c r="CB3082" s="70"/>
      <c r="CC3082" s="70"/>
      <c r="CD3082" s="491"/>
      <c r="CE3082" s="491"/>
      <c r="CF3082" s="491"/>
      <c r="CG3082" s="491"/>
      <c r="CH3082" s="491"/>
      <c r="CI3082" s="491"/>
      <c r="CJ3082" s="491"/>
      <c r="CK3082" s="490"/>
      <c r="CL3082" s="186"/>
    </row>
    <row r="3083" spans="67:90" x14ac:dyDescent="0.2">
      <c r="BO3083" s="490"/>
      <c r="BP3083" s="73"/>
      <c r="BQ3083" s="73"/>
      <c r="BR3083" s="73"/>
      <c r="BS3083" s="493"/>
      <c r="BT3083" s="493"/>
      <c r="BU3083" s="493"/>
      <c r="BV3083" s="70"/>
      <c r="BW3083" s="70"/>
      <c r="BX3083" s="70"/>
      <c r="BY3083" s="70"/>
      <c r="BZ3083" s="70"/>
      <c r="CA3083" s="70"/>
      <c r="CB3083" s="70"/>
      <c r="CC3083" s="70"/>
      <c r="CD3083" s="491"/>
      <c r="CE3083" s="491"/>
      <c r="CF3083" s="491"/>
      <c r="CG3083" s="491"/>
      <c r="CH3083" s="491"/>
      <c r="CI3083" s="491"/>
      <c r="CJ3083" s="491"/>
      <c r="CK3083" s="490"/>
      <c r="CL3083" s="186"/>
    </row>
    <row r="3084" spans="67:90" x14ac:dyDescent="0.2">
      <c r="BO3084" s="490"/>
      <c r="BP3084" s="73"/>
      <c r="BQ3084" s="73"/>
      <c r="BR3084" s="73"/>
      <c r="BS3084" s="493"/>
      <c r="BT3084" s="493"/>
      <c r="BU3084" s="493"/>
      <c r="BV3084" s="70"/>
      <c r="BW3084" s="70"/>
      <c r="BX3084" s="70"/>
      <c r="BY3084" s="70"/>
      <c r="BZ3084" s="70"/>
      <c r="CA3084" s="70"/>
      <c r="CB3084" s="70"/>
      <c r="CC3084" s="70"/>
      <c r="CD3084" s="491"/>
      <c r="CE3084" s="491"/>
      <c r="CF3084" s="491"/>
      <c r="CG3084" s="491"/>
      <c r="CH3084" s="491"/>
      <c r="CI3084" s="491"/>
      <c r="CJ3084" s="491"/>
      <c r="CK3084" s="490"/>
      <c r="CL3084" s="186"/>
    </row>
    <row r="3085" spans="67:90" x14ac:dyDescent="0.2">
      <c r="BO3085" s="490"/>
      <c r="BP3085" s="73"/>
      <c r="BQ3085" s="73"/>
      <c r="BR3085" s="73"/>
      <c r="BS3085" s="493"/>
      <c r="BT3085" s="493"/>
      <c r="BU3085" s="493"/>
      <c r="BV3085" s="70"/>
      <c r="BW3085" s="70"/>
      <c r="BX3085" s="70"/>
      <c r="BY3085" s="70"/>
      <c r="BZ3085" s="70"/>
      <c r="CA3085" s="70"/>
      <c r="CB3085" s="70"/>
      <c r="CC3085" s="70"/>
      <c r="CD3085" s="491"/>
      <c r="CE3085" s="491"/>
      <c r="CF3085" s="491"/>
      <c r="CG3085" s="491"/>
      <c r="CH3085" s="491"/>
      <c r="CI3085" s="491"/>
      <c r="CJ3085" s="491"/>
      <c r="CK3085" s="490"/>
      <c r="CL3085" s="186"/>
    </row>
    <row r="3086" spans="67:90" x14ac:dyDescent="0.2">
      <c r="BO3086" s="490"/>
      <c r="BP3086" s="73"/>
      <c r="BQ3086" s="73"/>
      <c r="BR3086" s="73"/>
      <c r="BS3086" s="493"/>
      <c r="BT3086" s="493"/>
      <c r="BU3086" s="493"/>
      <c r="BV3086" s="70"/>
      <c r="BW3086" s="70"/>
      <c r="BX3086" s="70"/>
      <c r="BY3086" s="70"/>
      <c r="BZ3086" s="70"/>
      <c r="CA3086" s="70"/>
      <c r="CB3086" s="70"/>
      <c r="CC3086" s="70"/>
      <c r="CD3086" s="491"/>
      <c r="CE3086" s="491"/>
      <c r="CF3086" s="491"/>
      <c r="CG3086" s="491"/>
      <c r="CH3086" s="491"/>
      <c r="CI3086" s="491"/>
      <c r="CJ3086" s="491"/>
      <c r="CK3086" s="490"/>
      <c r="CL3086" s="186"/>
    </row>
    <row r="3087" spans="67:90" x14ac:dyDescent="0.2">
      <c r="BO3087" s="490"/>
      <c r="BP3087" s="73"/>
      <c r="BQ3087" s="73"/>
      <c r="BR3087" s="73"/>
      <c r="BS3087" s="493"/>
      <c r="BT3087" s="493"/>
      <c r="BU3087" s="493"/>
      <c r="BV3087" s="70"/>
      <c r="BW3087" s="70"/>
      <c r="BX3087" s="70"/>
      <c r="BY3087" s="70"/>
      <c r="BZ3087" s="70"/>
      <c r="CA3087" s="70"/>
      <c r="CB3087" s="70"/>
      <c r="CC3087" s="70"/>
      <c r="CD3087" s="491"/>
      <c r="CE3087" s="491"/>
      <c r="CF3087" s="491"/>
      <c r="CG3087" s="491"/>
      <c r="CH3087" s="491"/>
      <c r="CI3087" s="491"/>
      <c r="CJ3087" s="491"/>
      <c r="CK3087" s="490"/>
      <c r="CL3087" s="186"/>
    </row>
    <row r="3088" spans="67:90" x14ac:dyDescent="0.2">
      <c r="BO3088" s="490"/>
      <c r="BP3088" s="73"/>
      <c r="BQ3088" s="73"/>
      <c r="BR3088" s="73"/>
      <c r="BS3088" s="493"/>
      <c r="BT3088" s="493"/>
      <c r="BU3088" s="493"/>
      <c r="BV3088" s="70"/>
      <c r="BW3088" s="70"/>
      <c r="BX3088" s="70"/>
      <c r="BY3088" s="70"/>
      <c r="BZ3088" s="70"/>
      <c r="CA3088" s="70"/>
      <c r="CB3088" s="70"/>
      <c r="CC3088" s="70"/>
      <c r="CD3088" s="491"/>
      <c r="CE3088" s="491"/>
      <c r="CF3088" s="491"/>
      <c r="CG3088" s="491"/>
      <c r="CH3088" s="491"/>
      <c r="CI3088" s="491"/>
      <c r="CJ3088" s="491"/>
      <c r="CK3088" s="490"/>
      <c r="CL3088" s="186"/>
    </row>
    <row r="3089" spans="67:90" x14ac:dyDescent="0.2">
      <c r="BO3089" s="490"/>
      <c r="BP3089" s="73"/>
      <c r="BQ3089" s="73"/>
      <c r="BR3089" s="73"/>
      <c r="BS3089" s="493"/>
      <c r="BT3089" s="493"/>
      <c r="BU3089" s="493"/>
      <c r="BV3089" s="70"/>
      <c r="BW3089" s="70"/>
      <c r="BX3089" s="70"/>
      <c r="BY3089" s="70"/>
      <c r="BZ3089" s="70"/>
      <c r="CA3089" s="70"/>
      <c r="CB3089" s="70"/>
      <c r="CC3089" s="70"/>
      <c r="CD3089" s="491"/>
      <c r="CE3089" s="491"/>
      <c r="CF3089" s="491"/>
      <c r="CG3089" s="491"/>
      <c r="CH3089" s="491"/>
      <c r="CI3089" s="491"/>
      <c r="CJ3089" s="491"/>
      <c r="CK3089" s="490"/>
      <c r="CL3089" s="186"/>
    </row>
    <row r="3090" spans="67:90" x14ac:dyDescent="0.2">
      <c r="BO3090" s="490"/>
      <c r="BP3090" s="73"/>
      <c r="BQ3090" s="73"/>
      <c r="BR3090" s="73"/>
      <c r="BS3090" s="493"/>
      <c r="BT3090" s="493"/>
      <c r="BU3090" s="493"/>
      <c r="BV3090" s="70"/>
      <c r="BW3090" s="70"/>
      <c r="BX3090" s="70"/>
      <c r="BY3090" s="70"/>
      <c r="BZ3090" s="70"/>
      <c r="CA3090" s="70"/>
      <c r="CB3090" s="70"/>
      <c r="CC3090" s="70"/>
      <c r="CD3090" s="491"/>
      <c r="CE3090" s="491"/>
      <c r="CF3090" s="491"/>
      <c r="CG3090" s="491"/>
      <c r="CH3090" s="491"/>
      <c r="CI3090" s="491"/>
      <c r="CJ3090" s="491"/>
      <c r="CK3090" s="490"/>
      <c r="CL3090" s="186"/>
    </row>
    <row r="3091" spans="67:90" x14ac:dyDescent="0.2">
      <c r="BO3091" s="490"/>
      <c r="BP3091" s="73"/>
      <c r="BQ3091" s="73"/>
      <c r="BR3091" s="73"/>
      <c r="BS3091" s="493"/>
      <c r="BT3091" s="493"/>
      <c r="BU3091" s="493"/>
      <c r="BV3091" s="70"/>
      <c r="BW3091" s="70"/>
      <c r="BX3091" s="70"/>
      <c r="BY3091" s="70"/>
      <c r="BZ3091" s="70"/>
      <c r="CA3091" s="70"/>
      <c r="CB3091" s="70"/>
      <c r="CC3091" s="70"/>
      <c r="CD3091" s="491"/>
      <c r="CE3091" s="491"/>
      <c r="CF3091" s="491"/>
      <c r="CG3091" s="491"/>
      <c r="CH3091" s="491"/>
      <c r="CI3091" s="491"/>
      <c r="CJ3091" s="491"/>
      <c r="CK3091" s="490"/>
      <c r="CL3091" s="186"/>
    </row>
    <row r="3092" spans="67:90" x14ac:dyDescent="0.2">
      <c r="BO3092" s="490"/>
      <c r="BP3092" s="73"/>
      <c r="BQ3092" s="73"/>
      <c r="BR3092" s="73"/>
      <c r="BS3092" s="493"/>
      <c r="BT3092" s="493"/>
      <c r="BU3092" s="493"/>
      <c r="BV3092" s="70"/>
      <c r="BW3092" s="70"/>
      <c r="BX3092" s="70"/>
      <c r="BY3092" s="70"/>
      <c r="BZ3092" s="70"/>
      <c r="CA3092" s="70"/>
      <c r="CB3092" s="70"/>
      <c r="CC3092" s="70"/>
      <c r="CD3092" s="491"/>
      <c r="CE3092" s="491"/>
      <c r="CF3092" s="491"/>
      <c r="CG3092" s="491"/>
      <c r="CH3092" s="491"/>
      <c r="CI3092" s="491"/>
      <c r="CJ3092" s="491"/>
      <c r="CK3092" s="490"/>
      <c r="CL3092" s="186"/>
    </row>
    <row r="3093" spans="67:90" x14ac:dyDescent="0.2">
      <c r="BO3093" s="490"/>
      <c r="BP3093" s="73"/>
      <c r="BQ3093" s="73"/>
      <c r="BR3093" s="73"/>
      <c r="BS3093" s="493"/>
      <c r="BT3093" s="493"/>
      <c r="BU3093" s="493"/>
      <c r="BV3093" s="70"/>
      <c r="BW3093" s="70"/>
      <c r="BX3093" s="70"/>
      <c r="BY3093" s="70"/>
      <c r="BZ3093" s="70"/>
      <c r="CA3093" s="70"/>
      <c r="CB3093" s="70"/>
      <c r="CC3093" s="70"/>
      <c r="CD3093" s="491"/>
      <c r="CE3093" s="491"/>
      <c r="CF3093" s="491"/>
      <c r="CG3093" s="491"/>
      <c r="CH3093" s="491"/>
      <c r="CI3093" s="491"/>
      <c r="CJ3093" s="491"/>
      <c r="CK3093" s="490"/>
      <c r="CL3093" s="186"/>
    </row>
    <row r="3094" spans="67:90" x14ac:dyDescent="0.2">
      <c r="BO3094" s="490"/>
      <c r="BP3094" s="73"/>
      <c r="BQ3094" s="73"/>
      <c r="BR3094" s="73"/>
      <c r="BS3094" s="493"/>
      <c r="BT3094" s="493"/>
      <c r="BU3094" s="493"/>
      <c r="BV3094" s="70"/>
      <c r="BW3094" s="70"/>
      <c r="BX3094" s="70"/>
      <c r="BY3094" s="70"/>
      <c r="BZ3094" s="70"/>
      <c r="CA3094" s="70"/>
      <c r="CB3094" s="70"/>
      <c r="CC3094" s="70"/>
      <c r="CD3094" s="491"/>
      <c r="CE3094" s="491"/>
      <c r="CF3094" s="491"/>
      <c r="CG3094" s="491"/>
      <c r="CH3094" s="491"/>
      <c r="CI3094" s="491"/>
      <c r="CJ3094" s="491"/>
      <c r="CK3094" s="490"/>
      <c r="CL3094" s="186"/>
    </row>
    <row r="3095" spans="67:90" x14ac:dyDescent="0.2">
      <c r="BO3095" s="490"/>
      <c r="BP3095" s="73"/>
      <c r="BQ3095" s="73"/>
      <c r="BR3095" s="73"/>
      <c r="BS3095" s="493"/>
      <c r="BT3095" s="493"/>
      <c r="BU3095" s="493"/>
      <c r="BV3095" s="70"/>
      <c r="BW3095" s="70"/>
      <c r="BX3095" s="70"/>
      <c r="BY3095" s="70"/>
      <c r="BZ3095" s="70"/>
      <c r="CA3095" s="70"/>
      <c r="CB3095" s="70"/>
      <c r="CC3095" s="70"/>
      <c r="CD3095" s="491"/>
      <c r="CE3095" s="491"/>
      <c r="CF3095" s="491"/>
      <c r="CG3095" s="491"/>
      <c r="CH3095" s="491"/>
      <c r="CI3095" s="491"/>
      <c r="CJ3095" s="491"/>
      <c r="CK3095" s="490"/>
      <c r="CL3095" s="186"/>
    </row>
    <row r="3096" spans="67:90" x14ac:dyDescent="0.2">
      <c r="BO3096" s="490"/>
      <c r="BP3096" s="73"/>
      <c r="BQ3096" s="73"/>
      <c r="BR3096" s="73"/>
      <c r="BS3096" s="493"/>
      <c r="BT3096" s="493"/>
      <c r="BU3096" s="493"/>
      <c r="BV3096" s="70"/>
      <c r="BW3096" s="70"/>
      <c r="BX3096" s="70"/>
      <c r="BY3096" s="70"/>
      <c r="BZ3096" s="70"/>
      <c r="CA3096" s="70"/>
      <c r="CB3096" s="70"/>
      <c r="CC3096" s="70"/>
      <c r="CD3096" s="491"/>
      <c r="CE3096" s="491"/>
      <c r="CF3096" s="491"/>
      <c r="CG3096" s="491"/>
      <c r="CH3096" s="491"/>
      <c r="CI3096" s="491"/>
      <c r="CJ3096" s="491"/>
      <c r="CK3096" s="490"/>
      <c r="CL3096" s="186"/>
    </row>
    <row r="3097" spans="67:90" x14ac:dyDescent="0.2">
      <c r="BO3097" s="490"/>
      <c r="BP3097" s="73"/>
      <c r="BQ3097" s="73"/>
      <c r="BR3097" s="73"/>
      <c r="BS3097" s="493"/>
      <c r="BT3097" s="493"/>
      <c r="BU3097" s="493"/>
      <c r="BV3097" s="70"/>
      <c r="BW3097" s="70"/>
      <c r="BX3097" s="70"/>
      <c r="BY3097" s="70"/>
      <c r="BZ3097" s="70"/>
      <c r="CA3097" s="70"/>
      <c r="CB3097" s="70"/>
      <c r="CC3097" s="70"/>
      <c r="CD3097" s="491"/>
      <c r="CE3097" s="491"/>
      <c r="CF3097" s="491"/>
      <c r="CG3097" s="491"/>
      <c r="CH3097" s="491"/>
      <c r="CI3097" s="491"/>
      <c r="CJ3097" s="491"/>
      <c r="CK3097" s="490"/>
      <c r="CL3097" s="186"/>
    </row>
    <row r="3098" spans="67:90" x14ac:dyDescent="0.2">
      <c r="BO3098" s="490"/>
      <c r="BP3098" s="73"/>
      <c r="BQ3098" s="73"/>
      <c r="BR3098" s="73"/>
      <c r="BS3098" s="493"/>
      <c r="BT3098" s="493"/>
      <c r="BU3098" s="493"/>
      <c r="BV3098" s="70"/>
      <c r="BW3098" s="70"/>
      <c r="BX3098" s="70"/>
      <c r="BY3098" s="70"/>
      <c r="BZ3098" s="70"/>
      <c r="CA3098" s="70"/>
      <c r="CB3098" s="70"/>
      <c r="CC3098" s="70"/>
      <c r="CD3098" s="491"/>
      <c r="CE3098" s="491"/>
      <c r="CF3098" s="491"/>
      <c r="CG3098" s="491"/>
      <c r="CH3098" s="491"/>
      <c r="CI3098" s="491"/>
      <c r="CJ3098" s="491"/>
      <c r="CK3098" s="490"/>
      <c r="CL3098" s="186"/>
    </row>
    <row r="3099" spans="67:90" x14ac:dyDescent="0.2">
      <c r="BO3099" s="490"/>
      <c r="BP3099" s="73"/>
      <c r="BQ3099" s="73"/>
      <c r="BR3099" s="73"/>
      <c r="BS3099" s="493"/>
      <c r="BT3099" s="493"/>
      <c r="BU3099" s="493"/>
      <c r="BV3099" s="70"/>
      <c r="BW3099" s="70"/>
      <c r="BX3099" s="70"/>
      <c r="BY3099" s="70"/>
      <c r="BZ3099" s="70"/>
      <c r="CA3099" s="70"/>
      <c r="CB3099" s="70"/>
      <c r="CC3099" s="70"/>
      <c r="CD3099" s="491"/>
      <c r="CE3099" s="491"/>
      <c r="CF3099" s="491"/>
      <c r="CG3099" s="491"/>
      <c r="CH3099" s="491"/>
      <c r="CI3099" s="491"/>
      <c r="CJ3099" s="491"/>
      <c r="CK3099" s="490"/>
      <c r="CL3099" s="186"/>
    </row>
    <row r="3100" spans="67:90" x14ac:dyDescent="0.2">
      <c r="BO3100" s="490"/>
      <c r="BP3100" s="73"/>
      <c r="BQ3100" s="73"/>
      <c r="BR3100" s="73"/>
      <c r="BS3100" s="493"/>
      <c r="BT3100" s="493"/>
      <c r="BU3100" s="493"/>
      <c r="BV3100" s="70"/>
      <c r="BW3100" s="70"/>
      <c r="BX3100" s="70"/>
      <c r="BY3100" s="70"/>
      <c r="BZ3100" s="70"/>
      <c r="CA3100" s="70"/>
      <c r="CB3100" s="70"/>
      <c r="CC3100" s="70"/>
      <c r="CD3100" s="491"/>
      <c r="CE3100" s="491"/>
      <c r="CF3100" s="491"/>
      <c r="CG3100" s="491"/>
      <c r="CH3100" s="491"/>
      <c r="CI3100" s="491"/>
      <c r="CJ3100" s="491"/>
      <c r="CK3100" s="490"/>
      <c r="CL3100" s="186"/>
    </row>
    <row r="3101" spans="67:90" x14ac:dyDescent="0.2">
      <c r="BO3101" s="490"/>
      <c r="BP3101" s="73"/>
      <c r="BQ3101" s="73"/>
      <c r="BR3101" s="73"/>
      <c r="BS3101" s="493"/>
      <c r="BT3101" s="493"/>
      <c r="BU3101" s="493"/>
      <c r="BV3101" s="70"/>
      <c r="BW3101" s="70"/>
      <c r="BX3101" s="70"/>
      <c r="BY3101" s="70"/>
      <c r="BZ3101" s="70"/>
      <c r="CA3101" s="70"/>
      <c r="CB3101" s="70"/>
      <c r="CC3101" s="70"/>
      <c r="CD3101" s="491"/>
      <c r="CE3101" s="491"/>
      <c r="CF3101" s="491"/>
      <c r="CG3101" s="491"/>
      <c r="CH3101" s="491"/>
      <c r="CI3101" s="491"/>
      <c r="CJ3101" s="491"/>
      <c r="CK3101" s="490"/>
      <c r="CL3101" s="186"/>
    </row>
    <row r="3102" spans="67:90" x14ac:dyDescent="0.2">
      <c r="BO3102" s="490"/>
      <c r="BP3102" s="73"/>
      <c r="BQ3102" s="73"/>
      <c r="BR3102" s="73"/>
      <c r="BS3102" s="493"/>
      <c r="BT3102" s="493"/>
      <c r="BU3102" s="493"/>
      <c r="BV3102" s="70"/>
      <c r="BW3102" s="70"/>
      <c r="BX3102" s="70"/>
      <c r="BY3102" s="70"/>
      <c r="BZ3102" s="70"/>
      <c r="CA3102" s="70"/>
      <c r="CB3102" s="70"/>
      <c r="CC3102" s="70"/>
      <c r="CD3102" s="491"/>
      <c r="CE3102" s="491"/>
      <c r="CF3102" s="491"/>
      <c r="CG3102" s="491"/>
      <c r="CH3102" s="491"/>
      <c r="CI3102" s="491"/>
      <c r="CJ3102" s="491"/>
      <c r="CK3102" s="490"/>
      <c r="CL3102" s="186"/>
    </row>
    <row r="3103" spans="67:90" x14ac:dyDescent="0.2">
      <c r="BO3103" s="490"/>
      <c r="BP3103" s="73"/>
      <c r="BQ3103" s="73"/>
      <c r="BR3103" s="73"/>
      <c r="BS3103" s="493"/>
      <c r="BT3103" s="493"/>
      <c r="BU3103" s="493"/>
      <c r="BV3103" s="70"/>
      <c r="BW3103" s="70"/>
      <c r="BX3103" s="70"/>
      <c r="BY3103" s="70"/>
      <c r="BZ3103" s="70"/>
      <c r="CA3103" s="70"/>
      <c r="CB3103" s="70"/>
      <c r="CC3103" s="70"/>
      <c r="CD3103" s="491"/>
      <c r="CE3103" s="491"/>
      <c r="CF3103" s="491"/>
      <c r="CG3103" s="491"/>
      <c r="CH3103" s="491"/>
      <c r="CI3103" s="491"/>
      <c r="CJ3103" s="491"/>
      <c r="CK3103" s="490"/>
      <c r="CL3103" s="186"/>
    </row>
    <row r="3104" spans="67:90" x14ac:dyDescent="0.2">
      <c r="BO3104" s="490"/>
      <c r="BP3104" s="73"/>
      <c r="BQ3104" s="73"/>
      <c r="BR3104" s="73"/>
      <c r="BS3104" s="493"/>
      <c r="BT3104" s="493"/>
      <c r="BU3104" s="493"/>
      <c r="BV3104" s="70"/>
      <c r="BW3104" s="70"/>
      <c r="BX3104" s="70"/>
      <c r="BY3104" s="70"/>
      <c r="BZ3104" s="70"/>
      <c r="CA3104" s="70"/>
      <c r="CB3104" s="70"/>
      <c r="CC3104" s="70"/>
      <c r="CD3104" s="491"/>
      <c r="CE3104" s="491"/>
      <c r="CF3104" s="491"/>
      <c r="CG3104" s="491"/>
      <c r="CH3104" s="491"/>
      <c r="CI3104" s="491"/>
      <c r="CJ3104" s="491"/>
      <c r="CK3104" s="490"/>
      <c r="CL3104" s="186"/>
    </row>
    <row r="3105" spans="67:90" x14ac:dyDescent="0.2">
      <c r="BO3105" s="490"/>
      <c r="BP3105" s="73"/>
      <c r="BQ3105" s="73"/>
      <c r="BR3105" s="73"/>
      <c r="BS3105" s="493"/>
      <c r="BT3105" s="493"/>
      <c r="BU3105" s="493"/>
      <c r="BV3105" s="70"/>
      <c r="BW3105" s="70"/>
      <c r="BX3105" s="70"/>
      <c r="BY3105" s="70"/>
      <c r="BZ3105" s="70"/>
      <c r="CA3105" s="70"/>
      <c r="CB3105" s="70"/>
      <c r="CC3105" s="70"/>
      <c r="CD3105" s="491"/>
      <c r="CE3105" s="491"/>
      <c r="CF3105" s="491"/>
      <c r="CG3105" s="491"/>
      <c r="CH3105" s="491"/>
      <c r="CI3105" s="491"/>
      <c r="CJ3105" s="491"/>
      <c r="CK3105" s="490"/>
      <c r="CL3105" s="186"/>
    </row>
    <row r="3106" spans="67:90" x14ac:dyDescent="0.2">
      <c r="BO3106" s="490"/>
      <c r="BP3106" s="73"/>
      <c r="BQ3106" s="73"/>
      <c r="BR3106" s="73"/>
      <c r="BS3106" s="493"/>
      <c r="BT3106" s="493"/>
      <c r="BU3106" s="493"/>
      <c r="BV3106" s="70"/>
      <c r="BW3106" s="70"/>
      <c r="BX3106" s="70"/>
      <c r="BY3106" s="70"/>
      <c r="BZ3106" s="70"/>
      <c r="CA3106" s="70"/>
      <c r="CB3106" s="70"/>
      <c r="CC3106" s="70"/>
      <c r="CD3106" s="491"/>
      <c r="CE3106" s="491"/>
      <c r="CF3106" s="491"/>
      <c r="CG3106" s="491"/>
      <c r="CH3106" s="491"/>
      <c r="CI3106" s="491"/>
      <c r="CJ3106" s="491"/>
      <c r="CK3106" s="490"/>
      <c r="CL3106" s="186"/>
    </row>
    <row r="3107" spans="67:90" x14ac:dyDescent="0.2">
      <c r="BO3107" s="490"/>
      <c r="BP3107" s="73"/>
      <c r="BQ3107" s="73"/>
      <c r="BR3107" s="73"/>
      <c r="BS3107" s="493"/>
      <c r="BT3107" s="493"/>
      <c r="BU3107" s="493"/>
      <c r="BV3107" s="70"/>
      <c r="BW3107" s="70"/>
      <c r="BX3107" s="70"/>
      <c r="BY3107" s="70"/>
      <c r="BZ3107" s="70"/>
      <c r="CA3107" s="70"/>
      <c r="CB3107" s="70"/>
      <c r="CC3107" s="70"/>
      <c r="CD3107" s="491"/>
      <c r="CE3107" s="491"/>
      <c r="CF3107" s="491"/>
      <c r="CG3107" s="491"/>
      <c r="CH3107" s="491"/>
      <c r="CI3107" s="491"/>
      <c r="CJ3107" s="491"/>
      <c r="CK3107" s="490"/>
      <c r="CL3107" s="186"/>
    </row>
    <row r="3108" spans="67:90" x14ac:dyDescent="0.2">
      <c r="BO3108" s="490"/>
      <c r="BP3108" s="73"/>
      <c r="BQ3108" s="73"/>
      <c r="BR3108" s="73"/>
      <c r="BS3108" s="493"/>
      <c r="BT3108" s="493"/>
      <c r="BU3108" s="493"/>
      <c r="BV3108" s="70"/>
      <c r="BW3108" s="70"/>
      <c r="BX3108" s="70"/>
      <c r="BY3108" s="70"/>
      <c r="BZ3108" s="70"/>
      <c r="CA3108" s="70"/>
      <c r="CB3108" s="70"/>
      <c r="CC3108" s="70"/>
      <c r="CD3108" s="491"/>
      <c r="CE3108" s="491"/>
      <c r="CF3108" s="491"/>
      <c r="CG3108" s="491"/>
      <c r="CH3108" s="491"/>
      <c r="CI3108" s="491"/>
      <c r="CJ3108" s="491"/>
      <c r="CK3108" s="490"/>
      <c r="CL3108" s="186"/>
    </row>
    <row r="3109" spans="67:90" x14ac:dyDescent="0.2">
      <c r="BO3109" s="490"/>
      <c r="BP3109" s="73"/>
      <c r="BQ3109" s="73"/>
      <c r="BR3109" s="73"/>
      <c r="BS3109" s="493"/>
      <c r="BT3109" s="493"/>
      <c r="BU3109" s="493"/>
      <c r="BV3109" s="70"/>
      <c r="BW3109" s="70"/>
      <c r="BX3109" s="70"/>
      <c r="BY3109" s="70"/>
      <c r="BZ3109" s="70"/>
      <c r="CA3109" s="70"/>
      <c r="CB3109" s="70"/>
      <c r="CC3109" s="70"/>
      <c r="CD3109" s="491"/>
      <c r="CE3109" s="491"/>
      <c r="CF3109" s="491"/>
      <c r="CG3109" s="491"/>
      <c r="CH3109" s="491"/>
      <c r="CI3109" s="491"/>
      <c r="CJ3109" s="491"/>
      <c r="CK3109" s="490"/>
      <c r="CL3109" s="186"/>
    </row>
    <row r="3110" spans="67:90" x14ac:dyDescent="0.2">
      <c r="BO3110" s="490"/>
      <c r="BP3110" s="73"/>
      <c r="BQ3110" s="73"/>
      <c r="BR3110" s="73"/>
      <c r="BS3110" s="493"/>
      <c r="BT3110" s="493"/>
      <c r="BU3110" s="493"/>
      <c r="BV3110" s="70"/>
      <c r="BW3110" s="70"/>
      <c r="BX3110" s="70"/>
      <c r="BY3110" s="70"/>
      <c r="BZ3110" s="70"/>
      <c r="CA3110" s="70"/>
      <c r="CB3110" s="70"/>
      <c r="CC3110" s="70"/>
      <c r="CD3110" s="491"/>
      <c r="CE3110" s="491"/>
      <c r="CF3110" s="491"/>
      <c r="CG3110" s="491"/>
      <c r="CH3110" s="491"/>
      <c r="CI3110" s="491"/>
      <c r="CJ3110" s="491"/>
      <c r="CK3110" s="490"/>
      <c r="CL3110" s="186"/>
    </row>
    <row r="3111" spans="67:90" x14ac:dyDescent="0.2">
      <c r="BO3111" s="490"/>
      <c r="BP3111" s="73"/>
      <c r="BQ3111" s="73"/>
      <c r="BR3111" s="73"/>
      <c r="BS3111" s="493"/>
      <c r="BT3111" s="493"/>
      <c r="BU3111" s="493"/>
      <c r="BV3111" s="70"/>
      <c r="BW3111" s="70"/>
      <c r="BX3111" s="70"/>
      <c r="BY3111" s="70"/>
      <c r="BZ3111" s="70"/>
      <c r="CA3111" s="70"/>
      <c r="CB3111" s="70"/>
      <c r="CC3111" s="70"/>
      <c r="CD3111" s="491"/>
      <c r="CE3111" s="491"/>
      <c r="CF3111" s="491"/>
      <c r="CG3111" s="491"/>
      <c r="CH3111" s="491"/>
      <c r="CI3111" s="491"/>
      <c r="CJ3111" s="491"/>
      <c r="CK3111" s="490"/>
      <c r="CL3111" s="186"/>
    </row>
    <row r="3112" spans="67:90" x14ac:dyDescent="0.2">
      <c r="BO3112" s="490"/>
      <c r="BP3112" s="73"/>
      <c r="BQ3112" s="73"/>
      <c r="BR3112" s="73"/>
      <c r="BS3112" s="493"/>
      <c r="BT3112" s="493"/>
      <c r="BU3112" s="493"/>
      <c r="BV3112" s="70"/>
      <c r="BW3112" s="70"/>
      <c r="BX3112" s="70"/>
      <c r="BY3112" s="70"/>
      <c r="BZ3112" s="70"/>
      <c r="CA3112" s="70"/>
      <c r="CB3112" s="70"/>
      <c r="CC3112" s="70"/>
      <c r="CD3112" s="491"/>
      <c r="CE3112" s="491"/>
      <c r="CF3112" s="491"/>
      <c r="CG3112" s="491"/>
      <c r="CH3112" s="491"/>
      <c r="CI3112" s="491"/>
      <c r="CJ3112" s="491"/>
      <c r="CK3112" s="490"/>
      <c r="CL3112" s="186"/>
    </row>
    <row r="3113" spans="67:90" x14ac:dyDescent="0.2">
      <c r="BO3113" s="490"/>
      <c r="BP3113" s="73"/>
      <c r="BQ3113" s="73"/>
      <c r="BR3113" s="73"/>
      <c r="BS3113" s="493"/>
      <c r="BT3113" s="493"/>
      <c r="BU3113" s="493"/>
      <c r="BV3113" s="70"/>
      <c r="BW3113" s="70"/>
      <c r="BX3113" s="70"/>
      <c r="BY3113" s="70"/>
      <c r="BZ3113" s="70"/>
      <c r="CA3113" s="70"/>
      <c r="CB3113" s="70"/>
      <c r="CC3113" s="70"/>
      <c r="CD3113" s="491"/>
      <c r="CE3113" s="491"/>
      <c r="CF3113" s="491"/>
      <c r="CG3113" s="491"/>
      <c r="CH3113" s="491"/>
      <c r="CI3113" s="491"/>
      <c r="CJ3113" s="491"/>
      <c r="CK3113" s="490"/>
      <c r="CL3113" s="186"/>
    </row>
    <row r="3114" spans="67:90" x14ac:dyDescent="0.2">
      <c r="BO3114" s="490"/>
      <c r="BP3114" s="73"/>
      <c r="BQ3114" s="73"/>
      <c r="BR3114" s="73"/>
      <c r="BS3114" s="493"/>
      <c r="BT3114" s="493"/>
      <c r="BU3114" s="493"/>
      <c r="BV3114" s="70"/>
      <c r="BW3114" s="70"/>
      <c r="BX3114" s="70"/>
      <c r="BY3114" s="70"/>
      <c r="BZ3114" s="70"/>
      <c r="CA3114" s="70"/>
      <c r="CB3114" s="70"/>
      <c r="CC3114" s="70"/>
      <c r="CD3114" s="491"/>
      <c r="CE3114" s="491"/>
      <c r="CF3114" s="491"/>
      <c r="CG3114" s="491"/>
      <c r="CH3114" s="491"/>
      <c r="CI3114" s="491"/>
      <c r="CJ3114" s="491"/>
      <c r="CK3114" s="490"/>
      <c r="CL3114" s="186"/>
    </row>
    <row r="3115" spans="67:90" x14ac:dyDescent="0.2">
      <c r="BO3115" s="490"/>
      <c r="BP3115" s="73"/>
      <c r="BQ3115" s="73"/>
      <c r="BR3115" s="73"/>
      <c r="BS3115" s="493"/>
      <c r="BT3115" s="493"/>
      <c r="BU3115" s="493"/>
      <c r="BV3115" s="70"/>
      <c r="BW3115" s="70"/>
      <c r="BX3115" s="70"/>
      <c r="BY3115" s="70"/>
      <c r="BZ3115" s="70"/>
      <c r="CA3115" s="70"/>
      <c r="CB3115" s="70"/>
      <c r="CC3115" s="70"/>
      <c r="CD3115" s="491"/>
      <c r="CE3115" s="491"/>
      <c r="CF3115" s="491"/>
      <c r="CG3115" s="491"/>
      <c r="CH3115" s="491"/>
      <c r="CI3115" s="491"/>
      <c r="CJ3115" s="491"/>
      <c r="CK3115" s="490"/>
      <c r="CL3115" s="186"/>
    </row>
    <row r="3116" spans="67:90" x14ac:dyDescent="0.2">
      <c r="BO3116" s="490"/>
      <c r="BP3116" s="73"/>
      <c r="BQ3116" s="73"/>
      <c r="BR3116" s="73"/>
      <c r="BS3116" s="493"/>
      <c r="BT3116" s="493"/>
      <c r="BU3116" s="493"/>
      <c r="BV3116" s="70"/>
      <c r="BW3116" s="70"/>
      <c r="BX3116" s="70"/>
      <c r="BY3116" s="70"/>
      <c r="BZ3116" s="70"/>
      <c r="CA3116" s="70"/>
      <c r="CB3116" s="70"/>
      <c r="CC3116" s="70"/>
      <c r="CD3116" s="491"/>
      <c r="CE3116" s="491"/>
      <c r="CF3116" s="491"/>
      <c r="CG3116" s="491"/>
      <c r="CH3116" s="491"/>
      <c r="CI3116" s="491"/>
      <c r="CJ3116" s="491"/>
      <c r="CK3116" s="490"/>
      <c r="CL3116" s="186"/>
    </row>
    <row r="3117" spans="67:90" x14ac:dyDescent="0.2">
      <c r="BO3117" s="490"/>
      <c r="BP3117" s="73"/>
      <c r="BQ3117" s="73"/>
      <c r="BR3117" s="73"/>
      <c r="BS3117" s="493"/>
      <c r="BT3117" s="493"/>
      <c r="BU3117" s="493"/>
      <c r="BV3117" s="70"/>
      <c r="BW3117" s="70"/>
      <c r="BX3117" s="70"/>
      <c r="BY3117" s="70"/>
      <c r="BZ3117" s="70"/>
      <c r="CA3117" s="70"/>
      <c r="CB3117" s="70"/>
      <c r="CC3117" s="70"/>
      <c r="CD3117" s="491"/>
      <c r="CE3117" s="491"/>
      <c r="CF3117" s="491"/>
      <c r="CG3117" s="491"/>
      <c r="CH3117" s="491"/>
      <c r="CI3117" s="491"/>
      <c r="CJ3117" s="491"/>
      <c r="CK3117" s="490"/>
      <c r="CL3117" s="186"/>
    </row>
    <row r="3118" spans="67:90" x14ac:dyDescent="0.2">
      <c r="BO3118" s="490"/>
      <c r="BP3118" s="73"/>
      <c r="BQ3118" s="73"/>
      <c r="BR3118" s="73"/>
      <c r="BS3118" s="493"/>
      <c r="BT3118" s="493"/>
      <c r="BU3118" s="493"/>
      <c r="BV3118" s="70"/>
      <c r="BW3118" s="70"/>
      <c r="BX3118" s="70"/>
      <c r="BY3118" s="70"/>
      <c r="BZ3118" s="70"/>
      <c r="CA3118" s="70"/>
      <c r="CB3118" s="70"/>
      <c r="CC3118" s="70"/>
      <c r="CD3118" s="491"/>
      <c r="CE3118" s="491"/>
      <c r="CF3118" s="491"/>
      <c r="CG3118" s="491"/>
      <c r="CH3118" s="491"/>
      <c r="CI3118" s="491"/>
      <c r="CJ3118" s="491"/>
      <c r="CK3118" s="490"/>
      <c r="CL3118" s="186"/>
    </row>
    <row r="3119" spans="67:90" x14ac:dyDescent="0.2">
      <c r="BO3119" s="490"/>
      <c r="BP3119" s="73"/>
      <c r="BQ3119" s="73"/>
      <c r="BR3119" s="73"/>
      <c r="BS3119" s="493"/>
      <c r="BT3119" s="493"/>
      <c r="BU3119" s="493"/>
      <c r="BV3119" s="70"/>
      <c r="BW3119" s="70"/>
      <c r="BX3119" s="70"/>
      <c r="BY3119" s="70"/>
      <c r="BZ3119" s="70"/>
      <c r="CA3119" s="70"/>
      <c r="CB3119" s="70"/>
      <c r="CC3119" s="70"/>
      <c r="CD3119" s="491"/>
      <c r="CE3119" s="491"/>
      <c r="CF3119" s="491"/>
      <c r="CG3119" s="491"/>
      <c r="CH3119" s="491"/>
      <c r="CI3119" s="491"/>
      <c r="CJ3119" s="491"/>
      <c r="CK3119" s="490"/>
      <c r="CL3119" s="186"/>
    </row>
    <row r="3120" spans="67:90" x14ac:dyDescent="0.2">
      <c r="BO3120" s="490"/>
      <c r="BP3120" s="73"/>
      <c r="BQ3120" s="73"/>
      <c r="BR3120" s="73"/>
      <c r="BS3120" s="493"/>
      <c r="BT3120" s="493"/>
      <c r="BU3120" s="493"/>
      <c r="BV3120" s="70"/>
      <c r="BW3120" s="70"/>
      <c r="BX3120" s="70"/>
      <c r="BY3120" s="70"/>
      <c r="BZ3120" s="70"/>
      <c r="CA3120" s="70"/>
      <c r="CB3120" s="70"/>
      <c r="CC3120" s="70"/>
      <c r="CD3120" s="491"/>
      <c r="CE3120" s="491"/>
      <c r="CF3120" s="491"/>
      <c r="CG3120" s="491"/>
      <c r="CH3120" s="491"/>
      <c r="CI3120" s="491"/>
      <c r="CJ3120" s="491"/>
      <c r="CK3120" s="490"/>
      <c r="CL3120" s="186"/>
    </row>
    <row r="3121" spans="67:90" x14ac:dyDescent="0.2">
      <c r="BO3121" s="490"/>
      <c r="BP3121" s="73"/>
      <c r="BQ3121" s="73"/>
      <c r="BR3121" s="73"/>
      <c r="BS3121" s="493"/>
      <c r="BT3121" s="493"/>
      <c r="BU3121" s="493"/>
      <c r="BV3121" s="70"/>
      <c r="BW3121" s="70"/>
      <c r="BX3121" s="70"/>
      <c r="BY3121" s="70"/>
      <c r="BZ3121" s="70"/>
      <c r="CA3121" s="70"/>
      <c r="CB3121" s="70"/>
      <c r="CC3121" s="70"/>
      <c r="CD3121" s="491"/>
      <c r="CE3121" s="491"/>
      <c r="CF3121" s="491"/>
      <c r="CG3121" s="491"/>
      <c r="CH3121" s="491"/>
      <c r="CI3121" s="491"/>
      <c r="CJ3121" s="491"/>
      <c r="CK3121" s="490"/>
      <c r="CL3121" s="186"/>
    </row>
    <row r="3122" spans="67:90" x14ac:dyDescent="0.2">
      <c r="BO3122" s="490"/>
      <c r="BP3122" s="73"/>
      <c r="BQ3122" s="73"/>
      <c r="BR3122" s="73"/>
      <c r="BS3122" s="493"/>
      <c r="BT3122" s="493"/>
      <c r="BU3122" s="493"/>
      <c r="BV3122" s="70"/>
      <c r="BW3122" s="70"/>
      <c r="BX3122" s="70"/>
      <c r="BY3122" s="70"/>
      <c r="BZ3122" s="70"/>
      <c r="CA3122" s="70"/>
      <c r="CB3122" s="70"/>
      <c r="CC3122" s="70"/>
      <c r="CD3122" s="491"/>
      <c r="CE3122" s="491"/>
      <c r="CF3122" s="491"/>
      <c r="CG3122" s="491"/>
      <c r="CH3122" s="491"/>
      <c r="CI3122" s="491"/>
      <c r="CJ3122" s="491"/>
      <c r="CK3122" s="490"/>
      <c r="CL3122" s="186"/>
    </row>
    <row r="3123" spans="67:90" x14ac:dyDescent="0.2">
      <c r="BO3123" s="490"/>
      <c r="BP3123" s="73"/>
      <c r="BQ3123" s="73"/>
      <c r="BR3123" s="73"/>
      <c r="BS3123" s="493"/>
      <c r="BT3123" s="493"/>
      <c r="BU3123" s="493"/>
      <c r="BV3123" s="70"/>
      <c r="BW3123" s="70"/>
      <c r="BX3123" s="70"/>
      <c r="BY3123" s="70"/>
      <c r="BZ3123" s="70"/>
      <c r="CA3123" s="70"/>
      <c r="CB3123" s="70"/>
      <c r="CC3123" s="70"/>
      <c r="CD3123" s="491"/>
      <c r="CE3123" s="491"/>
      <c r="CF3123" s="491"/>
      <c r="CG3123" s="491"/>
      <c r="CH3123" s="491"/>
      <c r="CI3123" s="491"/>
      <c r="CJ3123" s="491"/>
      <c r="CK3123" s="490"/>
      <c r="CL3123" s="186"/>
    </row>
    <row r="3124" spans="67:90" x14ac:dyDescent="0.2">
      <c r="BO3124" s="490"/>
      <c r="BP3124" s="73"/>
      <c r="BQ3124" s="73"/>
      <c r="BR3124" s="73"/>
      <c r="BS3124" s="493"/>
      <c r="BT3124" s="493"/>
      <c r="BU3124" s="493"/>
      <c r="BV3124" s="70"/>
      <c r="BW3124" s="70"/>
      <c r="BX3124" s="70"/>
      <c r="BY3124" s="70"/>
      <c r="BZ3124" s="70"/>
      <c r="CA3124" s="70"/>
      <c r="CB3124" s="70"/>
      <c r="CC3124" s="70"/>
      <c r="CD3124" s="491"/>
      <c r="CE3124" s="491"/>
      <c r="CF3124" s="491"/>
      <c r="CG3124" s="491"/>
      <c r="CH3124" s="491"/>
      <c r="CI3124" s="491"/>
      <c r="CJ3124" s="491"/>
      <c r="CK3124" s="490"/>
      <c r="CL3124" s="186"/>
    </row>
    <row r="3125" spans="67:90" x14ac:dyDescent="0.2">
      <c r="BO3125" s="490"/>
      <c r="BP3125" s="73"/>
      <c r="BQ3125" s="73"/>
      <c r="BR3125" s="73"/>
      <c r="BS3125" s="493"/>
      <c r="BT3125" s="493"/>
      <c r="BU3125" s="493"/>
      <c r="BV3125" s="70"/>
      <c r="BW3125" s="70"/>
      <c r="BX3125" s="70"/>
      <c r="BY3125" s="70"/>
      <c r="BZ3125" s="70"/>
      <c r="CA3125" s="70"/>
      <c r="CB3125" s="70"/>
      <c r="CC3125" s="70"/>
      <c r="CD3125" s="491"/>
      <c r="CE3125" s="491"/>
      <c r="CF3125" s="491"/>
      <c r="CG3125" s="491"/>
      <c r="CH3125" s="491"/>
      <c r="CI3125" s="491"/>
      <c r="CJ3125" s="491"/>
      <c r="CK3125" s="490"/>
      <c r="CL3125" s="186"/>
    </row>
    <row r="3126" spans="67:90" x14ac:dyDescent="0.2">
      <c r="BO3126" s="490"/>
      <c r="BP3126" s="73"/>
      <c r="BQ3126" s="73"/>
      <c r="BR3126" s="73"/>
      <c r="BS3126" s="493"/>
      <c r="BT3126" s="493"/>
      <c r="BU3126" s="493"/>
      <c r="BV3126" s="70"/>
      <c r="BW3126" s="70"/>
      <c r="BX3126" s="70"/>
      <c r="BY3126" s="70"/>
      <c r="BZ3126" s="70"/>
      <c r="CA3126" s="70"/>
      <c r="CB3126" s="70"/>
      <c r="CC3126" s="70"/>
      <c r="CD3126" s="491"/>
      <c r="CE3126" s="491"/>
      <c r="CF3126" s="491"/>
      <c r="CG3126" s="491"/>
      <c r="CH3126" s="491"/>
      <c r="CI3126" s="491"/>
      <c r="CJ3126" s="491"/>
      <c r="CK3126" s="490"/>
      <c r="CL3126" s="186"/>
    </row>
    <row r="3127" spans="67:90" x14ac:dyDescent="0.2">
      <c r="BO3127" s="490"/>
      <c r="BP3127" s="73"/>
      <c r="BQ3127" s="73"/>
      <c r="BR3127" s="73"/>
      <c r="BS3127" s="493"/>
      <c r="BT3127" s="493"/>
      <c r="BU3127" s="493"/>
      <c r="BV3127" s="70"/>
      <c r="BW3127" s="70"/>
      <c r="BX3127" s="70"/>
      <c r="BY3127" s="70"/>
      <c r="BZ3127" s="70"/>
      <c r="CA3127" s="70"/>
      <c r="CB3127" s="70"/>
      <c r="CC3127" s="70"/>
      <c r="CD3127" s="491"/>
      <c r="CE3127" s="491"/>
      <c r="CF3127" s="491"/>
      <c r="CG3127" s="491"/>
      <c r="CH3127" s="491"/>
      <c r="CI3127" s="491"/>
      <c r="CJ3127" s="491"/>
      <c r="CK3127" s="490"/>
      <c r="CL3127" s="186"/>
    </row>
    <row r="3128" spans="67:90" x14ac:dyDescent="0.2">
      <c r="BO3128" s="490"/>
      <c r="BP3128" s="73"/>
      <c r="BQ3128" s="73"/>
      <c r="BR3128" s="73"/>
      <c r="BS3128" s="493"/>
      <c r="BT3128" s="493"/>
      <c r="BU3128" s="493"/>
      <c r="BV3128" s="70"/>
      <c r="BW3128" s="70"/>
      <c r="BX3128" s="70"/>
      <c r="BY3128" s="70"/>
      <c r="BZ3128" s="70"/>
      <c r="CA3128" s="70"/>
      <c r="CB3128" s="70"/>
      <c r="CC3128" s="70"/>
      <c r="CD3128" s="491"/>
      <c r="CE3128" s="491"/>
      <c r="CF3128" s="491"/>
      <c r="CG3128" s="491"/>
      <c r="CH3128" s="491"/>
      <c r="CI3128" s="491"/>
      <c r="CJ3128" s="491"/>
      <c r="CK3128" s="490"/>
      <c r="CL3128" s="186"/>
    </row>
    <row r="3129" spans="67:90" x14ac:dyDescent="0.2">
      <c r="BO3129" s="490"/>
      <c r="BP3129" s="73"/>
      <c r="BQ3129" s="73"/>
      <c r="BR3129" s="73"/>
      <c r="BS3129" s="493"/>
      <c r="BT3129" s="493"/>
      <c r="BU3129" s="493"/>
      <c r="BV3129" s="70"/>
      <c r="BW3129" s="70"/>
      <c r="BX3129" s="70"/>
      <c r="BY3129" s="70"/>
      <c r="BZ3129" s="70"/>
      <c r="CA3129" s="70"/>
      <c r="CB3129" s="70"/>
      <c r="CC3129" s="70"/>
      <c r="CD3129" s="491"/>
      <c r="CE3129" s="491"/>
      <c r="CF3129" s="491"/>
      <c r="CG3129" s="491"/>
      <c r="CH3129" s="491"/>
      <c r="CI3129" s="491"/>
      <c r="CJ3129" s="491"/>
      <c r="CK3129" s="490"/>
      <c r="CL3129" s="186"/>
    </row>
    <row r="3130" spans="67:90" x14ac:dyDescent="0.2">
      <c r="BO3130" s="490"/>
      <c r="BP3130" s="73"/>
      <c r="BQ3130" s="73"/>
      <c r="BR3130" s="73"/>
      <c r="BS3130" s="493"/>
      <c r="BT3130" s="493"/>
      <c r="BU3130" s="493"/>
      <c r="BV3130" s="70"/>
      <c r="BW3130" s="70"/>
      <c r="BX3130" s="70"/>
      <c r="BY3130" s="70"/>
      <c r="BZ3130" s="70"/>
      <c r="CA3130" s="70"/>
      <c r="CB3130" s="70"/>
      <c r="CC3130" s="70"/>
      <c r="CD3130" s="491"/>
      <c r="CE3130" s="491"/>
      <c r="CF3130" s="491"/>
      <c r="CG3130" s="491"/>
      <c r="CH3130" s="491"/>
      <c r="CI3130" s="491"/>
      <c r="CJ3130" s="491"/>
      <c r="CK3130" s="490"/>
      <c r="CL3130" s="186"/>
    </row>
    <row r="3131" spans="67:90" x14ac:dyDescent="0.2">
      <c r="BO3131" s="490"/>
      <c r="BP3131" s="73"/>
      <c r="BQ3131" s="73"/>
      <c r="BR3131" s="73"/>
      <c r="BS3131" s="493"/>
      <c r="BT3131" s="493"/>
      <c r="BU3131" s="493"/>
      <c r="BV3131" s="70"/>
      <c r="BW3131" s="70"/>
      <c r="BX3131" s="70"/>
      <c r="BY3131" s="70"/>
      <c r="BZ3131" s="70"/>
      <c r="CA3131" s="70"/>
      <c r="CB3131" s="70"/>
      <c r="CC3131" s="70"/>
      <c r="CD3131" s="491"/>
      <c r="CE3131" s="491"/>
      <c r="CF3131" s="491"/>
      <c r="CG3131" s="491"/>
      <c r="CH3131" s="491"/>
      <c r="CI3131" s="491"/>
      <c r="CJ3131" s="491"/>
      <c r="CK3131" s="490"/>
      <c r="CL3131" s="186"/>
    </row>
    <row r="3132" spans="67:90" x14ac:dyDescent="0.2">
      <c r="BO3132" s="490"/>
      <c r="BP3132" s="73"/>
      <c r="BQ3132" s="73"/>
      <c r="BR3132" s="73"/>
      <c r="BS3132" s="493"/>
      <c r="BT3132" s="493"/>
      <c r="BU3132" s="493"/>
      <c r="BV3132" s="70"/>
      <c r="BW3132" s="70"/>
      <c r="BX3132" s="70"/>
      <c r="BY3132" s="70"/>
      <c r="BZ3132" s="70"/>
      <c r="CA3132" s="70"/>
      <c r="CB3132" s="70"/>
      <c r="CC3132" s="70"/>
      <c r="CD3132" s="491"/>
      <c r="CE3132" s="491"/>
      <c r="CF3132" s="491"/>
      <c r="CG3132" s="491"/>
      <c r="CH3132" s="491"/>
      <c r="CI3132" s="491"/>
      <c r="CJ3132" s="491"/>
      <c r="CK3132" s="490"/>
      <c r="CL3132" s="186"/>
    </row>
    <row r="3133" spans="67:90" x14ac:dyDescent="0.2">
      <c r="BO3133" s="490"/>
      <c r="BP3133" s="73"/>
      <c r="BQ3133" s="73"/>
      <c r="BR3133" s="73"/>
      <c r="BS3133" s="493"/>
      <c r="BT3133" s="493"/>
      <c r="BU3133" s="493"/>
      <c r="BV3133" s="70"/>
      <c r="BW3133" s="70"/>
      <c r="BX3133" s="70"/>
      <c r="BY3133" s="70"/>
      <c r="BZ3133" s="70"/>
      <c r="CA3133" s="70"/>
      <c r="CB3133" s="70"/>
      <c r="CC3133" s="70"/>
      <c r="CD3133" s="491"/>
      <c r="CE3133" s="491"/>
      <c r="CF3133" s="491"/>
      <c r="CG3133" s="491"/>
      <c r="CH3133" s="491"/>
      <c r="CI3133" s="491"/>
      <c r="CJ3133" s="491"/>
      <c r="CK3133" s="490"/>
      <c r="CL3133" s="186"/>
    </row>
    <row r="3134" spans="67:90" x14ac:dyDescent="0.2">
      <c r="BO3134" s="490"/>
      <c r="BP3134" s="73"/>
      <c r="BQ3134" s="73"/>
      <c r="BR3134" s="73"/>
      <c r="BS3134" s="493"/>
      <c r="BT3134" s="493"/>
      <c r="BU3134" s="493"/>
      <c r="BV3134" s="70"/>
      <c r="BW3134" s="70"/>
      <c r="BX3134" s="70"/>
      <c r="BY3134" s="70"/>
      <c r="BZ3134" s="70"/>
      <c r="CA3134" s="70"/>
      <c r="CB3134" s="70"/>
      <c r="CC3134" s="70"/>
      <c r="CD3134" s="491"/>
      <c r="CE3134" s="491"/>
      <c r="CF3134" s="491"/>
      <c r="CG3134" s="491"/>
      <c r="CH3134" s="491"/>
      <c r="CI3134" s="491"/>
      <c r="CJ3134" s="491"/>
      <c r="CK3134" s="490"/>
      <c r="CL3134" s="186"/>
    </row>
    <row r="3135" spans="67:90" x14ac:dyDescent="0.2">
      <c r="BO3135" s="490"/>
      <c r="BP3135" s="73"/>
      <c r="BQ3135" s="73"/>
      <c r="BR3135" s="73"/>
      <c r="BS3135" s="493"/>
      <c r="BT3135" s="493"/>
      <c r="BU3135" s="493"/>
      <c r="BV3135" s="70"/>
      <c r="BW3135" s="70"/>
      <c r="BX3135" s="70"/>
      <c r="BY3135" s="70"/>
      <c r="BZ3135" s="70"/>
      <c r="CA3135" s="70"/>
      <c r="CB3135" s="70"/>
      <c r="CC3135" s="70"/>
      <c r="CD3135" s="491"/>
      <c r="CE3135" s="491"/>
      <c r="CF3135" s="491"/>
      <c r="CG3135" s="491"/>
      <c r="CH3135" s="491"/>
      <c r="CI3135" s="491"/>
      <c r="CJ3135" s="491"/>
      <c r="CK3135" s="490"/>
      <c r="CL3135" s="186"/>
    </row>
    <row r="3136" spans="67:90" x14ac:dyDescent="0.2">
      <c r="BO3136" s="490"/>
      <c r="BP3136" s="73"/>
      <c r="BQ3136" s="73"/>
      <c r="BR3136" s="73"/>
      <c r="BS3136" s="493"/>
      <c r="BT3136" s="493"/>
      <c r="BU3136" s="493"/>
      <c r="BV3136" s="70"/>
      <c r="BW3136" s="70"/>
      <c r="BX3136" s="70"/>
      <c r="BY3136" s="70"/>
      <c r="BZ3136" s="70"/>
      <c r="CA3136" s="70"/>
      <c r="CB3136" s="70"/>
      <c r="CC3136" s="70"/>
      <c r="CD3136" s="491"/>
      <c r="CE3136" s="491"/>
      <c r="CF3136" s="491"/>
      <c r="CG3136" s="491"/>
      <c r="CH3136" s="491"/>
      <c r="CI3136" s="491"/>
      <c r="CJ3136" s="491"/>
      <c r="CK3136" s="490"/>
      <c r="CL3136" s="186"/>
    </row>
    <row r="3137" spans="67:90" x14ac:dyDescent="0.2">
      <c r="BO3137" s="490"/>
      <c r="BP3137" s="73"/>
      <c r="BQ3137" s="73"/>
      <c r="BR3137" s="73"/>
      <c r="BS3137" s="493"/>
      <c r="BT3137" s="493"/>
      <c r="BU3137" s="493"/>
      <c r="BV3137" s="70"/>
      <c r="BW3137" s="70"/>
      <c r="BX3137" s="70"/>
      <c r="BY3137" s="70"/>
      <c r="BZ3137" s="70"/>
      <c r="CA3137" s="70"/>
      <c r="CB3137" s="70"/>
      <c r="CC3137" s="70"/>
      <c r="CD3137" s="491"/>
      <c r="CE3137" s="491"/>
      <c r="CF3137" s="491"/>
      <c r="CG3137" s="491"/>
      <c r="CH3137" s="491"/>
      <c r="CI3137" s="491"/>
      <c r="CJ3137" s="491"/>
      <c r="CK3137" s="490"/>
      <c r="CL3137" s="186"/>
    </row>
    <row r="3138" spans="67:90" x14ac:dyDescent="0.2">
      <c r="BO3138" s="490"/>
      <c r="BP3138" s="73"/>
      <c r="BQ3138" s="73"/>
      <c r="BR3138" s="73"/>
      <c r="BS3138" s="493"/>
      <c r="BT3138" s="493"/>
      <c r="BU3138" s="493"/>
      <c r="BV3138" s="70"/>
      <c r="BW3138" s="70"/>
      <c r="BX3138" s="70"/>
      <c r="BY3138" s="70"/>
      <c r="BZ3138" s="70"/>
      <c r="CA3138" s="70"/>
      <c r="CB3138" s="70"/>
      <c r="CC3138" s="70"/>
      <c r="CD3138" s="491"/>
      <c r="CE3138" s="491"/>
      <c r="CF3138" s="491"/>
      <c r="CG3138" s="491"/>
      <c r="CH3138" s="491"/>
      <c r="CI3138" s="491"/>
      <c r="CJ3138" s="491"/>
      <c r="CK3138" s="490"/>
      <c r="CL3138" s="186"/>
    </row>
    <row r="3139" spans="67:90" x14ac:dyDescent="0.2">
      <c r="BO3139" s="490"/>
      <c r="BP3139" s="73"/>
      <c r="BQ3139" s="73"/>
      <c r="BR3139" s="73"/>
      <c r="BS3139" s="493"/>
      <c r="BT3139" s="493"/>
      <c r="BU3139" s="493"/>
      <c r="BV3139" s="70"/>
      <c r="BW3139" s="70"/>
      <c r="BX3139" s="70"/>
      <c r="BY3139" s="70"/>
      <c r="BZ3139" s="70"/>
      <c r="CA3139" s="70"/>
      <c r="CB3139" s="70"/>
      <c r="CC3139" s="70"/>
      <c r="CD3139" s="491"/>
      <c r="CE3139" s="491"/>
      <c r="CF3139" s="491"/>
      <c r="CG3139" s="491"/>
      <c r="CH3139" s="491"/>
      <c r="CI3139" s="491"/>
      <c r="CJ3139" s="491"/>
      <c r="CK3139" s="490"/>
      <c r="CL3139" s="186"/>
    </row>
    <row r="3140" spans="67:90" x14ac:dyDescent="0.2">
      <c r="BO3140" s="490"/>
      <c r="BP3140" s="73"/>
      <c r="BQ3140" s="73"/>
      <c r="BR3140" s="73"/>
      <c r="BS3140" s="493"/>
      <c r="BT3140" s="493"/>
      <c r="BU3140" s="493"/>
      <c r="BV3140" s="70"/>
      <c r="BW3140" s="70"/>
      <c r="BX3140" s="70"/>
      <c r="BY3140" s="70"/>
      <c r="BZ3140" s="70"/>
      <c r="CA3140" s="70"/>
      <c r="CB3140" s="70"/>
      <c r="CC3140" s="70"/>
      <c r="CD3140" s="491"/>
      <c r="CE3140" s="491"/>
      <c r="CF3140" s="491"/>
      <c r="CG3140" s="491"/>
      <c r="CH3140" s="491"/>
      <c r="CI3140" s="491"/>
      <c r="CJ3140" s="491"/>
      <c r="CK3140" s="490"/>
      <c r="CL3140" s="186"/>
    </row>
    <row r="3141" spans="67:90" x14ac:dyDescent="0.2">
      <c r="BO3141" s="490"/>
      <c r="BP3141" s="73"/>
      <c r="BQ3141" s="73"/>
      <c r="BR3141" s="73"/>
      <c r="BS3141" s="493"/>
      <c r="BT3141" s="493"/>
      <c r="BU3141" s="493"/>
      <c r="BV3141" s="70"/>
      <c r="BW3141" s="70"/>
      <c r="BX3141" s="70"/>
      <c r="BY3141" s="70"/>
      <c r="BZ3141" s="70"/>
      <c r="CA3141" s="70"/>
      <c r="CB3141" s="70"/>
      <c r="CC3141" s="70"/>
      <c r="CD3141" s="491"/>
      <c r="CE3141" s="491"/>
      <c r="CF3141" s="491"/>
      <c r="CG3141" s="491"/>
      <c r="CH3141" s="491"/>
      <c r="CI3141" s="491"/>
      <c r="CJ3141" s="491"/>
      <c r="CK3141" s="490"/>
      <c r="CL3141" s="186"/>
    </row>
    <row r="3142" spans="67:90" x14ac:dyDescent="0.2">
      <c r="BO3142" s="490"/>
      <c r="BP3142" s="73"/>
      <c r="BQ3142" s="73"/>
      <c r="BR3142" s="73"/>
      <c r="BS3142" s="493"/>
      <c r="BT3142" s="493"/>
      <c r="BU3142" s="493"/>
      <c r="BV3142" s="70"/>
      <c r="BW3142" s="70"/>
      <c r="BX3142" s="70"/>
      <c r="BY3142" s="70"/>
      <c r="BZ3142" s="70"/>
      <c r="CA3142" s="70"/>
      <c r="CB3142" s="70"/>
      <c r="CC3142" s="70"/>
      <c r="CD3142" s="491"/>
      <c r="CE3142" s="491"/>
      <c r="CF3142" s="491"/>
      <c r="CG3142" s="491"/>
      <c r="CH3142" s="491"/>
      <c r="CI3142" s="491"/>
      <c r="CJ3142" s="491"/>
      <c r="CK3142" s="490"/>
      <c r="CL3142" s="186"/>
    </row>
    <row r="3143" spans="67:90" x14ac:dyDescent="0.2">
      <c r="BO3143" s="490"/>
      <c r="BP3143" s="73"/>
      <c r="BQ3143" s="73"/>
      <c r="BR3143" s="73"/>
      <c r="BS3143" s="493"/>
      <c r="BT3143" s="493"/>
      <c r="BU3143" s="493"/>
      <c r="BV3143" s="70"/>
      <c r="BW3143" s="70"/>
      <c r="BX3143" s="70"/>
      <c r="BY3143" s="70"/>
      <c r="BZ3143" s="70"/>
      <c r="CA3143" s="70"/>
      <c r="CB3143" s="70"/>
      <c r="CC3143" s="70"/>
      <c r="CD3143" s="491"/>
      <c r="CE3143" s="491"/>
      <c r="CF3143" s="491"/>
      <c r="CG3143" s="491"/>
      <c r="CH3143" s="491"/>
      <c r="CI3143" s="491"/>
      <c r="CJ3143" s="491"/>
      <c r="CK3143" s="490"/>
      <c r="CL3143" s="186"/>
    </row>
    <row r="3144" spans="67:90" x14ac:dyDescent="0.2">
      <c r="BO3144" s="490"/>
      <c r="BP3144" s="73"/>
      <c r="BQ3144" s="73"/>
      <c r="BR3144" s="73"/>
      <c r="BS3144" s="493"/>
      <c r="BT3144" s="493"/>
      <c r="BU3144" s="493"/>
      <c r="BV3144" s="70"/>
      <c r="BW3144" s="70"/>
      <c r="BX3144" s="70"/>
      <c r="BY3144" s="70"/>
      <c r="BZ3144" s="70"/>
      <c r="CA3144" s="70"/>
      <c r="CB3144" s="70"/>
      <c r="CC3144" s="70"/>
      <c r="CD3144" s="491"/>
      <c r="CE3144" s="491"/>
      <c r="CF3144" s="491"/>
      <c r="CG3144" s="491"/>
      <c r="CH3144" s="491"/>
      <c r="CI3144" s="491"/>
      <c r="CJ3144" s="491"/>
      <c r="CK3144" s="490"/>
      <c r="CL3144" s="186"/>
    </row>
    <row r="3145" spans="67:90" x14ac:dyDescent="0.2">
      <c r="BO3145" s="490"/>
      <c r="BP3145" s="73"/>
      <c r="BQ3145" s="73"/>
      <c r="BR3145" s="73"/>
      <c r="BS3145" s="493"/>
      <c r="BT3145" s="493"/>
      <c r="BU3145" s="493"/>
      <c r="BV3145" s="70"/>
      <c r="BW3145" s="70"/>
      <c r="BX3145" s="70"/>
      <c r="BY3145" s="70"/>
      <c r="BZ3145" s="70"/>
      <c r="CA3145" s="70"/>
      <c r="CB3145" s="70"/>
      <c r="CC3145" s="70"/>
      <c r="CD3145" s="491"/>
      <c r="CE3145" s="491"/>
      <c r="CF3145" s="491"/>
      <c r="CG3145" s="491"/>
      <c r="CH3145" s="491"/>
      <c r="CI3145" s="491"/>
      <c r="CJ3145" s="491"/>
      <c r="CK3145" s="490"/>
      <c r="CL3145" s="186"/>
    </row>
    <row r="3146" spans="67:90" x14ac:dyDescent="0.2">
      <c r="BO3146" s="490"/>
      <c r="BP3146" s="73"/>
      <c r="BQ3146" s="73"/>
      <c r="BR3146" s="73"/>
      <c r="BS3146" s="493"/>
      <c r="BT3146" s="493"/>
      <c r="BU3146" s="493"/>
      <c r="BV3146" s="70"/>
      <c r="BW3146" s="70"/>
      <c r="BX3146" s="70"/>
      <c r="BY3146" s="70"/>
      <c r="BZ3146" s="70"/>
      <c r="CA3146" s="70"/>
      <c r="CB3146" s="70"/>
      <c r="CC3146" s="70"/>
      <c r="CD3146" s="491"/>
      <c r="CE3146" s="491"/>
      <c r="CF3146" s="491"/>
      <c r="CG3146" s="491"/>
      <c r="CH3146" s="491"/>
      <c r="CI3146" s="491"/>
      <c r="CJ3146" s="491"/>
      <c r="CK3146" s="490"/>
      <c r="CL3146" s="186"/>
    </row>
    <row r="3147" spans="67:90" x14ac:dyDescent="0.2">
      <c r="BO3147" s="490"/>
      <c r="BP3147" s="73"/>
      <c r="BQ3147" s="73"/>
      <c r="BR3147" s="73"/>
      <c r="BS3147" s="493"/>
      <c r="BT3147" s="493"/>
      <c r="BU3147" s="493"/>
      <c r="BV3147" s="70"/>
      <c r="BW3147" s="70"/>
      <c r="BX3147" s="70"/>
      <c r="BY3147" s="70"/>
      <c r="BZ3147" s="70"/>
      <c r="CA3147" s="70"/>
      <c r="CB3147" s="70"/>
      <c r="CC3147" s="70"/>
      <c r="CD3147" s="491"/>
      <c r="CE3147" s="491"/>
      <c r="CF3147" s="491"/>
      <c r="CG3147" s="491"/>
      <c r="CH3147" s="491"/>
      <c r="CI3147" s="491"/>
      <c r="CJ3147" s="491"/>
      <c r="CK3147" s="490"/>
      <c r="CL3147" s="186"/>
    </row>
    <row r="3148" spans="67:90" x14ac:dyDescent="0.2">
      <c r="BO3148" s="490"/>
      <c r="BP3148" s="73"/>
      <c r="BQ3148" s="73"/>
      <c r="BR3148" s="73"/>
      <c r="BS3148" s="493"/>
      <c r="BT3148" s="493"/>
      <c r="BU3148" s="493"/>
      <c r="BV3148" s="70"/>
      <c r="BW3148" s="70"/>
      <c r="BX3148" s="70"/>
      <c r="BY3148" s="70"/>
      <c r="BZ3148" s="70"/>
      <c r="CA3148" s="70"/>
      <c r="CB3148" s="70"/>
      <c r="CC3148" s="70"/>
      <c r="CD3148" s="491"/>
      <c r="CE3148" s="491"/>
      <c r="CF3148" s="491"/>
      <c r="CG3148" s="491"/>
      <c r="CH3148" s="491"/>
      <c r="CI3148" s="491"/>
      <c r="CJ3148" s="491"/>
      <c r="CK3148" s="490"/>
      <c r="CL3148" s="186"/>
    </row>
    <row r="3149" spans="67:90" x14ac:dyDescent="0.2">
      <c r="BO3149" s="490"/>
      <c r="BP3149" s="73"/>
      <c r="BQ3149" s="73"/>
      <c r="BR3149" s="73"/>
      <c r="BS3149" s="493"/>
      <c r="BT3149" s="493"/>
      <c r="BU3149" s="493"/>
      <c r="BV3149" s="70"/>
      <c r="BW3149" s="70"/>
      <c r="BX3149" s="70"/>
      <c r="BY3149" s="70"/>
      <c r="BZ3149" s="70"/>
      <c r="CA3149" s="70"/>
      <c r="CB3149" s="70"/>
      <c r="CC3149" s="70"/>
      <c r="CD3149" s="491"/>
      <c r="CE3149" s="491"/>
      <c r="CF3149" s="491"/>
      <c r="CG3149" s="491"/>
      <c r="CH3149" s="491"/>
      <c r="CI3149" s="491"/>
      <c r="CJ3149" s="491"/>
      <c r="CK3149" s="490"/>
      <c r="CL3149" s="186"/>
    </row>
    <row r="3150" spans="67:90" x14ac:dyDescent="0.2">
      <c r="BO3150" s="490"/>
      <c r="BP3150" s="73"/>
      <c r="BQ3150" s="73"/>
      <c r="BR3150" s="73"/>
      <c r="BS3150" s="493"/>
      <c r="BT3150" s="493"/>
      <c r="BU3150" s="493"/>
      <c r="BV3150" s="70"/>
      <c r="BW3150" s="70"/>
      <c r="BX3150" s="70"/>
      <c r="BY3150" s="70"/>
      <c r="BZ3150" s="70"/>
      <c r="CA3150" s="70"/>
      <c r="CB3150" s="70"/>
      <c r="CC3150" s="70"/>
      <c r="CD3150" s="491"/>
      <c r="CE3150" s="491"/>
      <c r="CF3150" s="491"/>
      <c r="CG3150" s="491"/>
      <c r="CH3150" s="491"/>
      <c r="CI3150" s="491"/>
      <c r="CJ3150" s="491"/>
      <c r="CK3150" s="490"/>
      <c r="CL3150" s="186"/>
    </row>
    <row r="3151" spans="67:90" x14ac:dyDescent="0.2">
      <c r="BO3151" s="490"/>
      <c r="BP3151" s="73"/>
      <c r="BQ3151" s="73"/>
      <c r="BR3151" s="73"/>
      <c r="BS3151" s="493"/>
      <c r="BT3151" s="493"/>
      <c r="BU3151" s="493"/>
      <c r="BV3151" s="70"/>
      <c r="BW3151" s="70"/>
      <c r="BX3151" s="70"/>
      <c r="BY3151" s="70"/>
      <c r="BZ3151" s="70"/>
      <c r="CA3151" s="70"/>
      <c r="CB3151" s="70"/>
      <c r="CC3151" s="70"/>
      <c r="CD3151" s="491"/>
      <c r="CE3151" s="491"/>
      <c r="CF3151" s="491"/>
      <c r="CG3151" s="491"/>
      <c r="CH3151" s="491"/>
      <c r="CI3151" s="491"/>
      <c r="CJ3151" s="491"/>
      <c r="CK3151" s="490"/>
      <c r="CL3151" s="186"/>
    </row>
    <row r="3152" spans="67:90" x14ac:dyDescent="0.2">
      <c r="BO3152" s="490"/>
      <c r="BP3152" s="73"/>
      <c r="BQ3152" s="73"/>
      <c r="BR3152" s="73"/>
      <c r="BS3152" s="493"/>
      <c r="BT3152" s="493"/>
      <c r="BU3152" s="493"/>
      <c r="BV3152" s="70"/>
      <c r="BW3152" s="70"/>
      <c r="BX3152" s="70"/>
      <c r="BY3152" s="70"/>
      <c r="BZ3152" s="70"/>
      <c r="CA3152" s="70"/>
      <c r="CB3152" s="70"/>
      <c r="CC3152" s="70"/>
      <c r="CD3152" s="491"/>
      <c r="CE3152" s="491"/>
      <c r="CF3152" s="491"/>
      <c r="CG3152" s="491"/>
      <c r="CH3152" s="491"/>
      <c r="CI3152" s="491"/>
      <c r="CJ3152" s="491"/>
      <c r="CK3152" s="490"/>
      <c r="CL3152" s="186"/>
    </row>
    <row r="3153" spans="67:90" x14ac:dyDescent="0.2">
      <c r="BO3153" s="490"/>
      <c r="BP3153" s="73"/>
      <c r="BQ3153" s="73"/>
      <c r="BR3153" s="73"/>
      <c r="BS3153" s="493"/>
      <c r="BT3153" s="493"/>
      <c r="BU3153" s="493"/>
      <c r="BV3153" s="70"/>
      <c r="BW3153" s="70"/>
      <c r="BX3153" s="70"/>
      <c r="BY3153" s="70"/>
      <c r="BZ3153" s="70"/>
      <c r="CA3153" s="70"/>
      <c r="CB3153" s="70"/>
      <c r="CC3153" s="70"/>
      <c r="CD3153" s="491"/>
      <c r="CE3153" s="491"/>
      <c r="CF3153" s="491"/>
      <c r="CG3153" s="491"/>
      <c r="CH3153" s="491"/>
      <c r="CI3153" s="491"/>
      <c r="CJ3153" s="491"/>
      <c r="CK3153" s="490"/>
      <c r="CL3153" s="186"/>
    </row>
    <row r="3154" spans="67:90" x14ac:dyDescent="0.2">
      <c r="BO3154" s="490"/>
      <c r="BP3154" s="73"/>
      <c r="BQ3154" s="73"/>
      <c r="BR3154" s="73"/>
      <c r="BS3154" s="493"/>
      <c r="BT3154" s="493"/>
      <c r="BU3154" s="493"/>
      <c r="BV3154" s="70"/>
      <c r="BW3154" s="70"/>
      <c r="BX3154" s="70"/>
      <c r="BY3154" s="70"/>
      <c r="BZ3154" s="70"/>
      <c r="CA3154" s="70"/>
      <c r="CB3154" s="70"/>
      <c r="CC3154" s="70"/>
      <c r="CD3154" s="491"/>
      <c r="CE3154" s="491"/>
      <c r="CF3154" s="491"/>
      <c r="CG3154" s="491"/>
      <c r="CH3154" s="491"/>
      <c r="CI3154" s="491"/>
      <c r="CJ3154" s="491"/>
      <c r="CK3154" s="490"/>
      <c r="CL3154" s="186"/>
    </row>
    <row r="3155" spans="67:90" x14ac:dyDescent="0.2">
      <c r="BO3155" s="490"/>
      <c r="BP3155" s="73"/>
      <c r="BQ3155" s="73"/>
      <c r="BR3155" s="73"/>
      <c r="BS3155" s="493"/>
      <c r="BT3155" s="493"/>
      <c r="BU3155" s="493"/>
      <c r="BV3155" s="70"/>
      <c r="BW3155" s="70"/>
      <c r="BX3155" s="70"/>
      <c r="BY3155" s="70"/>
      <c r="BZ3155" s="70"/>
      <c r="CA3155" s="70"/>
      <c r="CB3155" s="70"/>
      <c r="CC3155" s="70"/>
      <c r="CD3155" s="491"/>
      <c r="CE3155" s="491"/>
      <c r="CF3155" s="491"/>
      <c r="CG3155" s="491"/>
      <c r="CH3155" s="491"/>
      <c r="CI3155" s="491"/>
      <c r="CJ3155" s="491"/>
      <c r="CK3155" s="490"/>
      <c r="CL3155" s="186"/>
    </row>
    <row r="3156" spans="67:90" x14ac:dyDescent="0.2">
      <c r="BO3156" s="490"/>
      <c r="BP3156" s="73"/>
      <c r="BQ3156" s="73"/>
      <c r="BR3156" s="73"/>
      <c r="BS3156" s="493"/>
      <c r="BT3156" s="493"/>
      <c r="BU3156" s="493"/>
      <c r="BV3156" s="70"/>
      <c r="BW3156" s="70"/>
      <c r="BX3156" s="70"/>
      <c r="BY3156" s="70"/>
      <c r="BZ3156" s="70"/>
      <c r="CA3156" s="70"/>
      <c r="CB3156" s="70"/>
      <c r="CC3156" s="70"/>
      <c r="CD3156" s="491"/>
      <c r="CE3156" s="491"/>
      <c r="CF3156" s="491"/>
      <c r="CG3156" s="491"/>
      <c r="CH3156" s="491"/>
      <c r="CI3156" s="491"/>
      <c r="CJ3156" s="491"/>
      <c r="CK3156" s="490"/>
      <c r="CL3156" s="186"/>
    </row>
    <row r="3157" spans="67:90" x14ac:dyDescent="0.2">
      <c r="BO3157" s="490"/>
      <c r="BP3157" s="73"/>
      <c r="BQ3157" s="73"/>
      <c r="BR3157" s="73"/>
      <c r="BS3157" s="493"/>
      <c r="BT3157" s="493"/>
      <c r="BU3157" s="493"/>
      <c r="BV3157" s="70"/>
      <c r="BW3157" s="70"/>
      <c r="BX3157" s="70"/>
      <c r="BY3157" s="70"/>
      <c r="BZ3157" s="70"/>
      <c r="CA3157" s="70"/>
      <c r="CB3157" s="70"/>
      <c r="CC3157" s="70"/>
      <c r="CD3157" s="491"/>
      <c r="CE3157" s="491"/>
      <c r="CF3157" s="491"/>
      <c r="CG3157" s="491"/>
      <c r="CH3157" s="491"/>
      <c r="CI3157" s="491"/>
      <c r="CJ3157" s="491"/>
      <c r="CK3157" s="490"/>
      <c r="CL3157" s="186"/>
    </row>
    <row r="3158" spans="67:90" x14ac:dyDescent="0.2">
      <c r="BO3158" s="490"/>
      <c r="BP3158" s="73"/>
      <c r="BQ3158" s="73"/>
      <c r="BR3158" s="73"/>
      <c r="BS3158" s="493"/>
      <c r="BT3158" s="493"/>
      <c r="BU3158" s="493"/>
      <c r="BV3158" s="70"/>
      <c r="BW3158" s="70"/>
      <c r="BX3158" s="70"/>
      <c r="BY3158" s="70"/>
      <c r="BZ3158" s="70"/>
      <c r="CA3158" s="70"/>
      <c r="CB3158" s="70"/>
      <c r="CC3158" s="70"/>
      <c r="CD3158" s="491"/>
      <c r="CE3158" s="491"/>
      <c r="CF3158" s="491"/>
      <c r="CG3158" s="491"/>
      <c r="CH3158" s="491"/>
      <c r="CI3158" s="491"/>
      <c r="CJ3158" s="491"/>
      <c r="CK3158" s="490"/>
      <c r="CL3158" s="186"/>
    </row>
    <row r="3159" spans="67:90" x14ac:dyDescent="0.2">
      <c r="BO3159" s="490"/>
      <c r="BP3159" s="73"/>
      <c r="BQ3159" s="73"/>
      <c r="BR3159" s="73"/>
      <c r="BS3159" s="493"/>
      <c r="BT3159" s="493"/>
      <c r="BU3159" s="493"/>
      <c r="BV3159" s="70"/>
      <c r="BW3159" s="70"/>
      <c r="BX3159" s="70"/>
      <c r="BY3159" s="70"/>
      <c r="BZ3159" s="70"/>
      <c r="CA3159" s="70"/>
      <c r="CB3159" s="70"/>
      <c r="CC3159" s="70"/>
      <c r="CD3159" s="491"/>
      <c r="CE3159" s="491"/>
      <c r="CF3159" s="491"/>
      <c r="CG3159" s="491"/>
      <c r="CH3159" s="491"/>
      <c r="CI3159" s="491"/>
      <c r="CJ3159" s="491"/>
      <c r="CK3159" s="490"/>
      <c r="CL3159" s="186"/>
    </row>
    <row r="3160" spans="67:90" x14ac:dyDescent="0.2">
      <c r="BO3160" s="490"/>
      <c r="BP3160" s="73"/>
      <c r="BQ3160" s="73"/>
      <c r="BR3160" s="73"/>
      <c r="BS3160" s="493"/>
      <c r="BT3160" s="493"/>
      <c r="BU3160" s="493"/>
      <c r="BV3160" s="70"/>
      <c r="BW3160" s="70"/>
      <c r="BX3160" s="70"/>
      <c r="BY3160" s="70"/>
      <c r="BZ3160" s="70"/>
      <c r="CA3160" s="70"/>
      <c r="CB3160" s="70"/>
      <c r="CC3160" s="70"/>
      <c r="CD3160" s="491"/>
      <c r="CE3160" s="491"/>
      <c r="CF3160" s="491"/>
      <c r="CG3160" s="491"/>
      <c r="CH3160" s="491"/>
      <c r="CI3160" s="491"/>
      <c r="CJ3160" s="491"/>
      <c r="CK3160" s="490"/>
      <c r="CL3160" s="186"/>
    </row>
    <row r="3161" spans="67:90" x14ac:dyDescent="0.2">
      <c r="BO3161" s="490"/>
      <c r="BP3161" s="73"/>
      <c r="BQ3161" s="73"/>
      <c r="BR3161" s="73"/>
      <c r="BS3161" s="493"/>
      <c r="BT3161" s="493"/>
      <c r="BU3161" s="493"/>
      <c r="BV3161" s="70"/>
      <c r="BW3161" s="70"/>
      <c r="BX3161" s="70"/>
      <c r="BY3161" s="70"/>
      <c r="BZ3161" s="70"/>
      <c r="CA3161" s="70"/>
      <c r="CB3161" s="70"/>
      <c r="CC3161" s="70"/>
      <c r="CD3161" s="491"/>
      <c r="CE3161" s="491"/>
      <c r="CF3161" s="491"/>
      <c r="CG3161" s="491"/>
      <c r="CH3161" s="491"/>
      <c r="CI3161" s="491"/>
      <c r="CJ3161" s="491"/>
      <c r="CK3161" s="490"/>
      <c r="CL3161" s="186"/>
    </row>
    <row r="3162" spans="67:90" x14ac:dyDescent="0.2">
      <c r="BO3162" s="490"/>
      <c r="BP3162" s="73"/>
      <c r="BQ3162" s="73"/>
      <c r="BR3162" s="73"/>
      <c r="BS3162" s="493"/>
      <c r="BT3162" s="493"/>
      <c r="BU3162" s="493"/>
      <c r="BV3162" s="70"/>
      <c r="BW3162" s="70"/>
      <c r="BX3162" s="70"/>
      <c r="BY3162" s="70"/>
      <c r="BZ3162" s="70"/>
      <c r="CA3162" s="70"/>
      <c r="CB3162" s="70"/>
      <c r="CC3162" s="70"/>
      <c r="CD3162" s="491"/>
      <c r="CE3162" s="491"/>
      <c r="CF3162" s="491"/>
      <c r="CG3162" s="491"/>
      <c r="CH3162" s="491"/>
      <c r="CI3162" s="491"/>
      <c r="CJ3162" s="491"/>
      <c r="CK3162" s="490"/>
      <c r="CL3162" s="186"/>
    </row>
    <row r="3163" spans="67:90" x14ac:dyDescent="0.2">
      <c r="BO3163" s="490"/>
      <c r="BP3163" s="73"/>
      <c r="BQ3163" s="73"/>
      <c r="BR3163" s="73"/>
      <c r="BS3163" s="493"/>
      <c r="BT3163" s="493"/>
      <c r="BU3163" s="493"/>
      <c r="BV3163" s="70"/>
      <c r="BW3163" s="70"/>
      <c r="BX3163" s="70"/>
      <c r="BY3163" s="70"/>
      <c r="BZ3163" s="70"/>
      <c r="CA3163" s="70"/>
      <c r="CB3163" s="70"/>
      <c r="CC3163" s="70"/>
      <c r="CD3163" s="491"/>
      <c r="CE3163" s="491"/>
      <c r="CF3163" s="491"/>
      <c r="CG3163" s="491"/>
      <c r="CH3163" s="491"/>
      <c r="CI3163" s="491"/>
      <c r="CJ3163" s="491"/>
      <c r="CK3163" s="490"/>
      <c r="CL3163" s="186"/>
    </row>
    <row r="3164" spans="67:90" x14ac:dyDescent="0.2">
      <c r="BO3164" s="490"/>
      <c r="BP3164" s="73"/>
      <c r="BQ3164" s="73"/>
      <c r="BR3164" s="73"/>
      <c r="BS3164" s="493"/>
      <c r="BT3164" s="493"/>
      <c r="BU3164" s="493"/>
      <c r="BV3164" s="70"/>
      <c r="BW3164" s="70"/>
      <c r="BX3164" s="70"/>
      <c r="BY3164" s="70"/>
      <c r="BZ3164" s="70"/>
      <c r="CA3164" s="70"/>
      <c r="CB3164" s="70"/>
      <c r="CC3164" s="70"/>
      <c r="CD3164" s="491"/>
      <c r="CE3164" s="491"/>
      <c r="CF3164" s="491"/>
      <c r="CG3164" s="491"/>
      <c r="CH3164" s="491"/>
      <c r="CI3164" s="491"/>
      <c r="CJ3164" s="491"/>
      <c r="CK3164" s="490"/>
      <c r="CL3164" s="186"/>
    </row>
    <row r="3165" spans="67:90" x14ac:dyDescent="0.2">
      <c r="BO3165" s="490"/>
      <c r="BP3165" s="73"/>
      <c r="BQ3165" s="73"/>
      <c r="BR3165" s="73"/>
      <c r="BS3165" s="493"/>
      <c r="BT3165" s="493"/>
      <c r="BU3165" s="493"/>
      <c r="BV3165" s="70"/>
      <c r="BW3165" s="70"/>
      <c r="BX3165" s="70"/>
      <c r="BY3165" s="70"/>
      <c r="BZ3165" s="70"/>
      <c r="CA3165" s="70"/>
      <c r="CB3165" s="70"/>
      <c r="CC3165" s="70"/>
      <c r="CD3165" s="491"/>
      <c r="CE3165" s="491"/>
      <c r="CF3165" s="491"/>
      <c r="CG3165" s="491"/>
      <c r="CH3165" s="491"/>
      <c r="CI3165" s="491"/>
      <c r="CJ3165" s="491"/>
      <c r="CK3165" s="490"/>
      <c r="CL3165" s="186"/>
    </row>
    <row r="3166" spans="67:90" x14ac:dyDescent="0.2">
      <c r="BO3166" s="490"/>
      <c r="BP3166" s="73"/>
      <c r="BQ3166" s="73"/>
      <c r="BR3166" s="73"/>
      <c r="BS3166" s="493"/>
      <c r="BT3166" s="493"/>
      <c r="BU3166" s="493"/>
      <c r="BV3166" s="70"/>
      <c r="BW3166" s="70"/>
      <c r="BX3166" s="70"/>
      <c r="BY3166" s="70"/>
      <c r="BZ3166" s="70"/>
      <c r="CA3166" s="70"/>
      <c r="CB3166" s="70"/>
      <c r="CC3166" s="70"/>
      <c r="CD3166" s="491"/>
      <c r="CE3166" s="491"/>
      <c r="CF3166" s="491"/>
      <c r="CG3166" s="491"/>
      <c r="CH3166" s="491"/>
      <c r="CI3166" s="491"/>
      <c r="CJ3166" s="491"/>
      <c r="CK3166" s="490"/>
      <c r="CL3166" s="186"/>
    </row>
    <row r="3167" spans="67:90" x14ac:dyDescent="0.2">
      <c r="BO3167" s="490"/>
      <c r="BP3167" s="73"/>
      <c r="BQ3167" s="73"/>
      <c r="BR3167" s="73"/>
      <c r="BS3167" s="493"/>
      <c r="BT3167" s="493"/>
      <c r="BU3167" s="493"/>
      <c r="BV3167" s="70"/>
      <c r="BW3167" s="70"/>
      <c r="BX3167" s="70"/>
      <c r="BY3167" s="70"/>
      <c r="BZ3167" s="70"/>
      <c r="CA3167" s="70"/>
      <c r="CB3167" s="70"/>
      <c r="CC3167" s="70"/>
      <c r="CD3167" s="491"/>
      <c r="CE3167" s="491"/>
      <c r="CF3167" s="491"/>
      <c r="CG3167" s="491"/>
      <c r="CH3167" s="491"/>
      <c r="CI3167" s="491"/>
      <c r="CJ3167" s="491"/>
      <c r="CK3167" s="490"/>
      <c r="CL3167" s="186"/>
    </row>
    <row r="3168" spans="67:90" x14ac:dyDescent="0.2">
      <c r="BO3168" s="490"/>
      <c r="BP3168" s="73"/>
      <c r="BQ3168" s="73"/>
      <c r="BR3168" s="73"/>
      <c r="BS3168" s="493"/>
      <c r="BT3168" s="493"/>
      <c r="BU3168" s="493"/>
      <c r="BV3168" s="70"/>
      <c r="BW3168" s="70"/>
      <c r="BX3168" s="70"/>
      <c r="BY3168" s="70"/>
      <c r="BZ3168" s="70"/>
      <c r="CA3168" s="70"/>
      <c r="CB3168" s="70"/>
      <c r="CC3168" s="70"/>
      <c r="CD3168" s="491"/>
      <c r="CE3168" s="491"/>
      <c r="CF3168" s="491"/>
      <c r="CG3168" s="491"/>
      <c r="CH3168" s="491"/>
      <c r="CI3168" s="491"/>
      <c r="CJ3168" s="491"/>
      <c r="CK3168" s="490"/>
      <c r="CL3168" s="186"/>
    </row>
    <row r="3169" spans="67:90" x14ac:dyDescent="0.2">
      <c r="BO3169" s="490"/>
      <c r="BP3169" s="73"/>
      <c r="BQ3169" s="73"/>
      <c r="BR3169" s="73"/>
      <c r="BS3169" s="493"/>
      <c r="BT3169" s="493"/>
      <c r="BU3169" s="493"/>
      <c r="BV3169" s="70"/>
      <c r="BW3169" s="70"/>
      <c r="BX3169" s="70"/>
      <c r="BY3169" s="70"/>
      <c r="BZ3169" s="70"/>
      <c r="CA3169" s="70"/>
      <c r="CB3169" s="70"/>
      <c r="CC3169" s="70"/>
      <c r="CD3169" s="491"/>
      <c r="CE3169" s="491"/>
      <c r="CF3169" s="491"/>
      <c r="CG3169" s="491"/>
      <c r="CH3169" s="491"/>
      <c r="CI3169" s="491"/>
      <c r="CJ3169" s="491"/>
      <c r="CK3169" s="490"/>
      <c r="CL3169" s="186"/>
    </row>
    <row r="3170" spans="67:90" x14ac:dyDescent="0.2">
      <c r="BO3170" s="490"/>
      <c r="BP3170" s="73"/>
      <c r="BQ3170" s="73"/>
      <c r="BR3170" s="73"/>
      <c r="BS3170" s="493"/>
      <c r="BT3170" s="493"/>
      <c r="BU3170" s="493"/>
      <c r="BV3170" s="70"/>
      <c r="BW3170" s="70"/>
      <c r="BX3170" s="70"/>
      <c r="BY3170" s="70"/>
      <c r="BZ3170" s="70"/>
      <c r="CA3170" s="70"/>
      <c r="CB3170" s="70"/>
      <c r="CC3170" s="70"/>
      <c r="CD3170" s="491"/>
      <c r="CE3170" s="491"/>
      <c r="CF3170" s="491"/>
      <c r="CG3170" s="491"/>
      <c r="CH3170" s="491"/>
      <c r="CI3170" s="491"/>
      <c r="CJ3170" s="491"/>
      <c r="CK3170" s="490"/>
      <c r="CL3170" s="186"/>
    </row>
    <row r="3171" spans="67:90" x14ac:dyDescent="0.2">
      <c r="BO3171" s="490"/>
      <c r="BP3171" s="73"/>
      <c r="BQ3171" s="73"/>
      <c r="BR3171" s="73"/>
      <c r="BS3171" s="493"/>
      <c r="BT3171" s="493"/>
      <c r="BU3171" s="493"/>
      <c r="BV3171" s="70"/>
      <c r="BW3171" s="70"/>
      <c r="BX3171" s="70"/>
      <c r="BY3171" s="70"/>
      <c r="BZ3171" s="70"/>
      <c r="CA3171" s="70"/>
      <c r="CB3171" s="70"/>
      <c r="CC3171" s="70"/>
      <c r="CD3171" s="491"/>
      <c r="CE3171" s="491"/>
      <c r="CF3171" s="491"/>
      <c r="CG3171" s="491"/>
      <c r="CH3171" s="491"/>
      <c r="CI3171" s="491"/>
      <c r="CJ3171" s="491"/>
      <c r="CK3171" s="490"/>
      <c r="CL3171" s="186"/>
    </row>
    <row r="3172" spans="67:90" x14ac:dyDescent="0.2">
      <c r="BO3172" s="490"/>
      <c r="BP3172" s="73"/>
      <c r="BQ3172" s="73"/>
      <c r="BR3172" s="73"/>
      <c r="BS3172" s="493"/>
      <c r="BT3172" s="493"/>
      <c r="BU3172" s="493"/>
      <c r="BV3172" s="70"/>
      <c r="BW3172" s="70"/>
      <c r="BX3172" s="70"/>
      <c r="BY3172" s="70"/>
      <c r="BZ3172" s="70"/>
      <c r="CA3172" s="70"/>
      <c r="CB3172" s="70"/>
      <c r="CC3172" s="70"/>
      <c r="CD3172" s="491"/>
      <c r="CE3172" s="491"/>
      <c r="CF3172" s="491"/>
      <c r="CG3172" s="491"/>
      <c r="CH3172" s="491"/>
      <c r="CI3172" s="491"/>
      <c r="CJ3172" s="491"/>
      <c r="CK3172" s="490"/>
      <c r="CL3172" s="186"/>
    </row>
    <row r="3173" spans="67:90" x14ac:dyDescent="0.2">
      <c r="BO3173" s="490"/>
      <c r="BP3173" s="73"/>
      <c r="BQ3173" s="73"/>
      <c r="BR3173" s="73"/>
      <c r="BS3173" s="493"/>
      <c r="BT3173" s="493"/>
      <c r="BU3173" s="493"/>
      <c r="BV3173" s="70"/>
      <c r="BW3173" s="70"/>
      <c r="BX3173" s="70"/>
      <c r="BY3173" s="70"/>
      <c r="BZ3173" s="70"/>
      <c r="CA3173" s="70"/>
      <c r="CB3173" s="70"/>
      <c r="CC3173" s="70"/>
      <c r="CD3173" s="491"/>
      <c r="CE3173" s="491"/>
      <c r="CF3173" s="491"/>
      <c r="CG3173" s="491"/>
      <c r="CH3173" s="491"/>
      <c r="CI3173" s="491"/>
      <c r="CJ3173" s="491"/>
      <c r="CK3173" s="490"/>
      <c r="CL3173" s="186"/>
    </row>
    <row r="3174" spans="67:90" x14ac:dyDescent="0.2">
      <c r="BO3174" s="490"/>
      <c r="BP3174" s="73"/>
      <c r="BQ3174" s="73"/>
      <c r="BR3174" s="73"/>
      <c r="BS3174" s="493"/>
      <c r="BT3174" s="493"/>
      <c r="BU3174" s="493"/>
      <c r="BV3174" s="70"/>
      <c r="BW3174" s="70"/>
      <c r="BX3174" s="70"/>
      <c r="BY3174" s="70"/>
      <c r="BZ3174" s="70"/>
      <c r="CA3174" s="70"/>
      <c r="CB3174" s="70"/>
      <c r="CC3174" s="70"/>
      <c r="CD3174" s="491"/>
      <c r="CE3174" s="491"/>
      <c r="CF3174" s="491"/>
      <c r="CG3174" s="491"/>
      <c r="CH3174" s="491"/>
      <c r="CI3174" s="491"/>
      <c r="CJ3174" s="491"/>
      <c r="CK3174" s="490"/>
      <c r="CL3174" s="186"/>
    </row>
    <row r="3175" spans="67:90" x14ac:dyDescent="0.2">
      <c r="BO3175" s="490"/>
      <c r="BP3175" s="73"/>
      <c r="BQ3175" s="73"/>
      <c r="BR3175" s="73"/>
      <c r="BS3175" s="493"/>
      <c r="BT3175" s="493"/>
      <c r="BU3175" s="493"/>
      <c r="BV3175" s="70"/>
      <c r="BW3175" s="70"/>
      <c r="BX3175" s="70"/>
      <c r="BY3175" s="70"/>
      <c r="BZ3175" s="70"/>
      <c r="CA3175" s="70"/>
      <c r="CB3175" s="70"/>
      <c r="CC3175" s="70"/>
      <c r="CD3175" s="491"/>
      <c r="CE3175" s="491"/>
      <c r="CF3175" s="491"/>
      <c r="CG3175" s="491"/>
      <c r="CH3175" s="491"/>
      <c r="CI3175" s="491"/>
      <c r="CJ3175" s="491"/>
      <c r="CK3175" s="490"/>
      <c r="CL3175" s="186"/>
    </row>
    <row r="3176" spans="67:90" x14ac:dyDescent="0.2">
      <c r="BO3176" s="490"/>
      <c r="BP3176" s="73"/>
      <c r="BQ3176" s="73"/>
      <c r="BR3176" s="73"/>
      <c r="BS3176" s="493"/>
      <c r="BT3176" s="493"/>
      <c r="BU3176" s="493"/>
      <c r="BV3176" s="70"/>
      <c r="BW3176" s="70"/>
      <c r="BX3176" s="70"/>
      <c r="BY3176" s="70"/>
      <c r="BZ3176" s="70"/>
      <c r="CA3176" s="70"/>
      <c r="CB3176" s="70"/>
      <c r="CC3176" s="70"/>
      <c r="CD3176" s="491"/>
      <c r="CE3176" s="491"/>
      <c r="CF3176" s="491"/>
      <c r="CG3176" s="491"/>
      <c r="CH3176" s="491"/>
      <c r="CI3176" s="491"/>
      <c r="CJ3176" s="491"/>
      <c r="CK3176" s="490"/>
      <c r="CL3176" s="186"/>
    </row>
    <row r="3177" spans="67:90" x14ac:dyDescent="0.2">
      <c r="BO3177" s="490"/>
      <c r="BP3177" s="73"/>
      <c r="BQ3177" s="73"/>
      <c r="BR3177" s="73"/>
      <c r="BS3177" s="493"/>
      <c r="BT3177" s="493"/>
      <c r="BU3177" s="493"/>
      <c r="BV3177" s="70"/>
      <c r="BW3177" s="70"/>
      <c r="BX3177" s="70"/>
      <c r="BY3177" s="70"/>
      <c r="BZ3177" s="70"/>
      <c r="CA3177" s="70"/>
      <c r="CB3177" s="70"/>
      <c r="CC3177" s="70"/>
      <c r="CD3177" s="491"/>
      <c r="CE3177" s="491"/>
      <c r="CF3177" s="491"/>
      <c r="CG3177" s="491"/>
      <c r="CH3177" s="491"/>
      <c r="CI3177" s="491"/>
      <c r="CJ3177" s="491"/>
      <c r="CK3177" s="490"/>
      <c r="CL3177" s="186"/>
    </row>
    <row r="3178" spans="67:90" x14ac:dyDescent="0.2">
      <c r="BO3178" s="490"/>
      <c r="BP3178" s="73"/>
      <c r="BQ3178" s="73"/>
      <c r="BR3178" s="73"/>
      <c r="BS3178" s="493"/>
      <c r="BT3178" s="493"/>
      <c r="BU3178" s="493"/>
      <c r="BV3178" s="70"/>
      <c r="BW3178" s="70"/>
      <c r="BX3178" s="70"/>
      <c r="BY3178" s="70"/>
      <c r="BZ3178" s="70"/>
      <c r="CA3178" s="70"/>
      <c r="CB3178" s="70"/>
      <c r="CC3178" s="70"/>
      <c r="CD3178" s="491"/>
      <c r="CE3178" s="491"/>
      <c r="CF3178" s="491"/>
      <c r="CG3178" s="491"/>
      <c r="CH3178" s="491"/>
      <c r="CI3178" s="491"/>
      <c r="CJ3178" s="491"/>
      <c r="CK3178" s="490"/>
      <c r="CL3178" s="186"/>
    </row>
    <row r="3179" spans="67:90" x14ac:dyDescent="0.2">
      <c r="BO3179" s="490"/>
      <c r="BP3179" s="73"/>
      <c r="BQ3179" s="73"/>
      <c r="BR3179" s="73"/>
      <c r="BS3179" s="493"/>
      <c r="BT3179" s="493"/>
      <c r="BU3179" s="493"/>
      <c r="BV3179" s="70"/>
      <c r="BW3179" s="70"/>
      <c r="BX3179" s="70"/>
      <c r="BY3179" s="70"/>
      <c r="BZ3179" s="70"/>
      <c r="CA3179" s="70"/>
      <c r="CB3179" s="70"/>
      <c r="CC3179" s="70"/>
      <c r="CD3179" s="491"/>
      <c r="CE3179" s="491"/>
      <c r="CF3179" s="491"/>
      <c r="CG3179" s="491"/>
      <c r="CH3179" s="491"/>
      <c r="CI3179" s="491"/>
      <c r="CJ3179" s="491"/>
      <c r="CK3179" s="490"/>
      <c r="CL3179" s="186"/>
    </row>
    <row r="3180" spans="67:90" x14ac:dyDescent="0.2">
      <c r="BO3180" s="490"/>
      <c r="BP3180" s="73"/>
      <c r="BQ3180" s="73"/>
      <c r="BR3180" s="73"/>
      <c r="BS3180" s="493"/>
      <c r="BT3180" s="493"/>
      <c r="BU3180" s="493"/>
      <c r="BV3180" s="70"/>
      <c r="BW3180" s="70"/>
      <c r="BX3180" s="70"/>
      <c r="BY3180" s="70"/>
      <c r="BZ3180" s="70"/>
      <c r="CA3180" s="70"/>
      <c r="CB3180" s="70"/>
      <c r="CC3180" s="70"/>
      <c r="CD3180" s="491"/>
      <c r="CE3180" s="491"/>
      <c r="CF3180" s="491"/>
      <c r="CG3180" s="491"/>
      <c r="CH3180" s="491"/>
      <c r="CI3180" s="491"/>
      <c r="CJ3180" s="491"/>
      <c r="CK3180" s="490"/>
      <c r="CL3180" s="186"/>
    </row>
    <row r="3181" spans="67:90" x14ac:dyDescent="0.2">
      <c r="BO3181" s="490"/>
      <c r="BP3181" s="73"/>
      <c r="BQ3181" s="73"/>
      <c r="BR3181" s="73"/>
      <c r="BS3181" s="493"/>
      <c r="BT3181" s="493"/>
      <c r="BU3181" s="493"/>
      <c r="BV3181" s="70"/>
      <c r="BW3181" s="70"/>
      <c r="BX3181" s="70"/>
      <c r="BY3181" s="70"/>
      <c r="BZ3181" s="70"/>
      <c r="CA3181" s="70"/>
      <c r="CB3181" s="70"/>
      <c r="CC3181" s="70"/>
      <c r="CD3181" s="491"/>
      <c r="CE3181" s="491"/>
      <c r="CF3181" s="491"/>
      <c r="CG3181" s="491"/>
      <c r="CH3181" s="491"/>
      <c r="CI3181" s="491"/>
      <c r="CJ3181" s="491"/>
      <c r="CK3181" s="490"/>
      <c r="CL3181" s="186"/>
    </row>
    <row r="3182" spans="67:90" x14ac:dyDescent="0.2">
      <c r="BO3182" s="490"/>
      <c r="BP3182" s="73"/>
      <c r="BQ3182" s="73"/>
      <c r="BR3182" s="73"/>
      <c r="BS3182" s="493"/>
      <c r="BT3182" s="493"/>
      <c r="BU3182" s="493"/>
      <c r="BV3182" s="70"/>
      <c r="BW3182" s="70"/>
      <c r="BX3182" s="70"/>
      <c r="BY3182" s="70"/>
      <c r="BZ3182" s="70"/>
      <c r="CA3182" s="70"/>
      <c r="CB3182" s="70"/>
      <c r="CC3182" s="70"/>
      <c r="CD3182" s="491"/>
      <c r="CE3182" s="491"/>
      <c r="CF3182" s="491"/>
      <c r="CG3182" s="491"/>
      <c r="CH3182" s="491"/>
      <c r="CI3182" s="491"/>
      <c r="CJ3182" s="491"/>
      <c r="CK3182" s="490"/>
      <c r="CL3182" s="186"/>
    </row>
    <row r="3183" spans="67:90" x14ac:dyDescent="0.2">
      <c r="BO3183" s="490"/>
      <c r="BP3183" s="73"/>
      <c r="BQ3183" s="73"/>
      <c r="BR3183" s="73"/>
      <c r="BS3183" s="493"/>
      <c r="BT3183" s="493"/>
      <c r="BU3183" s="493"/>
      <c r="BV3183" s="70"/>
      <c r="BW3183" s="70"/>
      <c r="BX3183" s="70"/>
      <c r="BY3183" s="70"/>
      <c r="BZ3183" s="70"/>
      <c r="CA3183" s="70"/>
      <c r="CB3183" s="70"/>
      <c r="CC3183" s="70"/>
      <c r="CD3183" s="491"/>
      <c r="CE3183" s="491"/>
      <c r="CF3183" s="491"/>
      <c r="CG3183" s="491"/>
      <c r="CH3183" s="491"/>
      <c r="CI3183" s="491"/>
      <c r="CJ3183" s="491"/>
      <c r="CK3183" s="490"/>
      <c r="CL3183" s="186"/>
    </row>
    <row r="3184" spans="67:90" x14ac:dyDescent="0.2">
      <c r="BO3184" s="490"/>
      <c r="BP3184" s="73"/>
      <c r="BQ3184" s="73"/>
      <c r="BR3184" s="73"/>
      <c r="BS3184" s="493"/>
      <c r="BT3184" s="493"/>
      <c r="BU3184" s="493"/>
      <c r="BV3184" s="70"/>
      <c r="BW3184" s="70"/>
      <c r="BX3184" s="70"/>
      <c r="BY3184" s="70"/>
      <c r="BZ3184" s="70"/>
      <c r="CA3184" s="70"/>
      <c r="CB3184" s="70"/>
      <c r="CC3184" s="70"/>
      <c r="CD3184" s="491"/>
      <c r="CE3184" s="491"/>
      <c r="CF3184" s="491"/>
      <c r="CG3184" s="491"/>
      <c r="CH3184" s="491"/>
      <c r="CI3184" s="491"/>
      <c r="CJ3184" s="491"/>
      <c r="CK3184" s="490"/>
      <c r="CL3184" s="186"/>
    </row>
    <row r="3185" spans="67:90" x14ac:dyDescent="0.2">
      <c r="BO3185" s="490"/>
      <c r="BP3185" s="73"/>
      <c r="BQ3185" s="73"/>
      <c r="BR3185" s="73"/>
      <c r="BS3185" s="493"/>
      <c r="BT3185" s="493"/>
      <c r="BU3185" s="493"/>
      <c r="BV3185" s="70"/>
      <c r="BW3185" s="70"/>
      <c r="BX3185" s="70"/>
      <c r="BY3185" s="70"/>
      <c r="BZ3185" s="70"/>
      <c r="CA3185" s="70"/>
      <c r="CB3185" s="70"/>
      <c r="CC3185" s="70"/>
      <c r="CD3185" s="491"/>
      <c r="CE3185" s="491"/>
      <c r="CF3185" s="491"/>
      <c r="CG3185" s="491"/>
      <c r="CH3185" s="491"/>
      <c r="CI3185" s="491"/>
      <c r="CJ3185" s="491"/>
      <c r="CK3185" s="490"/>
      <c r="CL3185" s="186"/>
    </row>
    <row r="3186" spans="67:90" x14ac:dyDescent="0.2">
      <c r="BO3186" s="490"/>
      <c r="BP3186" s="73"/>
      <c r="BQ3186" s="73"/>
      <c r="BR3186" s="73"/>
      <c r="BS3186" s="493"/>
      <c r="BT3186" s="493"/>
      <c r="BU3186" s="493"/>
      <c r="BV3186" s="70"/>
      <c r="BW3186" s="70"/>
      <c r="BX3186" s="70"/>
      <c r="BY3186" s="70"/>
      <c r="BZ3186" s="70"/>
      <c r="CA3186" s="70"/>
      <c r="CB3186" s="70"/>
      <c r="CC3186" s="70"/>
      <c r="CD3186" s="491"/>
      <c r="CE3186" s="491"/>
      <c r="CF3186" s="491"/>
      <c r="CG3186" s="491"/>
      <c r="CH3186" s="491"/>
      <c r="CI3186" s="491"/>
      <c r="CJ3186" s="491"/>
      <c r="CK3186" s="490"/>
      <c r="CL3186" s="186"/>
    </row>
    <row r="3187" spans="67:90" x14ac:dyDescent="0.2">
      <c r="BO3187" s="490"/>
      <c r="BP3187" s="73"/>
      <c r="BQ3187" s="73"/>
      <c r="BR3187" s="73"/>
      <c r="BS3187" s="493"/>
      <c r="BT3187" s="493"/>
      <c r="BU3187" s="493"/>
      <c r="BV3187" s="70"/>
      <c r="BW3187" s="70"/>
      <c r="BX3187" s="70"/>
      <c r="BY3187" s="70"/>
      <c r="BZ3187" s="70"/>
      <c r="CA3187" s="70"/>
      <c r="CB3187" s="70"/>
      <c r="CC3187" s="70"/>
      <c r="CD3187" s="491"/>
      <c r="CE3187" s="491"/>
      <c r="CF3187" s="491"/>
      <c r="CG3187" s="491"/>
      <c r="CH3187" s="491"/>
      <c r="CI3187" s="491"/>
      <c r="CJ3187" s="491"/>
      <c r="CK3187" s="490"/>
      <c r="CL3187" s="186"/>
    </row>
    <row r="3188" spans="67:90" x14ac:dyDescent="0.2">
      <c r="BO3188" s="490"/>
      <c r="BP3188" s="73"/>
      <c r="BQ3188" s="73"/>
      <c r="BR3188" s="73"/>
      <c r="BS3188" s="493"/>
      <c r="BT3188" s="493"/>
      <c r="BU3188" s="493"/>
      <c r="BV3188" s="70"/>
      <c r="BW3188" s="70"/>
      <c r="BX3188" s="70"/>
      <c r="BY3188" s="70"/>
      <c r="BZ3188" s="70"/>
      <c r="CA3188" s="70"/>
      <c r="CB3188" s="70"/>
      <c r="CC3188" s="70"/>
      <c r="CD3188" s="491"/>
      <c r="CE3188" s="491"/>
      <c r="CF3188" s="491"/>
      <c r="CG3188" s="491"/>
      <c r="CH3188" s="491"/>
      <c r="CI3188" s="491"/>
      <c r="CJ3188" s="491"/>
      <c r="CK3188" s="490"/>
      <c r="CL3188" s="186"/>
    </row>
    <row r="3189" spans="67:90" x14ac:dyDescent="0.2">
      <c r="BO3189" s="490"/>
      <c r="BP3189" s="73"/>
      <c r="BQ3189" s="73"/>
      <c r="BR3189" s="73"/>
      <c r="BS3189" s="493"/>
      <c r="BT3189" s="493"/>
      <c r="BU3189" s="493"/>
      <c r="BV3189" s="70"/>
      <c r="BW3189" s="70"/>
      <c r="BX3189" s="70"/>
      <c r="BY3189" s="70"/>
      <c r="BZ3189" s="70"/>
      <c r="CA3189" s="70"/>
      <c r="CB3189" s="70"/>
      <c r="CC3189" s="70"/>
      <c r="CD3189" s="491"/>
      <c r="CE3189" s="491"/>
      <c r="CF3189" s="491"/>
      <c r="CG3189" s="491"/>
      <c r="CH3189" s="491"/>
      <c r="CI3189" s="491"/>
      <c r="CJ3189" s="491"/>
      <c r="CK3189" s="490"/>
      <c r="CL3189" s="186"/>
    </row>
    <row r="3190" spans="67:90" x14ac:dyDescent="0.2">
      <c r="BO3190" s="490"/>
      <c r="BP3190" s="73"/>
      <c r="BQ3190" s="73"/>
      <c r="BR3190" s="73"/>
      <c r="BS3190" s="493"/>
      <c r="BT3190" s="493"/>
      <c r="BU3190" s="493"/>
      <c r="BV3190" s="70"/>
      <c r="BW3190" s="70"/>
      <c r="BX3190" s="70"/>
      <c r="BY3190" s="70"/>
      <c r="BZ3190" s="70"/>
      <c r="CA3190" s="70"/>
      <c r="CB3190" s="70"/>
      <c r="CC3190" s="70"/>
      <c r="CD3190" s="491"/>
      <c r="CE3190" s="491"/>
      <c r="CF3190" s="491"/>
      <c r="CG3190" s="491"/>
      <c r="CH3190" s="491"/>
      <c r="CI3190" s="491"/>
      <c r="CJ3190" s="491"/>
      <c r="CK3190" s="490"/>
      <c r="CL3190" s="186"/>
    </row>
    <row r="3191" spans="67:90" x14ac:dyDescent="0.2">
      <c r="BO3191" s="490"/>
      <c r="BP3191" s="73"/>
      <c r="BQ3191" s="73"/>
      <c r="BR3191" s="73"/>
      <c r="BS3191" s="493"/>
      <c r="BT3191" s="493"/>
      <c r="BU3191" s="493"/>
      <c r="BV3191" s="70"/>
      <c r="BW3191" s="70"/>
      <c r="BX3191" s="70"/>
      <c r="BY3191" s="70"/>
      <c r="BZ3191" s="70"/>
      <c r="CA3191" s="70"/>
      <c r="CB3191" s="70"/>
      <c r="CC3191" s="70"/>
      <c r="CD3191" s="491"/>
      <c r="CE3191" s="491"/>
      <c r="CF3191" s="491"/>
      <c r="CG3191" s="491"/>
      <c r="CH3191" s="491"/>
      <c r="CI3191" s="491"/>
      <c r="CJ3191" s="491"/>
      <c r="CK3191" s="490"/>
      <c r="CL3191" s="186"/>
    </row>
    <row r="3192" spans="67:90" x14ac:dyDescent="0.2">
      <c r="BO3192" s="490"/>
      <c r="BP3192" s="73"/>
      <c r="BQ3192" s="73"/>
      <c r="BR3192" s="73"/>
      <c r="BS3192" s="493"/>
      <c r="BT3192" s="493"/>
      <c r="BU3192" s="493"/>
      <c r="BV3192" s="70"/>
      <c r="BW3192" s="70"/>
      <c r="BX3192" s="70"/>
      <c r="BY3192" s="70"/>
      <c r="BZ3192" s="70"/>
      <c r="CA3192" s="70"/>
      <c r="CB3192" s="70"/>
      <c r="CC3192" s="70"/>
      <c r="CD3192" s="491"/>
      <c r="CE3192" s="491"/>
      <c r="CF3192" s="491"/>
      <c r="CG3192" s="491"/>
      <c r="CH3192" s="491"/>
      <c r="CI3192" s="491"/>
      <c r="CJ3192" s="491"/>
      <c r="CK3192" s="490"/>
      <c r="CL3192" s="186"/>
    </row>
    <row r="3193" spans="67:90" x14ac:dyDescent="0.2">
      <c r="BO3193" s="490"/>
      <c r="BP3193" s="73"/>
      <c r="BQ3193" s="73"/>
      <c r="BR3193" s="73"/>
      <c r="BS3193" s="493"/>
      <c r="BT3193" s="493"/>
      <c r="BU3193" s="493"/>
      <c r="BV3193" s="70"/>
      <c r="BW3193" s="70"/>
      <c r="BX3193" s="70"/>
      <c r="BY3193" s="70"/>
      <c r="BZ3193" s="70"/>
      <c r="CA3193" s="70"/>
      <c r="CB3193" s="70"/>
      <c r="CC3193" s="70"/>
      <c r="CD3193" s="491"/>
      <c r="CE3193" s="491"/>
      <c r="CF3193" s="491"/>
      <c r="CG3193" s="491"/>
      <c r="CH3193" s="491"/>
      <c r="CI3193" s="491"/>
      <c r="CJ3193" s="491"/>
      <c r="CK3193" s="490"/>
      <c r="CL3193" s="186"/>
    </row>
    <row r="3194" spans="67:90" x14ac:dyDescent="0.2">
      <c r="BO3194" s="490"/>
      <c r="BP3194" s="73"/>
      <c r="BQ3194" s="73"/>
      <c r="BR3194" s="73"/>
      <c r="BS3194" s="493"/>
      <c r="BT3194" s="493"/>
      <c r="BU3194" s="493"/>
      <c r="BV3194" s="70"/>
      <c r="BW3194" s="70"/>
      <c r="BX3194" s="70"/>
      <c r="BY3194" s="70"/>
      <c r="BZ3194" s="70"/>
      <c r="CA3194" s="70"/>
      <c r="CB3194" s="70"/>
      <c r="CC3194" s="70"/>
      <c r="CD3194" s="491"/>
      <c r="CE3194" s="491"/>
      <c r="CF3194" s="491"/>
      <c r="CG3194" s="491"/>
      <c r="CH3194" s="491"/>
      <c r="CI3194" s="491"/>
      <c r="CJ3194" s="491"/>
      <c r="CK3194" s="490"/>
      <c r="CL3194" s="186"/>
    </row>
    <row r="3195" spans="67:90" x14ac:dyDescent="0.2">
      <c r="BO3195" s="490"/>
      <c r="BP3195" s="73"/>
      <c r="BQ3195" s="73"/>
      <c r="BR3195" s="73"/>
      <c r="BS3195" s="493"/>
      <c r="BT3195" s="493"/>
      <c r="BU3195" s="493"/>
      <c r="BV3195" s="70"/>
      <c r="BW3195" s="70"/>
      <c r="BX3195" s="70"/>
      <c r="BY3195" s="70"/>
      <c r="BZ3195" s="70"/>
      <c r="CA3195" s="70"/>
      <c r="CB3195" s="70"/>
      <c r="CC3195" s="70"/>
      <c r="CD3195" s="491"/>
      <c r="CE3195" s="491"/>
      <c r="CF3195" s="491"/>
      <c r="CG3195" s="491"/>
      <c r="CH3195" s="491"/>
      <c r="CI3195" s="491"/>
      <c r="CJ3195" s="491"/>
      <c r="CK3195" s="490"/>
      <c r="CL3195" s="186"/>
    </row>
    <row r="3196" spans="67:90" x14ac:dyDescent="0.2">
      <c r="BO3196" s="490"/>
      <c r="BP3196" s="73"/>
      <c r="BQ3196" s="73"/>
      <c r="BR3196" s="73"/>
      <c r="BS3196" s="493"/>
      <c r="BT3196" s="493"/>
      <c r="BU3196" s="493"/>
      <c r="BV3196" s="70"/>
      <c r="BW3196" s="70"/>
      <c r="BX3196" s="70"/>
      <c r="BY3196" s="70"/>
      <c r="BZ3196" s="70"/>
      <c r="CA3196" s="70"/>
      <c r="CB3196" s="70"/>
      <c r="CC3196" s="70"/>
      <c r="CD3196" s="491"/>
      <c r="CE3196" s="491"/>
      <c r="CF3196" s="491"/>
      <c r="CG3196" s="491"/>
      <c r="CH3196" s="491"/>
      <c r="CI3196" s="491"/>
      <c r="CJ3196" s="491"/>
      <c r="CK3196" s="490"/>
      <c r="CL3196" s="186"/>
    </row>
    <row r="3197" spans="67:90" x14ac:dyDescent="0.2">
      <c r="BO3197" s="490"/>
      <c r="BP3197" s="73"/>
      <c r="BQ3197" s="73"/>
      <c r="BR3197" s="73"/>
      <c r="BS3197" s="493"/>
      <c r="BT3197" s="493"/>
      <c r="BU3197" s="493"/>
      <c r="BV3197" s="70"/>
      <c r="BW3197" s="70"/>
      <c r="BX3197" s="70"/>
      <c r="BY3197" s="70"/>
      <c r="BZ3197" s="70"/>
      <c r="CA3197" s="70"/>
      <c r="CB3197" s="70"/>
      <c r="CC3197" s="70"/>
      <c r="CD3197" s="491"/>
      <c r="CE3197" s="491"/>
      <c r="CF3197" s="491"/>
      <c r="CG3197" s="491"/>
      <c r="CH3197" s="491"/>
      <c r="CI3197" s="491"/>
      <c r="CJ3197" s="491"/>
      <c r="CK3197" s="490"/>
      <c r="CL3197" s="186"/>
    </row>
    <row r="3198" spans="67:90" x14ac:dyDescent="0.2">
      <c r="BO3198" s="490"/>
      <c r="BP3198" s="73"/>
      <c r="BQ3198" s="73"/>
      <c r="BR3198" s="73"/>
      <c r="BS3198" s="493"/>
      <c r="BT3198" s="493"/>
      <c r="BU3198" s="493"/>
      <c r="BV3198" s="70"/>
      <c r="BW3198" s="70"/>
      <c r="BX3198" s="70"/>
      <c r="BY3198" s="70"/>
      <c r="BZ3198" s="70"/>
      <c r="CA3198" s="70"/>
      <c r="CB3198" s="70"/>
      <c r="CC3198" s="70"/>
      <c r="CD3198" s="491"/>
      <c r="CE3198" s="491"/>
      <c r="CF3198" s="491"/>
      <c r="CG3198" s="491"/>
      <c r="CH3198" s="491"/>
      <c r="CI3198" s="491"/>
      <c r="CJ3198" s="491"/>
      <c r="CK3198" s="490"/>
      <c r="CL3198" s="186"/>
    </row>
    <row r="3199" spans="67:90" x14ac:dyDescent="0.2">
      <c r="BO3199" s="490"/>
      <c r="BP3199" s="73"/>
      <c r="BQ3199" s="73"/>
      <c r="BR3199" s="73"/>
      <c r="BS3199" s="493"/>
      <c r="BT3199" s="493"/>
      <c r="BU3199" s="493"/>
      <c r="BV3199" s="70"/>
      <c r="BW3199" s="70"/>
      <c r="BX3199" s="70"/>
      <c r="BY3199" s="70"/>
      <c r="BZ3199" s="70"/>
      <c r="CA3199" s="70"/>
      <c r="CB3199" s="70"/>
      <c r="CC3199" s="70"/>
      <c r="CD3199" s="491"/>
      <c r="CE3199" s="491"/>
      <c r="CF3199" s="491"/>
      <c r="CG3199" s="491"/>
      <c r="CH3199" s="491"/>
      <c r="CI3199" s="491"/>
      <c r="CJ3199" s="491"/>
      <c r="CK3199" s="490"/>
      <c r="CL3199" s="186"/>
    </row>
    <row r="3200" spans="67:90" x14ac:dyDescent="0.2">
      <c r="BO3200" s="490"/>
      <c r="BP3200" s="73"/>
      <c r="BQ3200" s="73"/>
      <c r="BR3200" s="73"/>
      <c r="BS3200" s="493"/>
      <c r="BT3200" s="493"/>
      <c r="BU3200" s="493"/>
      <c r="BV3200" s="70"/>
      <c r="BW3200" s="70"/>
      <c r="BX3200" s="70"/>
      <c r="BY3200" s="70"/>
      <c r="BZ3200" s="70"/>
      <c r="CA3200" s="70"/>
      <c r="CB3200" s="70"/>
      <c r="CC3200" s="70"/>
      <c r="CD3200" s="491"/>
      <c r="CE3200" s="491"/>
      <c r="CF3200" s="491"/>
      <c r="CG3200" s="491"/>
      <c r="CH3200" s="491"/>
      <c r="CI3200" s="491"/>
      <c r="CJ3200" s="491"/>
      <c r="CK3200" s="490"/>
      <c r="CL3200" s="186"/>
    </row>
    <row r="3201" spans="67:90" x14ac:dyDescent="0.2">
      <c r="BO3201" s="490"/>
      <c r="BP3201" s="73"/>
      <c r="BQ3201" s="73"/>
      <c r="BR3201" s="73"/>
      <c r="BS3201" s="493"/>
      <c r="BT3201" s="493"/>
      <c r="BU3201" s="493"/>
      <c r="BV3201" s="70"/>
      <c r="BW3201" s="70"/>
      <c r="BX3201" s="70"/>
      <c r="BY3201" s="70"/>
      <c r="BZ3201" s="70"/>
      <c r="CA3201" s="70"/>
      <c r="CB3201" s="70"/>
      <c r="CC3201" s="70"/>
      <c r="CD3201" s="491"/>
      <c r="CE3201" s="491"/>
      <c r="CF3201" s="491"/>
      <c r="CG3201" s="491"/>
      <c r="CH3201" s="491"/>
      <c r="CI3201" s="491"/>
      <c r="CJ3201" s="491"/>
      <c r="CK3201" s="490"/>
      <c r="CL3201" s="186"/>
    </row>
    <row r="3202" spans="67:90" x14ac:dyDescent="0.2">
      <c r="BO3202" s="490"/>
      <c r="BP3202" s="73"/>
      <c r="BQ3202" s="73"/>
      <c r="BR3202" s="73"/>
      <c r="BS3202" s="493"/>
      <c r="BT3202" s="493"/>
      <c r="BU3202" s="493"/>
      <c r="BV3202" s="70"/>
      <c r="BW3202" s="70"/>
      <c r="BX3202" s="70"/>
      <c r="BY3202" s="70"/>
      <c r="BZ3202" s="70"/>
      <c r="CA3202" s="70"/>
      <c r="CB3202" s="70"/>
      <c r="CC3202" s="70"/>
      <c r="CD3202" s="491"/>
      <c r="CE3202" s="491"/>
      <c r="CF3202" s="491"/>
      <c r="CG3202" s="491"/>
      <c r="CH3202" s="491"/>
      <c r="CI3202" s="491"/>
      <c r="CJ3202" s="491"/>
      <c r="CK3202" s="490"/>
      <c r="CL3202" s="186"/>
    </row>
    <row r="3203" spans="67:90" x14ac:dyDescent="0.2">
      <c r="BO3203" s="490"/>
      <c r="BP3203" s="73"/>
      <c r="BQ3203" s="73"/>
      <c r="BR3203" s="73"/>
      <c r="BS3203" s="493"/>
      <c r="BT3203" s="493"/>
      <c r="BU3203" s="493"/>
      <c r="BV3203" s="70"/>
      <c r="BW3203" s="70"/>
      <c r="BX3203" s="70"/>
      <c r="BY3203" s="70"/>
      <c r="BZ3203" s="70"/>
      <c r="CA3203" s="70"/>
      <c r="CB3203" s="70"/>
      <c r="CC3203" s="70"/>
      <c r="CD3203" s="491"/>
      <c r="CE3203" s="491"/>
      <c r="CF3203" s="491"/>
      <c r="CG3203" s="491"/>
      <c r="CH3203" s="491"/>
      <c r="CI3203" s="491"/>
      <c r="CJ3203" s="491"/>
      <c r="CK3203" s="490"/>
      <c r="CL3203" s="186"/>
    </row>
    <row r="3204" spans="67:90" x14ac:dyDescent="0.2">
      <c r="BO3204" s="490"/>
      <c r="BP3204" s="73"/>
      <c r="BQ3204" s="73"/>
      <c r="BR3204" s="73"/>
      <c r="BS3204" s="493"/>
      <c r="BT3204" s="493"/>
      <c r="BU3204" s="493"/>
      <c r="BV3204" s="70"/>
      <c r="BW3204" s="70"/>
      <c r="BX3204" s="70"/>
      <c r="BY3204" s="70"/>
      <c r="BZ3204" s="70"/>
      <c r="CA3204" s="70"/>
      <c r="CB3204" s="70"/>
      <c r="CC3204" s="70"/>
      <c r="CD3204" s="491"/>
      <c r="CE3204" s="491"/>
      <c r="CF3204" s="491"/>
      <c r="CG3204" s="491"/>
      <c r="CH3204" s="491"/>
      <c r="CI3204" s="491"/>
      <c r="CJ3204" s="491"/>
      <c r="CK3204" s="490"/>
      <c r="CL3204" s="186"/>
    </row>
    <row r="3205" spans="67:90" x14ac:dyDescent="0.2">
      <c r="BO3205" s="490"/>
      <c r="BP3205" s="73"/>
      <c r="BQ3205" s="73"/>
      <c r="BR3205" s="73"/>
      <c r="BS3205" s="493"/>
      <c r="BT3205" s="493"/>
      <c r="BU3205" s="493"/>
      <c r="BV3205" s="70"/>
      <c r="BW3205" s="70"/>
      <c r="BX3205" s="70"/>
      <c r="BY3205" s="70"/>
      <c r="BZ3205" s="70"/>
      <c r="CA3205" s="70"/>
      <c r="CB3205" s="70"/>
      <c r="CC3205" s="70"/>
      <c r="CD3205" s="491"/>
      <c r="CE3205" s="491"/>
      <c r="CF3205" s="491"/>
      <c r="CG3205" s="491"/>
      <c r="CH3205" s="491"/>
      <c r="CI3205" s="491"/>
      <c r="CJ3205" s="491"/>
      <c r="CK3205" s="490"/>
      <c r="CL3205" s="186"/>
    </row>
    <row r="3206" spans="67:90" x14ac:dyDescent="0.2">
      <c r="BO3206" s="490"/>
      <c r="BP3206" s="73"/>
      <c r="BQ3206" s="73"/>
      <c r="BR3206" s="73"/>
      <c r="BS3206" s="493"/>
      <c r="BT3206" s="493"/>
      <c r="BU3206" s="493"/>
      <c r="BV3206" s="70"/>
      <c r="BW3206" s="70"/>
      <c r="BX3206" s="70"/>
      <c r="BY3206" s="70"/>
      <c r="BZ3206" s="70"/>
      <c r="CA3206" s="70"/>
      <c r="CB3206" s="70"/>
      <c r="CC3206" s="70"/>
      <c r="CD3206" s="491"/>
      <c r="CE3206" s="491"/>
      <c r="CF3206" s="491"/>
      <c r="CG3206" s="491"/>
      <c r="CH3206" s="491"/>
      <c r="CI3206" s="491"/>
      <c r="CJ3206" s="491"/>
      <c r="CK3206" s="490"/>
      <c r="CL3206" s="186"/>
    </row>
    <row r="3207" spans="67:90" x14ac:dyDescent="0.2">
      <c r="BO3207" s="490"/>
      <c r="BP3207" s="73"/>
      <c r="BQ3207" s="73"/>
      <c r="BR3207" s="73"/>
      <c r="BS3207" s="493"/>
      <c r="BT3207" s="493"/>
      <c r="BU3207" s="493"/>
      <c r="BV3207" s="70"/>
      <c r="BW3207" s="70"/>
      <c r="BX3207" s="70"/>
      <c r="BY3207" s="70"/>
      <c r="BZ3207" s="70"/>
      <c r="CA3207" s="70"/>
      <c r="CB3207" s="70"/>
      <c r="CC3207" s="70"/>
      <c r="CD3207" s="491"/>
      <c r="CE3207" s="491"/>
      <c r="CF3207" s="491"/>
      <c r="CG3207" s="491"/>
      <c r="CH3207" s="491"/>
      <c r="CI3207" s="491"/>
      <c r="CJ3207" s="491"/>
      <c r="CK3207" s="490"/>
      <c r="CL3207" s="186"/>
    </row>
    <row r="3208" spans="67:90" x14ac:dyDescent="0.2">
      <c r="BO3208" s="490"/>
      <c r="BP3208" s="73"/>
      <c r="BQ3208" s="73"/>
      <c r="BR3208" s="73"/>
      <c r="BS3208" s="493"/>
      <c r="BT3208" s="493"/>
      <c r="BU3208" s="493"/>
      <c r="BV3208" s="70"/>
      <c r="BW3208" s="70"/>
      <c r="BX3208" s="70"/>
      <c r="BY3208" s="70"/>
      <c r="BZ3208" s="70"/>
      <c r="CA3208" s="70"/>
      <c r="CB3208" s="70"/>
      <c r="CC3208" s="70"/>
      <c r="CD3208" s="491"/>
      <c r="CE3208" s="491"/>
      <c r="CF3208" s="491"/>
      <c r="CG3208" s="491"/>
      <c r="CH3208" s="491"/>
      <c r="CI3208" s="491"/>
      <c r="CJ3208" s="491"/>
      <c r="CK3208" s="490"/>
      <c r="CL3208" s="186"/>
    </row>
    <row r="3209" spans="67:90" x14ac:dyDescent="0.2">
      <c r="BO3209" s="490"/>
      <c r="BP3209" s="73"/>
      <c r="BQ3209" s="73"/>
      <c r="BR3209" s="73"/>
      <c r="BS3209" s="493"/>
      <c r="BT3209" s="493"/>
      <c r="BU3209" s="493"/>
      <c r="BV3209" s="70"/>
      <c r="BW3209" s="70"/>
      <c r="BX3209" s="70"/>
      <c r="BY3209" s="70"/>
      <c r="BZ3209" s="70"/>
      <c r="CA3209" s="70"/>
      <c r="CB3209" s="70"/>
      <c r="CC3209" s="70"/>
      <c r="CD3209" s="491"/>
      <c r="CE3209" s="491"/>
      <c r="CF3209" s="491"/>
      <c r="CG3209" s="491"/>
      <c r="CH3209" s="491"/>
      <c r="CI3209" s="491"/>
      <c r="CJ3209" s="491"/>
      <c r="CK3209" s="490"/>
      <c r="CL3209" s="186"/>
    </row>
    <row r="3210" spans="67:90" x14ac:dyDescent="0.2">
      <c r="BO3210" s="490"/>
      <c r="BP3210" s="73"/>
      <c r="BQ3210" s="73"/>
      <c r="BR3210" s="73"/>
      <c r="BS3210" s="493"/>
      <c r="BT3210" s="493"/>
      <c r="BU3210" s="493"/>
      <c r="BV3210" s="70"/>
      <c r="BW3210" s="70"/>
      <c r="BX3210" s="70"/>
      <c r="BY3210" s="70"/>
      <c r="BZ3210" s="70"/>
      <c r="CA3210" s="70"/>
      <c r="CB3210" s="70"/>
      <c r="CC3210" s="70"/>
      <c r="CD3210" s="491"/>
      <c r="CE3210" s="491"/>
      <c r="CF3210" s="491"/>
      <c r="CG3210" s="491"/>
      <c r="CH3210" s="491"/>
      <c r="CI3210" s="491"/>
      <c r="CJ3210" s="491"/>
      <c r="CK3210" s="490"/>
      <c r="CL3210" s="186"/>
    </row>
    <row r="3211" spans="67:90" x14ac:dyDescent="0.2">
      <c r="BO3211" s="490"/>
      <c r="BP3211" s="73"/>
      <c r="BQ3211" s="73"/>
      <c r="BR3211" s="73"/>
      <c r="BS3211" s="493"/>
      <c r="BT3211" s="493"/>
      <c r="BU3211" s="493"/>
      <c r="BV3211" s="70"/>
      <c r="BW3211" s="70"/>
      <c r="BX3211" s="70"/>
      <c r="BY3211" s="70"/>
      <c r="BZ3211" s="70"/>
      <c r="CA3211" s="70"/>
      <c r="CB3211" s="70"/>
      <c r="CC3211" s="70"/>
      <c r="CD3211" s="491"/>
      <c r="CE3211" s="491"/>
      <c r="CF3211" s="491"/>
      <c r="CG3211" s="491"/>
      <c r="CH3211" s="491"/>
      <c r="CI3211" s="491"/>
      <c r="CJ3211" s="491"/>
      <c r="CK3211" s="490"/>
      <c r="CL3211" s="186"/>
    </row>
    <row r="3212" spans="67:90" x14ac:dyDescent="0.2">
      <c r="BO3212" s="490"/>
      <c r="BP3212" s="73"/>
      <c r="BQ3212" s="73"/>
      <c r="BR3212" s="73"/>
      <c r="BS3212" s="493"/>
      <c r="BT3212" s="493"/>
      <c r="BU3212" s="493"/>
      <c r="BV3212" s="70"/>
      <c r="BW3212" s="70"/>
      <c r="BX3212" s="70"/>
      <c r="BY3212" s="70"/>
      <c r="BZ3212" s="70"/>
      <c r="CA3212" s="70"/>
      <c r="CB3212" s="70"/>
      <c r="CC3212" s="70"/>
      <c r="CD3212" s="491"/>
      <c r="CE3212" s="491"/>
      <c r="CF3212" s="491"/>
      <c r="CG3212" s="491"/>
      <c r="CH3212" s="491"/>
      <c r="CI3212" s="491"/>
      <c r="CJ3212" s="491"/>
      <c r="CK3212" s="490"/>
      <c r="CL3212" s="186"/>
    </row>
    <row r="3213" spans="67:90" x14ac:dyDescent="0.2">
      <c r="BO3213" s="490"/>
      <c r="BP3213" s="73"/>
      <c r="BQ3213" s="73"/>
      <c r="BR3213" s="73"/>
      <c r="BS3213" s="493"/>
      <c r="BT3213" s="493"/>
      <c r="BU3213" s="493"/>
      <c r="BV3213" s="70"/>
      <c r="BW3213" s="70"/>
      <c r="BX3213" s="70"/>
      <c r="BY3213" s="70"/>
      <c r="BZ3213" s="70"/>
      <c r="CA3213" s="70"/>
      <c r="CB3213" s="70"/>
      <c r="CC3213" s="70"/>
      <c r="CD3213" s="491"/>
      <c r="CE3213" s="491"/>
      <c r="CF3213" s="491"/>
      <c r="CG3213" s="491"/>
      <c r="CH3213" s="491"/>
      <c r="CI3213" s="491"/>
      <c r="CJ3213" s="491"/>
      <c r="CK3213" s="490"/>
      <c r="CL3213" s="186"/>
    </row>
    <row r="3214" spans="67:90" x14ac:dyDescent="0.2">
      <c r="BO3214" s="490"/>
      <c r="BP3214" s="73"/>
      <c r="BQ3214" s="73"/>
      <c r="BR3214" s="73"/>
      <c r="BS3214" s="493"/>
      <c r="BT3214" s="493"/>
      <c r="BU3214" s="493"/>
      <c r="BV3214" s="70"/>
      <c r="BW3214" s="70"/>
      <c r="BX3214" s="70"/>
      <c r="BY3214" s="70"/>
      <c r="BZ3214" s="70"/>
      <c r="CA3214" s="70"/>
      <c r="CB3214" s="70"/>
      <c r="CC3214" s="70"/>
      <c r="CD3214" s="491"/>
      <c r="CE3214" s="491"/>
      <c r="CF3214" s="491"/>
      <c r="CG3214" s="491"/>
      <c r="CH3214" s="491"/>
      <c r="CI3214" s="491"/>
      <c r="CJ3214" s="491"/>
      <c r="CK3214" s="490"/>
      <c r="CL3214" s="186"/>
    </row>
    <row r="3215" spans="67:90" x14ac:dyDescent="0.2">
      <c r="BO3215" s="490"/>
      <c r="BP3215" s="73"/>
      <c r="BQ3215" s="73"/>
      <c r="BR3215" s="73"/>
      <c r="BS3215" s="493"/>
      <c r="BT3215" s="493"/>
      <c r="BU3215" s="493"/>
      <c r="BV3215" s="70"/>
      <c r="BW3215" s="70"/>
      <c r="BX3215" s="70"/>
      <c r="BY3215" s="70"/>
      <c r="BZ3215" s="70"/>
      <c r="CA3215" s="70"/>
      <c r="CB3215" s="70"/>
      <c r="CC3215" s="70"/>
      <c r="CD3215" s="491"/>
      <c r="CE3215" s="491"/>
      <c r="CF3215" s="491"/>
      <c r="CG3215" s="491"/>
      <c r="CH3215" s="491"/>
      <c r="CI3215" s="491"/>
      <c r="CJ3215" s="491"/>
      <c r="CK3215" s="490"/>
      <c r="CL3215" s="186"/>
    </row>
    <row r="3216" spans="67:90" x14ac:dyDescent="0.2">
      <c r="BO3216" s="490"/>
      <c r="BP3216" s="73"/>
      <c r="BQ3216" s="73"/>
      <c r="BR3216" s="73"/>
      <c r="BS3216" s="493"/>
      <c r="BT3216" s="493"/>
      <c r="BU3216" s="493"/>
      <c r="BV3216" s="70"/>
      <c r="BW3216" s="70"/>
      <c r="BX3216" s="70"/>
      <c r="BY3216" s="70"/>
      <c r="BZ3216" s="70"/>
      <c r="CA3216" s="70"/>
      <c r="CB3216" s="70"/>
      <c r="CC3216" s="70"/>
      <c r="CD3216" s="491"/>
      <c r="CE3216" s="491"/>
      <c r="CF3216" s="491"/>
      <c r="CG3216" s="491"/>
      <c r="CH3216" s="491"/>
      <c r="CI3216" s="491"/>
      <c r="CJ3216" s="491"/>
      <c r="CK3216" s="490"/>
      <c r="CL3216" s="186"/>
    </row>
    <row r="3217" spans="67:90" x14ac:dyDescent="0.2">
      <c r="BO3217" s="490"/>
      <c r="BP3217" s="73"/>
      <c r="BQ3217" s="73"/>
      <c r="BR3217" s="73"/>
      <c r="BS3217" s="493"/>
      <c r="BT3217" s="493"/>
      <c r="BU3217" s="493"/>
      <c r="BV3217" s="70"/>
      <c r="BW3217" s="70"/>
      <c r="BX3217" s="70"/>
      <c r="BY3217" s="70"/>
      <c r="BZ3217" s="70"/>
      <c r="CA3217" s="70"/>
      <c r="CB3217" s="70"/>
      <c r="CC3217" s="70"/>
      <c r="CD3217" s="491"/>
      <c r="CE3217" s="491"/>
      <c r="CF3217" s="491"/>
      <c r="CG3217" s="491"/>
      <c r="CH3217" s="491"/>
      <c r="CI3217" s="491"/>
      <c r="CJ3217" s="491"/>
      <c r="CK3217" s="490"/>
      <c r="CL3217" s="186"/>
    </row>
    <row r="3218" spans="67:90" x14ac:dyDescent="0.2">
      <c r="BO3218" s="490"/>
      <c r="BP3218" s="73"/>
      <c r="BQ3218" s="73"/>
      <c r="BR3218" s="73"/>
      <c r="BS3218" s="493"/>
      <c r="BT3218" s="493"/>
      <c r="BU3218" s="493"/>
      <c r="BV3218" s="70"/>
      <c r="BW3218" s="70"/>
      <c r="BX3218" s="70"/>
      <c r="BY3218" s="70"/>
      <c r="BZ3218" s="70"/>
      <c r="CA3218" s="70"/>
      <c r="CB3218" s="70"/>
      <c r="CC3218" s="70"/>
      <c r="CD3218" s="491"/>
      <c r="CE3218" s="491"/>
      <c r="CF3218" s="491"/>
      <c r="CG3218" s="491"/>
      <c r="CH3218" s="491"/>
      <c r="CI3218" s="491"/>
      <c r="CJ3218" s="491"/>
      <c r="CK3218" s="490"/>
      <c r="CL3218" s="186"/>
    </row>
    <row r="3219" spans="67:90" x14ac:dyDescent="0.2">
      <c r="BO3219" s="490"/>
      <c r="BP3219" s="73"/>
      <c r="BQ3219" s="73"/>
      <c r="BR3219" s="73"/>
      <c r="BS3219" s="493"/>
      <c r="BT3219" s="493"/>
      <c r="BU3219" s="493"/>
      <c r="BV3219" s="70"/>
      <c r="BW3219" s="70"/>
      <c r="BX3219" s="70"/>
      <c r="BY3219" s="70"/>
      <c r="BZ3219" s="70"/>
      <c r="CA3219" s="70"/>
      <c r="CB3219" s="70"/>
      <c r="CC3219" s="70"/>
      <c r="CD3219" s="491"/>
      <c r="CE3219" s="491"/>
      <c r="CF3219" s="491"/>
      <c r="CG3219" s="491"/>
      <c r="CH3219" s="491"/>
      <c r="CI3219" s="491"/>
      <c r="CJ3219" s="491"/>
      <c r="CK3219" s="490"/>
      <c r="CL3219" s="186"/>
    </row>
    <row r="3220" spans="67:90" x14ac:dyDescent="0.2">
      <c r="BO3220" s="490"/>
      <c r="BP3220" s="73"/>
      <c r="BQ3220" s="73"/>
      <c r="BR3220" s="73"/>
      <c r="BS3220" s="493"/>
      <c r="BT3220" s="493"/>
      <c r="BU3220" s="493"/>
      <c r="BV3220" s="70"/>
      <c r="BW3220" s="70"/>
      <c r="BX3220" s="70"/>
      <c r="BY3220" s="70"/>
      <c r="BZ3220" s="70"/>
      <c r="CA3220" s="70"/>
      <c r="CB3220" s="70"/>
      <c r="CC3220" s="70"/>
      <c r="CD3220" s="491"/>
      <c r="CE3220" s="491"/>
      <c r="CF3220" s="491"/>
      <c r="CG3220" s="491"/>
      <c r="CH3220" s="491"/>
      <c r="CI3220" s="491"/>
      <c r="CJ3220" s="491"/>
      <c r="CK3220" s="490"/>
      <c r="CL3220" s="186"/>
    </row>
    <row r="3221" spans="67:90" x14ac:dyDescent="0.2">
      <c r="BO3221" s="490"/>
      <c r="BP3221" s="73"/>
      <c r="BQ3221" s="73"/>
      <c r="BR3221" s="73"/>
      <c r="BS3221" s="493"/>
      <c r="BT3221" s="493"/>
      <c r="BU3221" s="493"/>
      <c r="BV3221" s="70"/>
      <c r="BW3221" s="70"/>
      <c r="BX3221" s="70"/>
      <c r="BY3221" s="70"/>
      <c r="BZ3221" s="70"/>
      <c r="CA3221" s="70"/>
      <c r="CB3221" s="70"/>
      <c r="CC3221" s="70"/>
      <c r="CD3221" s="491"/>
      <c r="CE3221" s="491"/>
      <c r="CF3221" s="491"/>
      <c r="CG3221" s="491"/>
      <c r="CH3221" s="491"/>
      <c r="CI3221" s="491"/>
      <c r="CJ3221" s="491"/>
      <c r="CK3221" s="490"/>
      <c r="CL3221" s="186"/>
    </row>
    <row r="3222" spans="67:90" x14ac:dyDescent="0.2">
      <c r="BO3222" s="490"/>
      <c r="BP3222" s="73"/>
      <c r="BQ3222" s="73"/>
      <c r="BR3222" s="73"/>
      <c r="BS3222" s="493"/>
      <c r="BT3222" s="493"/>
      <c r="BU3222" s="493"/>
      <c r="BV3222" s="70"/>
      <c r="BW3222" s="70"/>
      <c r="BX3222" s="70"/>
      <c r="BY3222" s="70"/>
      <c r="BZ3222" s="70"/>
      <c r="CA3222" s="70"/>
      <c r="CB3222" s="70"/>
      <c r="CC3222" s="70"/>
      <c r="CD3222" s="491"/>
      <c r="CE3222" s="491"/>
      <c r="CF3222" s="491"/>
      <c r="CG3222" s="491"/>
      <c r="CH3222" s="491"/>
      <c r="CI3222" s="491"/>
      <c r="CJ3222" s="491"/>
      <c r="CK3222" s="490"/>
      <c r="CL3222" s="186"/>
    </row>
    <row r="3223" spans="67:90" x14ac:dyDescent="0.2">
      <c r="BO3223" s="490"/>
      <c r="BP3223" s="73"/>
      <c r="BQ3223" s="73"/>
      <c r="BR3223" s="73"/>
      <c r="BS3223" s="493"/>
      <c r="BT3223" s="493"/>
      <c r="BU3223" s="493"/>
      <c r="BV3223" s="70"/>
      <c r="BW3223" s="70"/>
      <c r="BX3223" s="70"/>
      <c r="BY3223" s="70"/>
      <c r="BZ3223" s="70"/>
      <c r="CA3223" s="70"/>
      <c r="CB3223" s="70"/>
      <c r="CC3223" s="70"/>
      <c r="CD3223" s="491"/>
      <c r="CE3223" s="491"/>
      <c r="CF3223" s="491"/>
      <c r="CG3223" s="491"/>
      <c r="CH3223" s="491"/>
      <c r="CI3223" s="491"/>
      <c r="CJ3223" s="491"/>
      <c r="CK3223" s="490"/>
      <c r="CL3223" s="186"/>
    </row>
    <row r="3224" spans="67:90" x14ac:dyDescent="0.2">
      <c r="BO3224" s="490"/>
      <c r="BP3224" s="73"/>
      <c r="BQ3224" s="73"/>
      <c r="BR3224" s="73"/>
      <c r="BS3224" s="493"/>
      <c r="BT3224" s="493"/>
      <c r="BU3224" s="493"/>
      <c r="BV3224" s="70"/>
      <c r="BW3224" s="70"/>
      <c r="BX3224" s="70"/>
      <c r="BY3224" s="70"/>
      <c r="BZ3224" s="70"/>
      <c r="CA3224" s="70"/>
      <c r="CB3224" s="70"/>
      <c r="CC3224" s="70"/>
      <c r="CD3224" s="491"/>
      <c r="CE3224" s="491"/>
      <c r="CF3224" s="491"/>
      <c r="CG3224" s="491"/>
      <c r="CH3224" s="491"/>
      <c r="CI3224" s="491"/>
      <c r="CJ3224" s="491"/>
      <c r="CK3224" s="490"/>
      <c r="CL3224" s="186"/>
    </row>
    <row r="3225" spans="67:90" x14ac:dyDescent="0.2">
      <c r="BO3225" s="490"/>
      <c r="BP3225" s="73"/>
      <c r="BQ3225" s="73"/>
      <c r="BR3225" s="73"/>
      <c r="BS3225" s="493"/>
      <c r="BT3225" s="493"/>
      <c r="BU3225" s="493"/>
      <c r="BV3225" s="70"/>
      <c r="BW3225" s="70"/>
      <c r="BX3225" s="70"/>
      <c r="BY3225" s="70"/>
      <c r="BZ3225" s="70"/>
      <c r="CA3225" s="70"/>
      <c r="CB3225" s="70"/>
      <c r="CC3225" s="70"/>
      <c r="CD3225" s="491"/>
      <c r="CE3225" s="491"/>
      <c r="CF3225" s="491"/>
      <c r="CG3225" s="491"/>
      <c r="CH3225" s="491"/>
      <c r="CI3225" s="491"/>
      <c r="CJ3225" s="491"/>
      <c r="CK3225" s="490"/>
      <c r="CL3225" s="186"/>
    </row>
    <row r="3226" spans="67:90" x14ac:dyDescent="0.2">
      <c r="BO3226" s="490"/>
      <c r="BP3226" s="73"/>
      <c r="BQ3226" s="73"/>
      <c r="BR3226" s="73"/>
      <c r="BS3226" s="493"/>
      <c r="BT3226" s="493"/>
      <c r="BU3226" s="493"/>
      <c r="BV3226" s="70"/>
      <c r="BW3226" s="70"/>
      <c r="BX3226" s="70"/>
      <c r="BY3226" s="70"/>
      <c r="BZ3226" s="70"/>
      <c r="CA3226" s="70"/>
      <c r="CB3226" s="70"/>
      <c r="CC3226" s="70"/>
      <c r="CD3226" s="491"/>
      <c r="CE3226" s="491"/>
      <c r="CF3226" s="491"/>
      <c r="CG3226" s="491"/>
      <c r="CH3226" s="491"/>
      <c r="CI3226" s="491"/>
      <c r="CJ3226" s="491"/>
      <c r="CK3226" s="490"/>
      <c r="CL3226" s="186"/>
    </row>
    <row r="3227" spans="67:90" x14ac:dyDescent="0.2">
      <c r="BO3227" s="490"/>
      <c r="BP3227" s="73"/>
      <c r="BQ3227" s="73"/>
      <c r="BR3227" s="73"/>
      <c r="BS3227" s="493"/>
      <c r="BT3227" s="493"/>
      <c r="BU3227" s="493"/>
      <c r="BV3227" s="70"/>
      <c r="BW3227" s="70"/>
      <c r="BX3227" s="70"/>
      <c r="BY3227" s="70"/>
      <c r="BZ3227" s="70"/>
      <c r="CA3227" s="70"/>
      <c r="CB3227" s="70"/>
      <c r="CC3227" s="70"/>
      <c r="CD3227" s="491"/>
      <c r="CE3227" s="491"/>
      <c r="CF3227" s="491"/>
      <c r="CG3227" s="491"/>
      <c r="CH3227" s="491"/>
      <c r="CI3227" s="491"/>
      <c r="CJ3227" s="491"/>
      <c r="CK3227" s="490"/>
      <c r="CL3227" s="186"/>
    </row>
    <row r="3228" spans="67:90" x14ac:dyDescent="0.2">
      <c r="BO3228" s="490"/>
      <c r="BP3228" s="73"/>
      <c r="BQ3228" s="73"/>
      <c r="BR3228" s="73"/>
      <c r="BS3228" s="493"/>
      <c r="BT3228" s="493"/>
      <c r="BU3228" s="493"/>
      <c r="BV3228" s="70"/>
      <c r="BW3228" s="70"/>
      <c r="BX3228" s="70"/>
      <c r="BY3228" s="70"/>
      <c r="BZ3228" s="70"/>
      <c r="CA3228" s="70"/>
      <c r="CB3228" s="70"/>
      <c r="CC3228" s="70"/>
      <c r="CD3228" s="491"/>
      <c r="CE3228" s="491"/>
      <c r="CF3228" s="491"/>
      <c r="CG3228" s="491"/>
      <c r="CH3228" s="491"/>
      <c r="CI3228" s="491"/>
      <c r="CJ3228" s="491"/>
      <c r="CK3228" s="490"/>
      <c r="CL3228" s="186"/>
    </row>
    <row r="3229" spans="67:90" x14ac:dyDescent="0.2">
      <c r="BO3229" s="490"/>
      <c r="BP3229" s="73"/>
      <c r="BQ3229" s="73"/>
      <c r="BR3229" s="73"/>
      <c r="BS3229" s="493"/>
      <c r="BT3229" s="493"/>
      <c r="BU3229" s="493"/>
      <c r="BV3229" s="70"/>
      <c r="BW3229" s="70"/>
      <c r="BX3229" s="70"/>
      <c r="BY3229" s="70"/>
      <c r="BZ3229" s="70"/>
      <c r="CA3229" s="70"/>
      <c r="CB3229" s="70"/>
      <c r="CC3229" s="70"/>
      <c r="CD3229" s="491"/>
      <c r="CE3229" s="491"/>
      <c r="CF3229" s="491"/>
      <c r="CG3229" s="491"/>
      <c r="CH3229" s="491"/>
      <c r="CI3229" s="491"/>
      <c r="CJ3229" s="491"/>
      <c r="CK3229" s="490"/>
      <c r="CL3229" s="186"/>
    </row>
    <row r="3230" spans="67:90" x14ac:dyDescent="0.2">
      <c r="BO3230" s="490"/>
      <c r="BP3230" s="73"/>
      <c r="BQ3230" s="73"/>
      <c r="BR3230" s="73"/>
      <c r="BS3230" s="493"/>
      <c r="BT3230" s="493"/>
      <c r="BU3230" s="493"/>
      <c r="BV3230" s="70"/>
      <c r="BW3230" s="70"/>
      <c r="BX3230" s="70"/>
      <c r="BY3230" s="70"/>
      <c r="BZ3230" s="70"/>
      <c r="CA3230" s="70"/>
      <c r="CB3230" s="70"/>
      <c r="CC3230" s="70"/>
      <c r="CD3230" s="491"/>
      <c r="CE3230" s="491"/>
      <c r="CF3230" s="491"/>
      <c r="CG3230" s="491"/>
      <c r="CH3230" s="491"/>
      <c r="CI3230" s="491"/>
      <c r="CJ3230" s="491"/>
      <c r="CK3230" s="490"/>
      <c r="CL3230" s="186"/>
    </row>
    <row r="3231" spans="67:90" x14ac:dyDescent="0.2">
      <c r="BO3231" s="490"/>
      <c r="BP3231" s="73"/>
      <c r="BQ3231" s="73"/>
      <c r="BR3231" s="73"/>
      <c r="BS3231" s="493"/>
      <c r="BT3231" s="493"/>
      <c r="BU3231" s="493"/>
      <c r="BV3231" s="70"/>
      <c r="BW3231" s="70"/>
      <c r="BX3231" s="70"/>
      <c r="BY3231" s="70"/>
      <c r="BZ3231" s="70"/>
      <c r="CA3231" s="70"/>
      <c r="CB3231" s="70"/>
      <c r="CC3231" s="70"/>
      <c r="CD3231" s="491"/>
      <c r="CE3231" s="491"/>
      <c r="CF3231" s="491"/>
      <c r="CG3231" s="491"/>
      <c r="CH3231" s="491"/>
      <c r="CI3231" s="491"/>
      <c r="CJ3231" s="491"/>
      <c r="CK3231" s="490"/>
      <c r="CL3231" s="186"/>
    </row>
    <row r="3232" spans="67:90" x14ac:dyDescent="0.2">
      <c r="BO3232" s="490"/>
      <c r="BP3232" s="73"/>
      <c r="BQ3232" s="73"/>
      <c r="BR3232" s="73"/>
      <c r="BS3232" s="493"/>
      <c r="BT3232" s="493"/>
      <c r="BU3232" s="493"/>
      <c r="BV3232" s="70"/>
      <c r="BW3232" s="70"/>
      <c r="BX3232" s="70"/>
      <c r="BY3232" s="70"/>
      <c r="BZ3232" s="70"/>
      <c r="CA3232" s="70"/>
      <c r="CB3232" s="70"/>
      <c r="CC3232" s="70"/>
      <c r="CD3232" s="491"/>
      <c r="CE3232" s="491"/>
      <c r="CF3232" s="491"/>
      <c r="CG3232" s="491"/>
      <c r="CH3232" s="491"/>
      <c r="CI3232" s="491"/>
      <c r="CJ3232" s="491"/>
      <c r="CK3232" s="490"/>
      <c r="CL3232" s="186"/>
    </row>
    <row r="3233" spans="67:90" x14ac:dyDescent="0.2">
      <c r="BO3233" s="490"/>
      <c r="BP3233" s="73"/>
      <c r="BQ3233" s="73"/>
      <c r="BR3233" s="73"/>
      <c r="BS3233" s="493"/>
      <c r="BT3233" s="493"/>
      <c r="BU3233" s="493"/>
      <c r="BV3233" s="70"/>
      <c r="BW3233" s="70"/>
      <c r="BX3233" s="70"/>
      <c r="BY3233" s="70"/>
      <c r="BZ3233" s="70"/>
      <c r="CA3233" s="70"/>
      <c r="CB3233" s="70"/>
      <c r="CC3233" s="70"/>
      <c r="CD3233" s="491"/>
      <c r="CE3233" s="491"/>
      <c r="CF3233" s="491"/>
      <c r="CG3233" s="491"/>
      <c r="CH3233" s="491"/>
      <c r="CI3233" s="491"/>
      <c r="CJ3233" s="491"/>
      <c r="CK3233" s="490"/>
      <c r="CL3233" s="186"/>
    </row>
    <row r="3234" spans="67:90" x14ac:dyDescent="0.2">
      <c r="BO3234" s="490"/>
      <c r="BP3234" s="73"/>
      <c r="BQ3234" s="73"/>
      <c r="BR3234" s="73"/>
      <c r="BS3234" s="493"/>
      <c r="BT3234" s="493"/>
      <c r="BU3234" s="493"/>
      <c r="BV3234" s="70"/>
      <c r="BW3234" s="70"/>
      <c r="BX3234" s="70"/>
      <c r="BY3234" s="70"/>
      <c r="BZ3234" s="70"/>
      <c r="CA3234" s="70"/>
      <c r="CB3234" s="70"/>
      <c r="CC3234" s="70"/>
      <c r="CD3234" s="491"/>
      <c r="CE3234" s="491"/>
      <c r="CF3234" s="491"/>
      <c r="CG3234" s="491"/>
      <c r="CH3234" s="491"/>
      <c r="CI3234" s="491"/>
      <c r="CJ3234" s="491"/>
      <c r="CK3234" s="490"/>
      <c r="CL3234" s="186"/>
    </row>
    <row r="3235" spans="67:90" x14ac:dyDescent="0.2">
      <c r="BO3235" s="490"/>
      <c r="BP3235" s="73"/>
      <c r="BQ3235" s="73"/>
      <c r="BR3235" s="73"/>
      <c r="BS3235" s="493"/>
      <c r="BT3235" s="493"/>
      <c r="BU3235" s="493"/>
      <c r="BV3235" s="70"/>
      <c r="BW3235" s="70"/>
      <c r="BX3235" s="70"/>
      <c r="BY3235" s="70"/>
      <c r="BZ3235" s="70"/>
      <c r="CA3235" s="70"/>
      <c r="CB3235" s="70"/>
      <c r="CC3235" s="70"/>
      <c r="CD3235" s="491"/>
      <c r="CE3235" s="491"/>
      <c r="CF3235" s="491"/>
      <c r="CG3235" s="491"/>
      <c r="CH3235" s="491"/>
      <c r="CI3235" s="491"/>
      <c r="CJ3235" s="491"/>
      <c r="CK3235" s="490"/>
      <c r="CL3235" s="186"/>
    </row>
    <row r="3236" spans="67:90" x14ac:dyDescent="0.2">
      <c r="BO3236" s="490"/>
      <c r="BP3236" s="73"/>
      <c r="BQ3236" s="73"/>
      <c r="BR3236" s="73"/>
      <c r="BS3236" s="493"/>
      <c r="BT3236" s="493"/>
      <c r="BU3236" s="493"/>
      <c r="BV3236" s="70"/>
      <c r="BW3236" s="70"/>
      <c r="BX3236" s="70"/>
      <c r="BY3236" s="70"/>
      <c r="BZ3236" s="70"/>
      <c r="CA3236" s="70"/>
      <c r="CB3236" s="70"/>
      <c r="CC3236" s="70"/>
      <c r="CD3236" s="491"/>
      <c r="CE3236" s="491"/>
      <c r="CF3236" s="491"/>
      <c r="CG3236" s="491"/>
      <c r="CH3236" s="491"/>
      <c r="CI3236" s="491"/>
      <c r="CJ3236" s="491"/>
      <c r="CK3236" s="490"/>
      <c r="CL3236" s="186"/>
    </row>
    <row r="3237" spans="67:90" x14ac:dyDescent="0.2">
      <c r="BO3237" s="490"/>
      <c r="BP3237" s="73"/>
      <c r="BQ3237" s="73"/>
      <c r="BR3237" s="73"/>
      <c r="BS3237" s="493"/>
      <c r="BT3237" s="493"/>
      <c r="BU3237" s="493"/>
      <c r="BV3237" s="70"/>
      <c r="BW3237" s="70"/>
      <c r="BX3237" s="70"/>
      <c r="BY3237" s="70"/>
      <c r="BZ3237" s="70"/>
      <c r="CA3237" s="70"/>
      <c r="CB3237" s="70"/>
      <c r="CC3237" s="70"/>
      <c r="CD3237" s="491"/>
      <c r="CE3237" s="491"/>
      <c r="CF3237" s="491"/>
      <c r="CG3237" s="491"/>
      <c r="CH3237" s="491"/>
      <c r="CI3237" s="491"/>
      <c r="CJ3237" s="491"/>
      <c r="CK3237" s="490"/>
      <c r="CL3237" s="186"/>
    </row>
    <row r="3238" spans="67:90" x14ac:dyDescent="0.2">
      <c r="BO3238" s="490"/>
      <c r="BP3238" s="73"/>
      <c r="BQ3238" s="73"/>
      <c r="BR3238" s="73"/>
      <c r="BS3238" s="493"/>
      <c r="BT3238" s="493"/>
      <c r="BU3238" s="493"/>
      <c r="BV3238" s="70"/>
      <c r="BW3238" s="70"/>
      <c r="BX3238" s="70"/>
      <c r="BY3238" s="70"/>
      <c r="BZ3238" s="70"/>
      <c r="CA3238" s="70"/>
      <c r="CB3238" s="70"/>
      <c r="CC3238" s="70"/>
      <c r="CD3238" s="491"/>
      <c r="CE3238" s="491"/>
      <c r="CF3238" s="491"/>
      <c r="CG3238" s="491"/>
      <c r="CH3238" s="491"/>
      <c r="CI3238" s="491"/>
      <c r="CJ3238" s="491"/>
      <c r="CK3238" s="490"/>
      <c r="CL3238" s="186"/>
    </row>
    <row r="3239" spans="67:90" x14ac:dyDescent="0.2">
      <c r="BO3239" s="490"/>
      <c r="BP3239" s="73"/>
      <c r="BQ3239" s="73"/>
      <c r="BR3239" s="73"/>
      <c r="BS3239" s="493"/>
      <c r="BT3239" s="493"/>
      <c r="BU3239" s="493"/>
      <c r="BV3239" s="70"/>
      <c r="BW3239" s="70"/>
      <c r="BX3239" s="70"/>
      <c r="BY3239" s="70"/>
      <c r="BZ3239" s="70"/>
      <c r="CA3239" s="70"/>
      <c r="CB3239" s="70"/>
      <c r="CC3239" s="70"/>
      <c r="CD3239" s="491"/>
      <c r="CE3239" s="491"/>
      <c r="CF3239" s="491"/>
      <c r="CG3239" s="491"/>
      <c r="CH3239" s="491"/>
      <c r="CI3239" s="491"/>
      <c r="CJ3239" s="491"/>
      <c r="CK3239" s="490"/>
      <c r="CL3239" s="186"/>
    </row>
    <row r="3240" spans="67:90" x14ac:dyDescent="0.2">
      <c r="BO3240" s="490"/>
      <c r="BP3240" s="73"/>
      <c r="BQ3240" s="73"/>
      <c r="BR3240" s="73"/>
      <c r="BS3240" s="493"/>
      <c r="BT3240" s="493"/>
      <c r="BU3240" s="493"/>
      <c r="BV3240" s="70"/>
      <c r="BW3240" s="70"/>
      <c r="BX3240" s="70"/>
      <c r="BY3240" s="70"/>
      <c r="BZ3240" s="70"/>
      <c r="CA3240" s="70"/>
      <c r="CB3240" s="70"/>
      <c r="CC3240" s="70"/>
      <c r="CD3240" s="491"/>
      <c r="CE3240" s="491"/>
      <c r="CF3240" s="491"/>
      <c r="CG3240" s="491"/>
      <c r="CH3240" s="491"/>
      <c r="CI3240" s="491"/>
      <c r="CJ3240" s="491"/>
      <c r="CK3240" s="490"/>
      <c r="CL3240" s="186"/>
    </row>
    <row r="3241" spans="67:90" x14ac:dyDescent="0.2">
      <c r="BO3241" s="490"/>
      <c r="BP3241" s="73"/>
      <c r="BQ3241" s="73"/>
      <c r="BR3241" s="73"/>
      <c r="BS3241" s="493"/>
      <c r="BT3241" s="493"/>
      <c r="BU3241" s="493"/>
      <c r="BV3241" s="70"/>
      <c r="BW3241" s="70"/>
      <c r="BX3241" s="70"/>
      <c r="BY3241" s="70"/>
      <c r="BZ3241" s="70"/>
      <c r="CA3241" s="70"/>
      <c r="CB3241" s="70"/>
      <c r="CC3241" s="70"/>
      <c r="CD3241" s="491"/>
      <c r="CE3241" s="491"/>
      <c r="CF3241" s="491"/>
      <c r="CG3241" s="491"/>
      <c r="CH3241" s="491"/>
      <c r="CI3241" s="491"/>
      <c r="CJ3241" s="491"/>
      <c r="CK3241" s="490"/>
      <c r="CL3241" s="186"/>
    </row>
    <row r="3242" spans="67:90" x14ac:dyDescent="0.2">
      <c r="BO3242" s="490"/>
      <c r="BP3242" s="73"/>
      <c r="BQ3242" s="73"/>
      <c r="BR3242" s="73"/>
      <c r="BS3242" s="493"/>
      <c r="BT3242" s="493"/>
      <c r="BU3242" s="493"/>
      <c r="BV3242" s="70"/>
      <c r="BW3242" s="70"/>
      <c r="BX3242" s="70"/>
      <c r="BY3242" s="70"/>
      <c r="BZ3242" s="70"/>
      <c r="CA3242" s="70"/>
      <c r="CB3242" s="70"/>
      <c r="CC3242" s="70"/>
      <c r="CD3242" s="491"/>
      <c r="CE3242" s="491"/>
      <c r="CF3242" s="491"/>
      <c r="CG3242" s="491"/>
      <c r="CH3242" s="491"/>
      <c r="CI3242" s="491"/>
      <c r="CJ3242" s="491"/>
      <c r="CK3242" s="490"/>
      <c r="CL3242" s="186"/>
    </row>
    <row r="3243" spans="67:90" x14ac:dyDescent="0.2">
      <c r="BO3243" s="490"/>
      <c r="BP3243" s="73"/>
      <c r="BQ3243" s="73"/>
      <c r="BR3243" s="73"/>
      <c r="BS3243" s="493"/>
      <c r="BT3243" s="493"/>
      <c r="BU3243" s="493"/>
      <c r="BV3243" s="70"/>
      <c r="BW3243" s="70"/>
      <c r="BX3243" s="70"/>
      <c r="BY3243" s="70"/>
      <c r="BZ3243" s="70"/>
      <c r="CA3243" s="70"/>
      <c r="CB3243" s="70"/>
      <c r="CC3243" s="70"/>
      <c r="CD3243" s="491"/>
      <c r="CE3243" s="491"/>
      <c r="CF3243" s="491"/>
      <c r="CG3243" s="491"/>
      <c r="CH3243" s="491"/>
      <c r="CI3243" s="491"/>
      <c r="CJ3243" s="491"/>
      <c r="CK3243" s="490"/>
      <c r="CL3243" s="186"/>
    </row>
    <row r="3244" spans="67:90" x14ac:dyDescent="0.2">
      <c r="BO3244" s="490"/>
      <c r="BP3244" s="73"/>
      <c r="BQ3244" s="73"/>
      <c r="BR3244" s="73"/>
      <c r="BS3244" s="493"/>
      <c r="BT3244" s="493"/>
      <c r="BU3244" s="493"/>
      <c r="BV3244" s="70"/>
      <c r="BW3244" s="70"/>
      <c r="BX3244" s="70"/>
      <c r="BY3244" s="70"/>
      <c r="BZ3244" s="70"/>
      <c r="CA3244" s="70"/>
      <c r="CB3244" s="70"/>
      <c r="CC3244" s="70"/>
      <c r="CD3244" s="491"/>
      <c r="CE3244" s="491"/>
      <c r="CF3244" s="491"/>
      <c r="CG3244" s="491"/>
      <c r="CH3244" s="491"/>
      <c r="CI3244" s="491"/>
      <c r="CJ3244" s="491"/>
      <c r="CK3244" s="490"/>
      <c r="CL3244" s="186"/>
    </row>
    <row r="3245" spans="67:90" x14ac:dyDescent="0.2">
      <c r="BO3245" s="490"/>
      <c r="BP3245" s="73"/>
      <c r="BQ3245" s="73"/>
      <c r="BR3245" s="73"/>
      <c r="BS3245" s="493"/>
      <c r="BT3245" s="493"/>
      <c r="BU3245" s="493"/>
      <c r="BV3245" s="70"/>
      <c r="BW3245" s="70"/>
      <c r="BX3245" s="70"/>
      <c r="BY3245" s="70"/>
      <c r="BZ3245" s="70"/>
      <c r="CA3245" s="70"/>
      <c r="CB3245" s="70"/>
      <c r="CC3245" s="70"/>
      <c r="CD3245" s="491"/>
      <c r="CE3245" s="491"/>
      <c r="CF3245" s="491"/>
      <c r="CG3245" s="491"/>
      <c r="CH3245" s="491"/>
      <c r="CI3245" s="491"/>
      <c r="CJ3245" s="491"/>
      <c r="CK3245" s="490"/>
      <c r="CL3245" s="186"/>
    </row>
    <row r="3246" spans="67:90" x14ac:dyDescent="0.2">
      <c r="BO3246" s="490"/>
      <c r="BP3246" s="73"/>
      <c r="BQ3246" s="73"/>
      <c r="BR3246" s="73"/>
      <c r="BS3246" s="493"/>
      <c r="BT3246" s="493"/>
      <c r="BU3246" s="493"/>
      <c r="BV3246" s="70"/>
      <c r="BW3246" s="70"/>
      <c r="BX3246" s="70"/>
      <c r="BY3246" s="70"/>
      <c r="BZ3246" s="70"/>
      <c r="CA3246" s="70"/>
      <c r="CB3246" s="70"/>
      <c r="CC3246" s="70"/>
      <c r="CD3246" s="491"/>
      <c r="CE3246" s="491"/>
      <c r="CF3246" s="491"/>
      <c r="CG3246" s="491"/>
      <c r="CH3246" s="491"/>
      <c r="CI3246" s="491"/>
      <c r="CJ3246" s="491"/>
      <c r="CK3246" s="490"/>
      <c r="CL3246" s="186"/>
    </row>
    <row r="3247" spans="67:90" x14ac:dyDescent="0.2">
      <c r="BO3247" s="490"/>
      <c r="BP3247" s="73"/>
      <c r="BQ3247" s="73"/>
      <c r="BR3247" s="73"/>
      <c r="BS3247" s="493"/>
      <c r="BT3247" s="493"/>
      <c r="BU3247" s="493"/>
      <c r="BV3247" s="70"/>
      <c r="BW3247" s="70"/>
      <c r="BX3247" s="70"/>
      <c r="BY3247" s="70"/>
      <c r="BZ3247" s="70"/>
      <c r="CA3247" s="70"/>
      <c r="CB3247" s="70"/>
      <c r="CC3247" s="70"/>
      <c r="CD3247" s="491"/>
      <c r="CE3247" s="491"/>
      <c r="CF3247" s="491"/>
      <c r="CG3247" s="491"/>
      <c r="CH3247" s="491"/>
      <c r="CI3247" s="491"/>
      <c r="CJ3247" s="491"/>
      <c r="CK3247" s="490"/>
      <c r="CL3247" s="186"/>
    </row>
    <row r="3248" spans="67:90" x14ac:dyDescent="0.2">
      <c r="BO3248" s="490"/>
      <c r="BP3248" s="73"/>
      <c r="BQ3248" s="73"/>
      <c r="BR3248" s="73"/>
      <c r="BS3248" s="493"/>
      <c r="BT3248" s="493"/>
      <c r="BU3248" s="493"/>
      <c r="BV3248" s="70"/>
      <c r="BW3248" s="70"/>
      <c r="BX3248" s="70"/>
      <c r="BY3248" s="70"/>
      <c r="BZ3248" s="70"/>
      <c r="CA3248" s="70"/>
      <c r="CB3248" s="70"/>
      <c r="CC3248" s="70"/>
      <c r="CD3248" s="491"/>
      <c r="CE3248" s="491"/>
      <c r="CF3248" s="491"/>
      <c r="CG3248" s="491"/>
      <c r="CH3248" s="491"/>
      <c r="CI3248" s="491"/>
      <c r="CJ3248" s="491"/>
      <c r="CK3248" s="490"/>
      <c r="CL3248" s="186"/>
    </row>
    <row r="3249" spans="67:90" x14ac:dyDescent="0.2">
      <c r="BO3249" s="490"/>
      <c r="BP3249" s="73"/>
      <c r="BQ3249" s="73"/>
      <c r="BR3249" s="73"/>
      <c r="BS3249" s="493"/>
      <c r="BT3249" s="493"/>
      <c r="BU3249" s="493"/>
      <c r="BV3249" s="70"/>
      <c r="BW3249" s="70"/>
      <c r="BX3249" s="70"/>
      <c r="BY3249" s="70"/>
      <c r="BZ3249" s="70"/>
      <c r="CA3249" s="70"/>
      <c r="CB3249" s="70"/>
      <c r="CC3249" s="70"/>
      <c r="CD3249" s="491"/>
      <c r="CE3249" s="491"/>
      <c r="CF3249" s="491"/>
      <c r="CG3249" s="491"/>
      <c r="CH3249" s="491"/>
      <c r="CI3249" s="491"/>
      <c r="CJ3249" s="491"/>
      <c r="CK3249" s="490"/>
      <c r="CL3249" s="186"/>
    </row>
    <row r="3250" spans="67:90" x14ac:dyDescent="0.2">
      <c r="BO3250" s="490"/>
      <c r="BP3250" s="73"/>
      <c r="BQ3250" s="73"/>
      <c r="BR3250" s="73"/>
      <c r="BS3250" s="493"/>
      <c r="BT3250" s="493"/>
      <c r="BU3250" s="493"/>
      <c r="BV3250" s="70"/>
      <c r="BW3250" s="70"/>
      <c r="BX3250" s="70"/>
      <c r="BY3250" s="70"/>
      <c r="BZ3250" s="70"/>
      <c r="CA3250" s="70"/>
      <c r="CB3250" s="70"/>
      <c r="CC3250" s="70"/>
      <c r="CD3250" s="491"/>
      <c r="CE3250" s="491"/>
      <c r="CF3250" s="491"/>
      <c r="CG3250" s="491"/>
      <c r="CH3250" s="491"/>
      <c r="CI3250" s="491"/>
      <c r="CJ3250" s="491"/>
      <c r="CK3250" s="490"/>
      <c r="CL3250" s="186"/>
    </row>
    <row r="3251" spans="67:90" x14ac:dyDescent="0.2">
      <c r="BO3251" s="490"/>
      <c r="BP3251" s="73"/>
      <c r="BQ3251" s="73"/>
      <c r="BR3251" s="73"/>
      <c r="BS3251" s="493"/>
      <c r="BT3251" s="493"/>
      <c r="BU3251" s="493"/>
      <c r="BV3251" s="70"/>
      <c r="BW3251" s="70"/>
      <c r="BX3251" s="70"/>
      <c r="BY3251" s="70"/>
      <c r="BZ3251" s="70"/>
      <c r="CA3251" s="70"/>
      <c r="CB3251" s="70"/>
      <c r="CC3251" s="70"/>
      <c r="CD3251" s="491"/>
      <c r="CE3251" s="491"/>
      <c r="CF3251" s="491"/>
      <c r="CG3251" s="491"/>
      <c r="CH3251" s="491"/>
      <c r="CI3251" s="491"/>
      <c r="CJ3251" s="491"/>
      <c r="CK3251" s="490"/>
      <c r="CL3251" s="186"/>
    </row>
    <row r="3252" spans="67:90" x14ac:dyDescent="0.2">
      <c r="BO3252" s="490"/>
      <c r="BP3252" s="73"/>
      <c r="BQ3252" s="73"/>
      <c r="BR3252" s="73"/>
      <c r="BS3252" s="493"/>
      <c r="BT3252" s="493"/>
      <c r="BU3252" s="493"/>
      <c r="BV3252" s="70"/>
      <c r="BW3252" s="70"/>
      <c r="BX3252" s="70"/>
      <c r="BY3252" s="70"/>
      <c r="BZ3252" s="70"/>
      <c r="CA3252" s="70"/>
      <c r="CB3252" s="70"/>
      <c r="CC3252" s="70"/>
      <c r="CD3252" s="491"/>
      <c r="CE3252" s="491"/>
      <c r="CF3252" s="491"/>
      <c r="CG3252" s="491"/>
      <c r="CH3252" s="491"/>
      <c r="CI3252" s="491"/>
      <c r="CJ3252" s="491"/>
      <c r="CK3252" s="490"/>
      <c r="CL3252" s="186"/>
    </row>
    <row r="3253" spans="67:90" x14ac:dyDescent="0.2">
      <c r="BO3253" s="490"/>
      <c r="BP3253" s="73"/>
      <c r="BQ3253" s="73"/>
      <c r="BR3253" s="73"/>
      <c r="BS3253" s="493"/>
      <c r="BT3253" s="493"/>
      <c r="BU3253" s="493"/>
      <c r="BV3253" s="70"/>
      <c r="BW3253" s="70"/>
      <c r="BX3253" s="70"/>
      <c r="BY3253" s="70"/>
      <c r="BZ3253" s="70"/>
      <c r="CA3253" s="70"/>
      <c r="CB3253" s="70"/>
      <c r="CC3253" s="70"/>
      <c r="CD3253" s="491"/>
      <c r="CE3253" s="491"/>
      <c r="CF3253" s="491"/>
      <c r="CG3253" s="491"/>
      <c r="CH3253" s="491"/>
      <c r="CI3253" s="491"/>
      <c r="CJ3253" s="491"/>
      <c r="CK3253" s="490"/>
      <c r="CL3253" s="186"/>
    </row>
    <row r="3254" spans="67:90" x14ac:dyDescent="0.2">
      <c r="BO3254" s="490"/>
      <c r="BP3254" s="73"/>
      <c r="BQ3254" s="73"/>
      <c r="BR3254" s="73"/>
      <c r="BS3254" s="493"/>
      <c r="BT3254" s="493"/>
      <c r="BU3254" s="493"/>
      <c r="BV3254" s="70"/>
      <c r="BW3254" s="70"/>
      <c r="BX3254" s="70"/>
      <c r="BY3254" s="70"/>
      <c r="BZ3254" s="70"/>
      <c r="CA3254" s="70"/>
      <c r="CB3254" s="70"/>
      <c r="CC3254" s="70"/>
      <c r="CD3254" s="491"/>
      <c r="CE3254" s="491"/>
      <c r="CF3254" s="491"/>
      <c r="CG3254" s="491"/>
      <c r="CH3254" s="491"/>
      <c r="CI3254" s="491"/>
      <c r="CJ3254" s="491"/>
      <c r="CK3254" s="490"/>
      <c r="CL3254" s="186"/>
    </row>
    <row r="3255" spans="67:90" x14ac:dyDescent="0.2">
      <c r="BO3255" s="490"/>
      <c r="BP3255" s="73"/>
      <c r="BQ3255" s="73"/>
      <c r="BR3255" s="73"/>
      <c r="BS3255" s="493"/>
      <c r="BT3255" s="493"/>
      <c r="BU3255" s="493"/>
      <c r="BV3255" s="70"/>
      <c r="BW3255" s="70"/>
      <c r="BX3255" s="70"/>
      <c r="BY3255" s="70"/>
      <c r="BZ3255" s="70"/>
      <c r="CA3255" s="70"/>
      <c r="CB3255" s="70"/>
      <c r="CC3255" s="70"/>
      <c r="CD3255" s="491"/>
      <c r="CE3255" s="491"/>
      <c r="CF3255" s="491"/>
      <c r="CG3255" s="491"/>
      <c r="CH3255" s="491"/>
      <c r="CI3255" s="491"/>
      <c r="CJ3255" s="491"/>
      <c r="CK3255" s="490"/>
      <c r="CL3255" s="186"/>
    </row>
    <row r="3256" spans="67:90" x14ac:dyDescent="0.2">
      <c r="BO3256" s="490"/>
      <c r="BP3256" s="73"/>
      <c r="BQ3256" s="73"/>
      <c r="BR3256" s="73"/>
      <c r="BS3256" s="493"/>
      <c r="BT3256" s="493"/>
      <c r="BU3256" s="493"/>
      <c r="BV3256" s="70"/>
      <c r="BW3256" s="70"/>
      <c r="BX3256" s="70"/>
      <c r="BY3256" s="70"/>
      <c r="BZ3256" s="70"/>
      <c r="CA3256" s="70"/>
      <c r="CB3256" s="70"/>
      <c r="CC3256" s="70"/>
      <c r="CD3256" s="491"/>
      <c r="CE3256" s="491"/>
      <c r="CF3256" s="491"/>
      <c r="CG3256" s="491"/>
      <c r="CH3256" s="491"/>
      <c r="CI3256" s="491"/>
      <c r="CJ3256" s="491"/>
      <c r="CK3256" s="490"/>
      <c r="CL3256" s="186"/>
    </row>
    <row r="3257" spans="67:90" x14ac:dyDescent="0.2">
      <c r="BO3257" s="490"/>
      <c r="BP3257" s="73"/>
      <c r="BQ3257" s="73"/>
      <c r="BR3257" s="73"/>
      <c r="BS3257" s="493"/>
      <c r="BT3257" s="493"/>
      <c r="BU3257" s="493"/>
      <c r="BV3257" s="70"/>
      <c r="BW3257" s="70"/>
      <c r="BX3257" s="70"/>
      <c r="BY3257" s="70"/>
      <c r="BZ3257" s="70"/>
      <c r="CA3257" s="70"/>
      <c r="CB3257" s="70"/>
      <c r="CC3257" s="70"/>
      <c r="CD3257" s="491"/>
      <c r="CE3257" s="491"/>
      <c r="CF3257" s="491"/>
      <c r="CG3257" s="491"/>
      <c r="CH3257" s="491"/>
      <c r="CI3257" s="491"/>
      <c r="CJ3257" s="491"/>
      <c r="CK3257" s="490"/>
      <c r="CL3257" s="186"/>
    </row>
    <row r="3258" spans="67:90" x14ac:dyDescent="0.2">
      <c r="BO3258" s="490"/>
      <c r="BP3258" s="73"/>
      <c r="BQ3258" s="73"/>
      <c r="BR3258" s="73"/>
      <c r="BS3258" s="493"/>
      <c r="BT3258" s="493"/>
      <c r="BU3258" s="493"/>
      <c r="BV3258" s="70"/>
      <c r="BW3258" s="70"/>
      <c r="BX3258" s="70"/>
      <c r="BY3258" s="70"/>
      <c r="BZ3258" s="70"/>
      <c r="CA3258" s="70"/>
      <c r="CB3258" s="70"/>
      <c r="CC3258" s="70"/>
      <c r="CD3258" s="491"/>
      <c r="CE3258" s="491"/>
      <c r="CF3258" s="491"/>
      <c r="CG3258" s="491"/>
      <c r="CH3258" s="491"/>
      <c r="CI3258" s="491"/>
      <c r="CJ3258" s="491"/>
      <c r="CK3258" s="490"/>
      <c r="CL3258" s="186"/>
    </row>
    <row r="3259" spans="67:90" x14ac:dyDescent="0.2">
      <c r="BO3259" s="490"/>
      <c r="BP3259" s="73"/>
      <c r="BQ3259" s="73"/>
      <c r="BR3259" s="73"/>
      <c r="BS3259" s="493"/>
      <c r="BT3259" s="493"/>
      <c r="BU3259" s="493"/>
      <c r="BV3259" s="70"/>
      <c r="BW3259" s="70"/>
      <c r="BX3259" s="70"/>
      <c r="BY3259" s="70"/>
      <c r="BZ3259" s="70"/>
      <c r="CA3259" s="70"/>
      <c r="CB3259" s="70"/>
      <c r="CC3259" s="70"/>
      <c r="CD3259" s="491"/>
      <c r="CE3259" s="491"/>
      <c r="CF3259" s="491"/>
      <c r="CG3259" s="491"/>
      <c r="CH3259" s="491"/>
      <c r="CI3259" s="491"/>
      <c r="CJ3259" s="491"/>
      <c r="CK3259" s="490"/>
      <c r="CL3259" s="186"/>
    </row>
    <row r="3260" spans="67:90" x14ac:dyDescent="0.2">
      <c r="BO3260" s="490"/>
      <c r="BP3260" s="73"/>
      <c r="BQ3260" s="73"/>
      <c r="BR3260" s="73"/>
      <c r="BS3260" s="493"/>
      <c r="BT3260" s="493"/>
      <c r="BU3260" s="493"/>
      <c r="BV3260" s="70"/>
      <c r="BW3260" s="70"/>
      <c r="BX3260" s="70"/>
      <c r="BY3260" s="70"/>
      <c r="BZ3260" s="70"/>
      <c r="CA3260" s="70"/>
      <c r="CB3260" s="70"/>
      <c r="CC3260" s="70"/>
      <c r="CD3260" s="491"/>
      <c r="CE3260" s="491"/>
      <c r="CF3260" s="491"/>
      <c r="CG3260" s="491"/>
      <c r="CH3260" s="491"/>
      <c r="CI3260" s="491"/>
      <c r="CJ3260" s="491"/>
      <c r="CK3260" s="490"/>
      <c r="CL3260" s="186"/>
    </row>
    <row r="3261" spans="67:90" x14ac:dyDescent="0.2">
      <c r="BO3261" s="490"/>
      <c r="BP3261" s="73"/>
      <c r="BQ3261" s="73"/>
      <c r="BR3261" s="73"/>
      <c r="BS3261" s="493"/>
      <c r="BT3261" s="493"/>
      <c r="BU3261" s="493"/>
      <c r="BV3261" s="70"/>
      <c r="BW3261" s="70"/>
      <c r="BX3261" s="70"/>
      <c r="BY3261" s="70"/>
      <c r="BZ3261" s="70"/>
      <c r="CA3261" s="70"/>
      <c r="CB3261" s="70"/>
      <c r="CC3261" s="70"/>
      <c r="CD3261" s="491"/>
      <c r="CE3261" s="491"/>
      <c r="CF3261" s="491"/>
      <c r="CG3261" s="491"/>
      <c r="CH3261" s="491"/>
      <c r="CI3261" s="491"/>
      <c r="CJ3261" s="491"/>
      <c r="CK3261" s="490"/>
      <c r="CL3261" s="186"/>
    </row>
    <row r="3262" spans="67:90" x14ac:dyDescent="0.2">
      <c r="BO3262" s="490"/>
      <c r="BP3262" s="73"/>
      <c r="BQ3262" s="73"/>
      <c r="BR3262" s="73"/>
      <c r="BS3262" s="493"/>
      <c r="BT3262" s="493"/>
      <c r="BU3262" s="493"/>
      <c r="BV3262" s="70"/>
      <c r="BW3262" s="70"/>
      <c r="BX3262" s="70"/>
      <c r="BY3262" s="70"/>
      <c r="BZ3262" s="70"/>
      <c r="CA3262" s="70"/>
      <c r="CB3262" s="70"/>
      <c r="CC3262" s="70"/>
      <c r="CD3262" s="491"/>
      <c r="CE3262" s="491"/>
      <c r="CF3262" s="491"/>
      <c r="CG3262" s="491"/>
      <c r="CH3262" s="491"/>
      <c r="CI3262" s="491"/>
      <c r="CJ3262" s="491"/>
      <c r="CK3262" s="490"/>
      <c r="CL3262" s="186"/>
    </row>
    <row r="3263" spans="67:90" x14ac:dyDescent="0.2">
      <c r="BO3263" s="490"/>
      <c r="BP3263" s="73"/>
      <c r="BQ3263" s="73"/>
      <c r="BR3263" s="73"/>
      <c r="BS3263" s="493"/>
      <c r="BT3263" s="493"/>
      <c r="BU3263" s="493"/>
      <c r="BV3263" s="70"/>
      <c r="BW3263" s="70"/>
      <c r="BX3263" s="70"/>
      <c r="BY3263" s="70"/>
      <c r="BZ3263" s="70"/>
      <c r="CA3263" s="70"/>
      <c r="CB3263" s="70"/>
      <c r="CC3263" s="70"/>
      <c r="CD3263" s="491"/>
      <c r="CE3263" s="491"/>
      <c r="CF3263" s="491"/>
      <c r="CG3263" s="491"/>
      <c r="CH3263" s="491"/>
      <c r="CI3263" s="491"/>
      <c r="CJ3263" s="491"/>
      <c r="CK3263" s="490"/>
      <c r="CL3263" s="186"/>
    </row>
    <row r="3264" spans="67:90" x14ac:dyDescent="0.2">
      <c r="BO3264" s="490"/>
      <c r="BP3264" s="73"/>
      <c r="BQ3264" s="73"/>
      <c r="BR3264" s="73"/>
      <c r="BS3264" s="493"/>
      <c r="BT3264" s="493"/>
      <c r="BU3264" s="493"/>
      <c r="BV3264" s="70"/>
      <c r="BW3264" s="70"/>
      <c r="BX3264" s="70"/>
      <c r="BY3264" s="70"/>
      <c r="BZ3264" s="70"/>
      <c r="CA3264" s="70"/>
      <c r="CB3264" s="70"/>
      <c r="CC3264" s="70"/>
      <c r="CD3264" s="491"/>
      <c r="CE3264" s="491"/>
      <c r="CF3264" s="491"/>
      <c r="CG3264" s="491"/>
      <c r="CH3264" s="491"/>
      <c r="CI3264" s="491"/>
      <c r="CJ3264" s="491"/>
      <c r="CK3264" s="490"/>
      <c r="CL3264" s="186"/>
    </row>
    <row r="3265" spans="67:90" x14ac:dyDescent="0.2">
      <c r="BO3265" s="490"/>
      <c r="BP3265" s="73"/>
      <c r="BQ3265" s="73"/>
      <c r="BR3265" s="73"/>
      <c r="BS3265" s="493"/>
      <c r="BT3265" s="493"/>
      <c r="BU3265" s="493"/>
      <c r="BV3265" s="70"/>
      <c r="BW3265" s="70"/>
      <c r="BX3265" s="70"/>
      <c r="BY3265" s="70"/>
      <c r="BZ3265" s="70"/>
      <c r="CA3265" s="70"/>
      <c r="CB3265" s="70"/>
      <c r="CC3265" s="70"/>
      <c r="CD3265" s="491"/>
      <c r="CE3265" s="491"/>
      <c r="CF3265" s="491"/>
      <c r="CG3265" s="491"/>
      <c r="CH3265" s="491"/>
      <c r="CI3265" s="491"/>
      <c r="CJ3265" s="491"/>
      <c r="CK3265" s="490"/>
      <c r="CL3265" s="186"/>
    </row>
    <row r="3266" spans="67:90" x14ac:dyDescent="0.2">
      <c r="BO3266" s="490"/>
      <c r="BP3266" s="73"/>
      <c r="BQ3266" s="73"/>
      <c r="BR3266" s="73"/>
      <c r="BS3266" s="493"/>
      <c r="BT3266" s="493"/>
      <c r="BU3266" s="493"/>
      <c r="BV3266" s="70"/>
      <c r="BW3266" s="70"/>
      <c r="BX3266" s="70"/>
      <c r="BY3266" s="70"/>
      <c r="BZ3266" s="70"/>
      <c r="CA3266" s="70"/>
      <c r="CB3266" s="70"/>
      <c r="CC3266" s="70"/>
      <c r="CD3266" s="491"/>
      <c r="CE3266" s="491"/>
      <c r="CF3266" s="491"/>
      <c r="CG3266" s="491"/>
      <c r="CH3266" s="491"/>
      <c r="CI3266" s="491"/>
      <c r="CJ3266" s="491"/>
      <c r="CK3266" s="490"/>
      <c r="CL3266" s="186"/>
    </row>
    <row r="3267" spans="67:90" x14ac:dyDescent="0.2">
      <c r="BO3267" s="490"/>
      <c r="BP3267" s="73"/>
      <c r="BQ3267" s="73"/>
      <c r="BR3267" s="73"/>
      <c r="BS3267" s="493"/>
      <c r="BT3267" s="493"/>
      <c r="BU3267" s="493"/>
      <c r="BV3267" s="70"/>
      <c r="BW3267" s="70"/>
      <c r="BX3267" s="70"/>
      <c r="BY3267" s="70"/>
      <c r="BZ3267" s="70"/>
      <c r="CA3267" s="70"/>
      <c r="CB3267" s="70"/>
      <c r="CC3267" s="70"/>
      <c r="CD3267" s="491"/>
      <c r="CE3267" s="491"/>
      <c r="CF3267" s="491"/>
      <c r="CG3267" s="491"/>
      <c r="CH3267" s="491"/>
      <c r="CI3267" s="491"/>
      <c r="CJ3267" s="491"/>
      <c r="CK3267" s="490"/>
      <c r="CL3267" s="186"/>
    </row>
    <row r="3268" spans="67:90" x14ac:dyDescent="0.2">
      <c r="BO3268" s="490"/>
      <c r="BP3268" s="73"/>
      <c r="BQ3268" s="73"/>
      <c r="BR3268" s="73"/>
      <c r="BS3268" s="493"/>
      <c r="BT3268" s="493"/>
      <c r="BU3268" s="493"/>
      <c r="BV3268" s="70"/>
      <c r="BW3268" s="70"/>
      <c r="BX3268" s="70"/>
      <c r="BY3268" s="70"/>
      <c r="BZ3268" s="70"/>
      <c r="CA3268" s="70"/>
      <c r="CB3268" s="70"/>
      <c r="CC3268" s="70"/>
      <c r="CD3268" s="491"/>
      <c r="CE3268" s="491"/>
      <c r="CF3268" s="491"/>
      <c r="CG3268" s="491"/>
      <c r="CH3268" s="491"/>
      <c r="CI3268" s="491"/>
      <c r="CJ3268" s="491"/>
      <c r="CK3268" s="490"/>
      <c r="CL3268" s="186"/>
    </row>
    <row r="3269" spans="67:90" x14ac:dyDescent="0.2">
      <c r="BO3269" s="490"/>
      <c r="BP3269" s="73"/>
      <c r="BQ3269" s="73"/>
      <c r="BR3269" s="73"/>
      <c r="BS3269" s="493"/>
      <c r="BT3269" s="493"/>
      <c r="BU3269" s="493"/>
      <c r="BV3269" s="70"/>
      <c r="BW3269" s="70"/>
      <c r="BX3269" s="70"/>
      <c r="BY3269" s="70"/>
      <c r="BZ3269" s="70"/>
      <c r="CA3269" s="70"/>
      <c r="CB3269" s="70"/>
      <c r="CC3269" s="70"/>
      <c r="CD3269" s="491"/>
      <c r="CE3269" s="491"/>
      <c r="CF3269" s="491"/>
      <c r="CG3269" s="491"/>
      <c r="CH3269" s="491"/>
      <c r="CI3269" s="491"/>
      <c r="CJ3269" s="491"/>
      <c r="CK3269" s="490"/>
      <c r="CL3269" s="186"/>
    </row>
    <row r="3270" spans="67:90" x14ac:dyDescent="0.2">
      <c r="BO3270" s="490"/>
      <c r="BP3270" s="73"/>
      <c r="BQ3270" s="73"/>
      <c r="BR3270" s="73"/>
      <c r="BS3270" s="493"/>
      <c r="BT3270" s="493"/>
      <c r="BU3270" s="493"/>
      <c r="BV3270" s="70"/>
      <c r="BW3270" s="70"/>
      <c r="BX3270" s="70"/>
      <c r="BY3270" s="70"/>
      <c r="BZ3270" s="70"/>
      <c r="CA3270" s="70"/>
      <c r="CB3270" s="70"/>
      <c r="CC3270" s="70"/>
      <c r="CD3270" s="491"/>
      <c r="CE3270" s="491"/>
      <c r="CF3270" s="491"/>
      <c r="CG3270" s="491"/>
      <c r="CH3270" s="491"/>
      <c r="CI3270" s="491"/>
      <c r="CJ3270" s="491"/>
      <c r="CK3270" s="490"/>
      <c r="CL3270" s="186"/>
    </row>
    <row r="3271" spans="67:90" x14ac:dyDescent="0.2">
      <c r="BO3271" s="490"/>
      <c r="BP3271" s="73"/>
      <c r="BQ3271" s="73"/>
      <c r="BR3271" s="73"/>
      <c r="BS3271" s="493"/>
      <c r="BT3271" s="493"/>
      <c r="BU3271" s="493"/>
      <c r="BV3271" s="70"/>
      <c r="BW3271" s="70"/>
      <c r="BX3271" s="70"/>
      <c r="BY3271" s="70"/>
      <c r="BZ3271" s="70"/>
      <c r="CA3271" s="70"/>
      <c r="CB3271" s="70"/>
      <c r="CC3271" s="70"/>
      <c r="CD3271" s="491"/>
      <c r="CE3271" s="491"/>
      <c r="CF3271" s="491"/>
      <c r="CG3271" s="491"/>
      <c r="CH3271" s="491"/>
      <c r="CI3271" s="491"/>
      <c r="CJ3271" s="491"/>
      <c r="CK3271" s="490"/>
      <c r="CL3271" s="186"/>
    </row>
    <row r="3272" spans="67:90" x14ac:dyDescent="0.2">
      <c r="BO3272" s="490"/>
      <c r="BP3272" s="73"/>
      <c r="BQ3272" s="73"/>
      <c r="BR3272" s="73"/>
      <c r="BS3272" s="493"/>
      <c r="BT3272" s="493"/>
      <c r="BU3272" s="493"/>
      <c r="BV3272" s="70"/>
      <c r="BW3272" s="70"/>
      <c r="BX3272" s="70"/>
      <c r="BY3272" s="70"/>
      <c r="BZ3272" s="70"/>
      <c r="CA3272" s="70"/>
      <c r="CB3272" s="70"/>
      <c r="CC3272" s="70"/>
      <c r="CD3272" s="491"/>
      <c r="CE3272" s="491"/>
      <c r="CF3272" s="491"/>
      <c r="CG3272" s="491"/>
      <c r="CH3272" s="491"/>
      <c r="CI3272" s="491"/>
      <c r="CJ3272" s="491"/>
      <c r="CK3272" s="490"/>
      <c r="CL3272" s="186"/>
    </row>
    <row r="3273" spans="67:90" x14ac:dyDescent="0.2">
      <c r="BO3273" s="490"/>
      <c r="BP3273" s="73"/>
      <c r="BQ3273" s="73"/>
      <c r="BR3273" s="73"/>
      <c r="BS3273" s="493"/>
      <c r="BT3273" s="493"/>
      <c r="BU3273" s="493"/>
      <c r="BV3273" s="70"/>
      <c r="BW3273" s="70"/>
      <c r="BX3273" s="70"/>
      <c r="BY3273" s="70"/>
      <c r="BZ3273" s="70"/>
      <c r="CA3273" s="70"/>
      <c r="CB3273" s="70"/>
      <c r="CC3273" s="70"/>
      <c r="CD3273" s="491"/>
      <c r="CE3273" s="491"/>
      <c r="CF3273" s="491"/>
      <c r="CG3273" s="491"/>
      <c r="CH3273" s="491"/>
      <c r="CI3273" s="491"/>
      <c r="CJ3273" s="491"/>
      <c r="CK3273" s="490"/>
      <c r="CL3273" s="186"/>
    </row>
    <row r="3274" spans="67:90" x14ac:dyDescent="0.2">
      <c r="BO3274" s="490"/>
      <c r="BP3274" s="73"/>
      <c r="BQ3274" s="73"/>
      <c r="BR3274" s="73"/>
      <c r="BS3274" s="493"/>
      <c r="BT3274" s="493"/>
      <c r="BU3274" s="493"/>
      <c r="BV3274" s="70"/>
      <c r="BW3274" s="70"/>
      <c r="BX3274" s="70"/>
      <c r="BY3274" s="70"/>
      <c r="BZ3274" s="70"/>
      <c r="CA3274" s="70"/>
      <c r="CB3274" s="70"/>
      <c r="CC3274" s="70"/>
      <c r="CD3274" s="491"/>
      <c r="CE3274" s="491"/>
      <c r="CF3274" s="491"/>
      <c r="CG3274" s="491"/>
      <c r="CH3274" s="491"/>
      <c r="CI3274" s="491"/>
      <c r="CJ3274" s="491"/>
      <c r="CK3274" s="490"/>
      <c r="CL3274" s="186"/>
    </row>
    <row r="3275" spans="67:90" x14ac:dyDescent="0.2">
      <c r="BO3275" s="490"/>
      <c r="BP3275" s="73"/>
      <c r="BQ3275" s="73"/>
      <c r="BR3275" s="73"/>
      <c r="BS3275" s="493"/>
      <c r="BT3275" s="493"/>
      <c r="BU3275" s="493"/>
      <c r="BV3275" s="70"/>
      <c r="BW3275" s="70"/>
      <c r="BX3275" s="70"/>
      <c r="BY3275" s="70"/>
      <c r="BZ3275" s="70"/>
      <c r="CA3275" s="70"/>
      <c r="CB3275" s="70"/>
      <c r="CC3275" s="70"/>
      <c r="CD3275" s="491"/>
      <c r="CE3275" s="491"/>
      <c r="CF3275" s="491"/>
      <c r="CG3275" s="491"/>
      <c r="CH3275" s="491"/>
      <c r="CI3275" s="491"/>
      <c r="CJ3275" s="491"/>
      <c r="CK3275" s="490"/>
      <c r="CL3275" s="186"/>
    </row>
    <row r="3276" spans="67:90" x14ac:dyDescent="0.2">
      <c r="BO3276" s="490"/>
      <c r="BP3276" s="73"/>
      <c r="BQ3276" s="73"/>
      <c r="BR3276" s="73"/>
      <c r="BS3276" s="493"/>
      <c r="BT3276" s="493"/>
      <c r="BU3276" s="493"/>
      <c r="BV3276" s="70"/>
      <c r="BW3276" s="70"/>
      <c r="BX3276" s="70"/>
      <c r="BY3276" s="70"/>
      <c r="BZ3276" s="70"/>
      <c r="CA3276" s="70"/>
      <c r="CB3276" s="70"/>
      <c r="CC3276" s="70"/>
      <c r="CD3276" s="491"/>
      <c r="CE3276" s="491"/>
      <c r="CF3276" s="491"/>
      <c r="CG3276" s="491"/>
      <c r="CH3276" s="491"/>
      <c r="CI3276" s="491"/>
      <c r="CJ3276" s="491"/>
      <c r="CK3276" s="490"/>
      <c r="CL3276" s="186"/>
    </row>
    <row r="3277" spans="67:90" x14ac:dyDescent="0.2">
      <c r="BO3277" s="490"/>
      <c r="BP3277" s="73"/>
      <c r="BQ3277" s="73"/>
      <c r="BR3277" s="73"/>
      <c r="BS3277" s="493"/>
      <c r="BT3277" s="493"/>
      <c r="BU3277" s="493"/>
      <c r="BV3277" s="70"/>
      <c r="BW3277" s="70"/>
      <c r="BX3277" s="70"/>
      <c r="BY3277" s="70"/>
      <c r="BZ3277" s="70"/>
      <c r="CA3277" s="70"/>
      <c r="CB3277" s="70"/>
      <c r="CC3277" s="70"/>
      <c r="CD3277" s="491"/>
      <c r="CE3277" s="491"/>
      <c r="CF3277" s="491"/>
      <c r="CG3277" s="491"/>
      <c r="CH3277" s="491"/>
      <c r="CI3277" s="491"/>
      <c r="CJ3277" s="491"/>
      <c r="CK3277" s="490"/>
      <c r="CL3277" s="186"/>
    </row>
    <row r="3278" spans="67:90" x14ac:dyDescent="0.2">
      <c r="BO3278" s="490"/>
      <c r="BP3278" s="73"/>
      <c r="BQ3278" s="73"/>
      <c r="BR3278" s="73"/>
      <c r="BS3278" s="493"/>
      <c r="BT3278" s="493"/>
      <c r="BU3278" s="493"/>
      <c r="BV3278" s="70"/>
      <c r="BW3278" s="70"/>
      <c r="BX3278" s="70"/>
      <c r="BY3278" s="70"/>
      <c r="BZ3278" s="70"/>
      <c r="CA3278" s="70"/>
      <c r="CB3278" s="70"/>
      <c r="CC3278" s="70"/>
      <c r="CD3278" s="491"/>
      <c r="CE3278" s="491"/>
      <c r="CF3278" s="491"/>
      <c r="CG3278" s="491"/>
      <c r="CH3278" s="491"/>
      <c r="CI3278" s="491"/>
      <c r="CJ3278" s="491"/>
      <c r="CK3278" s="490"/>
      <c r="CL3278" s="186"/>
    </row>
    <row r="3279" spans="67:90" x14ac:dyDescent="0.2">
      <c r="BO3279" s="490"/>
      <c r="BP3279" s="73"/>
      <c r="BQ3279" s="73"/>
      <c r="BR3279" s="73"/>
      <c r="BS3279" s="493"/>
      <c r="BT3279" s="493"/>
      <c r="BU3279" s="493"/>
      <c r="BV3279" s="70"/>
      <c r="BW3279" s="70"/>
      <c r="BX3279" s="70"/>
      <c r="BY3279" s="70"/>
      <c r="BZ3279" s="70"/>
      <c r="CA3279" s="70"/>
      <c r="CB3279" s="70"/>
      <c r="CC3279" s="70"/>
      <c r="CD3279" s="491"/>
      <c r="CE3279" s="491"/>
      <c r="CF3279" s="491"/>
      <c r="CG3279" s="491"/>
      <c r="CH3279" s="491"/>
      <c r="CI3279" s="491"/>
      <c r="CJ3279" s="491"/>
      <c r="CK3279" s="490"/>
      <c r="CL3279" s="186"/>
    </row>
    <row r="3280" spans="67:90" x14ac:dyDescent="0.2">
      <c r="BO3280" s="490"/>
      <c r="BP3280" s="73"/>
      <c r="BQ3280" s="73"/>
      <c r="BR3280" s="73"/>
      <c r="BS3280" s="493"/>
      <c r="BT3280" s="493"/>
      <c r="BU3280" s="493"/>
      <c r="BV3280" s="70"/>
      <c r="BW3280" s="70"/>
      <c r="BX3280" s="70"/>
      <c r="BY3280" s="70"/>
      <c r="BZ3280" s="70"/>
      <c r="CA3280" s="70"/>
      <c r="CB3280" s="70"/>
      <c r="CC3280" s="70"/>
      <c r="CD3280" s="491"/>
      <c r="CE3280" s="491"/>
      <c r="CF3280" s="491"/>
      <c r="CG3280" s="491"/>
      <c r="CH3280" s="491"/>
      <c r="CI3280" s="491"/>
      <c r="CJ3280" s="491"/>
      <c r="CK3280" s="490"/>
      <c r="CL3280" s="186"/>
    </row>
    <row r="3281" spans="67:90" x14ac:dyDescent="0.2">
      <c r="BO3281" s="490"/>
      <c r="BP3281" s="73"/>
      <c r="BQ3281" s="73"/>
      <c r="BR3281" s="73"/>
      <c r="BS3281" s="493"/>
      <c r="BT3281" s="493"/>
      <c r="BU3281" s="493"/>
      <c r="BV3281" s="70"/>
      <c r="BW3281" s="70"/>
      <c r="BX3281" s="70"/>
      <c r="BY3281" s="70"/>
      <c r="BZ3281" s="70"/>
      <c r="CA3281" s="70"/>
      <c r="CB3281" s="70"/>
      <c r="CC3281" s="70"/>
      <c r="CD3281" s="491"/>
      <c r="CE3281" s="491"/>
      <c r="CF3281" s="491"/>
      <c r="CG3281" s="491"/>
      <c r="CH3281" s="491"/>
      <c r="CI3281" s="491"/>
      <c r="CJ3281" s="491"/>
      <c r="CK3281" s="490"/>
      <c r="CL3281" s="186"/>
    </row>
    <row r="3282" spans="67:90" x14ac:dyDescent="0.2">
      <c r="BO3282" s="490"/>
      <c r="BP3282" s="73"/>
      <c r="BQ3282" s="73"/>
      <c r="BR3282" s="73"/>
      <c r="BS3282" s="493"/>
      <c r="BT3282" s="493"/>
      <c r="BU3282" s="493"/>
      <c r="BV3282" s="70"/>
      <c r="BW3282" s="70"/>
      <c r="BX3282" s="70"/>
      <c r="BY3282" s="70"/>
      <c r="BZ3282" s="70"/>
      <c r="CA3282" s="70"/>
      <c r="CB3282" s="70"/>
      <c r="CC3282" s="70"/>
      <c r="CD3282" s="491"/>
      <c r="CE3282" s="491"/>
      <c r="CF3282" s="491"/>
      <c r="CG3282" s="491"/>
      <c r="CH3282" s="491"/>
      <c r="CI3282" s="491"/>
      <c r="CJ3282" s="491"/>
      <c r="CK3282" s="490"/>
      <c r="CL3282" s="186"/>
    </row>
    <row r="3283" spans="67:90" x14ac:dyDescent="0.2">
      <c r="BO3283" s="490"/>
      <c r="BP3283" s="73"/>
      <c r="BQ3283" s="73"/>
      <c r="BR3283" s="73"/>
      <c r="BS3283" s="493"/>
      <c r="BT3283" s="493"/>
      <c r="BU3283" s="493"/>
      <c r="BV3283" s="70"/>
      <c r="BW3283" s="70"/>
      <c r="BX3283" s="70"/>
      <c r="BY3283" s="70"/>
      <c r="BZ3283" s="70"/>
      <c r="CA3283" s="70"/>
      <c r="CB3283" s="70"/>
      <c r="CC3283" s="70"/>
      <c r="CD3283" s="491"/>
      <c r="CE3283" s="491"/>
      <c r="CF3283" s="491"/>
      <c r="CG3283" s="491"/>
      <c r="CH3283" s="491"/>
      <c r="CI3283" s="491"/>
      <c r="CJ3283" s="491"/>
      <c r="CK3283" s="490"/>
      <c r="CL3283" s="186"/>
    </row>
    <row r="3284" spans="67:90" x14ac:dyDescent="0.2">
      <c r="BO3284" s="490"/>
      <c r="BP3284" s="73"/>
      <c r="BQ3284" s="73"/>
      <c r="BR3284" s="73"/>
      <c r="BS3284" s="493"/>
      <c r="BT3284" s="493"/>
      <c r="BU3284" s="493"/>
      <c r="BV3284" s="70"/>
      <c r="BW3284" s="70"/>
      <c r="BX3284" s="70"/>
      <c r="BY3284" s="70"/>
      <c r="BZ3284" s="70"/>
      <c r="CA3284" s="70"/>
      <c r="CB3284" s="70"/>
      <c r="CC3284" s="70"/>
      <c r="CD3284" s="491"/>
      <c r="CE3284" s="491"/>
      <c r="CF3284" s="491"/>
      <c r="CG3284" s="491"/>
      <c r="CH3284" s="491"/>
      <c r="CI3284" s="491"/>
      <c r="CJ3284" s="491"/>
      <c r="CK3284" s="490"/>
      <c r="CL3284" s="186"/>
    </row>
    <row r="3285" spans="67:90" x14ac:dyDescent="0.2">
      <c r="BO3285" s="490"/>
      <c r="BP3285" s="73"/>
      <c r="BQ3285" s="73"/>
      <c r="BR3285" s="73"/>
      <c r="BS3285" s="493"/>
      <c r="BT3285" s="493"/>
      <c r="BU3285" s="493"/>
      <c r="BV3285" s="70"/>
      <c r="BW3285" s="70"/>
      <c r="BX3285" s="70"/>
      <c r="BY3285" s="70"/>
      <c r="BZ3285" s="70"/>
      <c r="CA3285" s="70"/>
      <c r="CB3285" s="70"/>
      <c r="CC3285" s="70"/>
      <c r="CD3285" s="491"/>
      <c r="CE3285" s="491"/>
      <c r="CF3285" s="491"/>
      <c r="CG3285" s="491"/>
      <c r="CH3285" s="491"/>
      <c r="CI3285" s="491"/>
      <c r="CJ3285" s="491"/>
      <c r="CK3285" s="490"/>
      <c r="CL3285" s="186"/>
    </row>
    <row r="3286" spans="67:90" x14ac:dyDescent="0.2">
      <c r="BO3286" s="490"/>
      <c r="BP3286" s="73"/>
      <c r="BQ3286" s="73"/>
      <c r="BR3286" s="73"/>
      <c r="BS3286" s="493"/>
      <c r="BT3286" s="493"/>
      <c r="BU3286" s="493"/>
      <c r="BV3286" s="70"/>
      <c r="BW3286" s="70"/>
      <c r="BX3286" s="70"/>
      <c r="BY3286" s="70"/>
      <c r="BZ3286" s="70"/>
      <c r="CA3286" s="70"/>
      <c r="CB3286" s="70"/>
      <c r="CC3286" s="70"/>
      <c r="CD3286" s="491"/>
      <c r="CE3286" s="491"/>
      <c r="CF3286" s="491"/>
      <c r="CG3286" s="491"/>
      <c r="CH3286" s="491"/>
      <c r="CI3286" s="491"/>
      <c r="CJ3286" s="491"/>
      <c r="CK3286" s="490"/>
      <c r="CL3286" s="186"/>
    </row>
    <row r="3287" spans="67:90" x14ac:dyDescent="0.2">
      <c r="BO3287" s="490"/>
      <c r="BP3287" s="73"/>
      <c r="BQ3287" s="73"/>
      <c r="BR3287" s="73"/>
      <c r="BS3287" s="493"/>
      <c r="BT3287" s="493"/>
      <c r="BU3287" s="493"/>
      <c r="BV3287" s="70"/>
      <c r="BW3287" s="70"/>
      <c r="BX3287" s="70"/>
      <c r="BY3287" s="70"/>
      <c r="BZ3287" s="70"/>
      <c r="CA3287" s="70"/>
      <c r="CB3287" s="70"/>
      <c r="CC3287" s="70"/>
      <c r="CD3287" s="491"/>
      <c r="CE3287" s="491"/>
      <c r="CF3287" s="491"/>
      <c r="CG3287" s="491"/>
      <c r="CH3287" s="491"/>
      <c r="CI3287" s="491"/>
      <c r="CJ3287" s="491"/>
      <c r="CK3287" s="490"/>
      <c r="CL3287" s="186"/>
    </row>
    <row r="3288" spans="67:90" x14ac:dyDescent="0.2">
      <c r="BO3288" s="490"/>
      <c r="BP3288" s="73"/>
      <c r="BQ3288" s="73"/>
      <c r="BR3288" s="73"/>
      <c r="BS3288" s="493"/>
      <c r="BT3288" s="493"/>
      <c r="BU3288" s="493"/>
      <c r="BV3288" s="70"/>
      <c r="BW3288" s="70"/>
      <c r="BX3288" s="70"/>
      <c r="BY3288" s="70"/>
      <c r="BZ3288" s="70"/>
      <c r="CA3288" s="70"/>
      <c r="CB3288" s="70"/>
      <c r="CC3288" s="70"/>
      <c r="CD3288" s="491"/>
      <c r="CE3288" s="491"/>
      <c r="CF3288" s="491"/>
      <c r="CG3288" s="491"/>
      <c r="CH3288" s="491"/>
      <c r="CI3288" s="491"/>
      <c r="CJ3288" s="491"/>
      <c r="CK3288" s="490"/>
      <c r="CL3288" s="186"/>
    </row>
    <row r="3289" spans="67:90" x14ac:dyDescent="0.2">
      <c r="BO3289" s="490"/>
      <c r="BP3289" s="73"/>
      <c r="BQ3289" s="73"/>
      <c r="BR3289" s="73"/>
      <c r="BS3289" s="493"/>
      <c r="BT3289" s="493"/>
      <c r="BU3289" s="493"/>
      <c r="BV3289" s="70"/>
      <c r="BW3289" s="70"/>
      <c r="BX3289" s="70"/>
      <c r="BY3289" s="70"/>
      <c r="BZ3289" s="70"/>
      <c r="CA3289" s="70"/>
      <c r="CB3289" s="70"/>
      <c r="CC3289" s="70"/>
      <c r="CD3289" s="491"/>
      <c r="CE3289" s="491"/>
      <c r="CF3289" s="491"/>
      <c r="CG3289" s="491"/>
      <c r="CH3289" s="491"/>
      <c r="CI3289" s="491"/>
      <c r="CJ3289" s="491"/>
      <c r="CK3289" s="490"/>
      <c r="CL3289" s="186"/>
    </row>
    <row r="3290" spans="67:90" x14ac:dyDescent="0.2">
      <c r="BO3290" s="490"/>
      <c r="BP3290" s="73"/>
      <c r="BQ3290" s="73"/>
      <c r="BR3290" s="73"/>
      <c r="BS3290" s="493"/>
      <c r="BT3290" s="493"/>
      <c r="BU3290" s="493"/>
      <c r="BV3290" s="70"/>
      <c r="BW3290" s="70"/>
      <c r="BX3290" s="70"/>
      <c r="BY3290" s="70"/>
      <c r="BZ3290" s="70"/>
      <c r="CA3290" s="70"/>
      <c r="CB3290" s="70"/>
      <c r="CC3290" s="70"/>
      <c r="CD3290" s="491"/>
      <c r="CE3290" s="491"/>
      <c r="CF3290" s="491"/>
      <c r="CG3290" s="491"/>
      <c r="CH3290" s="491"/>
      <c r="CI3290" s="491"/>
      <c r="CJ3290" s="491"/>
      <c r="CK3290" s="490"/>
      <c r="CL3290" s="186"/>
    </row>
    <row r="3291" spans="67:90" x14ac:dyDescent="0.2">
      <c r="BO3291" s="490"/>
      <c r="BP3291" s="73"/>
      <c r="BQ3291" s="73"/>
      <c r="BR3291" s="73"/>
      <c r="BS3291" s="493"/>
      <c r="BT3291" s="493"/>
      <c r="BU3291" s="493"/>
      <c r="BV3291" s="70"/>
      <c r="BW3291" s="70"/>
      <c r="BX3291" s="70"/>
      <c r="BY3291" s="70"/>
      <c r="BZ3291" s="70"/>
      <c r="CA3291" s="70"/>
      <c r="CB3291" s="70"/>
      <c r="CC3291" s="70"/>
      <c r="CD3291" s="491"/>
      <c r="CE3291" s="491"/>
      <c r="CF3291" s="491"/>
      <c r="CG3291" s="491"/>
      <c r="CH3291" s="491"/>
      <c r="CI3291" s="491"/>
      <c r="CJ3291" s="491"/>
      <c r="CK3291" s="490"/>
      <c r="CL3291" s="186"/>
    </row>
    <row r="3292" spans="67:90" x14ac:dyDescent="0.2">
      <c r="BO3292" s="490"/>
      <c r="BP3292" s="73"/>
      <c r="BQ3292" s="73"/>
      <c r="BR3292" s="73"/>
      <c r="BS3292" s="493"/>
      <c r="BT3292" s="493"/>
      <c r="BU3292" s="493"/>
      <c r="BV3292" s="70"/>
      <c r="BW3292" s="70"/>
      <c r="BX3292" s="70"/>
      <c r="BY3292" s="70"/>
      <c r="BZ3292" s="70"/>
      <c r="CA3292" s="70"/>
      <c r="CB3292" s="70"/>
      <c r="CC3292" s="70"/>
      <c r="CD3292" s="491"/>
      <c r="CE3292" s="491"/>
      <c r="CF3292" s="491"/>
      <c r="CG3292" s="491"/>
      <c r="CH3292" s="491"/>
      <c r="CI3292" s="491"/>
      <c r="CJ3292" s="491"/>
      <c r="CK3292" s="490"/>
      <c r="CL3292" s="186"/>
    </row>
    <row r="3293" spans="67:90" x14ac:dyDescent="0.2">
      <c r="BO3293" s="490"/>
      <c r="BP3293" s="73"/>
      <c r="BQ3293" s="73"/>
      <c r="BR3293" s="73"/>
      <c r="BS3293" s="493"/>
      <c r="BT3293" s="493"/>
      <c r="BU3293" s="493"/>
      <c r="BV3293" s="70"/>
      <c r="BW3293" s="70"/>
      <c r="BX3293" s="70"/>
      <c r="BY3293" s="70"/>
      <c r="BZ3293" s="70"/>
      <c r="CA3293" s="70"/>
      <c r="CB3293" s="70"/>
      <c r="CC3293" s="70"/>
      <c r="CD3293" s="491"/>
      <c r="CE3293" s="491"/>
      <c r="CF3293" s="491"/>
      <c r="CG3293" s="491"/>
      <c r="CH3293" s="491"/>
      <c r="CI3293" s="491"/>
      <c r="CJ3293" s="491"/>
      <c r="CK3293" s="490"/>
      <c r="CL3293" s="186"/>
    </row>
    <row r="3294" spans="67:90" x14ac:dyDescent="0.2">
      <c r="BO3294" s="490"/>
      <c r="BP3294" s="73"/>
      <c r="BQ3294" s="73"/>
      <c r="BR3294" s="73"/>
      <c r="BS3294" s="493"/>
      <c r="BT3294" s="493"/>
      <c r="BU3294" s="493"/>
      <c r="BV3294" s="70"/>
      <c r="BW3294" s="70"/>
      <c r="BX3294" s="70"/>
      <c r="BY3294" s="70"/>
      <c r="BZ3294" s="70"/>
      <c r="CA3294" s="70"/>
      <c r="CB3294" s="70"/>
      <c r="CC3294" s="70"/>
      <c r="CD3294" s="491"/>
      <c r="CE3294" s="491"/>
      <c r="CF3294" s="491"/>
      <c r="CG3294" s="491"/>
      <c r="CH3294" s="491"/>
      <c r="CI3294" s="491"/>
      <c r="CJ3294" s="491"/>
      <c r="CK3294" s="490"/>
      <c r="CL3294" s="186"/>
    </row>
    <row r="3295" spans="67:90" x14ac:dyDescent="0.2">
      <c r="BO3295" s="490"/>
      <c r="BP3295" s="73"/>
      <c r="BQ3295" s="73"/>
      <c r="BR3295" s="73"/>
      <c r="BS3295" s="493"/>
      <c r="BT3295" s="493"/>
      <c r="BU3295" s="493"/>
      <c r="BV3295" s="70"/>
      <c r="BW3295" s="70"/>
      <c r="BX3295" s="70"/>
      <c r="BY3295" s="70"/>
      <c r="BZ3295" s="70"/>
      <c r="CA3295" s="70"/>
      <c r="CB3295" s="70"/>
      <c r="CC3295" s="70"/>
      <c r="CD3295" s="491"/>
      <c r="CE3295" s="491"/>
      <c r="CF3295" s="491"/>
      <c r="CG3295" s="491"/>
      <c r="CH3295" s="491"/>
      <c r="CI3295" s="491"/>
      <c r="CJ3295" s="491"/>
      <c r="CK3295" s="490"/>
      <c r="CL3295" s="186"/>
    </row>
    <row r="3296" spans="67:90" x14ac:dyDescent="0.2">
      <c r="BO3296" s="490"/>
      <c r="BP3296" s="73"/>
      <c r="BQ3296" s="73"/>
      <c r="BR3296" s="73"/>
      <c r="BS3296" s="493"/>
      <c r="BT3296" s="493"/>
      <c r="BU3296" s="493"/>
      <c r="BV3296" s="70"/>
      <c r="BW3296" s="70"/>
      <c r="BX3296" s="70"/>
      <c r="BY3296" s="70"/>
      <c r="BZ3296" s="70"/>
      <c r="CA3296" s="70"/>
      <c r="CB3296" s="70"/>
      <c r="CC3296" s="70"/>
      <c r="CD3296" s="491"/>
      <c r="CE3296" s="491"/>
      <c r="CF3296" s="491"/>
      <c r="CG3296" s="491"/>
      <c r="CH3296" s="491"/>
      <c r="CI3296" s="491"/>
      <c r="CJ3296" s="491"/>
      <c r="CK3296" s="490"/>
      <c r="CL3296" s="186"/>
    </row>
    <row r="3297" spans="67:90" x14ac:dyDescent="0.2">
      <c r="BO3297" s="490"/>
      <c r="BP3297" s="73"/>
      <c r="BQ3297" s="73"/>
      <c r="BR3297" s="73"/>
      <c r="BS3297" s="493"/>
      <c r="BT3297" s="493"/>
      <c r="BU3297" s="493"/>
      <c r="BV3297" s="70"/>
      <c r="BW3297" s="70"/>
      <c r="BX3297" s="70"/>
      <c r="BY3297" s="70"/>
      <c r="BZ3297" s="70"/>
      <c r="CA3297" s="70"/>
      <c r="CB3297" s="70"/>
      <c r="CC3297" s="70"/>
      <c r="CD3297" s="491"/>
      <c r="CE3297" s="491"/>
      <c r="CF3297" s="491"/>
      <c r="CG3297" s="491"/>
      <c r="CH3297" s="491"/>
      <c r="CI3297" s="491"/>
      <c r="CJ3297" s="491"/>
      <c r="CK3297" s="490"/>
      <c r="CL3297" s="186"/>
    </row>
    <row r="3298" spans="67:90" x14ac:dyDescent="0.2">
      <c r="BO3298" s="490"/>
      <c r="BP3298" s="73"/>
      <c r="BQ3298" s="73"/>
      <c r="BR3298" s="73"/>
      <c r="BS3298" s="493"/>
      <c r="BT3298" s="493"/>
      <c r="BU3298" s="493"/>
      <c r="BV3298" s="70"/>
      <c r="BW3298" s="70"/>
      <c r="BX3298" s="70"/>
      <c r="BY3298" s="70"/>
      <c r="BZ3298" s="70"/>
      <c r="CA3298" s="70"/>
      <c r="CB3298" s="70"/>
      <c r="CC3298" s="70"/>
      <c r="CD3298" s="491"/>
      <c r="CE3298" s="491"/>
      <c r="CF3298" s="491"/>
      <c r="CG3298" s="491"/>
      <c r="CH3298" s="491"/>
      <c r="CI3298" s="491"/>
      <c r="CJ3298" s="491"/>
      <c r="CK3298" s="490"/>
      <c r="CL3298" s="186"/>
    </row>
    <row r="3299" spans="67:90" x14ac:dyDescent="0.2">
      <c r="BO3299" s="490"/>
      <c r="BP3299" s="73"/>
      <c r="BQ3299" s="73"/>
      <c r="BR3299" s="73"/>
      <c r="BS3299" s="493"/>
      <c r="BT3299" s="493"/>
      <c r="BU3299" s="493"/>
      <c r="BV3299" s="70"/>
      <c r="BW3299" s="70"/>
      <c r="BX3299" s="70"/>
      <c r="BY3299" s="70"/>
      <c r="BZ3299" s="70"/>
      <c r="CA3299" s="70"/>
      <c r="CB3299" s="70"/>
      <c r="CC3299" s="70"/>
      <c r="CD3299" s="491"/>
      <c r="CE3299" s="491"/>
      <c r="CF3299" s="491"/>
      <c r="CG3299" s="491"/>
      <c r="CH3299" s="491"/>
      <c r="CI3299" s="491"/>
      <c r="CJ3299" s="491"/>
      <c r="CK3299" s="490"/>
      <c r="CL3299" s="186"/>
    </row>
    <row r="3300" spans="67:90" x14ac:dyDescent="0.2">
      <c r="BO3300" s="490"/>
      <c r="BP3300" s="73"/>
      <c r="BQ3300" s="73"/>
      <c r="BR3300" s="73"/>
      <c r="BS3300" s="493"/>
      <c r="BT3300" s="493"/>
      <c r="BU3300" s="493"/>
      <c r="BV3300" s="70"/>
      <c r="BW3300" s="70"/>
      <c r="BX3300" s="70"/>
      <c r="BY3300" s="70"/>
      <c r="BZ3300" s="70"/>
      <c r="CA3300" s="70"/>
      <c r="CB3300" s="70"/>
      <c r="CC3300" s="70"/>
      <c r="CD3300" s="491"/>
      <c r="CE3300" s="491"/>
      <c r="CF3300" s="491"/>
      <c r="CG3300" s="491"/>
      <c r="CH3300" s="491"/>
      <c r="CI3300" s="491"/>
      <c r="CJ3300" s="491"/>
      <c r="CK3300" s="490"/>
      <c r="CL3300" s="186"/>
    </row>
    <row r="3301" spans="67:90" x14ac:dyDescent="0.2">
      <c r="BO3301" s="490"/>
      <c r="BP3301" s="73"/>
      <c r="BQ3301" s="73"/>
      <c r="BR3301" s="73"/>
      <c r="BS3301" s="493"/>
      <c r="BT3301" s="493"/>
      <c r="BU3301" s="493"/>
      <c r="BV3301" s="70"/>
      <c r="BW3301" s="70"/>
      <c r="BX3301" s="70"/>
      <c r="BY3301" s="70"/>
      <c r="BZ3301" s="70"/>
      <c r="CA3301" s="70"/>
      <c r="CB3301" s="70"/>
      <c r="CC3301" s="70"/>
      <c r="CD3301" s="491"/>
      <c r="CE3301" s="491"/>
      <c r="CF3301" s="491"/>
      <c r="CG3301" s="491"/>
      <c r="CH3301" s="491"/>
      <c r="CI3301" s="491"/>
      <c r="CJ3301" s="491"/>
      <c r="CK3301" s="490"/>
      <c r="CL3301" s="186"/>
    </row>
    <row r="3302" spans="67:90" x14ac:dyDescent="0.2">
      <c r="BO3302" s="490"/>
      <c r="BP3302" s="73"/>
      <c r="BQ3302" s="73"/>
      <c r="BR3302" s="73"/>
      <c r="BS3302" s="493"/>
      <c r="BT3302" s="493"/>
      <c r="BU3302" s="493"/>
      <c r="BV3302" s="70"/>
      <c r="BW3302" s="70"/>
      <c r="BX3302" s="70"/>
      <c r="BY3302" s="70"/>
      <c r="BZ3302" s="70"/>
      <c r="CA3302" s="70"/>
      <c r="CB3302" s="70"/>
      <c r="CC3302" s="70"/>
      <c r="CD3302" s="491"/>
      <c r="CE3302" s="491"/>
      <c r="CF3302" s="491"/>
      <c r="CG3302" s="491"/>
      <c r="CH3302" s="491"/>
      <c r="CI3302" s="491"/>
      <c r="CJ3302" s="491"/>
      <c r="CK3302" s="490"/>
      <c r="CL3302" s="186"/>
    </row>
    <row r="3303" spans="67:90" x14ac:dyDescent="0.2">
      <c r="BO3303" s="490"/>
      <c r="BP3303" s="73"/>
      <c r="BQ3303" s="73"/>
      <c r="BR3303" s="73"/>
      <c r="BS3303" s="493"/>
      <c r="BT3303" s="493"/>
      <c r="BU3303" s="493"/>
      <c r="BV3303" s="70"/>
      <c r="BW3303" s="70"/>
      <c r="BX3303" s="70"/>
      <c r="BY3303" s="70"/>
      <c r="BZ3303" s="70"/>
      <c r="CA3303" s="70"/>
      <c r="CB3303" s="70"/>
      <c r="CC3303" s="70"/>
      <c r="CD3303" s="491"/>
      <c r="CE3303" s="491"/>
      <c r="CF3303" s="491"/>
      <c r="CG3303" s="491"/>
      <c r="CH3303" s="491"/>
      <c r="CI3303" s="491"/>
      <c r="CJ3303" s="491"/>
      <c r="CK3303" s="490"/>
      <c r="CL3303" s="186"/>
    </row>
    <row r="3304" spans="67:90" x14ac:dyDescent="0.2">
      <c r="BO3304" s="490"/>
      <c r="BP3304" s="73"/>
      <c r="BQ3304" s="73"/>
      <c r="BR3304" s="73"/>
      <c r="BS3304" s="493"/>
      <c r="BT3304" s="493"/>
      <c r="BU3304" s="493"/>
      <c r="BV3304" s="70"/>
      <c r="BW3304" s="70"/>
      <c r="BX3304" s="70"/>
      <c r="BY3304" s="70"/>
      <c r="BZ3304" s="70"/>
      <c r="CA3304" s="70"/>
      <c r="CB3304" s="70"/>
      <c r="CC3304" s="70"/>
      <c r="CD3304" s="491"/>
      <c r="CE3304" s="491"/>
      <c r="CF3304" s="491"/>
      <c r="CG3304" s="491"/>
      <c r="CH3304" s="491"/>
      <c r="CI3304" s="491"/>
      <c r="CJ3304" s="491"/>
      <c r="CK3304" s="490"/>
      <c r="CL3304" s="186"/>
    </row>
    <row r="3305" spans="67:90" x14ac:dyDescent="0.2">
      <c r="BO3305" s="490"/>
      <c r="BP3305" s="73"/>
      <c r="BQ3305" s="73"/>
      <c r="BR3305" s="73"/>
      <c r="BS3305" s="493"/>
      <c r="BT3305" s="493"/>
      <c r="BU3305" s="493"/>
      <c r="BV3305" s="70"/>
      <c r="BW3305" s="70"/>
      <c r="BX3305" s="70"/>
      <c r="BY3305" s="70"/>
      <c r="BZ3305" s="70"/>
      <c r="CA3305" s="70"/>
      <c r="CB3305" s="70"/>
      <c r="CC3305" s="70"/>
      <c r="CD3305" s="491"/>
      <c r="CE3305" s="491"/>
      <c r="CF3305" s="491"/>
      <c r="CG3305" s="491"/>
      <c r="CH3305" s="491"/>
      <c r="CI3305" s="491"/>
      <c r="CJ3305" s="491"/>
      <c r="CK3305" s="490"/>
      <c r="CL3305" s="186"/>
    </row>
    <row r="3306" spans="67:90" x14ac:dyDescent="0.2">
      <c r="BO3306" s="490"/>
      <c r="BP3306" s="73"/>
      <c r="BQ3306" s="73"/>
      <c r="BR3306" s="73"/>
      <c r="BS3306" s="493"/>
      <c r="BT3306" s="493"/>
      <c r="BU3306" s="493"/>
      <c r="BV3306" s="70"/>
      <c r="BW3306" s="70"/>
      <c r="BX3306" s="70"/>
      <c r="BY3306" s="70"/>
      <c r="BZ3306" s="70"/>
      <c r="CA3306" s="70"/>
      <c r="CB3306" s="70"/>
      <c r="CC3306" s="70"/>
      <c r="CD3306" s="491"/>
      <c r="CE3306" s="491"/>
      <c r="CF3306" s="491"/>
      <c r="CG3306" s="491"/>
      <c r="CH3306" s="491"/>
      <c r="CI3306" s="491"/>
      <c r="CJ3306" s="491"/>
      <c r="CK3306" s="490"/>
      <c r="CL3306" s="186"/>
    </row>
    <row r="3307" spans="67:90" x14ac:dyDescent="0.2">
      <c r="BO3307" s="490"/>
      <c r="BP3307" s="73"/>
      <c r="BQ3307" s="73"/>
      <c r="BR3307" s="73"/>
      <c r="BS3307" s="493"/>
      <c r="BT3307" s="493"/>
      <c r="BU3307" s="493"/>
      <c r="BV3307" s="70"/>
      <c r="BW3307" s="70"/>
      <c r="BX3307" s="70"/>
      <c r="BY3307" s="70"/>
      <c r="BZ3307" s="70"/>
      <c r="CA3307" s="70"/>
      <c r="CB3307" s="70"/>
      <c r="CC3307" s="70"/>
      <c r="CD3307" s="491"/>
      <c r="CE3307" s="491"/>
      <c r="CF3307" s="491"/>
      <c r="CG3307" s="491"/>
      <c r="CH3307" s="491"/>
      <c r="CI3307" s="491"/>
      <c r="CJ3307" s="491"/>
      <c r="CK3307" s="490"/>
      <c r="CL3307" s="186"/>
    </row>
    <row r="3308" spans="67:90" x14ac:dyDescent="0.2">
      <c r="BO3308" s="490"/>
      <c r="BP3308" s="73"/>
      <c r="BQ3308" s="73"/>
      <c r="BR3308" s="73"/>
      <c r="BS3308" s="493"/>
      <c r="BT3308" s="493"/>
      <c r="BU3308" s="493"/>
      <c r="BV3308" s="70"/>
      <c r="BW3308" s="70"/>
      <c r="BX3308" s="70"/>
      <c r="BY3308" s="70"/>
      <c r="BZ3308" s="70"/>
      <c r="CA3308" s="70"/>
      <c r="CB3308" s="70"/>
      <c r="CC3308" s="70"/>
      <c r="CD3308" s="491"/>
      <c r="CE3308" s="491"/>
      <c r="CF3308" s="491"/>
      <c r="CG3308" s="491"/>
      <c r="CH3308" s="491"/>
      <c r="CI3308" s="491"/>
      <c r="CJ3308" s="491"/>
      <c r="CK3308" s="490"/>
      <c r="CL3308" s="186"/>
    </row>
    <row r="3309" spans="67:90" x14ac:dyDescent="0.2">
      <c r="BO3309" s="490"/>
      <c r="BP3309" s="73"/>
      <c r="BQ3309" s="73"/>
      <c r="BR3309" s="73"/>
      <c r="BS3309" s="493"/>
      <c r="BT3309" s="493"/>
      <c r="BU3309" s="493"/>
      <c r="BV3309" s="70"/>
      <c r="BW3309" s="70"/>
      <c r="BX3309" s="70"/>
      <c r="BY3309" s="70"/>
      <c r="BZ3309" s="70"/>
      <c r="CA3309" s="70"/>
      <c r="CB3309" s="70"/>
      <c r="CC3309" s="70"/>
      <c r="CD3309" s="491"/>
      <c r="CE3309" s="491"/>
      <c r="CF3309" s="491"/>
      <c r="CG3309" s="491"/>
      <c r="CH3309" s="491"/>
      <c r="CI3309" s="491"/>
      <c r="CJ3309" s="491"/>
      <c r="CK3309" s="490"/>
      <c r="CL3309" s="186"/>
    </row>
    <row r="3310" spans="67:90" x14ac:dyDescent="0.2">
      <c r="BO3310" s="490"/>
      <c r="BP3310" s="73"/>
      <c r="BQ3310" s="73"/>
      <c r="BR3310" s="73"/>
      <c r="BS3310" s="493"/>
      <c r="BT3310" s="493"/>
      <c r="BU3310" s="493"/>
      <c r="BV3310" s="70"/>
      <c r="BW3310" s="70"/>
      <c r="BX3310" s="70"/>
      <c r="BY3310" s="70"/>
      <c r="BZ3310" s="70"/>
      <c r="CA3310" s="70"/>
      <c r="CB3310" s="70"/>
      <c r="CC3310" s="70"/>
      <c r="CD3310" s="491"/>
      <c r="CE3310" s="491"/>
      <c r="CF3310" s="491"/>
      <c r="CG3310" s="491"/>
      <c r="CH3310" s="491"/>
      <c r="CI3310" s="491"/>
      <c r="CJ3310" s="491"/>
      <c r="CK3310" s="490"/>
      <c r="CL3310" s="186"/>
    </row>
    <row r="3311" spans="67:90" x14ac:dyDescent="0.2">
      <c r="BO3311" s="490"/>
      <c r="BP3311" s="73"/>
      <c r="BQ3311" s="73"/>
      <c r="BR3311" s="73"/>
      <c r="BS3311" s="493"/>
      <c r="BT3311" s="493"/>
      <c r="BU3311" s="493"/>
      <c r="BV3311" s="70"/>
      <c r="BW3311" s="70"/>
      <c r="BX3311" s="70"/>
      <c r="BY3311" s="70"/>
      <c r="BZ3311" s="70"/>
      <c r="CA3311" s="70"/>
      <c r="CB3311" s="70"/>
      <c r="CC3311" s="70"/>
      <c r="CD3311" s="491"/>
      <c r="CE3311" s="491"/>
      <c r="CF3311" s="491"/>
      <c r="CG3311" s="491"/>
      <c r="CH3311" s="491"/>
      <c r="CI3311" s="491"/>
      <c r="CJ3311" s="491"/>
      <c r="CK3311" s="490"/>
      <c r="CL3311" s="186"/>
    </row>
    <row r="3312" spans="67:90" x14ac:dyDescent="0.2">
      <c r="BO3312" s="490"/>
      <c r="BP3312" s="73"/>
      <c r="BQ3312" s="73"/>
      <c r="BR3312" s="73"/>
      <c r="BS3312" s="493"/>
      <c r="BT3312" s="493"/>
      <c r="BU3312" s="493"/>
      <c r="BV3312" s="70"/>
      <c r="BW3312" s="70"/>
      <c r="BX3312" s="70"/>
      <c r="BY3312" s="70"/>
      <c r="BZ3312" s="70"/>
      <c r="CA3312" s="70"/>
      <c r="CB3312" s="70"/>
      <c r="CC3312" s="70"/>
      <c r="CD3312" s="491"/>
      <c r="CE3312" s="491"/>
      <c r="CF3312" s="491"/>
      <c r="CG3312" s="491"/>
      <c r="CH3312" s="491"/>
      <c r="CI3312" s="491"/>
      <c r="CJ3312" s="491"/>
      <c r="CK3312" s="490"/>
      <c r="CL3312" s="186"/>
    </row>
    <row r="3313" spans="67:90" x14ac:dyDescent="0.2">
      <c r="BO3313" s="490"/>
      <c r="BP3313" s="73"/>
      <c r="BQ3313" s="73"/>
      <c r="BR3313" s="73"/>
      <c r="BS3313" s="493"/>
      <c r="BT3313" s="493"/>
      <c r="BU3313" s="493"/>
      <c r="BV3313" s="70"/>
      <c r="BW3313" s="70"/>
      <c r="BX3313" s="70"/>
      <c r="BY3313" s="70"/>
      <c r="BZ3313" s="70"/>
      <c r="CA3313" s="70"/>
      <c r="CB3313" s="70"/>
      <c r="CC3313" s="70"/>
      <c r="CD3313" s="491"/>
      <c r="CE3313" s="491"/>
      <c r="CF3313" s="491"/>
      <c r="CG3313" s="491"/>
      <c r="CH3313" s="491"/>
      <c r="CI3313" s="491"/>
      <c r="CJ3313" s="491"/>
      <c r="CK3313" s="490"/>
      <c r="CL3313" s="186"/>
    </row>
    <row r="3314" spans="67:90" x14ac:dyDescent="0.2">
      <c r="BO3314" s="490"/>
      <c r="BP3314" s="73"/>
      <c r="BQ3314" s="73"/>
      <c r="BR3314" s="73"/>
      <c r="BS3314" s="493"/>
      <c r="BT3314" s="493"/>
      <c r="BU3314" s="493"/>
      <c r="BV3314" s="70"/>
      <c r="BW3314" s="70"/>
      <c r="BX3314" s="70"/>
      <c r="BY3314" s="70"/>
      <c r="BZ3314" s="70"/>
      <c r="CA3314" s="70"/>
      <c r="CB3314" s="70"/>
      <c r="CC3314" s="70"/>
      <c r="CD3314" s="491"/>
      <c r="CE3314" s="491"/>
      <c r="CF3314" s="491"/>
      <c r="CG3314" s="491"/>
      <c r="CH3314" s="491"/>
      <c r="CI3314" s="491"/>
      <c r="CJ3314" s="491"/>
      <c r="CK3314" s="490"/>
      <c r="CL3314" s="186"/>
    </row>
    <row r="3315" spans="67:90" x14ac:dyDescent="0.2">
      <c r="BO3315" s="490"/>
      <c r="BP3315" s="73"/>
      <c r="BQ3315" s="73"/>
      <c r="BR3315" s="73"/>
      <c r="BS3315" s="493"/>
      <c r="BT3315" s="493"/>
      <c r="BU3315" s="493"/>
      <c r="BV3315" s="70"/>
      <c r="BW3315" s="70"/>
      <c r="BX3315" s="70"/>
      <c r="BY3315" s="70"/>
      <c r="BZ3315" s="70"/>
      <c r="CA3315" s="70"/>
      <c r="CB3315" s="70"/>
      <c r="CC3315" s="70"/>
      <c r="CD3315" s="491"/>
      <c r="CE3315" s="491"/>
      <c r="CF3315" s="491"/>
      <c r="CG3315" s="491"/>
      <c r="CH3315" s="491"/>
      <c r="CI3315" s="491"/>
      <c r="CJ3315" s="491"/>
      <c r="CK3315" s="490"/>
      <c r="CL3315" s="186"/>
    </row>
    <row r="3316" spans="67:90" x14ac:dyDescent="0.2">
      <c r="BO3316" s="490"/>
      <c r="BP3316" s="73"/>
      <c r="BQ3316" s="73"/>
      <c r="BR3316" s="73"/>
      <c r="BS3316" s="493"/>
      <c r="BT3316" s="493"/>
      <c r="BU3316" s="493"/>
      <c r="BV3316" s="70"/>
      <c r="BW3316" s="70"/>
      <c r="BX3316" s="70"/>
      <c r="BY3316" s="70"/>
      <c r="BZ3316" s="70"/>
      <c r="CA3316" s="70"/>
      <c r="CB3316" s="70"/>
      <c r="CC3316" s="70"/>
      <c r="CD3316" s="491"/>
      <c r="CE3316" s="491"/>
      <c r="CF3316" s="491"/>
      <c r="CG3316" s="491"/>
      <c r="CH3316" s="491"/>
      <c r="CI3316" s="491"/>
      <c r="CJ3316" s="491"/>
      <c r="CK3316" s="490"/>
      <c r="CL3316" s="186"/>
    </row>
    <row r="3317" spans="67:90" x14ac:dyDescent="0.2">
      <c r="BO3317" s="490"/>
      <c r="BP3317" s="73"/>
      <c r="BQ3317" s="73"/>
      <c r="BR3317" s="73"/>
      <c r="BS3317" s="493"/>
      <c r="BT3317" s="493"/>
      <c r="BU3317" s="493"/>
      <c r="BV3317" s="70"/>
      <c r="BW3317" s="70"/>
      <c r="BX3317" s="70"/>
      <c r="BY3317" s="70"/>
      <c r="BZ3317" s="70"/>
      <c r="CA3317" s="70"/>
      <c r="CB3317" s="70"/>
      <c r="CC3317" s="70"/>
      <c r="CD3317" s="491"/>
      <c r="CE3317" s="491"/>
      <c r="CF3317" s="491"/>
      <c r="CG3317" s="491"/>
      <c r="CH3317" s="491"/>
      <c r="CI3317" s="491"/>
      <c r="CJ3317" s="491"/>
      <c r="CK3317" s="490"/>
      <c r="CL3317" s="186"/>
    </row>
    <row r="3318" spans="67:90" x14ac:dyDescent="0.2">
      <c r="BO3318" s="490"/>
      <c r="BP3318" s="73"/>
      <c r="BQ3318" s="73"/>
      <c r="BR3318" s="73"/>
      <c r="BS3318" s="493"/>
      <c r="BT3318" s="493"/>
      <c r="BU3318" s="493"/>
      <c r="BV3318" s="70"/>
      <c r="BW3318" s="70"/>
      <c r="BX3318" s="70"/>
      <c r="BY3318" s="70"/>
      <c r="BZ3318" s="70"/>
      <c r="CA3318" s="70"/>
      <c r="CB3318" s="70"/>
      <c r="CC3318" s="70"/>
      <c r="CD3318" s="491"/>
      <c r="CE3318" s="491"/>
      <c r="CF3318" s="491"/>
      <c r="CG3318" s="491"/>
      <c r="CH3318" s="491"/>
      <c r="CI3318" s="491"/>
      <c r="CJ3318" s="491"/>
      <c r="CK3318" s="490"/>
      <c r="CL3318" s="186"/>
    </row>
    <row r="3319" spans="67:90" x14ac:dyDescent="0.2">
      <c r="BO3319" s="490"/>
      <c r="BP3319" s="73"/>
      <c r="BQ3319" s="73"/>
      <c r="BR3319" s="73"/>
      <c r="BS3319" s="493"/>
      <c r="BT3319" s="493"/>
      <c r="BU3319" s="493"/>
      <c r="BV3319" s="70"/>
      <c r="BW3319" s="70"/>
      <c r="BX3319" s="70"/>
      <c r="BY3319" s="70"/>
      <c r="BZ3319" s="70"/>
      <c r="CA3319" s="70"/>
      <c r="CB3319" s="70"/>
      <c r="CC3319" s="70"/>
      <c r="CD3319" s="491"/>
      <c r="CE3319" s="491"/>
      <c r="CF3319" s="491"/>
      <c r="CG3319" s="491"/>
      <c r="CH3319" s="491"/>
      <c r="CI3319" s="491"/>
      <c r="CJ3319" s="491"/>
      <c r="CK3319" s="490"/>
      <c r="CL3319" s="186"/>
    </row>
    <row r="3320" spans="67:90" x14ac:dyDescent="0.2">
      <c r="BO3320" s="490"/>
      <c r="BP3320" s="73"/>
      <c r="BQ3320" s="73"/>
      <c r="BR3320" s="73"/>
      <c r="BS3320" s="493"/>
      <c r="BT3320" s="493"/>
      <c r="BU3320" s="493"/>
      <c r="BV3320" s="70"/>
      <c r="BW3320" s="70"/>
      <c r="BX3320" s="70"/>
      <c r="BY3320" s="70"/>
      <c r="BZ3320" s="70"/>
      <c r="CA3320" s="70"/>
      <c r="CB3320" s="70"/>
      <c r="CC3320" s="70"/>
      <c r="CD3320" s="491"/>
      <c r="CE3320" s="491"/>
      <c r="CF3320" s="491"/>
      <c r="CG3320" s="491"/>
      <c r="CH3320" s="491"/>
      <c r="CI3320" s="491"/>
      <c r="CJ3320" s="491"/>
      <c r="CK3320" s="490"/>
      <c r="CL3320" s="186"/>
    </row>
    <row r="3321" spans="67:90" x14ac:dyDescent="0.2">
      <c r="BO3321" s="490"/>
      <c r="BP3321" s="73"/>
      <c r="BQ3321" s="73"/>
      <c r="BR3321" s="73"/>
      <c r="BS3321" s="493"/>
      <c r="BT3321" s="493"/>
      <c r="BU3321" s="493"/>
      <c r="BV3321" s="70"/>
      <c r="BW3321" s="70"/>
      <c r="BX3321" s="70"/>
      <c r="BY3321" s="70"/>
      <c r="BZ3321" s="70"/>
      <c r="CA3321" s="70"/>
      <c r="CB3321" s="70"/>
      <c r="CC3321" s="70"/>
      <c r="CD3321" s="491"/>
      <c r="CE3321" s="491"/>
      <c r="CF3321" s="491"/>
      <c r="CG3321" s="491"/>
      <c r="CH3321" s="491"/>
      <c r="CI3321" s="491"/>
      <c r="CJ3321" s="491"/>
      <c r="CK3321" s="490"/>
      <c r="CL3321" s="186"/>
    </row>
    <row r="3322" spans="67:90" x14ac:dyDescent="0.2">
      <c r="BO3322" s="490"/>
      <c r="BP3322" s="73"/>
      <c r="BQ3322" s="73"/>
      <c r="BR3322" s="73"/>
      <c r="BS3322" s="493"/>
      <c r="BT3322" s="493"/>
      <c r="BU3322" s="493"/>
      <c r="BV3322" s="70"/>
      <c r="BW3322" s="70"/>
      <c r="BX3322" s="70"/>
      <c r="BY3322" s="70"/>
      <c r="BZ3322" s="70"/>
      <c r="CA3322" s="70"/>
      <c r="CB3322" s="70"/>
      <c r="CC3322" s="70"/>
      <c r="CD3322" s="491"/>
      <c r="CE3322" s="491"/>
      <c r="CF3322" s="491"/>
      <c r="CG3322" s="491"/>
      <c r="CH3322" s="491"/>
      <c r="CI3322" s="491"/>
      <c r="CJ3322" s="491"/>
      <c r="CK3322" s="490"/>
      <c r="CL3322" s="186"/>
    </row>
    <row r="3323" spans="67:90" x14ac:dyDescent="0.2">
      <c r="BO3323" s="490"/>
      <c r="BP3323" s="73"/>
      <c r="BQ3323" s="73"/>
      <c r="BR3323" s="73"/>
      <c r="BS3323" s="493"/>
      <c r="BT3323" s="493"/>
      <c r="BU3323" s="493"/>
      <c r="BV3323" s="70"/>
      <c r="BW3323" s="70"/>
      <c r="BX3323" s="70"/>
      <c r="BY3323" s="70"/>
      <c r="BZ3323" s="70"/>
      <c r="CA3323" s="70"/>
      <c r="CB3323" s="70"/>
      <c r="CC3323" s="70"/>
      <c r="CD3323" s="491"/>
      <c r="CE3323" s="491"/>
      <c r="CF3323" s="491"/>
      <c r="CG3323" s="491"/>
      <c r="CH3323" s="491"/>
      <c r="CI3323" s="491"/>
      <c r="CJ3323" s="491"/>
      <c r="CK3323" s="490"/>
      <c r="CL3323" s="186"/>
    </row>
    <row r="3324" spans="67:90" x14ac:dyDescent="0.2">
      <c r="BO3324" s="490"/>
      <c r="BP3324" s="73"/>
      <c r="BQ3324" s="73"/>
      <c r="BR3324" s="73"/>
      <c r="BS3324" s="493"/>
      <c r="BT3324" s="493"/>
      <c r="BU3324" s="493"/>
      <c r="BV3324" s="70"/>
      <c r="BW3324" s="70"/>
      <c r="BX3324" s="70"/>
      <c r="BY3324" s="70"/>
      <c r="BZ3324" s="70"/>
      <c r="CA3324" s="70"/>
      <c r="CB3324" s="70"/>
      <c r="CC3324" s="70"/>
      <c r="CD3324" s="491"/>
      <c r="CE3324" s="491"/>
      <c r="CF3324" s="491"/>
      <c r="CG3324" s="491"/>
      <c r="CH3324" s="491"/>
      <c r="CI3324" s="491"/>
      <c r="CJ3324" s="491"/>
      <c r="CK3324" s="490"/>
      <c r="CL3324" s="186"/>
    </row>
    <row r="3325" spans="67:90" x14ac:dyDescent="0.2">
      <c r="BO3325" s="490"/>
      <c r="BP3325" s="73"/>
      <c r="BQ3325" s="73"/>
      <c r="BR3325" s="73"/>
      <c r="BS3325" s="493"/>
      <c r="BT3325" s="493"/>
      <c r="BU3325" s="493"/>
      <c r="BV3325" s="70"/>
      <c r="BW3325" s="70"/>
      <c r="BX3325" s="70"/>
      <c r="BY3325" s="70"/>
      <c r="BZ3325" s="70"/>
      <c r="CA3325" s="70"/>
      <c r="CB3325" s="70"/>
      <c r="CC3325" s="70"/>
      <c r="CD3325" s="491"/>
      <c r="CE3325" s="491"/>
      <c r="CF3325" s="491"/>
      <c r="CG3325" s="491"/>
      <c r="CH3325" s="491"/>
      <c r="CI3325" s="491"/>
      <c r="CJ3325" s="491"/>
      <c r="CK3325" s="490"/>
      <c r="CL3325" s="186"/>
    </row>
    <row r="3326" spans="67:90" x14ac:dyDescent="0.2">
      <c r="BO3326" s="490"/>
      <c r="BP3326" s="73"/>
      <c r="BQ3326" s="73"/>
      <c r="BR3326" s="73"/>
      <c r="BS3326" s="493"/>
      <c r="BT3326" s="493"/>
      <c r="BU3326" s="493"/>
      <c r="BV3326" s="70"/>
      <c r="BW3326" s="70"/>
      <c r="BX3326" s="70"/>
      <c r="BY3326" s="70"/>
      <c r="BZ3326" s="70"/>
      <c r="CA3326" s="70"/>
      <c r="CB3326" s="70"/>
      <c r="CC3326" s="70"/>
      <c r="CD3326" s="491"/>
      <c r="CE3326" s="491"/>
      <c r="CF3326" s="491"/>
      <c r="CG3326" s="491"/>
      <c r="CH3326" s="491"/>
      <c r="CI3326" s="491"/>
      <c r="CJ3326" s="491"/>
      <c r="CK3326" s="490"/>
      <c r="CL3326" s="186"/>
    </row>
    <row r="3327" spans="67:90" x14ac:dyDescent="0.2">
      <c r="BO3327" s="490"/>
      <c r="BP3327" s="73"/>
      <c r="BQ3327" s="73"/>
      <c r="BR3327" s="73"/>
      <c r="BS3327" s="493"/>
      <c r="BT3327" s="493"/>
      <c r="BU3327" s="493"/>
      <c r="BV3327" s="70"/>
      <c r="BW3327" s="70"/>
      <c r="BX3327" s="70"/>
      <c r="BY3327" s="70"/>
      <c r="BZ3327" s="70"/>
      <c r="CA3327" s="70"/>
      <c r="CB3327" s="70"/>
      <c r="CC3327" s="70"/>
      <c r="CD3327" s="491"/>
      <c r="CE3327" s="491"/>
      <c r="CF3327" s="491"/>
      <c r="CG3327" s="491"/>
      <c r="CH3327" s="491"/>
      <c r="CI3327" s="491"/>
      <c r="CJ3327" s="491"/>
      <c r="CK3327" s="490"/>
      <c r="CL3327" s="186"/>
    </row>
    <row r="3328" spans="67:90" x14ac:dyDescent="0.2">
      <c r="BO3328" s="490"/>
      <c r="BP3328" s="73"/>
      <c r="BQ3328" s="73"/>
      <c r="BR3328" s="73"/>
      <c r="BS3328" s="493"/>
      <c r="BT3328" s="493"/>
      <c r="BU3328" s="493"/>
      <c r="BV3328" s="70"/>
      <c r="BW3328" s="70"/>
      <c r="BX3328" s="70"/>
      <c r="BY3328" s="70"/>
      <c r="BZ3328" s="70"/>
      <c r="CA3328" s="70"/>
      <c r="CB3328" s="70"/>
      <c r="CC3328" s="70"/>
      <c r="CD3328" s="491"/>
      <c r="CE3328" s="491"/>
      <c r="CF3328" s="491"/>
      <c r="CG3328" s="491"/>
      <c r="CH3328" s="491"/>
      <c r="CI3328" s="491"/>
      <c r="CJ3328" s="491"/>
      <c r="CK3328" s="490"/>
      <c r="CL3328" s="186"/>
    </row>
    <row r="3329" spans="67:90" x14ac:dyDescent="0.2">
      <c r="BO3329" s="490"/>
      <c r="BP3329" s="73"/>
      <c r="BQ3329" s="73"/>
      <c r="BR3329" s="73"/>
      <c r="BS3329" s="493"/>
      <c r="BT3329" s="493"/>
      <c r="BU3329" s="493"/>
      <c r="BV3329" s="70"/>
      <c r="BW3329" s="70"/>
      <c r="BX3329" s="70"/>
      <c r="BY3329" s="70"/>
      <c r="BZ3329" s="70"/>
      <c r="CA3329" s="70"/>
      <c r="CB3329" s="70"/>
      <c r="CC3329" s="70"/>
      <c r="CD3329" s="491"/>
      <c r="CE3329" s="491"/>
      <c r="CF3329" s="491"/>
      <c r="CG3329" s="491"/>
      <c r="CH3329" s="491"/>
      <c r="CI3329" s="491"/>
      <c r="CJ3329" s="491"/>
      <c r="CK3329" s="490"/>
      <c r="CL3329" s="186"/>
    </row>
    <row r="3330" spans="67:90" x14ac:dyDescent="0.2">
      <c r="BO3330" s="490"/>
      <c r="BP3330" s="73"/>
      <c r="BQ3330" s="73"/>
      <c r="BR3330" s="73"/>
      <c r="BS3330" s="493"/>
      <c r="BT3330" s="493"/>
      <c r="BU3330" s="493"/>
      <c r="BV3330" s="70"/>
      <c r="BW3330" s="70"/>
      <c r="BX3330" s="70"/>
      <c r="BY3330" s="70"/>
      <c r="BZ3330" s="70"/>
      <c r="CA3330" s="70"/>
      <c r="CB3330" s="70"/>
      <c r="CC3330" s="70"/>
      <c r="CD3330" s="491"/>
      <c r="CE3330" s="491"/>
      <c r="CF3330" s="491"/>
      <c r="CG3330" s="491"/>
      <c r="CH3330" s="491"/>
      <c r="CI3330" s="491"/>
      <c r="CJ3330" s="491"/>
      <c r="CK3330" s="490"/>
      <c r="CL3330" s="186"/>
    </row>
    <row r="3331" spans="67:90" x14ac:dyDescent="0.2">
      <c r="BO3331" s="490"/>
      <c r="BP3331" s="73"/>
      <c r="BQ3331" s="73"/>
      <c r="BR3331" s="73"/>
      <c r="BS3331" s="493"/>
      <c r="BT3331" s="493"/>
      <c r="BU3331" s="493"/>
      <c r="BV3331" s="70"/>
      <c r="BW3331" s="70"/>
      <c r="BX3331" s="70"/>
      <c r="BY3331" s="70"/>
      <c r="BZ3331" s="70"/>
      <c r="CA3331" s="70"/>
      <c r="CB3331" s="70"/>
      <c r="CC3331" s="70"/>
      <c r="CD3331" s="491"/>
      <c r="CE3331" s="491"/>
      <c r="CF3331" s="491"/>
      <c r="CG3331" s="491"/>
      <c r="CH3331" s="491"/>
      <c r="CI3331" s="491"/>
      <c r="CJ3331" s="491"/>
      <c r="CK3331" s="490"/>
      <c r="CL3331" s="186"/>
    </row>
    <row r="3332" spans="67:90" x14ac:dyDescent="0.2">
      <c r="BO3332" s="490"/>
      <c r="BP3332" s="73"/>
      <c r="BQ3332" s="73"/>
      <c r="BR3332" s="73"/>
      <c r="BS3332" s="493"/>
      <c r="BT3332" s="493"/>
      <c r="BU3332" s="493"/>
      <c r="BV3332" s="70"/>
      <c r="BW3332" s="70"/>
      <c r="BX3332" s="70"/>
      <c r="BY3332" s="70"/>
      <c r="BZ3332" s="70"/>
      <c r="CA3332" s="70"/>
      <c r="CB3332" s="70"/>
      <c r="CC3332" s="70"/>
      <c r="CD3332" s="491"/>
      <c r="CE3332" s="491"/>
      <c r="CF3332" s="491"/>
      <c r="CG3332" s="491"/>
      <c r="CH3332" s="491"/>
      <c r="CI3332" s="491"/>
      <c r="CJ3332" s="491"/>
      <c r="CK3332" s="490"/>
      <c r="CL3332" s="186"/>
    </row>
    <row r="3333" spans="67:90" x14ac:dyDescent="0.2">
      <c r="BO3333" s="490"/>
      <c r="BP3333" s="73"/>
      <c r="BQ3333" s="73"/>
      <c r="BR3333" s="73"/>
      <c r="BS3333" s="493"/>
      <c r="BT3333" s="493"/>
      <c r="BU3333" s="493"/>
      <c r="BV3333" s="70"/>
      <c r="BW3333" s="70"/>
      <c r="BX3333" s="70"/>
      <c r="BY3333" s="70"/>
      <c r="BZ3333" s="70"/>
      <c r="CA3333" s="70"/>
      <c r="CB3333" s="70"/>
      <c r="CC3333" s="70"/>
      <c r="CD3333" s="491"/>
      <c r="CE3333" s="491"/>
      <c r="CF3333" s="491"/>
      <c r="CG3333" s="491"/>
      <c r="CH3333" s="491"/>
      <c r="CI3333" s="491"/>
      <c r="CJ3333" s="491"/>
      <c r="CK3333" s="490"/>
      <c r="CL3333" s="186"/>
    </row>
    <row r="3334" spans="67:90" x14ac:dyDescent="0.2">
      <c r="BO3334" s="490"/>
      <c r="BP3334" s="73"/>
      <c r="BQ3334" s="73"/>
      <c r="BR3334" s="73"/>
      <c r="BS3334" s="493"/>
      <c r="BT3334" s="493"/>
      <c r="BU3334" s="493"/>
      <c r="BV3334" s="70"/>
      <c r="BW3334" s="70"/>
      <c r="BX3334" s="70"/>
      <c r="BY3334" s="70"/>
      <c r="BZ3334" s="70"/>
      <c r="CA3334" s="70"/>
      <c r="CB3334" s="70"/>
      <c r="CC3334" s="70"/>
      <c r="CD3334" s="491"/>
      <c r="CE3334" s="491"/>
      <c r="CF3334" s="491"/>
      <c r="CG3334" s="491"/>
      <c r="CH3334" s="491"/>
      <c r="CI3334" s="491"/>
      <c r="CJ3334" s="491"/>
      <c r="CK3334" s="490"/>
      <c r="CL3334" s="186"/>
    </row>
    <row r="3335" spans="67:90" x14ac:dyDescent="0.2">
      <c r="BO3335" s="490"/>
      <c r="BP3335" s="73"/>
      <c r="BQ3335" s="73"/>
      <c r="BR3335" s="73"/>
      <c r="BS3335" s="493"/>
      <c r="BT3335" s="493"/>
      <c r="BU3335" s="493"/>
      <c r="BV3335" s="70"/>
      <c r="BW3335" s="70"/>
      <c r="BX3335" s="70"/>
      <c r="BY3335" s="70"/>
      <c r="BZ3335" s="70"/>
      <c r="CA3335" s="70"/>
      <c r="CB3335" s="70"/>
      <c r="CC3335" s="70"/>
      <c r="CD3335" s="491"/>
      <c r="CE3335" s="491"/>
      <c r="CF3335" s="491"/>
      <c r="CG3335" s="491"/>
      <c r="CH3335" s="491"/>
      <c r="CI3335" s="491"/>
      <c r="CJ3335" s="491"/>
      <c r="CK3335" s="490"/>
      <c r="CL3335" s="186"/>
    </row>
    <row r="3336" spans="67:90" x14ac:dyDescent="0.2">
      <c r="BO3336" s="490"/>
      <c r="BP3336" s="73"/>
      <c r="BQ3336" s="73"/>
      <c r="BR3336" s="73"/>
      <c r="BS3336" s="493"/>
      <c r="BT3336" s="493"/>
      <c r="BU3336" s="493"/>
      <c r="BV3336" s="70"/>
      <c r="BW3336" s="70"/>
      <c r="BX3336" s="70"/>
      <c r="BY3336" s="70"/>
      <c r="BZ3336" s="70"/>
      <c r="CA3336" s="70"/>
      <c r="CB3336" s="70"/>
      <c r="CC3336" s="70"/>
      <c r="CD3336" s="491"/>
      <c r="CE3336" s="491"/>
      <c r="CF3336" s="491"/>
      <c r="CG3336" s="491"/>
      <c r="CH3336" s="491"/>
      <c r="CI3336" s="491"/>
      <c r="CJ3336" s="491"/>
      <c r="CK3336" s="490"/>
      <c r="CL3336" s="186"/>
    </row>
    <row r="3337" spans="67:90" x14ac:dyDescent="0.2">
      <c r="BO3337" s="490"/>
      <c r="BP3337" s="73"/>
      <c r="BQ3337" s="73"/>
      <c r="BR3337" s="73"/>
      <c r="BS3337" s="493"/>
      <c r="BT3337" s="493"/>
      <c r="BU3337" s="493"/>
      <c r="BV3337" s="70"/>
      <c r="BW3337" s="70"/>
      <c r="BX3337" s="70"/>
      <c r="BY3337" s="70"/>
      <c r="BZ3337" s="70"/>
      <c r="CA3337" s="70"/>
      <c r="CB3337" s="70"/>
      <c r="CC3337" s="70"/>
      <c r="CD3337" s="491"/>
      <c r="CE3337" s="491"/>
      <c r="CF3337" s="491"/>
      <c r="CG3337" s="491"/>
      <c r="CH3337" s="491"/>
      <c r="CI3337" s="491"/>
      <c r="CJ3337" s="491"/>
      <c r="CK3337" s="490"/>
      <c r="CL3337" s="186"/>
    </row>
    <row r="3338" spans="67:90" x14ac:dyDescent="0.2">
      <c r="BO3338" s="490"/>
      <c r="BP3338" s="73"/>
      <c r="BQ3338" s="73"/>
      <c r="BR3338" s="73"/>
      <c r="BS3338" s="493"/>
      <c r="BT3338" s="493"/>
      <c r="BU3338" s="493"/>
      <c r="BV3338" s="70"/>
      <c r="BW3338" s="70"/>
      <c r="BX3338" s="70"/>
      <c r="BY3338" s="70"/>
      <c r="BZ3338" s="70"/>
      <c r="CA3338" s="70"/>
      <c r="CB3338" s="70"/>
      <c r="CC3338" s="70"/>
      <c r="CD3338" s="491"/>
      <c r="CE3338" s="491"/>
      <c r="CF3338" s="491"/>
      <c r="CG3338" s="491"/>
      <c r="CH3338" s="491"/>
      <c r="CI3338" s="491"/>
      <c r="CJ3338" s="491"/>
      <c r="CK3338" s="490"/>
      <c r="CL3338" s="186"/>
    </row>
    <row r="3339" spans="67:90" x14ac:dyDescent="0.2">
      <c r="BO3339" s="490"/>
      <c r="BP3339" s="73"/>
      <c r="BQ3339" s="73"/>
      <c r="BR3339" s="73"/>
      <c r="BS3339" s="493"/>
      <c r="BT3339" s="493"/>
      <c r="BU3339" s="493"/>
      <c r="BV3339" s="70"/>
      <c r="BW3339" s="70"/>
      <c r="BX3339" s="70"/>
      <c r="BY3339" s="70"/>
      <c r="BZ3339" s="70"/>
      <c r="CA3339" s="70"/>
      <c r="CB3339" s="70"/>
      <c r="CC3339" s="70"/>
      <c r="CD3339" s="491"/>
      <c r="CE3339" s="491"/>
      <c r="CF3339" s="491"/>
      <c r="CG3339" s="491"/>
      <c r="CH3339" s="491"/>
      <c r="CI3339" s="491"/>
      <c r="CJ3339" s="491"/>
      <c r="CK3339" s="490"/>
      <c r="CL3339" s="186"/>
    </row>
    <row r="3340" spans="67:90" x14ac:dyDescent="0.2">
      <c r="BO3340" s="490"/>
      <c r="BP3340" s="73"/>
      <c r="BQ3340" s="73"/>
      <c r="BR3340" s="73"/>
      <c r="BS3340" s="493"/>
      <c r="BT3340" s="493"/>
      <c r="BU3340" s="493"/>
      <c r="BV3340" s="70"/>
      <c r="BW3340" s="70"/>
      <c r="BX3340" s="70"/>
      <c r="BY3340" s="70"/>
      <c r="BZ3340" s="70"/>
      <c r="CA3340" s="70"/>
      <c r="CB3340" s="70"/>
      <c r="CC3340" s="70"/>
      <c r="CD3340" s="491"/>
      <c r="CE3340" s="491"/>
      <c r="CF3340" s="491"/>
      <c r="CG3340" s="491"/>
      <c r="CH3340" s="491"/>
      <c r="CI3340" s="491"/>
      <c r="CJ3340" s="491"/>
      <c r="CK3340" s="490"/>
      <c r="CL3340" s="186"/>
    </row>
    <row r="3341" spans="67:90" x14ac:dyDescent="0.2">
      <c r="BO3341" s="490"/>
      <c r="BP3341" s="73"/>
      <c r="BQ3341" s="73"/>
      <c r="BR3341" s="73"/>
      <c r="BS3341" s="493"/>
      <c r="BT3341" s="493"/>
      <c r="BU3341" s="493"/>
      <c r="BV3341" s="70"/>
      <c r="BW3341" s="70"/>
      <c r="BX3341" s="70"/>
      <c r="BY3341" s="70"/>
      <c r="BZ3341" s="70"/>
      <c r="CA3341" s="70"/>
      <c r="CB3341" s="70"/>
      <c r="CC3341" s="70"/>
      <c r="CD3341" s="491"/>
      <c r="CE3341" s="491"/>
      <c r="CF3341" s="491"/>
      <c r="CG3341" s="491"/>
      <c r="CH3341" s="491"/>
      <c r="CI3341" s="491"/>
      <c r="CJ3341" s="491"/>
      <c r="CK3341" s="490"/>
      <c r="CL3341" s="186"/>
    </row>
    <row r="3342" spans="67:90" x14ac:dyDescent="0.2">
      <c r="BO3342" s="490"/>
      <c r="BP3342" s="73"/>
      <c r="BQ3342" s="73"/>
      <c r="BR3342" s="73"/>
      <c r="BS3342" s="493"/>
      <c r="BT3342" s="493"/>
      <c r="BU3342" s="493"/>
      <c r="BV3342" s="70"/>
      <c r="BW3342" s="70"/>
      <c r="BX3342" s="70"/>
      <c r="BY3342" s="70"/>
      <c r="BZ3342" s="70"/>
      <c r="CA3342" s="70"/>
      <c r="CB3342" s="70"/>
      <c r="CC3342" s="70"/>
      <c r="CD3342" s="491"/>
      <c r="CE3342" s="491"/>
      <c r="CF3342" s="491"/>
      <c r="CG3342" s="491"/>
      <c r="CH3342" s="491"/>
      <c r="CI3342" s="491"/>
      <c r="CJ3342" s="491"/>
      <c r="CK3342" s="490"/>
      <c r="CL3342" s="186"/>
    </row>
    <row r="3343" spans="67:90" x14ac:dyDescent="0.2">
      <c r="BO3343" s="490"/>
      <c r="BP3343" s="73"/>
      <c r="BQ3343" s="73"/>
      <c r="BR3343" s="73"/>
      <c r="BS3343" s="493"/>
      <c r="BT3343" s="493"/>
      <c r="BU3343" s="493"/>
      <c r="BV3343" s="70"/>
      <c r="BW3343" s="70"/>
      <c r="BX3343" s="70"/>
      <c r="BY3343" s="70"/>
      <c r="BZ3343" s="70"/>
      <c r="CA3343" s="70"/>
      <c r="CB3343" s="70"/>
      <c r="CC3343" s="70"/>
      <c r="CD3343" s="491"/>
      <c r="CE3343" s="491"/>
      <c r="CF3343" s="491"/>
      <c r="CG3343" s="491"/>
      <c r="CH3343" s="491"/>
      <c r="CI3343" s="491"/>
      <c r="CJ3343" s="491"/>
      <c r="CK3343" s="490"/>
      <c r="CL3343" s="186"/>
    </row>
    <row r="3344" spans="67:90" x14ac:dyDescent="0.2">
      <c r="BO3344" s="490"/>
      <c r="BP3344" s="73"/>
      <c r="BQ3344" s="73"/>
      <c r="BR3344" s="73"/>
      <c r="BS3344" s="493"/>
      <c r="BT3344" s="493"/>
      <c r="BU3344" s="493"/>
      <c r="BV3344" s="70"/>
      <c r="BW3344" s="70"/>
      <c r="BX3344" s="70"/>
      <c r="BY3344" s="70"/>
      <c r="BZ3344" s="70"/>
      <c r="CA3344" s="70"/>
      <c r="CB3344" s="70"/>
      <c r="CC3344" s="70"/>
      <c r="CD3344" s="491"/>
      <c r="CE3344" s="491"/>
      <c r="CF3344" s="491"/>
      <c r="CG3344" s="491"/>
      <c r="CH3344" s="491"/>
      <c r="CI3344" s="491"/>
      <c r="CJ3344" s="491"/>
      <c r="CK3344" s="490"/>
      <c r="CL3344" s="186"/>
    </row>
    <row r="3345" spans="67:90" x14ac:dyDescent="0.2">
      <c r="BO3345" s="490"/>
      <c r="BP3345" s="73"/>
      <c r="BQ3345" s="73"/>
      <c r="BR3345" s="73"/>
      <c r="BS3345" s="493"/>
      <c r="BT3345" s="493"/>
      <c r="BU3345" s="493"/>
      <c r="BV3345" s="70"/>
      <c r="BW3345" s="70"/>
      <c r="BX3345" s="70"/>
      <c r="BY3345" s="70"/>
      <c r="BZ3345" s="70"/>
      <c r="CA3345" s="70"/>
      <c r="CB3345" s="70"/>
      <c r="CC3345" s="70"/>
      <c r="CD3345" s="491"/>
      <c r="CE3345" s="491"/>
      <c r="CF3345" s="491"/>
      <c r="CG3345" s="491"/>
      <c r="CH3345" s="491"/>
      <c r="CI3345" s="491"/>
      <c r="CJ3345" s="491"/>
      <c r="CK3345" s="490"/>
      <c r="CL3345" s="186"/>
    </row>
    <row r="3346" spans="67:90" x14ac:dyDescent="0.2">
      <c r="BO3346" s="490"/>
      <c r="BP3346" s="73"/>
      <c r="BQ3346" s="73"/>
      <c r="BR3346" s="73"/>
      <c r="BS3346" s="493"/>
      <c r="BT3346" s="493"/>
      <c r="BU3346" s="493"/>
      <c r="BV3346" s="70"/>
      <c r="BW3346" s="70"/>
      <c r="BX3346" s="70"/>
      <c r="BY3346" s="70"/>
      <c r="BZ3346" s="70"/>
      <c r="CA3346" s="70"/>
      <c r="CB3346" s="70"/>
      <c r="CC3346" s="70"/>
      <c r="CD3346" s="491"/>
      <c r="CE3346" s="491"/>
      <c r="CF3346" s="491"/>
      <c r="CG3346" s="491"/>
      <c r="CH3346" s="491"/>
      <c r="CI3346" s="491"/>
      <c r="CJ3346" s="491"/>
      <c r="CK3346" s="490"/>
      <c r="CL3346" s="186"/>
    </row>
    <row r="3347" spans="67:90" x14ac:dyDescent="0.2">
      <c r="BO3347" s="490"/>
      <c r="BP3347" s="73"/>
      <c r="BQ3347" s="73"/>
      <c r="BR3347" s="73"/>
      <c r="BS3347" s="493"/>
      <c r="BT3347" s="493"/>
      <c r="BU3347" s="493"/>
      <c r="BV3347" s="70"/>
      <c r="BW3347" s="70"/>
      <c r="BX3347" s="70"/>
      <c r="BY3347" s="70"/>
      <c r="BZ3347" s="70"/>
      <c r="CA3347" s="70"/>
      <c r="CB3347" s="70"/>
      <c r="CC3347" s="70"/>
      <c r="CD3347" s="491"/>
      <c r="CE3347" s="491"/>
      <c r="CF3347" s="491"/>
      <c r="CG3347" s="491"/>
      <c r="CH3347" s="491"/>
      <c r="CI3347" s="491"/>
      <c r="CJ3347" s="491"/>
      <c r="CK3347" s="490"/>
      <c r="CL3347" s="186"/>
    </row>
    <row r="3348" spans="67:90" x14ac:dyDescent="0.2">
      <c r="BO3348" s="490"/>
      <c r="BP3348" s="73"/>
      <c r="BQ3348" s="73"/>
      <c r="BR3348" s="73"/>
      <c r="BS3348" s="493"/>
      <c r="BT3348" s="493"/>
      <c r="BU3348" s="493"/>
      <c r="BV3348" s="70"/>
      <c r="BW3348" s="70"/>
      <c r="BX3348" s="70"/>
      <c r="BY3348" s="70"/>
      <c r="BZ3348" s="70"/>
      <c r="CA3348" s="70"/>
      <c r="CB3348" s="70"/>
      <c r="CC3348" s="70"/>
      <c r="CD3348" s="491"/>
      <c r="CE3348" s="491"/>
      <c r="CF3348" s="491"/>
      <c r="CG3348" s="491"/>
      <c r="CH3348" s="491"/>
      <c r="CI3348" s="491"/>
      <c r="CJ3348" s="491"/>
      <c r="CK3348" s="490"/>
      <c r="CL3348" s="186"/>
    </row>
    <row r="3349" spans="67:90" x14ac:dyDescent="0.2">
      <c r="BO3349" s="490"/>
      <c r="BP3349" s="73"/>
      <c r="BQ3349" s="73"/>
      <c r="BR3349" s="73"/>
      <c r="BS3349" s="493"/>
      <c r="BT3349" s="493"/>
      <c r="BU3349" s="493"/>
      <c r="BV3349" s="70"/>
      <c r="BW3349" s="70"/>
      <c r="BX3349" s="70"/>
      <c r="BY3349" s="70"/>
      <c r="BZ3349" s="70"/>
      <c r="CA3349" s="70"/>
      <c r="CB3349" s="70"/>
      <c r="CC3349" s="70"/>
      <c r="CD3349" s="491"/>
      <c r="CE3349" s="491"/>
      <c r="CF3349" s="491"/>
      <c r="CG3349" s="491"/>
      <c r="CH3349" s="491"/>
      <c r="CI3349" s="491"/>
      <c r="CJ3349" s="491"/>
      <c r="CK3349" s="490"/>
      <c r="CL3349" s="186"/>
    </row>
    <row r="3350" spans="67:90" x14ac:dyDescent="0.2">
      <c r="BO3350" s="490"/>
      <c r="BP3350" s="73"/>
      <c r="BQ3350" s="73"/>
      <c r="BR3350" s="73"/>
      <c r="BS3350" s="493"/>
      <c r="BT3350" s="493"/>
      <c r="BU3350" s="493"/>
      <c r="BV3350" s="70"/>
      <c r="BW3350" s="70"/>
      <c r="BX3350" s="70"/>
      <c r="BY3350" s="70"/>
      <c r="BZ3350" s="70"/>
      <c r="CA3350" s="70"/>
      <c r="CB3350" s="70"/>
      <c r="CC3350" s="70"/>
      <c r="CD3350" s="491"/>
      <c r="CE3350" s="491"/>
      <c r="CF3350" s="491"/>
      <c r="CG3350" s="491"/>
      <c r="CH3350" s="491"/>
      <c r="CI3350" s="491"/>
      <c r="CJ3350" s="491"/>
      <c r="CK3350" s="490"/>
      <c r="CL3350" s="186"/>
    </row>
    <row r="3351" spans="67:90" x14ac:dyDescent="0.2">
      <c r="BO3351" s="490"/>
      <c r="BP3351" s="73"/>
      <c r="BQ3351" s="73"/>
      <c r="BR3351" s="73"/>
      <c r="BS3351" s="493"/>
      <c r="BT3351" s="493"/>
      <c r="BU3351" s="493"/>
      <c r="BV3351" s="70"/>
      <c r="BW3351" s="70"/>
      <c r="BX3351" s="70"/>
      <c r="BY3351" s="70"/>
      <c r="BZ3351" s="70"/>
      <c r="CA3351" s="70"/>
      <c r="CB3351" s="70"/>
      <c r="CC3351" s="70"/>
      <c r="CD3351" s="491"/>
      <c r="CE3351" s="491"/>
      <c r="CF3351" s="491"/>
      <c r="CG3351" s="491"/>
      <c r="CH3351" s="491"/>
      <c r="CI3351" s="491"/>
      <c r="CJ3351" s="491"/>
      <c r="CK3351" s="490"/>
      <c r="CL3351" s="186"/>
    </row>
    <row r="3352" spans="67:90" x14ac:dyDescent="0.2">
      <c r="BO3352" s="490"/>
      <c r="BP3352" s="73"/>
      <c r="BQ3352" s="73"/>
      <c r="BR3352" s="73"/>
      <c r="BS3352" s="493"/>
      <c r="BT3352" s="493"/>
      <c r="BU3352" s="493"/>
      <c r="BV3352" s="70"/>
      <c r="BW3352" s="70"/>
      <c r="BX3352" s="70"/>
      <c r="BY3352" s="70"/>
      <c r="BZ3352" s="70"/>
      <c r="CA3352" s="70"/>
      <c r="CB3352" s="70"/>
      <c r="CC3352" s="70"/>
      <c r="CD3352" s="491"/>
      <c r="CE3352" s="491"/>
      <c r="CF3352" s="491"/>
      <c r="CG3352" s="491"/>
      <c r="CH3352" s="491"/>
      <c r="CI3352" s="491"/>
      <c r="CJ3352" s="491"/>
      <c r="CK3352" s="490"/>
      <c r="CL3352" s="186"/>
    </row>
    <row r="3353" spans="67:90" x14ac:dyDescent="0.2">
      <c r="BO3353" s="490"/>
      <c r="BP3353" s="73"/>
      <c r="BQ3353" s="73"/>
      <c r="BR3353" s="73"/>
      <c r="BS3353" s="493"/>
      <c r="BT3353" s="493"/>
      <c r="BU3353" s="493"/>
      <c r="BV3353" s="70"/>
      <c r="BW3353" s="70"/>
      <c r="BX3353" s="70"/>
      <c r="BY3353" s="70"/>
      <c r="BZ3353" s="70"/>
      <c r="CA3353" s="70"/>
      <c r="CB3353" s="70"/>
      <c r="CC3353" s="70"/>
      <c r="CD3353" s="491"/>
      <c r="CE3353" s="491"/>
      <c r="CF3353" s="491"/>
      <c r="CG3353" s="491"/>
      <c r="CH3353" s="491"/>
      <c r="CI3353" s="491"/>
      <c r="CJ3353" s="491"/>
      <c r="CK3353" s="490"/>
      <c r="CL3353" s="186"/>
    </row>
    <row r="3354" spans="67:90" x14ac:dyDescent="0.2">
      <c r="BO3354" s="490"/>
      <c r="BP3354" s="73"/>
      <c r="BQ3354" s="73"/>
      <c r="BR3354" s="73"/>
      <c r="BS3354" s="493"/>
      <c r="BT3354" s="493"/>
      <c r="BU3354" s="493"/>
      <c r="BV3354" s="70"/>
      <c r="BW3354" s="70"/>
      <c r="BX3354" s="70"/>
      <c r="BY3354" s="70"/>
      <c r="BZ3354" s="70"/>
      <c r="CA3354" s="70"/>
      <c r="CB3354" s="70"/>
      <c r="CC3354" s="70"/>
      <c r="CD3354" s="491"/>
      <c r="CE3354" s="491"/>
      <c r="CF3354" s="491"/>
      <c r="CG3354" s="491"/>
      <c r="CH3354" s="491"/>
      <c r="CI3354" s="491"/>
      <c r="CJ3354" s="491"/>
      <c r="CK3354" s="490"/>
      <c r="CL3354" s="186"/>
    </row>
    <row r="3355" spans="67:90" x14ac:dyDescent="0.2">
      <c r="BO3355" s="490"/>
      <c r="BP3355" s="73"/>
      <c r="BQ3355" s="73"/>
      <c r="BR3355" s="73"/>
      <c r="BS3355" s="493"/>
      <c r="BT3355" s="493"/>
      <c r="BU3355" s="493"/>
      <c r="BV3355" s="70"/>
      <c r="BW3355" s="70"/>
      <c r="BX3355" s="70"/>
      <c r="BY3355" s="70"/>
      <c r="BZ3355" s="70"/>
      <c r="CA3355" s="70"/>
      <c r="CB3355" s="70"/>
      <c r="CC3355" s="70"/>
      <c r="CD3355" s="491"/>
      <c r="CE3355" s="491"/>
      <c r="CF3355" s="491"/>
      <c r="CG3355" s="491"/>
      <c r="CH3355" s="491"/>
      <c r="CI3355" s="491"/>
      <c r="CJ3355" s="491"/>
      <c r="CK3355" s="490"/>
      <c r="CL3355" s="186"/>
    </row>
    <row r="3356" spans="67:90" x14ac:dyDescent="0.2">
      <c r="BO3356" s="490"/>
      <c r="BP3356" s="73"/>
      <c r="BQ3356" s="73"/>
      <c r="BR3356" s="73"/>
      <c r="BS3356" s="493"/>
      <c r="BT3356" s="493"/>
      <c r="BU3356" s="493"/>
      <c r="BV3356" s="70"/>
      <c r="BW3356" s="70"/>
      <c r="BX3356" s="70"/>
      <c r="BY3356" s="70"/>
      <c r="BZ3356" s="70"/>
      <c r="CA3356" s="70"/>
      <c r="CB3356" s="70"/>
      <c r="CC3356" s="70"/>
      <c r="CD3356" s="491"/>
      <c r="CE3356" s="491"/>
      <c r="CF3356" s="491"/>
      <c r="CG3356" s="491"/>
      <c r="CH3356" s="491"/>
      <c r="CI3356" s="491"/>
      <c r="CJ3356" s="491"/>
      <c r="CK3356" s="490"/>
      <c r="CL3356" s="186"/>
    </row>
    <row r="3357" spans="67:90" x14ac:dyDescent="0.2">
      <c r="BO3357" s="490"/>
      <c r="BP3357" s="73"/>
      <c r="BQ3357" s="73"/>
      <c r="BR3357" s="73"/>
      <c r="BS3357" s="493"/>
      <c r="BT3357" s="493"/>
      <c r="BU3357" s="493"/>
      <c r="BV3357" s="70"/>
      <c r="BW3357" s="70"/>
      <c r="BX3357" s="70"/>
      <c r="BY3357" s="70"/>
      <c r="BZ3357" s="70"/>
      <c r="CA3357" s="70"/>
      <c r="CB3357" s="70"/>
      <c r="CC3357" s="70"/>
      <c r="CD3357" s="491"/>
      <c r="CE3357" s="491"/>
      <c r="CF3357" s="491"/>
      <c r="CG3357" s="491"/>
      <c r="CH3357" s="491"/>
      <c r="CI3357" s="491"/>
      <c r="CJ3357" s="491"/>
      <c r="CK3357" s="490"/>
      <c r="CL3357" s="186"/>
    </row>
    <row r="3358" spans="67:90" x14ac:dyDescent="0.2">
      <c r="BO3358" s="490"/>
      <c r="BP3358" s="73"/>
      <c r="BQ3358" s="73"/>
      <c r="BR3358" s="73"/>
      <c r="BS3358" s="493"/>
      <c r="BT3358" s="493"/>
      <c r="BU3358" s="493"/>
      <c r="BV3358" s="70"/>
      <c r="BW3358" s="70"/>
      <c r="BX3358" s="70"/>
      <c r="BY3358" s="70"/>
      <c r="BZ3358" s="70"/>
      <c r="CA3358" s="70"/>
      <c r="CB3358" s="70"/>
      <c r="CC3358" s="70"/>
      <c r="CD3358" s="491"/>
      <c r="CE3358" s="491"/>
      <c r="CF3358" s="491"/>
      <c r="CG3358" s="491"/>
      <c r="CH3358" s="491"/>
      <c r="CI3358" s="491"/>
      <c r="CJ3358" s="491"/>
      <c r="CK3358" s="490"/>
      <c r="CL3358" s="186"/>
    </row>
    <row r="3359" spans="67:90" x14ac:dyDescent="0.2">
      <c r="BO3359" s="490"/>
      <c r="BP3359" s="73"/>
      <c r="BQ3359" s="73"/>
      <c r="BR3359" s="73"/>
      <c r="BS3359" s="493"/>
      <c r="BT3359" s="493"/>
      <c r="BU3359" s="493"/>
      <c r="BV3359" s="70"/>
      <c r="BW3359" s="70"/>
      <c r="BX3359" s="70"/>
      <c r="BY3359" s="70"/>
      <c r="BZ3359" s="70"/>
      <c r="CA3359" s="70"/>
      <c r="CB3359" s="70"/>
      <c r="CC3359" s="70"/>
      <c r="CD3359" s="491"/>
      <c r="CE3359" s="491"/>
      <c r="CF3359" s="491"/>
      <c r="CG3359" s="491"/>
      <c r="CH3359" s="491"/>
      <c r="CI3359" s="491"/>
      <c r="CJ3359" s="491"/>
      <c r="CK3359" s="490"/>
      <c r="CL3359" s="186"/>
    </row>
    <row r="3360" spans="67:90" x14ac:dyDescent="0.2">
      <c r="BO3360" s="490"/>
      <c r="BP3360" s="73"/>
      <c r="BQ3360" s="73"/>
      <c r="BR3360" s="73"/>
      <c r="BS3360" s="493"/>
      <c r="BT3360" s="493"/>
      <c r="BU3360" s="493"/>
      <c r="BV3360" s="70"/>
      <c r="BW3360" s="70"/>
      <c r="BX3360" s="70"/>
      <c r="BY3360" s="70"/>
      <c r="BZ3360" s="70"/>
      <c r="CA3360" s="70"/>
      <c r="CB3360" s="70"/>
      <c r="CC3360" s="70"/>
      <c r="CD3360" s="491"/>
      <c r="CE3360" s="491"/>
      <c r="CF3360" s="491"/>
      <c r="CG3360" s="491"/>
      <c r="CH3360" s="491"/>
      <c r="CI3360" s="491"/>
      <c r="CJ3360" s="491"/>
      <c r="CK3360" s="490"/>
      <c r="CL3360" s="186"/>
    </row>
    <row r="3361" spans="67:90" x14ac:dyDescent="0.2">
      <c r="BO3361" s="490"/>
      <c r="BP3361" s="73"/>
      <c r="BQ3361" s="73"/>
      <c r="BR3361" s="73"/>
      <c r="BS3361" s="493"/>
      <c r="BT3361" s="493"/>
      <c r="BU3361" s="493"/>
      <c r="BV3361" s="70"/>
      <c r="BW3361" s="70"/>
      <c r="BX3361" s="70"/>
      <c r="BY3361" s="70"/>
      <c r="BZ3361" s="70"/>
      <c r="CA3361" s="70"/>
      <c r="CB3361" s="70"/>
      <c r="CC3361" s="70"/>
      <c r="CD3361" s="491"/>
      <c r="CE3361" s="491"/>
      <c r="CF3361" s="491"/>
      <c r="CG3361" s="491"/>
      <c r="CH3361" s="491"/>
      <c r="CI3361" s="491"/>
      <c r="CJ3361" s="491"/>
      <c r="CK3361" s="490"/>
      <c r="CL3361" s="186"/>
    </row>
    <row r="3362" spans="67:90" x14ac:dyDescent="0.2">
      <c r="BO3362" s="490"/>
      <c r="BP3362" s="73"/>
      <c r="BQ3362" s="73"/>
      <c r="BR3362" s="73"/>
      <c r="BS3362" s="493"/>
      <c r="BT3362" s="493"/>
      <c r="BU3362" s="493"/>
      <c r="BV3362" s="70"/>
      <c r="BW3362" s="70"/>
      <c r="BX3362" s="70"/>
      <c r="BY3362" s="70"/>
      <c r="BZ3362" s="70"/>
      <c r="CA3362" s="70"/>
      <c r="CB3362" s="70"/>
      <c r="CC3362" s="70"/>
      <c r="CD3362" s="491"/>
      <c r="CE3362" s="491"/>
      <c r="CF3362" s="491"/>
      <c r="CG3362" s="491"/>
      <c r="CH3362" s="491"/>
      <c r="CI3362" s="491"/>
      <c r="CJ3362" s="491"/>
      <c r="CK3362" s="490"/>
      <c r="CL3362" s="186"/>
    </row>
    <row r="3363" spans="67:90" x14ac:dyDescent="0.2">
      <c r="BO3363" s="490"/>
      <c r="BP3363" s="73"/>
      <c r="BQ3363" s="73"/>
      <c r="BR3363" s="73"/>
      <c r="BS3363" s="493"/>
      <c r="BT3363" s="493"/>
      <c r="BU3363" s="493"/>
      <c r="BV3363" s="70"/>
      <c r="BW3363" s="70"/>
      <c r="BX3363" s="70"/>
      <c r="BY3363" s="70"/>
      <c r="BZ3363" s="70"/>
      <c r="CA3363" s="70"/>
      <c r="CB3363" s="70"/>
      <c r="CC3363" s="70"/>
      <c r="CD3363" s="491"/>
      <c r="CE3363" s="491"/>
      <c r="CF3363" s="491"/>
      <c r="CG3363" s="491"/>
      <c r="CH3363" s="491"/>
      <c r="CI3363" s="491"/>
      <c r="CJ3363" s="491"/>
      <c r="CK3363" s="490"/>
      <c r="CL3363" s="186"/>
    </row>
    <row r="3364" spans="67:90" x14ac:dyDescent="0.2">
      <c r="BO3364" s="490"/>
      <c r="BP3364" s="73"/>
      <c r="BQ3364" s="73"/>
      <c r="BR3364" s="73"/>
      <c r="BS3364" s="493"/>
      <c r="BT3364" s="493"/>
      <c r="BU3364" s="493"/>
      <c r="BV3364" s="70"/>
      <c r="BW3364" s="70"/>
      <c r="BX3364" s="70"/>
      <c r="BY3364" s="70"/>
      <c r="BZ3364" s="70"/>
      <c r="CA3364" s="70"/>
      <c r="CB3364" s="70"/>
      <c r="CC3364" s="70"/>
      <c r="CD3364" s="491"/>
      <c r="CE3364" s="491"/>
      <c r="CF3364" s="491"/>
      <c r="CG3364" s="491"/>
      <c r="CH3364" s="491"/>
      <c r="CI3364" s="491"/>
      <c r="CJ3364" s="491"/>
      <c r="CK3364" s="490"/>
      <c r="CL3364" s="186"/>
    </row>
    <row r="3365" spans="67:90" x14ac:dyDescent="0.2">
      <c r="BO3365" s="490"/>
      <c r="BP3365" s="73"/>
      <c r="BQ3365" s="73"/>
      <c r="BR3365" s="73"/>
      <c r="BS3365" s="493"/>
      <c r="BT3365" s="493"/>
      <c r="BU3365" s="493"/>
      <c r="BV3365" s="70"/>
      <c r="BW3365" s="70"/>
      <c r="BX3365" s="70"/>
      <c r="BY3365" s="70"/>
      <c r="BZ3365" s="70"/>
      <c r="CA3365" s="70"/>
      <c r="CB3365" s="70"/>
      <c r="CC3365" s="70"/>
      <c r="CD3365" s="491"/>
      <c r="CE3365" s="491"/>
      <c r="CF3365" s="491"/>
      <c r="CG3365" s="491"/>
      <c r="CH3365" s="491"/>
      <c r="CI3365" s="491"/>
      <c r="CJ3365" s="491"/>
      <c r="CK3365" s="490"/>
      <c r="CL3365" s="186"/>
    </row>
    <row r="3366" spans="67:90" x14ac:dyDescent="0.2">
      <c r="BO3366" s="490"/>
      <c r="BP3366" s="73"/>
      <c r="BQ3366" s="73"/>
      <c r="BR3366" s="73"/>
      <c r="BS3366" s="493"/>
      <c r="BT3366" s="493"/>
      <c r="BU3366" s="493"/>
      <c r="BV3366" s="70"/>
      <c r="BW3366" s="70"/>
      <c r="BX3366" s="70"/>
      <c r="BY3366" s="70"/>
      <c r="BZ3366" s="70"/>
      <c r="CA3366" s="70"/>
      <c r="CB3366" s="70"/>
      <c r="CC3366" s="70"/>
      <c r="CD3366" s="491"/>
      <c r="CE3366" s="491"/>
      <c r="CF3366" s="491"/>
      <c r="CG3366" s="491"/>
      <c r="CH3366" s="491"/>
      <c r="CI3366" s="491"/>
      <c r="CJ3366" s="491"/>
      <c r="CK3366" s="490"/>
      <c r="CL3366" s="186"/>
    </row>
    <row r="3367" spans="67:90" x14ac:dyDescent="0.2">
      <c r="BO3367" s="490"/>
      <c r="BP3367" s="73"/>
      <c r="BQ3367" s="73"/>
      <c r="BR3367" s="73"/>
      <c r="BS3367" s="493"/>
      <c r="BT3367" s="493"/>
      <c r="BU3367" s="493"/>
      <c r="BV3367" s="70"/>
      <c r="BW3367" s="70"/>
      <c r="BX3367" s="70"/>
      <c r="BY3367" s="70"/>
      <c r="BZ3367" s="70"/>
      <c r="CA3367" s="70"/>
      <c r="CB3367" s="70"/>
      <c r="CC3367" s="70"/>
      <c r="CD3367" s="491"/>
      <c r="CE3367" s="491"/>
      <c r="CF3367" s="491"/>
      <c r="CG3367" s="491"/>
      <c r="CH3367" s="491"/>
      <c r="CI3367" s="491"/>
      <c r="CJ3367" s="491"/>
      <c r="CK3367" s="490"/>
      <c r="CL3367" s="186"/>
    </row>
    <row r="3368" spans="67:90" x14ac:dyDescent="0.2">
      <c r="BO3368" s="490"/>
      <c r="BP3368" s="73"/>
      <c r="BQ3368" s="73"/>
      <c r="BR3368" s="73"/>
      <c r="BS3368" s="493"/>
      <c r="BT3368" s="493"/>
      <c r="BU3368" s="493"/>
      <c r="BV3368" s="70"/>
      <c r="BW3368" s="70"/>
      <c r="BX3368" s="70"/>
      <c r="BY3368" s="70"/>
      <c r="BZ3368" s="70"/>
      <c r="CA3368" s="70"/>
      <c r="CB3368" s="70"/>
      <c r="CC3368" s="70"/>
      <c r="CD3368" s="491"/>
      <c r="CE3368" s="491"/>
      <c r="CF3368" s="491"/>
      <c r="CG3368" s="491"/>
      <c r="CH3368" s="491"/>
      <c r="CI3368" s="491"/>
      <c r="CJ3368" s="491"/>
      <c r="CK3368" s="490"/>
      <c r="CL3368" s="186"/>
    </row>
    <row r="3369" spans="67:90" x14ac:dyDescent="0.2">
      <c r="BO3369" s="490"/>
      <c r="BP3369" s="73"/>
      <c r="BQ3369" s="73"/>
      <c r="BR3369" s="73"/>
      <c r="BS3369" s="493"/>
      <c r="BT3369" s="493"/>
      <c r="BU3369" s="493"/>
      <c r="BV3369" s="70"/>
      <c r="BW3369" s="70"/>
      <c r="BX3369" s="70"/>
      <c r="BY3369" s="70"/>
      <c r="BZ3369" s="70"/>
      <c r="CA3369" s="70"/>
      <c r="CB3369" s="70"/>
      <c r="CC3369" s="70"/>
      <c r="CD3369" s="491"/>
      <c r="CE3369" s="491"/>
      <c r="CF3369" s="491"/>
      <c r="CG3369" s="491"/>
      <c r="CH3369" s="491"/>
      <c r="CI3369" s="491"/>
      <c r="CJ3369" s="491"/>
      <c r="CK3369" s="490"/>
      <c r="CL3369" s="186"/>
    </row>
    <row r="3370" spans="67:90" x14ac:dyDescent="0.2">
      <c r="BO3370" s="490"/>
      <c r="BP3370" s="73"/>
      <c r="BQ3370" s="73"/>
      <c r="BR3370" s="73"/>
      <c r="BS3370" s="493"/>
      <c r="BT3370" s="493"/>
      <c r="BU3370" s="493"/>
      <c r="BV3370" s="70"/>
      <c r="BW3370" s="70"/>
      <c r="BX3370" s="70"/>
      <c r="BY3370" s="70"/>
      <c r="BZ3370" s="70"/>
      <c r="CA3370" s="70"/>
      <c r="CB3370" s="70"/>
      <c r="CC3370" s="70"/>
      <c r="CD3370" s="491"/>
      <c r="CE3370" s="491"/>
      <c r="CF3370" s="491"/>
      <c r="CG3370" s="491"/>
      <c r="CH3370" s="491"/>
      <c r="CI3370" s="491"/>
      <c r="CJ3370" s="491"/>
      <c r="CK3370" s="490"/>
      <c r="CL3370" s="186"/>
    </row>
    <row r="3371" spans="67:90" x14ac:dyDescent="0.2">
      <c r="BO3371" s="490"/>
      <c r="BP3371" s="73"/>
      <c r="BQ3371" s="73"/>
      <c r="BR3371" s="73"/>
      <c r="BS3371" s="493"/>
      <c r="BT3371" s="493"/>
      <c r="BU3371" s="493"/>
      <c r="BV3371" s="70"/>
      <c r="BW3371" s="70"/>
      <c r="BX3371" s="70"/>
      <c r="BY3371" s="70"/>
      <c r="BZ3371" s="70"/>
      <c r="CA3371" s="70"/>
      <c r="CB3371" s="70"/>
      <c r="CC3371" s="70"/>
      <c r="CD3371" s="491"/>
      <c r="CE3371" s="491"/>
      <c r="CF3371" s="491"/>
      <c r="CG3371" s="491"/>
      <c r="CH3371" s="491"/>
      <c r="CI3371" s="491"/>
      <c r="CJ3371" s="491"/>
      <c r="CK3371" s="490"/>
      <c r="CL3371" s="186"/>
    </row>
    <row r="3372" spans="67:90" x14ac:dyDescent="0.2">
      <c r="BO3372" s="490"/>
      <c r="BP3372" s="73"/>
      <c r="BQ3372" s="73"/>
      <c r="BR3372" s="73"/>
      <c r="BS3372" s="493"/>
      <c r="BT3372" s="493"/>
      <c r="BU3372" s="493"/>
      <c r="BV3372" s="70"/>
      <c r="BW3372" s="70"/>
      <c r="BX3372" s="70"/>
      <c r="BY3372" s="70"/>
      <c r="BZ3372" s="70"/>
      <c r="CA3372" s="70"/>
      <c r="CB3372" s="70"/>
      <c r="CC3372" s="70"/>
      <c r="CD3372" s="491"/>
      <c r="CE3372" s="491"/>
      <c r="CF3372" s="491"/>
      <c r="CG3372" s="491"/>
      <c r="CH3372" s="491"/>
      <c r="CI3372" s="491"/>
      <c r="CJ3372" s="491"/>
      <c r="CK3372" s="490"/>
      <c r="CL3372" s="186"/>
    </row>
    <row r="3373" spans="67:90" x14ac:dyDescent="0.2">
      <c r="BO3373" s="490"/>
      <c r="BP3373" s="73"/>
      <c r="BQ3373" s="73"/>
      <c r="BR3373" s="73"/>
      <c r="BS3373" s="493"/>
      <c r="BT3373" s="493"/>
      <c r="BU3373" s="493"/>
      <c r="BV3373" s="70"/>
      <c r="BW3373" s="70"/>
      <c r="BX3373" s="70"/>
      <c r="BY3373" s="70"/>
      <c r="BZ3373" s="70"/>
      <c r="CA3373" s="70"/>
      <c r="CB3373" s="70"/>
      <c r="CC3373" s="70"/>
      <c r="CD3373" s="491"/>
      <c r="CE3373" s="491"/>
      <c r="CF3373" s="491"/>
      <c r="CG3373" s="491"/>
      <c r="CH3373" s="491"/>
      <c r="CI3373" s="491"/>
      <c r="CJ3373" s="491"/>
      <c r="CK3373" s="490"/>
      <c r="CL3373" s="186"/>
    </row>
    <row r="3374" spans="67:90" x14ac:dyDescent="0.2">
      <c r="BO3374" s="490"/>
      <c r="BP3374" s="73"/>
      <c r="BQ3374" s="73"/>
      <c r="BR3374" s="73"/>
      <c r="BS3374" s="493"/>
      <c r="BT3374" s="493"/>
      <c r="BU3374" s="493"/>
      <c r="BV3374" s="70"/>
      <c r="BW3374" s="70"/>
      <c r="BX3374" s="70"/>
      <c r="BY3374" s="70"/>
      <c r="BZ3374" s="70"/>
      <c r="CA3374" s="70"/>
      <c r="CB3374" s="70"/>
      <c r="CC3374" s="70"/>
      <c r="CD3374" s="491"/>
      <c r="CE3374" s="491"/>
      <c r="CF3374" s="491"/>
      <c r="CG3374" s="491"/>
      <c r="CH3374" s="491"/>
      <c r="CI3374" s="491"/>
      <c r="CJ3374" s="491"/>
      <c r="CK3374" s="490"/>
      <c r="CL3374" s="186"/>
    </row>
    <row r="3375" spans="67:90" x14ac:dyDescent="0.2">
      <c r="BO3375" s="490"/>
      <c r="BP3375" s="73"/>
      <c r="BQ3375" s="73"/>
      <c r="BR3375" s="73"/>
      <c r="BS3375" s="493"/>
      <c r="BT3375" s="493"/>
      <c r="BU3375" s="493"/>
      <c r="BV3375" s="70"/>
      <c r="BW3375" s="70"/>
      <c r="BX3375" s="70"/>
      <c r="BY3375" s="70"/>
      <c r="BZ3375" s="70"/>
      <c r="CA3375" s="70"/>
      <c r="CB3375" s="70"/>
      <c r="CC3375" s="70"/>
      <c r="CD3375" s="491"/>
      <c r="CE3375" s="491"/>
      <c r="CF3375" s="491"/>
      <c r="CG3375" s="491"/>
      <c r="CH3375" s="491"/>
      <c r="CI3375" s="491"/>
      <c r="CJ3375" s="491"/>
      <c r="CK3375" s="490"/>
      <c r="CL3375" s="186"/>
    </row>
    <row r="3376" spans="67:90" x14ac:dyDescent="0.2">
      <c r="BO3376" s="490"/>
      <c r="BP3376" s="73"/>
      <c r="BQ3376" s="73"/>
      <c r="BR3376" s="73"/>
      <c r="BS3376" s="493"/>
      <c r="BT3376" s="493"/>
      <c r="BU3376" s="493"/>
      <c r="BV3376" s="70"/>
      <c r="BW3376" s="70"/>
      <c r="BX3376" s="70"/>
      <c r="BY3376" s="70"/>
      <c r="BZ3376" s="70"/>
      <c r="CA3376" s="70"/>
      <c r="CB3376" s="70"/>
      <c r="CC3376" s="70"/>
      <c r="CD3376" s="491"/>
      <c r="CE3376" s="491"/>
      <c r="CF3376" s="491"/>
      <c r="CG3376" s="491"/>
      <c r="CH3376" s="491"/>
      <c r="CI3376" s="491"/>
      <c r="CJ3376" s="491"/>
      <c r="CK3376" s="490"/>
      <c r="CL3376" s="186"/>
    </row>
    <row r="3377" spans="67:90" x14ac:dyDescent="0.2">
      <c r="BO3377" s="490"/>
      <c r="BP3377" s="73"/>
      <c r="BQ3377" s="73"/>
      <c r="BR3377" s="73"/>
      <c r="BS3377" s="493"/>
      <c r="BT3377" s="493"/>
      <c r="BU3377" s="493"/>
      <c r="BV3377" s="70"/>
      <c r="BW3377" s="70"/>
      <c r="BX3377" s="70"/>
      <c r="BY3377" s="70"/>
      <c r="BZ3377" s="70"/>
      <c r="CA3377" s="70"/>
      <c r="CB3377" s="70"/>
      <c r="CC3377" s="70"/>
      <c r="CD3377" s="491"/>
      <c r="CE3377" s="491"/>
      <c r="CF3377" s="491"/>
      <c r="CG3377" s="491"/>
      <c r="CH3377" s="491"/>
      <c r="CI3377" s="491"/>
      <c r="CJ3377" s="491"/>
      <c r="CK3377" s="490"/>
      <c r="CL3377" s="186"/>
    </row>
    <row r="3378" spans="67:90" x14ac:dyDescent="0.2">
      <c r="BO3378" s="490"/>
      <c r="BP3378" s="73"/>
      <c r="BQ3378" s="73"/>
      <c r="BR3378" s="73"/>
      <c r="BS3378" s="493"/>
      <c r="BT3378" s="493"/>
      <c r="BU3378" s="493"/>
      <c r="BV3378" s="70"/>
      <c r="BW3378" s="70"/>
      <c r="BX3378" s="70"/>
      <c r="BY3378" s="70"/>
      <c r="BZ3378" s="70"/>
      <c r="CA3378" s="70"/>
      <c r="CB3378" s="70"/>
      <c r="CC3378" s="70"/>
      <c r="CD3378" s="491"/>
      <c r="CE3378" s="491"/>
      <c r="CF3378" s="491"/>
      <c r="CG3378" s="491"/>
      <c r="CH3378" s="491"/>
      <c r="CI3378" s="491"/>
      <c r="CJ3378" s="491"/>
      <c r="CK3378" s="490"/>
      <c r="CL3378" s="186"/>
    </row>
    <row r="3379" spans="67:90" x14ac:dyDescent="0.2">
      <c r="BO3379" s="490"/>
      <c r="BP3379" s="73"/>
      <c r="BQ3379" s="73"/>
      <c r="BR3379" s="73"/>
      <c r="BS3379" s="493"/>
      <c r="BT3379" s="493"/>
      <c r="BU3379" s="493"/>
      <c r="BV3379" s="70"/>
      <c r="BW3379" s="70"/>
      <c r="BX3379" s="70"/>
      <c r="BY3379" s="70"/>
      <c r="BZ3379" s="70"/>
      <c r="CA3379" s="70"/>
      <c r="CB3379" s="70"/>
      <c r="CC3379" s="70"/>
      <c r="CD3379" s="491"/>
      <c r="CE3379" s="491"/>
      <c r="CF3379" s="491"/>
      <c r="CG3379" s="491"/>
      <c r="CH3379" s="491"/>
      <c r="CI3379" s="491"/>
      <c r="CJ3379" s="491"/>
      <c r="CK3379" s="490"/>
      <c r="CL3379" s="186"/>
    </row>
    <row r="3380" spans="67:90" x14ac:dyDescent="0.2">
      <c r="BO3380" s="490"/>
      <c r="BP3380" s="73"/>
      <c r="BQ3380" s="73"/>
      <c r="BR3380" s="73"/>
      <c r="BS3380" s="493"/>
      <c r="BT3380" s="493"/>
      <c r="BU3380" s="493"/>
      <c r="BV3380" s="70"/>
      <c r="BW3380" s="70"/>
      <c r="BX3380" s="70"/>
      <c r="BY3380" s="70"/>
      <c r="BZ3380" s="70"/>
      <c r="CA3380" s="70"/>
      <c r="CB3380" s="70"/>
      <c r="CC3380" s="70"/>
      <c r="CD3380" s="491"/>
      <c r="CE3380" s="491"/>
      <c r="CF3380" s="491"/>
      <c r="CG3380" s="491"/>
      <c r="CH3380" s="491"/>
      <c r="CI3380" s="491"/>
      <c r="CJ3380" s="491"/>
      <c r="CK3380" s="490"/>
      <c r="CL3380" s="186"/>
    </row>
    <row r="3381" spans="67:90" x14ac:dyDescent="0.2">
      <c r="BO3381" s="490"/>
      <c r="BP3381" s="73"/>
      <c r="BQ3381" s="73"/>
      <c r="BR3381" s="73"/>
      <c r="BS3381" s="493"/>
      <c r="BT3381" s="493"/>
      <c r="BU3381" s="493"/>
      <c r="BV3381" s="70"/>
      <c r="BW3381" s="70"/>
      <c r="BX3381" s="70"/>
      <c r="BY3381" s="70"/>
      <c r="BZ3381" s="70"/>
      <c r="CA3381" s="70"/>
      <c r="CB3381" s="70"/>
      <c r="CC3381" s="70"/>
      <c r="CD3381" s="491"/>
      <c r="CE3381" s="491"/>
      <c r="CF3381" s="491"/>
      <c r="CG3381" s="491"/>
      <c r="CH3381" s="491"/>
      <c r="CI3381" s="491"/>
      <c r="CJ3381" s="491"/>
      <c r="CK3381" s="490"/>
      <c r="CL3381" s="186"/>
    </row>
    <row r="3382" spans="67:90" x14ac:dyDescent="0.2">
      <c r="BO3382" s="490"/>
      <c r="BP3382" s="73"/>
      <c r="BQ3382" s="73"/>
      <c r="BR3382" s="73"/>
      <c r="BS3382" s="493"/>
      <c r="BT3382" s="493"/>
      <c r="BU3382" s="493"/>
      <c r="BV3382" s="70"/>
      <c r="BW3382" s="70"/>
      <c r="BX3382" s="70"/>
      <c r="BY3382" s="70"/>
      <c r="BZ3382" s="70"/>
      <c r="CA3382" s="70"/>
      <c r="CB3382" s="70"/>
      <c r="CC3382" s="70"/>
      <c r="CD3382" s="491"/>
      <c r="CE3382" s="491"/>
      <c r="CF3382" s="491"/>
      <c r="CG3382" s="491"/>
      <c r="CH3382" s="491"/>
      <c r="CI3382" s="491"/>
      <c r="CJ3382" s="491"/>
      <c r="CK3382" s="490"/>
      <c r="CL3382" s="186"/>
    </row>
    <row r="3383" spans="67:90" x14ac:dyDescent="0.2">
      <c r="BO3383" s="490"/>
      <c r="BP3383" s="73"/>
      <c r="BQ3383" s="73"/>
      <c r="BR3383" s="73"/>
      <c r="BS3383" s="493"/>
      <c r="BT3383" s="493"/>
      <c r="BU3383" s="493"/>
      <c r="BV3383" s="70"/>
      <c r="BW3383" s="70"/>
      <c r="BX3383" s="70"/>
      <c r="BY3383" s="70"/>
      <c r="BZ3383" s="70"/>
      <c r="CA3383" s="70"/>
      <c r="CB3383" s="70"/>
      <c r="CC3383" s="70"/>
      <c r="CD3383" s="491"/>
      <c r="CE3383" s="491"/>
      <c r="CF3383" s="491"/>
      <c r="CG3383" s="491"/>
      <c r="CH3383" s="491"/>
      <c r="CI3383" s="491"/>
      <c r="CJ3383" s="491"/>
      <c r="CK3383" s="490"/>
      <c r="CL3383" s="186"/>
    </row>
    <row r="3384" spans="67:90" x14ac:dyDescent="0.2">
      <c r="BO3384" s="490"/>
      <c r="BP3384" s="73"/>
      <c r="BQ3384" s="73"/>
      <c r="BR3384" s="73"/>
      <c r="BS3384" s="493"/>
      <c r="BT3384" s="493"/>
      <c r="BU3384" s="493"/>
      <c r="BV3384" s="70"/>
      <c r="BW3384" s="70"/>
      <c r="BX3384" s="70"/>
      <c r="BY3384" s="70"/>
      <c r="BZ3384" s="70"/>
      <c r="CA3384" s="70"/>
      <c r="CB3384" s="70"/>
      <c r="CC3384" s="70"/>
      <c r="CD3384" s="491"/>
      <c r="CE3384" s="491"/>
      <c r="CF3384" s="491"/>
      <c r="CG3384" s="491"/>
      <c r="CH3384" s="491"/>
      <c r="CI3384" s="491"/>
      <c r="CJ3384" s="491"/>
      <c r="CK3384" s="490"/>
      <c r="CL3384" s="186"/>
    </row>
    <row r="3385" spans="67:90" x14ac:dyDescent="0.2">
      <c r="BO3385" s="490"/>
      <c r="BP3385" s="73"/>
      <c r="BQ3385" s="73"/>
      <c r="BR3385" s="73"/>
      <c r="BS3385" s="493"/>
      <c r="BT3385" s="493"/>
      <c r="BU3385" s="493"/>
      <c r="BV3385" s="70"/>
      <c r="BW3385" s="70"/>
      <c r="BX3385" s="70"/>
      <c r="BY3385" s="70"/>
      <c r="BZ3385" s="70"/>
      <c r="CA3385" s="70"/>
      <c r="CB3385" s="70"/>
      <c r="CC3385" s="70"/>
      <c r="CD3385" s="491"/>
      <c r="CE3385" s="491"/>
      <c r="CF3385" s="491"/>
      <c r="CG3385" s="491"/>
      <c r="CH3385" s="491"/>
      <c r="CI3385" s="491"/>
      <c r="CJ3385" s="491"/>
      <c r="CK3385" s="490"/>
      <c r="CL3385" s="186"/>
    </row>
    <row r="3386" spans="67:90" x14ac:dyDescent="0.2">
      <c r="BO3386" s="490"/>
      <c r="BP3386" s="73"/>
      <c r="BQ3386" s="73"/>
      <c r="BR3386" s="73"/>
      <c r="BS3386" s="493"/>
      <c r="BT3386" s="493"/>
      <c r="BU3386" s="493"/>
      <c r="BV3386" s="70"/>
      <c r="BW3386" s="70"/>
      <c r="BX3386" s="70"/>
      <c r="BY3386" s="70"/>
      <c r="BZ3386" s="70"/>
      <c r="CA3386" s="70"/>
      <c r="CB3386" s="70"/>
      <c r="CC3386" s="70"/>
      <c r="CD3386" s="491"/>
      <c r="CE3386" s="491"/>
      <c r="CF3386" s="491"/>
      <c r="CG3386" s="491"/>
      <c r="CH3386" s="491"/>
      <c r="CI3386" s="491"/>
      <c r="CJ3386" s="491"/>
      <c r="CK3386" s="490"/>
      <c r="CL3386" s="186"/>
    </row>
    <row r="3387" spans="67:90" x14ac:dyDescent="0.2">
      <c r="BO3387" s="490"/>
      <c r="BP3387" s="73"/>
      <c r="BQ3387" s="73"/>
      <c r="BR3387" s="73"/>
      <c r="BS3387" s="493"/>
      <c r="BT3387" s="493"/>
      <c r="BU3387" s="493"/>
      <c r="BV3387" s="70"/>
      <c r="BW3387" s="70"/>
      <c r="BX3387" s="70"/>
      <c r="BY3387" s="70"/>
      <c r="BZ3387" s="70"/>
      <c r="CA3387" s="70"/>
      <c r="CB3387" s="70"/>
      <c r="CC3387" s="70"/>
      <c r="CD3387" s="491"/>
      <c r="CE3387" s="491"/>
      <c r="CF3387" s="491"/>
      <c r="CG3387" s="491"/>
      <c r="CH3387" s="491"/>
      <c r="CI3387" s="491"/>
      <c r="CJ3387" s="491"/>
      <c r="CK3387" s="490"/>
      <c r="CL3387" s="186"/>
    </row>
    <row r="3388" spans="67:90" x14ac:dyDescent="0.2">
      <c r="BO3388" s="490"/>
      <c r="BP3388" s="73"/>
      <c r="BQ3388" s="73"/>
      <c r="BR3388" s="73"/>
      <c r="BS3388" s="493"/>
      <c r="BT3388" s="493"/>
      <c r="BU3388" s="493"/>
      <c r="BV3388" s="70"/>
      <c r="BW3388" s="70"/>
      <c r="BX3388" s="70"/>
      <c r="BY3388" s="70"/>
      <c r="BZ3388" s="70"/>
      <c r="CA3388" s="70"/>
      <c r="CB3388" s="70"/>
      <c r="CC3388" s="70"/>
      <c r="CD3388" s="491"/>
      <c r="CE3388" s="491"/>
      <c r="CF3388" s="491"/>
      <c r="CG3388" s="491"/>
      <c r="CH3388" s="491"/>
      <c r="CI3388" s="491"/>
      <c r="CJ3388" s="491"/>
      <c r="CK3388" s="490"/>
      <c r="CL3388" s="186"/>
    </row>
    <row r="3389" spans="67:90" x14ac:dyDescent="0.2">
      <c r="BO3389" s="490"/>
      <c r="BP3389" s="73"/>
      <c r="BQ3389" s="73"/>
      <c r="BR3389" s="73"/>
      <c r="BS3389" s="493"/>
      <c r="BT3389" s="493"/>
      <c r="BU3389" s="493"/>
      <c r="BV3389" s="70"/>
      <c r="BW3389" s="70"/>
      <c r="BX3389" s="70"/>
      <c r="BY3389" s="70"/>
      <c r="BZ3389" s="70"/>
      <c r="CA3389" s="70"/>
      <c r="CB3389" s="70"/>
      <c r="CC3389" s="70"/>
      <c r="CD3389" s="491"/>
      <c r="CE3389" s="491"/>
      <c r="CF3389" s="491"/>
      <c r="CG3389" s="491"/>
      <c r="CH3389" s="491"/>
      <c r="CI3389" s="491"/>
      <c r="CJ3389" s="491"/>
      <c r="CK3389" s="490"/>
      <c r="CL3389" s="186"/>
    </row>
    <row r="3390" spans="67:90" x14ac:dyDescent="0.2">
      <c r="BO3390" s="490"/>
      <c r="BP3390" s="73"/>
      <c r="BQ3390" s="73"/>
      <c r="BR3390" s="73"/>
      <c r="BS3390" s="493"/>
      <c r="BT3390" s="493"/>
      <c r="BU3390" s="493"/>
      <c r="BV3390" s="70"/>
      <c r="BW3390" s="70"/>
      <c r="BX3390" s="70"/>
      <c r="BY3390" s="70"/>
      <c r="BZ3390" s="70"/>
      <c r="CA3390" s="70"/>
      <c r="CB3390" s="70"/>
      <c r="CC3390" s="70"/>
      <c r="CD3390" s="491"/>
      <c r="CE3390" s="491"/>
      <c r="CF3390" s="491"/>
      <c r="CG3390" s="491"/>
      <c r="CH3390" s="491"/>
      <c r="CI3390" s="491"/>
      <c r="CJ3390" s="491"/>
      <c r="CK3390" s="490"/>
      <c r="CL3390" s="186"/>
    </row>
    <row r="3391" spans="67:90" x14ac:dyDescent="0.2">
      <c r="BO3391" s="490"/>
      <c r="BP3391" s="73"/>
      <c r="BQ3391" s="73"/>
      <c r="BR3391" s="73"/>
      <c r="BS3391" s="493"/>
      <c r="BT3391" s="493"/>
      <c r="BU3391" s="493"/>
      <c r="BV3391" s="70"/>
      <c r="BW3391" s="70"/>
      <c r="BX3391" s="70"/>
      <c r="BY3391" s="70"/>
      <c r="BZ3391" s="70"/>
      <c r="CA3391" s="70"/>
      <c r="CB3391" s="70"/>
      <c r="CC3391" s="70"/>
      <c r="CD3391" s="491"/>
      <c r="CE3391" s="491"/>
      <c r="CF3391" s="491"/>
      <c r="CG3391" s="491"/>
      <c r="CH3391" s="491"/>
      <c r="CI3391" s="491"/>
      <c r="CJ3391" s="491"/>
      <c r="CK3391" s="490"/>
      <c r="CL3391" s="186"/>
    </row>
    <row r="3392" spans="67:90" x14ac:dyDescent="0.2">
      <c r="BO3392" s="490"/>
      <c r="BP3392" s="73"/>
      <c r="BQ3392" s="73"/>
      <c r="BR3392" s="73"/>
      <c r="BS3392" s="493"/>
      <c r="BT3392" s="493"/>
      <c r="BU3392" s="493"/>
      <c r="BV3392" s="70"/>
      <c r="BW3392" s="70"/>
      <c r="BX3392" s="70"/>
      <c r="BY3392" s="70"/>
      <c r="BZ3392" s="70"/>
      <c r="CA3392" s="70"/>
      <c r="CB3392" s="70"/>
      <c r="CC3392" s="70"/>
      <c r="CD3392" s="491"/>
      <c r="CE3392" s="491"/>
      <c r="CF3392" s="491"/>
      <c r="CG3392" s="491"/>
      <c r="CH3392" s="491"/>
      <c r="CI3392" s="491"/>
      <c r="CJ3392" s="491"/>
      <c r="CK3392" s="490"/>
      <c r="CL3392" s="186"/>
    </row>
    <row r="3393" spans="67:90" x14ac:dyDescent="0.2">
      <c r="BO3393" s="490"/>
      <c r="BP3393" s="73"/>
      <c r="BQ3393" s="73"/>
      <c r="BR3393" s="73"/>
      <c r="BS3393" s="493"/>
      <c r="BT3393" s="493"/>
      <c r="BU3393" s="493"/>
      <c r="BV3393" s="70"/>
      <c r="BW3393" s="70"/>
      <c r="BX3393" s="70"/>
      <c r="BY3393" s="70"/>
      <c r="BZ3393" s="70"/>
      <c r="CA3393" s="70"/>
      <c r="CB3393" s="70"/>
      <c r="CC3393" s="70"/>
      <c r="CD3393" s="491"/>
      <c r="CE3393" s="491"/>
      <c r="CF3393" s="491"/>
      <c r="CG3393" s="491"/>
      <c r="CH3393" s="491"/>
      <c r="CI3393" s="491"/>
      <c r="CJ3393" s="491"/>
      <c r="CK3393" s="490"/>
      <c r="CL3393" s="186"/>
    </row>
    <row r="3394" spans="67:90" x14ac:dyDescent="0.2">
      <c r="BO3394" s="490"/>
      <c r="BP3394" s="73"/>
      <c r="BQ3394" s="73"/>
      <c r="BR3394" s="73"/>
      <c r="BS3394" s="493"/>
      <c r="BT3394" s="493"/>
      <c r="BU3394" s="493"/>
      <c r="BV3394" s="70"/>
      <c r="BW3394" s="70"/>
      <c r="BX3394" s="70"/>
      <c r="BY3394" s="70"/>
      <c r="BZ3394" s="70"/>
      <c r="CA3394" s="70"/>
      <c r="CB3394" s="70"/>
      <c r="CC3394" s="70"/>
      <c r="CD3394" s="491"/>
      <c r="CE3394" s="491"/>
      <c r="CF3394" s="491"/>
      <c r="CG3394" s="491"/>
      <c r="CH3394" s="491"/>
      <c r="CI3394" s="491"/>
      <c r="CJ3394" s="491"/>
      <c r="CK3394" s="490"/>
      <c r="CL3394" s="186"/>
    </row>
    <row r="3395" spans="67:90" x14ac:dyDescent="0.2">
      <c r="BO3395" s="490"/>
      <c r="BP3395" s="73"/>
      <c r="BQ3395" s="73"/>
      <c r="BR3395" s="73"/>
      <c r="BS3395" s="493"/>
      <c r="BT3395" s="493"/>
      <c r="BU3395" s="493"/>
      <c r="BV3395" s="70"/>
      <c r="BW3395" s="70"/>
      <c r="BX3395" s="70"/>
      <c r="BY3395" s="70"/>
      <c r="BZ3395" s="70"/>
      <c r="CA3395" s="70"/>
      <c r="CB3395" s="70"/>
      <c r="CC3395" s="70"/>
      <c r="CD3395" s="491"/>
      <c r="CE3395" s="491"/>
      <c r="CF3395" s="491"/>
      <c r="CG3395" s="491"/>
      <c r="CH3395" s="491"/>
      <c r="CI3395" s="491"/>
      <c r="CJ3395" s="491"/>
      <c r="CK3395" s="490"/>
      <c r="CL3395" s="186"/>
    </row>
    <row r="3396" spans="67:90" x14ac:dyDescent="0.2">
      <c r="BO3396" s="490"/>
      <c r="BP3396" s="73"/>
      <c r="BQ3396" s="73"/>
      <c r="BR3396" s="73"/>
      <c r="BS3396" s="493"/>
      <c r="BT3396" s="493"/>
      <c r="BU3396" s="493"/>
      <c r="BV3396" s="70"/>
      <c r="BW3396" s="70"/>
      <c r="BX3396" s="70"/>
      <c r="BY3396" s="70"/>
      <c r="BZ3396" s="70"/>
      <c r="CA3396" s="70"/>
      <c r="CB3396" s="70"/>
      <c r="CC3396" s="70"/>
      <c r="CD3396" s="491"/>
      <c r="CE3396" s="491"/>
      <c r="CF3396" s="491"/>
      <c r="CG3396" s="491"/>
      <c r="CH3396" s="491"/>
      <c r="CI3396" s="491"/>
      <c r="CJ3396" s="491"/>
      <c r="CK3396" s="490"/>
      <c r="CL3396" s="186"/>
    </row>
    <row r="3397" spans="67:90" x14ac:dyDescent="0.2">
      <c r="BO3397" s="490"/>
      <c r="BP3397" s="73"/>
      <c r="BQ3397" s="73"/>
      <c r="BR3397" s="73"/>
      <c r="BS3397" s="493"/>
      <c r="BT3397" s="493"/>
      <c r="BU3397" s="493"/>
      <c r="BV3397" s="70"/>
      <c r="BW3397" s="70"/>
      <c r="BX3397" s="70"/>
      <c r="BY3397" s="70"/>
      <c r="BZ3397" s="70"/>
      <c r="CA3397" s="70"/>
      <c r="CB3397" s="70"/>
      <c r="CC3397" s="70"/>
      <c r="CD3397" s="491"/>
      <c r="CE3397" s="491"/>
      <c r="CF3397" s="491"/>
      <c r="CG3397" s="491"/>
      <c r="CH3397" s="491"/>
      <c r="CI3397" s="491"/>
      <c r="CJ3397" s="491"/>
      <c r="CK3397" s="490"/>
      <c r="CL3397" s="186"/>
    </row>
    <row r="3398" spans="67:90" x14ac:dyDescent="0.2">
      <c r="BO3398" s="490"/>
      <c r="BP3398" s="73"/>
      <c r="BQ3398" s="73"/>
      <c r="BR3398" s="73"/>
      <c r="BS3398" s="493"/>
      <c r="BT3398" s="493"/>
      <c r="BU3398" s="493"/>
      <c r="BV3398" s="70"/>
      <c r="BW3398" s="70"/>
      <c r="BX3398" s="70"/>
      <c r="BY3398" s="70"/>
      <c r="BZ3398" s="70"/>
      <c r="CA3398" s="70"/>
      <c r="CB3398" s="70"/>
      <c r="CC3398" s="70"/>
      <c r="CD3398" s="491"/>
      <c r="CE3398" s="491"/>
      <c r="CF3398" s="491"/>
      <c r="CG3398" s="491"/>
      <c r="CH3398" s="491"/>
      <c r="CI3398" s="491"/>
      <c r="CJ3398" s="491"/>
      <c r="CK3398" s="490"/>
      <c r="CL3398" s="186"/>
    </row>
    <row r="3399" spans="67:90" x14ac:dyDescent="0.2">
      <c r="BO3399" s="490"/>
      <c r="BP3399" s="73"/>
      <c r="BQ3399" s="73"/>
      <c r="BR3399" s="73"/>
      <c r="BS3399" s="493"/>
      <c r="BT3399" s="493"/>
      <c r="BU3399" s="493"/>
      <c r="BV3399" s="70"/>
      <c r="BW3399" s="70"/>
      <c r="BX3399" s="70"/>
      <c r="BY3399" s="70"/>
      <c r="BZ3399" s="70"/>
      <c r="CA3399" s="70"/>
      <c r="CB3399" s="70"/>
      <c r="CC3399" s="70"/>
      <c r="CD3399" s="491"/>
      <c r="CE3399" s="491"/>
      <c r="CF3399" s="491"/>
      <c r="CG3399" s="491"/>
      <c r="CH3399" s="491"/>
      <c r="CI3399" s="491"/>
      <c r="CJ3399" s="491"/>
      <c r="CK3399" s="490"/>
      <c r="CL3399" s="186"/>
    </row>
    <row r="3400" spans="67:90" x14ac:dyDescent="0.2">
      <c r="BO3400" s="490"/>
      <c r="BP3400" s="73"/>
      <c r="BQ3400" s="73"/>
      <c r="BR3400" s="73"/>
      <c r="BS3400" s="493"/>
      <c r="BT3400" s="493"/>
      <c r="BU3400" s="493"/>
      <c r="BV3400" s="70"/>
      <c r="BW3400" s="70"/>
      <c r="BX3400" s="70"/>
      <c r="BY3400" s="70"/>
      <c r="BZ3400" s="70"/>
      <c r="CA3400" s="70"/>
      <c r="CB3400" s="70"/>
      <c r="CC3400" s="70"/>
      <c r="CD3400" s="491"/>
      <c r="CE3400" s="491"/>
      <c r="CF3400" s="491"/>
      <c r="CG3400" s="491"/>
      <c r="CH3400" s="491"/>
      <c r="CI3400" s="491"/>
      <c r="CJ3400" s="491"/>
      <c r="CK3400" s="490"/>
      <c r="CL3400" s="186"/>
    </row>
    <row r="3401" spans="67:90" x14ac:dyDescent="0.2">
      <c r="BO3401" s="490"/>
      <c r="BP3401" s="73"/>
      <c r="BQ3401" s="73"/>
      <c r="BR3401" s="73"/>
      <c r="BS3401" s="493"/>
      <c r="BT3401" s="493"/>
      <c r="BU3401" s="493"/>
      <c r="BV3401" s="70"/>
      <c r="BW3401" s="70"/>
      <c r="BX3401" s="70"/>
      <c r="BY3401" s="70"/>
      <c r="BZ3401" s="70"/>
      <c r="CA3401" s="70"/>
      <c r="CB3401" s="70"/>
      <c r="CC3401" s="70"/>
      <c r="CD3401" s="491"/>
      <c r="CE3401" s="491"/>
      <c r="CF3401" s="491"/>
      <c r="CG3401" s="491"/>
      <c r="CH3401" s="491"/>
      <c r="CI3401" s="491"/>
      <c r="CJ3401" s="491"/>
      <c r="CK3401" s="490"/>
      <c r="CL3401" s="186"/>
    </row>
    <row r="3402" spans="67:90" x14ac:dyDescent="0.2">
      <c r="BO3402" s="490"/>
      <c r="BP3402" s="73"/>
      <c r="BQ3402" s="73"/>
      <c r="BR3402" s="73"/>
      <c r="BS3402" s="493"/>
      <c r="BT3402" s="493"/>
      <c r="BU3402" s="493"/>
      <c r="BV3402" s="70"/>
      <c r="BW3402" s="70"/>
      <c r="BX3402" s="70"/>
      <c r="BY3402" s="70"/>
      <c r="BZ3402" s="70"/>
      <c r="CA3402" s="70"/>
      <c r="CB3402" s="70"/>
      <c r="CC3402" s="70"/>
      <c r="CD3402" s="491"/>
      <c r="CE3402" s="491"/>
      <c r="CF3402" s="491"/>
      <c r="CG3402" s="491"/>
      <c r="CH3402" s="491"/>
      <c r="CI3402" s="491"/>
      <c r="CJ3402" s="491"/>
      <c r="CK3402" s="490"/>
      <c r="CL3402" s="186"/>
    </row>
    <row r="3403" spans="67:90" x14ac:dyDescent="0.2">
      <c r="BO3403" s="490"/>
      <c r="BP3403" s="73"/>
      <c r="BQ3403" s="73"/>
      <c r="BR3403" s="73"/>
      <c r="BS3403" s="493"/>
      <c r="BT3403" s="493"/>
      <c r="BU3403" s="493"/>
      <c r="BV3403" s="70"/>
      <c r="BW3403" s="70"/>
      <c r="BX3403" s="70"/>
      <c r="BY3403" s="70"/>
      <c r="BZ3403" s="70"/>
      <c r="CA3403" s="70"/>
      <c r="CB3403" s="70"/>
      <c r="CC3403" s="70"/>
      <c r="CD3403" s="491"/>
      <c r="CE3403" s="491"/>
      <c r="CF3403" s="491"/>
      <c r="CG3403" s="491"/>
      <c r="CH3403" s="491"/>
      <c r="CI3403" s="491"/>
      <c r="CJ3403" s="491"/>
      <c r="CK3403" s="490"/>
      <c r="CL3403" s="186"/>
    </row>
    <row r="3404" spans="67:90" x14ac:dyDescent="0.2">
      <c r="BO3404" s="490"/>
      <c r="BP3404" s="73"/>
      <c r="BQ3404" s="73"/>
      <c r="BR3404" s="73"/>
      <c r="BS3404" s="493"/>
      <c r="BT3404" s="493"/>
      <c r="BU3404" s="493"/>
      <c r="BV3404" s="70"/>
      <c r="BW3404" s="70"/>
      <c r="BX3404" s="70"/>
      <c r="BY3404" s="70"/>
      <c r="BZ3404" s="70"/>
      <c r="CA3404" s="70"/>
      <c r="CB3404" s="70"/>
      <c r="CC3404" s="70"/>
      <c r="CD3404" s="491"/>
      <c r="CE3404" s="491"/>
      <c r="CF3404" s="491"/>
      <c r="CG3404" s="491"/>
      <c r="CH3404" s="491"/>
      <c r="CI3404" s="491"/>
      <c r="CJ3404" s="491"/>
      <c r="CK3404" s="490"/>
      <c r="CL3404" s="186"/>
    </row>
    <row r="3405" spans="67:90" x14ac:dyDescent="0.2">
      <c r="BO3405" s="490"/>
      <c r="BP3405" s="73"/>
      <c r="BQ3405" s="73"/>
      <c r="BR3405" s="73"/>
      <c r="BS3405" s="493"/>
      <c r="BT3405" s="493"/>
      <c r="BU3405" s="493"/>
      <c r="BV3405" s="70"/>
      <c r="BW3405" s="70"/>
      <c r="BX3405" s="70"/>
      <c r="BY3405" s="70"/>
      <c r="BZ3405" s="70"/>
      <c r="CA3405" s="70"/>
      <c r="CB3405" s="70"/>
      <c r="CC3405" s="70"/>
      <c r="CD3405" s="491"/>
      <c r="CE3405" s="491"/>
      <c r="CF3405" s="491"/>
      <c r="CG3405" s="491"/>
      <c r="CH3405" s="491"/>
      <c r="CI3405" s="491"/>
      <c r="CJ3405" s="491"/>
      <c r="CK3405" s="490"/>
      <c r="CL3405" s="186"/>
    </row>
    <row r="3406" spans="67:90" x14ac:dyDescent="0.2">
      <c r="BO3406" s="490"/>
      <c r="BP3406" s="73"/>
      <c r="BQ3406" s="73"/>
      <c r="BR3406" s="73"/>
      <c r="BS3406" s="493"/>
      <c r="BT3406" s="493"/>
      <c r="BU3406" s="493"/>
      <c r="BV3406" s="70"/>
      <c r="BW3406" s="70"/>
      <c r="BX3406" s="70"/>
      <c r="BY3406" s="70"/>
      <c r="BZ3406" s="70"/>
      <c r="CA3406" s="70"/>
      <c r="CB3406" s="70"/>
      <c r="CC3406" s="70"/>
      <c r="CD3406" s="491"/>
      <c r="CE3406" s="491"/>
      <c r="CF3406" s="491"/>
      <c r="CG3406" s="491"/>
      <c r="CH3406" s="491"/>
      <c r="CI3406" s="491"/>
      <c r="CJ3406" s="491"/>
      <c r="CK3406" s="490"/>
      <c r="CL3406" s="186"/>
    </row>
    <row r="3407" spans="67:90" x14ac:dyDescent="0.2">
      <c r="BO3407" s="490"/>
      <c r="BP3407" s="73"/>
      <c r="BQ3407" s="73"/>
      <c r="BR3407" s="73"/>
      <c r="BS3407" s="493"/>
      <c r="BT3407" s="493"/>
      <c r="BU3407" s="493"/>
      <c r="BV3407" s="70"/>
      <c r="BW3407" s="70"/>
      <c r="BX3407" s="70"/>
      <c r="BY3407" s="70"/>
      <c r="BZ3407" s="70"/>
      <c r="CA3407" s="70"/>
      <c r="CB3407" s="70"/>
      <c r="CC3407" s="70"/>
      <c r="CD3407" s="491"/>
      <c r="CE3407" s="491"/>
      <c r="CF3407" s="491"/>
      <c r="CG3407" s="491"/>
      <c r="CH3407" s="491"/>
      <c r="CI3407" s="491"/>
      <c r="CJ3407" s="491"/>
      <c r="CK3407" s="490"/>
      <c r="CL3407" s="186"/>
    </row>
    <row r="3408" spans="67:90" x14ac:dyDescent="0.2">
      <c r="BO3408" s="490"/>
      <c r="BP3408" s="73"/>
      <c r="BQ3408" s="73"/>
      <c r="BR3408" s="73"/>
      <c r="BS3408" s="493"/>
      <c r="BT3408" s="493"/>
      <c r="BU3408" s="493"/>
      <c r="BV3408" s="70"/>
      <c r="BW3408" s="70"/>
      <c r="BX3408" s="70"/>
      <c r="BY3408" s="70"/>
      <c r="BZ3408" s="70"/>
      <c r="CA3408" s="70"/>
      <c r="CB3408" s="70"/>
      <c r="CC3408" s="70"/>
      <c r="CD3408" s="491"/>
      <c r="CE3408" s="491"/>
      <c r="CF3408" s="491"/>
      <c r="CG3408" s="491"/>
      <c r="CH3408" s="491"/>
      <c r="CI3408" s="491"/>
      <c r="CJ3408" s="491"/>
      <c r="CK3408" s="490"/>
      <c r="CL3408" s="186"/>
    </row>
    <row r="3409" spans="67:90" x14ac:dyDescent="0.2">
      <c r="BO3409" s="490"/>
      <c r="BP3409" s="73"/>
      <c r="BQ3409" s="73"/>
      <c r="BR3409" s="73"/>
      <c r="BS3409" s="493"/>
      <c r="BT3409" s="493"/>
      <c r="BU3409" s="493"/>
      <c r="BV3409" s="70"/>
      <c r="BW3409" s="70"/>
      <c r="BX3409" s="70"/>
      <c r="BY3409" s="70"/>
      <c r="BZ3409" s="70"/>
      <c r="CA3409" s="70"/>
      <c r="CB3409" s="70"/>
      <c r="CC3409" s="70"/>
      <c r="CD3409" s="491"/>
      <c r="CE3409" s="491"/>
      <c r="CF3409" s="491"/>
      <c r="CG3409" s="491"/>
      <c r="CH3409" s="491"/>
      <c r="CI3409" s="491"/>
      <c r="CJ3409" s="491"/>
      <c r="CK3409" s="490"/>
      <c r="CL3409" s="186"/>
    </row>
    <row r="3410" spans="67:90" x14ac:dyDescent="0.2">
      <c r="BO3410" s="490"/>
      <c r="BP3410" s="73"/>
      <c r="BQ3410" s="73"/>
      <c r="BR3410" s="73"/>
      <c r="BS3410" s="493"/>
      <c r="BT3410" s="493"/>
      <c r="BU3410" s="493"/>
      <c r="BV3410" s="70"/>
      <c r="BW3410" s="70"/>
      <c r="BX3410" s="70"/>
      <c r="BY3410" s="70"/>
      <c r="BZ3410" s="70"/>
      <c r="CA3410" s="70"/>
      <c r="CB3410" s="70"/>
      <c r="CC3410" s="70"/>
      <c r="CD3410" s="491"/>
      <c r="CE3410" s="491"/>
      <c r="CF3410" s="491"/>
      <c r="CG3410" s="491"/>
      <c r="CH3410" s="491"/>
      <c r="CI3410" s="491"/>
      <c r="CJ3410" s="491"/>
      <c r="CK3410" s="490"/>
      <c r="CL3410" s="186"/>
    </row>
    <row r="3411" spans="67:90" x14ac:dyDescent="0.2">
      <c r="BO3411" s="490"/>
      <c r="BP3411" s="73"/>
      <c r="BQ3411" s="73"/>
      <c r="BR3411" s="73"/>
      <c r="BS3411" s="493"/>
      <c r="BT3411" s="493"/>
      <c r="BU3411" s="493"/>
      <c r="BV3411" s="70"/>
      <c r="BW3411" s="70"/>
      <c r="BX3411" s="70"/>
      <c r="BY3411" s="70"/>
      <c r="BZ3411" s="70"/>
      <c r="CA3411" s="70"/>
      <c r="CB3411" s="70"/>
      <c r="CC3411" s="70"/>
      <c r="CD3411" s="491"/>
      <c r="CE3411" s="491"/>
      <c r="CF3411" s="491"/>
      <c r="CG3411" s="491"/>
      <c r="CH3411" s="491"/>
      <c r="CI3411" s="491"/>
      <c r="CJ3411" s="491"/>
      <c r="CK3411" s="490"/>
      <c r="CL3411" s="186"/>
    </row>
    <row r="3412" spans="67:90" x14ac:dyDescent="0.2">
      <c r="BO3412" s="490"/>
      <c r="BP3412" s="73"/>
      <c r="BQ3412" s="73"/>
      <c r="BR3412" s="73"/>
      <c r="BS3412" s="493"/>
      <c r="BT3412" s="493"/>
      <c r="BU3412" s="493"/>
      <c r="BV3412" s="70"/>
      <c r="BW3412" s="70"/>
      <c r="BX3412" s="70"/>
      <c r="BY3412" s="70"/>
      <c r="BZ3412" s="70"/>
      <c r="CA3412" s="70"/>
      <c r="CB3412" s="70"/>
      <c r="CC3412" s="70"/>
      <c r="CD3412" s="491"/>
      <c r="CE3412" s="491"/>
      <c r="CF3412" s="491"/>
      <c r="CG3412" s="491"/>
      <c r="CH3412" s="491"/>
      <c r="CI3412" s="491"/>
      <c r="CJ3412" s="491"/>
      <c r="CK3412" s="490"/>
      <c r="CL3412" s="186"/>
    </row>
    <row r="3413" spans="67:90" x14ac:dyDescent="0.2">
      <c r="BO3413" s="490"/>
      <c r="BP3413" s="73"/>
      <c r="BQ3413" s="73"/>
      <c r="BR3413" s="73"/>
      <c r="BS3413" s="493"/>
      <c r="BT3413" s="493"/>
      <c r="BU3413" s="493"/>
      <c r="BV3413" s="70"/>
      <c r="BW3413" s="70"/>
      <c r="BX3413" s="70"/>
      <c r="BY3413" s="70"/>
      <c r="BZ3413" s="70"/>
      <c r="CA3413" s="70"/>
      <c r="CB3413" s="70"/>
      <c r="CC3413" s="70"/>
      <c r="CD3413" s="491"/>
      <c r="CE3413" s="491"/>
      <c r="CF3413" s="491"/>
      <c r="CG3413" s="491"/>
      <c r="CH3413" s="491"/>
      <c r="CI3413" s="491"/>
      <c r="CJ3413" s="491"/>
      <c r="CK3413" s="490"/>
      <c r="CL3413" s="186"/>
    </row>
    <row r="3414" spans="67:90" x14ac:dyDescent="0.2">
      <c r="BO3414" s="490"/>
      <c r="BP3414" s="73"/>
      <c r="BQ3414" s="73"/>
      <c r="BR3414" s="73"/>
      <c r="BS3414" s="493"/>
      <c r="BT3414" s="493"/>
      <c r="BU3414" s="493"/>
      <c r="BV3414" s="70"/>
      <c r="BW3414" s="70"/>
      <c r="BX3414" s="70"/>
      <c r="BY3414" s="70"/>
      <c r="BZ3414" s="70"/>
      <c r="CA3414" s="70"/>
      <c r="CB3414" s="70"/>
      <c r="CC3414" s="70"/>
      <c r="CD3414" s="491"/>
      <c r="CE3414" s="491"/>
      <c r="CF3414" s="491"/>
      <c r="CG3414" s="491"/>
      <c r="CH3414" s="491"/>
      <c r="CI3414" s="491"/>
      <c r="CJ3414" s="491"/>
      <c r="CK3414" s="490"/>
      <c r="CL3414" s="186"/>
    </row>
    <row r="3415" spans="67:90" x14ac:dyDescent="0.2">
      <c r="BO3415" s="490"/>
      <c r="BP3415" s="73"/>
      <c r="BQ3415" s="73"/>
      <c r="BR3415" s="73"/>
      <c r="BS3415" s="493"/>
      <c r="BT3415" s="493"/>
      <c r="BU3415" s="493"/>
      <c r="BV3415" s="70"/>
      <c r="BW3415" s="70"/>
      <c r="BX3415" s="70"/>
      <c r="BY3415" s="70"/>
      <c r="BZ3415" s="70"/>
      <c r="CA3415" s="70"/>
      <c r="CB3415" s="70"/>
      <c r="CC3415" s="70"/>
      <c r="CD3415" s="491"/>
      <c r="CE3415" s="491"/>
      <c r="CF3415" s="491"/>
      <c r="CG3415" s="491"/>
      <c r="CH3415" s="491"/>
      <c r="CI3415" s="491"/>
      <c r="CJ3415" s="491"/>
      <c r="CK3415" s="490"/>
      <c r="CL3415" s="186"/>
    </row>
    <row r="3416" spans="67:90" x14ac:dyDescent="0.2">
      <c r="BO3416" s="490"/>
      <c r="BP3416" s="73"/>
      <c r="BQ3416" s="73"/>
      <c r="BR3416" s="73"/>
      <c r="BS3416" s="493"/>
      <c r="BT3416" s="493"/>
      <c r="BU3416" s="493"/>
      <c r="BV3416" s="70"/>
      <c r="BW3416" s="70"/>
      <c r="BX3416" s="70"/>
      <c r="BY3416" s="70"/>
      <c r="BZ3416" s="70"/>
      <c r="CA3416" s="70"/>
      <c r="CB3416" s="70"/>
      <c r="CC3416" s="70"/>
      <c r="CD3416" s="491"/>
      <c r="CE3416" s="491"/>
      <c r="CF3416" s="491"/>
      <c r="CG3416" s="491"/>
      <c r="CH3416" s="491"/>
      <c r="CI3416" s="491"/>
      <c r="CJ3416" s="491"/>
      <c r="CK3416" s="490"/>
      <c r="CL3416" s="186"/>
    </row>
    <row r="3417" spans="67:90" x14ac:dyDescent="0.2">
      <c r="BO3417" s="490"/>
      <c r="BP3417" s="73"/>
      <c r="BQ3417" s="73"/>
      <c r="BR3417" s="73"/>
      <c r="BS3417" s="493"/>
      <c r="BT3417" s="493"/>
      <c r="BU3417" s="493"/>
      <c r="BV3417" s="70"/>
      <c r="BW3417" s="70"/>
      <c r="BX3417" s="70"/>
      <c r="BY3417" s="70"/>
      <c r="BZ3417" s="70"/>
      <c r="CA3417" s="70"/>
      <c r="CB3417" s="70"/>
      <c r="CC3417" s="70"/>
      <c r="CD3417" s="491"/>
      <c r="CE3417" s="491"/>
      <c r="CF3417" s="491"/>
      <c r="CG3417" s="491"/>
      <c r="CH3417" s="491"/>
      <c r="CI3417" s="491"/>
      <c r="CJ3417" s="491"/>
      <c r="CK3417" s="490"/>
      <c r="CL3417" s="186"/>
    </row>
    <row r="3418" spans="67:90" x14ac:dyDescent="0.2">
      <c r="BO3418" s="490"/>
      <c r="BP3418" s="73"/>
      <c r="BQ3418" s="73"/>
      <c r="BR3418" s="73"/>
      <c r="BS3418" s="493"/>
      <c r="BT3418" s="493"/>
      <c r="BU3418" s="493"/>
      <c r="BV3418" s="70"/>
      <c r="BW3418" s="70"/>
      <c r="BX3418" s="70"/>
      <c r="BY3418" s="70"/>
      <c r="BZ3418" s="70"/>
      <c r="CA3418" s="70"/>
      <c r="CB3418" s="70"/>
      <c r="CC3418" s="70"/>
      <c r="CD3418" s="491"/>
      <c r="CE3418" s="491"/>
      <c r="CF3418" s="491"/>
      <c r="CG3418" s="491"/>
      <c r="CH3418" s="491"/>
      <c r="CI3418" s="491"/>
      <c r="CJ3418" s="491"/>
      <c r="CK3418" s="490"/>
      <c r="CL3418" s="186"/>
    </row>
    <row r="3419" spans="67:90" x14ac:dyDescent="0.2">
      <c r="BO3419" s="490"/>
      <c r="BP3419" s="73"/>
      <c r="BQ3419" s="73"/>
      <c r="BR3419" s="73"/>
      <c r="BS3419" s="493"/>
      <c r="BT3419" s="493"/>
      <c r="BU3419" s="493"/>
      <c r="BV3419" s="70"/>
      <c r="BW3419" s="70"/>
      <c r="BX3419" s="70"/>
      <c r="BY3419" s="70"/>
      <c r="BZ3419" s="70"/>
      <c r="CA3419" s="70"/>
      <c r="CB3419" s="70"/>
      <c r="CC3419" s="70"/>
      <c r="CD3419" s="491"/>
      <c r="CE3419" s="491"/>
      <c r="CF3419" s="491"/>
      <c r="CG3419" s="491"/>
      <c r="CH3419" s="491"/>
      <c r="CI3419" s="491"/>
      <c r="CJ3419" s="491"/>
      <c r="CK3419" s="490"/>
      <c r="CL3419" s="186"/>
    </row>
    <row r="3420" spans="67:90" x14ac:dyDescent="0.2">
      <c r="BO3420" s="490"/>
      <c r="BP3420" s="73"/>
      <c r="BQ3420" s="73"/>
      <c r="BR3420" s="73"/>
      <c r="BS3420" s="493"/>
      <c r="BT3420" s="493"/>
      <c r="BU3420" s="493"/>
      <c r="BV3420" s="70"/>
      <c r="BW3420" s="70"/>
      <c r="BX3420" s="70"/>
      <c r="BY3420" s="70"/>
      <c r="BZ3420" s="70"/>
      <c r="CA3420" s="70"/>
      <c r="CB3420" s="70"/>
      <c r="CC3420" s="70"/>
      <c r="CD3420" s="491"/>
      <c r="CE3420" s="491"/>
      <c r="CF3420" s="491"/>
      <c r="CG3420" s="491"/>
      <c r="CH3420" s="491"/>
      <c r="CI3420" s="491"/>
      <c r="CJ3420" s="491"/>
      <c r="CK3420" s="490"/>
      <c r="CL3420" s="186"/>
    </row>
    <row r="3421" spans="67:90" x14ac:dyDescent="0.2">
      <c r="BO3421" s="490"/>
      <c r="BP3421" s="73"/>
      <c r="BQ3421" s="73"/>
      <c r="BR3421" s="73"/>
      <c r="BS3421" s="493"/>
      <c r="BT3421" s="493"/>
      <c r="BU3421" s="493"/>
      <c r="BV3421" s="70"/>
      <c r="BW3421" s="70"/>
      <c r="BX3421" s="70"/>
      <c r="BY3421" s="70"/>
      <c r="BZ3421" s="70"/>
      <c r="CA3421" s="70"/>
      <c r="CB3421" s="70"/>
      <c r="CC3421" s="70"/>
      <c r="CD3421" s="491"/>
      <c r="CE3421" s="491"/>
      <c r="CF3421" s="491"/>
      <c r="CG3421" s="491"/>
      <c r="CH3421" s="491"/>
      <c r="CI3421" s="491"/>
      <c r="CJ3421" s="491"/>
      <c r="CK3421" s="490"/>
      <c r="CL3421" s="186"/>
    </row>
    <row r="3422" spans="67:90" x14ac:dyDescent="0.2">
      <c r="BO3422" s="490"/>
      <c r="BP3422" s="73"/>
      <c r="BQ3422" s="73"/>
      <c r="BR3422" s="73"/>
      <c r="BS3422" s="493"/>
      <c r="BT3422" s="493"/>
      <c r="BU3422" s="493"/>
      <c r="BV3422" s="70"/>
      <c r="BW3422" s="70"/>
      <c r="BX3422" s="70"/>
      <c r="BY3422" s="70"/>
      <c r="BZ3422" s="70"/>
      <c r="CA3422" s="70"/>
      <c r="CB3422" s="70"/>
      <c r="CC3422" s="70"/>
      <c r="CD3422" s="491"/>
      <c r="CE3422" s="491"/>
      <c r="CF3422" s="491"/>
      <c r="CG3422" s="491"/>
      <c r="CH3422" s="491"/>
      <c r="CI3422" s="491"/>
      <c r="CJ3422" s="491"/>
      <c r="CK3422" s="490"/>
      <c r="CL3422" s="186"/>
    </row>
    <row r="3423" spans="67:90" x14ac:dyDescent="0.2">
      <c r="BO3423" s="490"/>
      <c r="BP3423" s="73"/>
      <c r="BQ3423" s="73"/>
      <c r="BR3423" s="73"/>
      <c r="BS3423" s="493"/>
      <c r="BT3423" s="493"/>
      <c r="BU3423" s="493"/>
      <c r="BV3423" s="70"/>
      <c r="BW3423" s="70"/>
      <c r="BX3423" s="70"/>
      <c r="BY3423" s="70"/>
      <c r="BZ3423" s="70"/>
      <c r="CA3423" s="70"/>
      <c r="CB3423" s="70"/>
      <c r="CC3423" s="70"/>
      <c r="CD3423" s="491"/>
      <c r="CE3423" s="491"/>
      <c r="CF3423" s="491"/>
      <c r="CG3423" s="491"/>
      <c r="CH3423" s="491"/>
      <c r="CI3423" s="491"/>
      <c r="CJ3423" s="491"/>
      <c r="CK3423" s="490"/>
      <c r="CL3423" s="186"/>
    </row>
    <row r="3424" spans="67:90" x14ac:dyDescent="0.2">
      <c r="BO3424" s="490"/>
      <c r="BP3424" s="73"/>
      <c r="BQ3424" s="73"/>
      <c r="BR3424" s="73"/>
      <c r="BS3424" s="493"/>
      <c r="BT3424" s="493"/>
      <c r="BU3424" s="493"/>
      <c r="BV3424" s="70"/>
      <c r="BW3424" s="70"/>
      <c r="BX3424" s="70"/>
      <c r="BY3424" s="70"/>
      <c r="BZ3424" s="70"/>
      <c r="CA3424" s="70"/>
      <c r="CB3424" s="70"/>
      <c r="CC3424" s="70"/>
      <c r="CD3424" s="491"/>
      <c r="CE3424" s="491"/>
      <c r="CF3424" s="491"/>
      <c r="CG3424" s="491"/>
      <c r="CH3424" s="491"/>
      <c r="CI3424" s="491"/>
      <c r="CJ3424" s="491"/>
      <c r="CK3424" s="490"/>
      <c r="CL3424" s="186"/>
    </row>
    <row r="3425" spans="67:90" x14ac:dyDescent="0.2">
      <c r="BO3425" s="490"/>
      <c r="BP3425" s="73"/>
      <c r="BQ3425" s="73"/>
      <c r="BR3425" s="73"/>
      <c r="BS3425" s="493"/>
      <c r="BT3425" s="493"/>
      <c r="BU3425" s="493"/>
      <c r="BV3425" s="70"/>
      <c r="BW3425" s="70"/>
      <c r="BX3425" s="70"/>
      <c r="BY3425" s="70"/>
      <c r="BZ3425" s="70"/>
      <c r="CA3425" s="70"/>
      <c r="CB3425" s="70"/>
      <c r="CC3425" s="70"/>
      <c r="CD3425" s="491"/>
      <c r="CE3425" s="491"/>
      <c r="CF3425" s="491"/>
      <c r="CG3425" s="491"/>
      <c r="CH3425" s="491"/>
      <c r="CI3425" s="491"/>
      <c r="CJ3425" s="491"/>
      <c r="CK3425" s="490"/>
      <c r="CL3425" s="186"/>
    </row>
    <row r="3426" spans="67:90" x14ac:dyDescent="0.2">
      <c r="BO3426" s="490"/>
      <c r="BP3426" s="73"/>
      <c r="BQ3426" s="73"/>
      <c r="BR3426" s="73"/>
      <c r="BS3426" s="493"/>
      <c r="BT3426" s="493"/>
      <c r="BU3426" s="493"/>
      <c r="BV3426" s="70"/>
      <c r="BW3426" s="70"/>
      <c r="BX3426" s="70"/>
      <c r="BY3426" s="70"/>
      <c r="BZ3426" s="70"/>
      <c r="CA3426" s="70"/>
      <c r="CB3426" s="70"/>
      <c r="CC3426" s="70"/>
      <c r="CD3426" s="491"/>
      <c r="CE3426" s="491"/>
      <c r="CF3426" s="491"/>
      <c r="CG3426" s="491"/>
      <c r="CH3426" s="491"/>
      <c r="CI3426" s="491"/>
      <c r="CJ3426" s="491"/>
      <c r="CK3426" s="490"/>
      <c r="CL3426" s="186"/>
    </row>
    <row r="3427" spans="67:90" x14ac:dyDescent="0.2">
      <c r="BO3427" s="490"/>
      <c r="BP3427" s="73"/>
      <c r="BQ3427" s="73"/>
      <c r="BR3427" s="73"/>
      <c r="BS3427" s="493"/>
      <c r="BT3427" s="493"/>
      <c r="BU3427" s="493"/>
      <c r="BV3427" s="70"/>
      <c r="BW3427" s="70"/>
      <c r="BX3427" s="70"/>
      <c r="BY3427" s="70"/>
      <c r="BZ3427" s="70"/>
      <c r="CA3427" s="70"/>
      <c r="CB3427" s="70"/>
      <c r="CC3427" s="70"/>
      <c r="CD3427" s="491"/>
      <c r="CE3427" s="491"/>
      <c r="CF3427" s="491"/>
      <c r="CG3427" s="491"/>
      <c r="CH3427" s="491"/>
      <c r="CI3427" s="491"/>
      <c r="CJ3427" s="491"/>
      <c r="CK3427" s="490"/>
      <c r="CL3427" s="186"/>
    </row>
    <row r="3428" spans="67:90" x14ac:dyDescent="0.2">
      <c r="BO3428" s="490"/>
      <c r="BP3428" s="73"/>
      <c r="BQ3428" s="73"/>
      <c r="BR3428" s="73"/>
      <c r="BS3428" s="493"/>
      <c r="BT3428" s="493"/>
      <c r="BU3428" s="493"/>
      <c r="BV3428" s="70"/>
      <c r="BW3428" s="70"/>
      <c r="BX3428" s="70"/>
      <c r="BY3428" s="70"/>
      <c r="BZ3428" s="70"/>
      <c r="CA3428" s="70"/>
      <c r="CB3428" s="70"/>
      <c r="CC3428" s="70"/>
      <c r="CD3428" s="491"/>
      <c r="CE3428" s="491"/>
      <c r="CF3428" s="491"/>
      <c r="CG3428" s="491"/>
      <c r="CH3428" s="491"/>
      <c r="CI3428" s="491"/>
      <c r="CJ3428" s="491"/>
      <c r="CK3428" s="490"/>
      <c r="CL3428" s="186"/>
    </row>
    <row r="3429" spans="67:90" x14ac:dyDescent="0.2">
      <c r="BO3429" s="490"/>
      <c r="BP3429" s="73"/>
      <c r="BQ3429" s="73"/>
      <c r="BR3429" s="73"/>
      <c r="BS3429" s="493"/>
      <c r="BT3429" s="493"/>
      <c r="BU3429" s="493"/>
      <c r="BV3429" s="70"/>
      <c r="BW3429" s="70"/>
      <c r="BX3429" s="70"/>
      <c r="BY3429" s="70"/>
      <c r="BZ3429" s="70"/>
      <c r="CA3429" s="70"/>
      <c r="CB3429" s="70"/>
      <c r="CC3429" s="70"/>
      <c r="CD3429" s="491"/>
      <c r="CE3429" s="491"/>
      <c r="CF3429" s="491"/>
      <c r="CG3429" s="491"/>
      <c r="CH3429" s="491"/>
      <c r="CI3429" s="491"/>
      <c r="CJ3429" s="491"/>
      <c r="CK3429" s="490"/>
      <c r="CL3429" s="186"/>
    </row>
    <row r="3430" spans="67:90" x14ac:dyDescent="0.2">
      <c r="BO3430" s="490"/>
      <c r="BP3430" s="73"/>
      <c r="BQ3430" s="73"/>
      <c r="BR3430" s="73"/>
      <c r="BS3430" s="493"/>
      <c r="BT3430" s="493"/>
      <c r="BU3430" s="493"/>
      <c r="BV3430" s="70"/>
      <c r="BW3430" s="70"/>
      <c r="BX3430" s="70"/>
      <c r="BY3430" s="70"/>
      <c r="BZ3430" s="70"/>
      <c r="CA3430" s="70"/>
      <c r="CB3430" s="70"/>
      <c r="CC3430" s="70"/>
      <c r="CD3430" s="491"/>
      <c r="CE3430" s="491"/>
      <c r="CF3430" s="491"/>
      <c r="CG3430" s="491"/>
      <c r="CH3430" s="491"/>
      <c r="CI3430" s="491"/>
      <c r="CJ3430" s="491"/>
      <c r="CK3430" s="490"/>
      <c r="CL3430" s="186"/>
    </row>
    <row r="3431" spans="67:90" x14ac:dyDescent="0.2">
      <c r="BO3431" s="490"/>
      <c r="BP3431" s="73"/>
      <c r="BQ3431" s="73"/>
      <c r="BR3431" s="73"/>
      <c r="BS3431" s="493"/>
      <c r="BT3431" s="493"/>
      <c r="BU3431" s="493"/>
      <c r="BV3431" s="70"/>
      <c r="BW3431" s="70"/>
      <c r="BX3431" s="70"/>
      <c r="BY3431" s="70"/>
      <c r="BZ3431" s="70"/>
      <c r="CA3431" s="70"/>
      <c r="CB3431" s="70"/>
      <c r="CC3431" s="70"/>
      <c r="CD3431" s="491"/>
      <c r="CE3431" s="491"/>
      <c r="CF3431" s="491"/>
      <c r="CG3431" s="491"/>
      <c r="CH3431" s="491"/>
      <c r="CI3431" s="491"/>
      <c r="CJ3431" s="491"/>
      <c r="CK3431" s="490"/>
      <c r="CL3431" s="186"/>
    </row>
    <row r="3432" spans="67:90" x14ac:dyDescent="0.2">
      <c r="BO3432" s="490"/>
      <c r="BP3432" s="73"/>
      <c r="BQ3432" s="73"/>
      <c r="BR3432" s="73"/>
      <c r="BS3432" s="493"/>
      <c r="BT3432" s="493"/>
      <c r="BU3432" s="493"/>
      <c r="BV3432" s="70"/>
      <c r="BW3432" s="70"/>
      <c r="BX3432" s="70"/>
      <c r="BY3432" s="70"/>
      <c r="BZ3432" s="70"/>
      <c r="CA3432" s="70"/>
      <c r="CB3432" s="70"/>
      <c r="CC3432" s="70"/>
      <c r="CD3432" s="491"/>
      <c r="CE3432" s="491"/>
      <c r="CF3432" s="491"/>
      <c r="CG3432" s="491"/>
      <c r="CH3432" s="491"/>
      <c r="CI3432" s="491"/>
      <c r="CJ3432" s="491"/>
      <c r="CK3432" s="490"/>
      <c r="CL3432" s="186"/>
    </row>
    <row r="3433" spans="67:90" x14ac:dyDescent="0.2">
      <c r="BO3433" s="490"/>
      <c r="BP3433" s="73"/>
      <c r="BQ3433" s="73"/>
      <c r="BR3433" s="73"/>
      <c r="BS3433" s="493"/>
      <c r="BT3433" s="493"/>
      <c r="BU3433" s="493"/>
      <c r="BV3433" s="70"/>
      <c r="BW3433" s="70"/>
      <c r="BX3433" s="70"/>
      <c r="BY3433" s="70"/>
      <c r="BZ3433" s="70"/>
      <c r="CA3433" s="70"/>
      <c r="CB3433" s="70"/>
      <c r="CC3433" s="70"/>
      <c r="CD3433" s="491"/>
      <c r="CE3433" s="491"/>
      <c r="CF3433" s="491"/>
      <c r="CG3433" s="491"/>
      <c r="CH3433" s="491"/>
      <c r="CI3433" s="491"/>
      <c r="CJ3433" s="491"/>
      <c r="CK3433" s="490"/>
      <c r="CL3433" s="186"/>
    </row>
    <row r="3434" spans="67:90" x14ac:dyDescent="0.2">
      <c r="BO3434" s="490"/>
      <c r="BP3434" s="73"/>
      <c r="BQ3434" s="73"/>
      <c r="BR3434" s="73"/>
      <c r="BS3434" s="493"/>
      <c r="BT3434" s="493"/>
      <c r="BU3434" s="493"/>
      <c r="BV3434" s="70"/>
      <c r="BW3434" s="70"/>
      <c r="BX3434" s="70"/>
      <c r="BY3434" s="70"/>
      <c r="BZ3434" s="70"/>
      <c r="CA3434" s="70"/>
      <c r="CB3434" s="70"/>
      <c r="CC3434" s="70"/>
      <c r="CD3434" s="491"/>
      <c r="CE3434" s="491"/>
      <c r="CF3434" s="491"/>
      <c r="CG3434" s="491"/>
      <c r="CH3434" s="491"/>
      <c r="CI3434" s="491"/>
      <c r="CJ3434" s="491"/>
      <c r="CK3434" s="490"/>
      <c r="CL3434" s="186"/>
    </row>
    <row r="3435" spans="67:90" x14ac:dyDescent="0.2">
      <c r="BO3435" s="490"/>
      <c r="BP3435" s="73"/>
      <c r="BQ3435" s="73"/>
      <c r="BR3435" s="73"/>
      <c r="BS3435" s="493"/>
      <c r="BT3435" s="493"/>
      <c r="BU3435" s="493"/>
      <c r="BV3435" s="70"/>
      <c r="BW3435" s="70"/>
      <c r="BX3435" s="70"/>
      <c r="BY3435" s="70"/>
      <c r="BZ3435" s="70"/>
      <c r="CA3435" s="70"/>
      <c r="CB3435" s="70"/>
      <c r="CC3435" s="70"/>
      <c r="CD3435" s="491"/>
      <c r="CE3435" s="491"/>
      <c r="CF3435" s="491"/>
      <c r="CG3435" s="491"/>
      <c r="CH3435" s="491"/>
      <c r="CI3435" s="491"/>
      <c r="CJ3435" s="491"/>
      <c r="CK3435" s="490"/>
      <c r="CL3435" s="186"/>
    </row>
    <row r="3436" spans="67:90" x14ac:dyDescent="0.2">
      <c r="BO3436" s="490"/>
      <c r="BP3436" s="73"/>
      <c r="BQ3436" s="73"/>
      <c r="BR3436" s="73"/>
      <c r="BS3436" s="493"/>
      <c r="BT3436" s="493"/>
      <c r="BU3436" s="493"/>
      <c r="BV3436" s="70"/>
      <c r="BW3436" s="70"/>
      <c r="BX3436" s="70"/>
      <c r="BY3436" s="70"/>
      <c r="BZ3436" s="70"/>
      <c r="CA3436" s="70"/>
      <c r="CB3436" s="70"/>
      <c r="CC3436" s="70"/>
      <c r="CD3436" s="491"/>
      <c r="CE3436" s="491"/>
      <c r="CF3436" s="491"/>
      <c r="CG3436" s="491"/>
      <c r="CH3436" s="491"/>
      <c r="CI3436" s="491"/>
      <c r="CJ3436" s="491"/>
      <c r="CK3436" s="490"/>
      <c r="CL3436" s="186"/>
    </row>
    <row r="3437" spans="67:90" x14ac:dyDescent="0.2">
      <c r="BO3437" s="490"/>
      <c r="BP3437" s="73"/>
      <c r="BQ3437" s="73"/>
      <c r="BR3437" s="73"/>
      <c r="BS3437" s="493"/>
      <c r="BT3437" s="493"/>
      <c r="BU3437" s="493"/>
      <c r="BV3437" s="70"/>
      <c r="BW3437" s="70"/>
      <c r="BX3437" s="70"/>
      <c r="BY3437" s="70"/>
      <c r="BZ3437" s="70"/>
      <c r="CA3437" s="70"/>
      <c r="CB3437" s="70"/>
      <c r="CC3437" s="70"/>
      <c r="CD3437" s="491"/>
      <c r="CE3437" s="491"/>
      <c r="CF3437" s="491"/>
      <c r="CG3437" s="491"/>
      <c r="CH3437" s="491"/>
      <c r="CI3437" s="491"/>
      <c r="CJ3437" s="491"/>
      <c r="CK3437" s="490"/>
      <c r="CL3437" s="186"/>
    </row>
    <row r="3438" spans="67:90" x14ac:dyDescent="0.2">
      <c r="BO3438" s="490"/>
      <c r="BP3438" s="73"/>
      <c r="BQ3438" s="73"/>
      <c r="BR3438" s="73"/>
      <c r="BS3438" s="493"/>
      <c r="BT3438" s="493"/>
      <c r="BU3438" s="493"/>
      <c r="BV3438" s="70"/>
      <c r="BW3438" s="70"/>
      <c r="BX3438" s="70"/>
      <c r="BY3438" s="70"/>
      <c r="BZ3438" s="70"/>
      <c r="CA3438" s="70"/>
      <c r="CB3438" s="70"/>
      <c r="CC3438" s="70"/>
      <c r="CD3438" s="491"/>
      <c r="CE3438" s="491"/>
      <c r="CF3438" s="491"/>
      <c r="CG3438" s="491"/>
      <c r="CH3438" s="491"/>
      <c r="CI3438" s="491"/>
      <c r="CJ3438" s="491"/>
      <c r="CK3438" s="490"/>
      <c r="CL3438" s="186"/>
    </row>
    <row r="3439" spans="67:90" x14ac:dyDescent="0.2">
      <c r="BO3439" s="490"/>
      <c r="BP3439" s="73"/>
      <c r="BQ3439" s="73"/>
      <c r="BR3439" s="73"/>
      <c r="BS3439" s="493"/>
      <c r="BT3439" s="493"/>
      <c r="BU3439" s="493"/>
      <c r="BV3439" s="70"/>
      <c r="BW3439" s="70"/>
      <c r="BX3439" s="70"/>
      <c r="BY3439" s="70"/>
      <c r="BZ3439" s="70"/>
      <c r="CA3439" s="70"/>
      <c r="CB3439" s="70"/>
      <c r="CC3439" s="70"/>
      <c r="CD3439" s="491"/>
      <c r="CE3439" s="491"/>
      <c r="CF3439" s="491"/>
      <c r="CG3439" s="491"/>
      <c r="CH3439" s="491"/>
      <c r="CI3439" s="491"/>
      <c r="CJ3439" s="491"/>
      <c r="CK3439" s="490"/>
      <c r="CL3439" s="186"/>
    </row>
    <row r="3440" spans="67:90" x14ac:dyDescent="0.2">
      <c r="BO3440" s="490"/>
      <c r="BP3440" s="73"/>
      <c r="BQ3440" s="73"/>
      <c r="BR3440" s="73"/>
      <c r="BS3440" s="493"/>
      <c r="BT3440" s="493"/>
      <c r="BU3440" s="493"/>
      <c r="BV3440" s="70"/>
      <c r="BW3440" s="70"/>
      <c r="BX3440" s="70"/>
      <c r="BY3440" s="70"/>
      <c r="BZ3440" s="70"/>
      <c r="CA3440" s="70"/>
      <c r="CB3440" s="70"/>
      <c r="CC3440" s="70"/>
      <c r="CD3440" s="491"/>
      <c r="CE3440" s="491"/>
      <c r="CF3440" s="491"/>
      <c r="CG3440" s="491"/>
      <c r="CH3440" s="491"/>
      <c r="CI3440" s="491"/>
      <c r="CJ3440" s="491"/>
      <c r="CK3440" s="490"/>
      <c r="CL3440" s="186"/>
    </row>
    <row r="3441" spans="67:90" x14ac:dyDescent="0.2">
      <c r="BO3441" s="490"/>
      <c r="BP3441" s="73"/>
      <c r="BQ3441" s="73"/>
      <c r="BR3441" s="73"/>
      <c r="BS3441" s="493"/>
      <c r="BT3441" s="493"/>
      <c r="BU3441" s="493"/>
      <c r="BV3441" s="70"/>
      <c r="BW3441" s="70"/>
      <c r="BX3441" s="70"/>
      <c r="BY3441" s="70"/>
      <c r="BZ3441" s="70"/>
      <c r="CA3441" s="70"/>
      <c r="CB3441" s="70"/>
      <c r="CC3441" s="70"/>
      <c r="CD3441" s="491"/>
      <c r="CE3441" s="491"/>
      <c r="CF3441" s="491"/>
      <c r="CG3441" s="491"/>
      <c r="CH3441" s="491"/>
      <c r="CI3441" s="491"/>
      <c r="CJ3441" s="491"/>
      <c r="CK3441" s="490"/>
      <c r="CL3441" s="186"/>
    </row>
    <row r="3442" spans="67:90" x14ac:dyDescent="0.2">
      <c r="BO3442" s="490"/>
      <c r="BP3442" s="73"/>
      <c r="BQ3442" s="73"/>
      <c r="BR3442" s="73"/>
      <c r="BS3442" s="493"/>
      <c r="BT3442" s="493"/>
      <c r="BU3442" s="493"/>
      <c r="BV3442" s="70"/>
      <c r="BW3442" s="70"/>
      <c r="BX3442" s="70"/>
      <c r="BY3442" s="70"/>
      <c r="BZ3442" s="70"/>
      <c r="CA3442" s="70"/>
      <c r="CB3442" s="70"/>
      <c r="CC3442" s="70"/>
      <c r="CD3442" s="491"/>
      <c r="CE3442" s="491"/>
      <c r="CF3442" s="491"/>
      <c r="CG3442" s="491"/>
      <c r="CH3442" s="491"/>
      <c r="CI3442" s="491"/>
      <c r="CJ3442" s="491"/>
      <c r="CK3442" s="490"/>
      <c r="CL3442" s="186"/>
    </row>
    <row r="3443" spans="67:90" x14ac:dyDescent="0.2">
      <c r="BO3443" s="490"/>
      <c r="BP3443" s="73"/>
      <c r="BQ3443" s="73"/>
      <c r="BR3443" s="73"/>
      <c r="BS3443" s="493"/>
      <c r="BT3443" s="493"/>
      <c r="BU3443" s="493"/>
      <c r="BV3443" s="70"/>
      <c r="BW3443" s="70"/>
      <c r="BX3443" s="70"/>
      <c r="BY3443" s="70"/>
      <c r="BZ3443" s="70"/>
      <c r="CA3443" s="70"/>
      <c r="CB3443" s="70"/>
      <c r="CC3443" s="70"/>
      <c r="CD3443" s="491"/>
      <c r="CE3443" s="491"/>
      <c r="CF3443" s="491"/>
      <c r="CG3443" s="491"/>
      <c r="CH3443" s="491"/>
      <c r="CI3443" s="491"/>
      <c r="CJ3443" s="491"/>
      <c r="CK3443" s="490"/>
      <c r="CL3443" s="186"/>
    </row>
    <row r="3444" spans="67:90" x14ac:dyDescent="0.2">
      <c r="BO3444" s="490"/>
      <c r="BP3444" s="73"/>
      <c r="BQ3444" s="73"/>
      <c r="BR3444" s="73"/>
      <c r="BS3444" s="493"/>
      <c r="BT3444" s="493"/>
      <c r="BU3444" s="493"/>
      <c r="BV3444" s="70"/>
      <c r="BW3444" s="70"/>
      <c r="BX3444" s="70"/>
      <c r="BY3444" s="70"/>
      <c r="BZ3444" s="70"/>
      <c r="CA3444" s="70"/>
      <c r="CB3444" s="70"/>
      <c r="CC3444" s="70"/>
      <c r="CD3444" s="491"/>
      <c r="CE3444" s="491"/>
      <c r="CF3444" s="491"/>
      <c r="CG3444" s="491"/>
      <c r="CH3444" s="491"/>
      <c r="CI3444" s="491"/>
      <c r="CJ3444" s="491"/>
      <c r="CK3444" s="490"/>
      <c r="CL3444" s="186"/>
    </row>
    <row r="3445" spans="67:90" x14ac:dyDescent="0.2">
      <c r="BO3445" s="490"/>
      <c r="BP3445" s="73"/>
      <c r="BQ3445" s="73"/>
      <c r="BR3445" s="73"/>
      <c r="BS3445" s="493"/>
      <c r="BT3445" s="493"/>
      <c r="BU3445" s="493"/>
      <c r="BV3445" s="70"/>
      <c r="BW3445" s="70"/>
      <c r="BX3445" s="70"/>
      <c r="BY3445" s="70"/>
      <c r="BZ3445" s="70"/>
      <c r="CA3445" s="70"/>
      <c r="CB3445" s="70"/>
      <c r="CC3445" s="70"/>
      <c r="CD3445" s="491"/>
      <c r="CE3445" s="491"/>
      <c r="CF3445" s="491"/>
      <c r="CG3445" s="491"/>
      <c r="CH3445" s="491"/>
      <c r="CI3445" s="491"/>
      <c r="CJ3445" s="491"/>
      <c r="CK3445" s="490"/>
      <c r="CL3445" s="186"/>
    </row>
    <row r="3446" spans="67:90" x14ac:dyDescent="0.2">
      <c r="BO3446" s="490"/>
      <c r="BP3446" s="73"/>
      <c r="BQ3446" s="73"/>
      <c r="BR3446" s="73"/>
      <c r="BS3446" s="493"/>
      <c r="BT3446" s="493"/>
      <c r="BU3446" s="493"/>
      <c r="BV3446" s="70"/>
      <c r="BW3446" s="70"/>
      <c r="BX3446" s="70"/>
      <c r="BY3446" s="70"/>
      <c r="BZ3446" s="70"/>
      <c r="CA3446" s="70"/>
      <c r="CB3446" s="70"/>
      <c r="CC3446" s="70"/>
      <c r="CD3446" s="491"/>
      <c r="CE3446" s="491"/>
      <c r="CF3446" s="491"/>
      <c r="CG3446" s="491"/>
      <c r="CH3446" s="491"/>
      <c r="CI3446" s="491"/>
      <c r="CJ3446" s="491"/>
      <c r="CK3446" s="490"/>
      <c r="CL3446" s="186"/>
    </row>
    <row r="3447" spans="67:90" x14ac:dyDescent="0.2">
      <c r="BO3447" s="490"/>
      <c r="BP3447" s="73"/>
      <c r="BQ3447" s="73"/>
      <c r="BR3447" s="73"/>
      <c r="BS3447" s="493"/>
      <c r="BT3447" s="493"/>
      <c r="BU3447" s="493"/>
      <c r="BV3447" s="70"/>
      <c r="BW3447" s="70"/>
      <c r="BX3447" s="70"/>
      <c r="BY3447" s="70"/>
      <c r="BZ3447" s="70"/>
      <c r="CA3447" s="70"/>
      <c r="CB3447" s="70"/>
      <c r="CC3447" s="70"/>
      <c r="CD3447" s="491"/>
      <c r="CE3447" s="491"/>
      <c r="CF3447" s="491"/>
      <c r="CG3447" s="491"/>
      <c r="CH3447" s="491"/>
      <c r="CI3447" s="491"/>
      <c r="CJ3447" s="491"/>
      <c r="CK3447" s="490"/>
      <c r="CL3447" s="186"/>
    </row>
    <row r="3448" spans="67:90" x14ac:dyDescent="0.2">
      <c r="BO3448" s="490"/>
      <c r="BP3448" s="73"/>
      <c r="BQ3448" s="73"/>
      <c r="BR3448" s="73"/>
      <c r="BS3448" s="493"/>
      <c r="BT3448" s="493"/>
      <c r="BU3448" s="493"/>
      <c r="BV3448" s="70"/>
      <c r="BW3448" s="70"/>
      <c r="BX3448" s="70"/>
      <c r="BY3448" s="70"/>
      <c r="BZ3448" s="70"/>
      <c r="CA3448" s="70"/>
      <c r="CB3448" s="70"/>
      <c r="CC3448" s="70"/>
      <c r="CD3448" s="491"/>
      <c r="CE3448" s="491"/>
      <c r="CF3448" s="491"/>
      <c r="CG3448" s="491"/>
      <c r="CH3448" s="491"/>
      <c r="CI3448" s="491"/>
      <c r="CJ3448" s="491"/>
      <c r="CK3448" s="490"/>
      <c r="CL3448" s="186"/>
    </row>
    <row r="3449" spans="67:90" x14ac:dyDescent="0.2">
      <c r="BO3449" s="490"/>
      <c r="BP3449" s="73"/>
      <c r="BQ3449" s="73"/>
      <c r="BR3449" s="73"/>
      <c r="BS3449" s="493"/>
      <c r="BT3449" s="493"/>
      <c r="BU3449" s="493"/>
      <c r="BV3449" s="70"/>
      <c r="BW3449" s="70"/>
      <c r="BX3449" s="70"/>
      <c r="BY3449" s="70"/>
      <c r="BZ3449" s="70"/>
      <c r="CA3449" s="70"/>
      <c r="CB3449" s="70"/>
      <c r="CC3449" s="70"/>
      <c r="CD3449" s="491"/>
      <c r="CE3449" s="491"/>
      <c r="CF3449" s="491"/>
      <c r="CG3449" s="491"/>
      <c r="CH3449" s="491"/>
      <c r="CI3449" s="491"/>
      <c r="CJ3449" s="491"/>
      <c r="CK3449" s="490"/>
      <c r="CL3449" s="186"/>
    </row>
    <row r="3450" spans="67:90" x14ac:dyDescent="0.2">
      <c r="BO3450" s="490"/>
      <c r="BP3450" s="73"/>
      <c r="BQ3450" s="73"/>
      <c r="BR3450" s="73"/>
      <c r="BS3450" s="493"/>
      <c r="BT3450" s="493"/>
      <c r="BU3450" s="493"/>
      <c r="BV3450" s="70"/>
      <c r="BW3450" s="70"/>
      <c r="BX3450" s="70"/>
      <c r="BY3450" s="70"/>
      <c r="BZ3450" s="70"/>
      <c r="CA3450" s="70"/>
      <c r="CB3450" s="70"/>
      <c r="CC3450" s="70"/>
      <c r="CD3450" s="491"/>
      <c r="CE3450" s="491"/>
      <c r="CF3450" s="491"/>
      <c r="CG3450" s="491"/>
      <c r="CH3450" s="491"/>
      <c r="CI3450" s="491"/>
      <c r="CJ3450" s="491"/>
      <c r="CK3450" s="490"/>
      <c r="CL3450" s="186"/>
    </row>
    <row r="3451" spans="67:90" x14ac:dyDescent="0.2">
      <c r="BO3451" s="490"/>
      <c r="BP3451" s="73"/>
      <c r="BQ3451" s="73"/>
      <c r="BR3451" s="73"/>
      <c r="BS3451" s="493"/>
      <c r="BT3451" s="493"/>
      <c r="BU3451" s="493"/>
      <c r="BV3451" s="70"/>
      <c r="BW3451" s="70"/>
      <c r="BX3451" s="70"/>
      <c r="BY3451" s="70"/>
      <c r="BZ3451" s="70"/>
      <c r="CA3451" s="70"/>
      <c r="CB3451" s="70"/>
      <c r="CC3451" s="70"/>
      <c r="CD3451" s="491"/>
      <c r="CE3451" s="491"/>
      <c r="CF3451" s="491"/>
      <c r="CG3451" s="491"/>
      <c r="CH3451" s="491"/>
      <c r="CI3451" s="491"/>
      <c r="CJ3451" s="491"/>
      <c r="CK3451" s="490"/>
      <c r="CL3451" s="186"/>
    </row>
    <row r="3452" spans="67:90" x14ac:dyDescent="0.2">
      <c r="BO3452" s="490"/>
      <c r="BP3452" s="73"/>
      <c r="BQ3452" s="73"/>
      <c r="BR3452" s="73"/>
      <c r="BS3452" s="493"/>
      <c r="BT3452" s="493"/>
      <c r="BU3452" s="493"/>
      <c r="BV3452" s="70"/>
      <c r="BW3452" s="70"/>
      <c r="BX3452" s="70"/>
      <c r="BY3452" s="70"/>
      <c r="BZ3452" s="70"/>
      <c r="CA3452" s="70"/>
      <c r="CB3452" s="70"/>
      <c r="CC3452" s="70"/>
      <c r="CD3452" s="491"/>
      <c r="CE3452" s="491"/>
      <c r="CF3452" s="491"/>
      <c r="CG3452" s="491"/>
      <c r="CH3452" s="491"/>
      <c r="CI3452" s="491"/>
      <c r="CJ3452" s="491"/>
      <c r="CK3452" s="490"/>
      <c r="CL3452" s="186"/>
    </row>
    <row r="3453" spans="67:90" x14ac:dyDescent="0.2">
      <c r="BO3453" s="490"/>
      <c r="BP3453" s="73"/>
      <c r="BQ3453" s="73"/>
      <c r="BR3453" s="73"/>
      <c r="BS3453" s="493"/>
      <c r="BT3453" s="493"/>
      <c r="BU3453" s="493"/>
      <c r="BV3453" s="70"/>
      <c r="BW3453" s="70"/>
      <c r="BX3453" s="70"/>
      <c r="BY3453" s="70"/>
      <c r="BZ3453" s="70"/>
      <c r="CA3453" s="70"/>
      <c r="CB3453" s="70"/>
      <c r="CC3453" s="70"/>
      <c r="CD3453" s="491"/>
      <c r="CE3453" s="491"/>
      <c r="CF3453" s="491"/>
      <c r="CG3453" s="491"/>
      <c r="CH3453" s="491"/>
      <c r="CI3453" s="491"/>
      <c r="CJ3453" s="491"/>
      <c r="CK3453" s="490"/>
      <c r="CL3453" s="186"/>
    </row>
    <row r="3454" spans="67:90" x14ac:dyDescent="0.2">
      <c r="BO3454" s="490"/>
      <c r="BP3454" s="73"/>
      <c r="BQ3454" s="73"/>
      <c r="BR3454" s="73"/>
      <c r="BS3454" s="493"/>
      <c r="BT3454" s="493"/>
      <c r="BU3454" s="493"/>
      <c r="BV3454" s="70"/>
      <c r="BW3454" s="70"/>
      <c r="BX3454" s="70"/>
      <c r="BY3454" s="70"/>
      <c r="BZ3454" s="70"/>
      <c r="CA3454" s="70"/>
      <c r="CB3454" s="70"/>
      <c r="CC3454" s="70"/>
      <c r="CD3454" s="491"/>
      <c r="CE3454" s="491"/>
      <c r="CF3454" s="491"/>
      <c r="CG3454" s="491"/>
      <c r="CH3454" s="491"/>
      <c r="CI3454" s="491"/>
      <c r="CJ3454" s="491"/>
      <c r="CK3454" s="490"/>
      <c r="CL3454" s="186"/>
    </row>
    <row r="3455" spans="67:90" x14ac:dyDescent="0.2">
      <c r="BO3455" s="490"/>
      <c r="BP3455" s="73"/>
      <c r="BQ3455" s="73"/>
      <c r="BR3455" s="73"/>
      <c r="BS3455" s="493"/>
      <c r="BT3455" s="493"/>
      <c r="BU3455" s="493"/>
      <c r="BV3455" s="70"/>
      <c r="BW3455" s="70"/>
      <c r="BX3455" s="70"/>
      <c r="BY3455" s="70"/>
      <c r="BZ3455" s="70"/>
      <c r="CA3455" s="70"/>
      <c r="CB3455" s="70"/>
      <c r="CC3455" s="70"/>
      <c r="CD3455" s="491"/>
      <c r="CE3455" s="491"/>
      <c r="CF3455" s="491"/>
      <c r="CG3455" s="491"/>
      <c r="CH3455" s="491"/>
      <c r="CI3455" s="491"/>
      <c r="CJ3455" s="491"/>
      <c r="CK3455" s="490"/>
      <c r="CL3455" s="186"/>
    </row>
    <row r="3456" spans="67:90" x14ac:dyDescent="0.2">
      <c r="BO3456" s="490"/>
      <c r="BP3456" s="73"/>
      <c r="BQ3456" s="73"/>
      <c r="BR3456" s="73"/>
      <c r="BS3456" s="493"/>
      <c r="BT3456" s="493"/>
      <c r="BU3456" s="493"/>
      <c r="BV3456" s="70"/>
      <c r="BW3456" s="70"/>
      <c r="BX3456" s="70"/>
      <c r="BY3456" s="70"/>
      <c r="BZ3456" s="70"/>
      <c r="CA3456" s="70"/>
      <c r="CB3456" s="70"/>
      <c r="CC3456" s="70"/>
      <c r="CD3456" s="491"/>
      <c r="CE3456" s="491"/>
      <c r="CF3456" s="491"/>
      <c r="CG3456" s="491"/>
      <c r="CH3456" s="491"/>
      <c r="CI3456" s="491"/>
      <c r="CJ3456" s="491"/>
      <c r="CK3456" s="490"/>
      <c r="CL3456" s="186"/>
    </row>
    <row r="3457" spans="67:90" x14ac:dyDescent="0.2">
      <c r="BO3457" s="490"/>
      <c r="BP3457" s="73"/>
      <c r="BQ3457" s="73"/>
      <c r="BR3457" s="73"/>
      <c r="BS3457" s="493"/>
      <c r="BT3457" s="493"/>
      <c r="BU3457" s="493"/>
      <c r="BV3457" s="70"/>
      <c r="BW3457" s="70"/>
      <c r="BX3457" s="70"/>
      <c r="BY3457" s="70"/>
      <c r="BZ3457" s="70"/>
      <c r="CA3457" s="70"/>
      <c r="CB3457" s="70"/>
      <c r="CC3457" s="70"/>
      <c r="CD3457" s="491"/>
      <c r="CE3457" s="491"/>
      <c r="CF3457" s="491"/>
      <c r="CG3457" s="491"/>
      <c r="CH3457" s="491"/>
      <c r="CI3457" s="491"/>
      <c r="CJ3457" s="491"/>
      <c r="CK3457" s="490"/>
      <c r="CL3457" s="186"/>
    </row>
    <row r="3458" spans="67:90" x14ac:dyDescent="0.2">
      <c r="BO3458" s="490"/>
      <c r="BP3458" s="73"/>
      <c r="BQ3458" s="73"/>
      <c r="BR3458" s="73"/>
      <c r="BS3458" s="493"/>
      <c r="BT3458" s="493"/>
      <c r="BU3458" s="493"/>
      <c r="BV3458" s="70"/>
      <c r="BW3458" s="70"/>
      <c r="BX3458" s="70"/>
      <c r="BY3458" s="70"/>
      <c r="BZ3458" s="70"/>
      <c r="CA3458" s="70"/>
      <c r="CB3458" s="70"/>
      <c r="CC3458" s="70"/>
      <c r="CD3458" s="491"/>
      <c r="CE3458" s="491"/>
      <c r="CF3458" s="491"/>
      <c r="CG3458" s="491"/>
      <c r="CH3458" s="491"/>
      <c r="CI3458" s="491"/>
      <c r="CJ3458" s="491"/>
      <c r="CK3458" s="490"/>
      <c r="CL3458" s="186"/>
    </row>
    <row r="3459" spans="67:90" x14ac:dyDescent="0.2">
      <c r="BO3459" s="490"/>
      <c r="BP3459" s="73"/>
      <c r="BQ3459" s="73"/>
      <c r="BR3459" s="73"/>
      <c r="BS3459" s="493"/>
      <c r="BT3459" s="493"/>
      <c r="BU3459" s="493"/>
      <c r="BV3459" s="70"/>
      <c r="BW3459" s="70"/>
      <c r="BX3459" s="70"/>
      <c r="BY3459" s="70"/>
      <c r="BZ3459" s="70"/>
      <c r="CA3459" s="70"/>
      <c r="CB3459" s="70"/>
      <c r="CC3459" s="70"/>
      <c r="CD3459" s="491"/>
      <c r="CE3459" s="491"/>
      <c r="CF3459" s="491"/>
      <c r="CG3459" s="491"/>
      <c r="CH3459" s="491"/>
      <c r="CI3459" s="491"/>
      <c r="CJ3459" s="491"/>
      <c r="CK3459" s="490"/>
      <c r="CL3459" s="186"/>
    </row>
    <row r="3460" spans="67:90" x14ac:dyDescent="0.2">
      <c r="BO3460" s="490"/>
      <c r="BP3460" s="73"/>
      <c r="BQ3460" s="73"/>
      <c r="BR3460" s="73"/>
      <c r="BS3460" s="493"/>
      <c r="BT3460" s="493"/>
      <c r="BU3460" s="493"/>
      <c r="BV3460" s="70"/>
      <c r="BW3460" s="70"/>
      <c r="BX3460" s="70"/>
      <c r="BY3460" s="70"/>
      <c r="BZ3460" s="70"/>
      <c r="CA3460" s="70"/>
      <c r="CB3460" s="70"/>
      <c r="CC3460" s="70"/>
      <c r="CD3460" s="491"/>
      <c r="CE3460" s="491"/>
      <c r="CF3460" s="491"/>
      <c r="CG3460" s="491"/>
      <c r="CH3460" s="491"/>
      <c r="CI3460" s="491"/>
      <c r="CJ3460" s="491"/>
      <c r="CK3460" s="490"/>
      <c r="CL3460" s="186"/>
    </row>
    <row r="3461" spans="67:90" x14ac:dyDescent="0.2">
      <c r="BO3461" s="490"/>
      <c r="BP3461" s="73"/>
      <c r="BQ3461" s="73"/>
      <c r="BR3461" s="73"/>
      <c r="BS3461" s="493"/>
      <c r="BT3461" s="493"/>
      <c r="BU3461" s="493"/>
      <c r="BV3461" s="70"/>
      <c r="BW3461" s="70"/>
      <c r="BX3461" s="70"/>
      <c r="BY3461" s="70"/>
      <c r="BZ3461" s="70"/>
      <c r="CA3461" s="70"/>
      <c r="CB3461" s="70"/>
      <c r="CC3461" s="70"/>
      <c r="CD3461" s="491"/>
      <c r="CE3461" s="491"/>
      <c r="CF3461" s="491"/>
      <c r="CG3461" s="491"/>
      <c r="CH3461" s="491"/>
      <c r="CI3461" s="491"/>
      <c r="CJ3461" s="491"/>
      <c r="CK3461" s="490"/>
      <c r="CL3461" s="186"/>
    </row>
    <row r="3462" spans="67:90" x14ac:dyDescent="0.2">
      <c r="BO3462" s="490"/>
      <c r="BP3462" s="73"/>
      <c r="BQ3462" s="73"/>
      <c r="BR3462" s="73"/>
      <c r="BS3462" s="493"/>
      <c r="BT3462" s="493"/>
      <c r="BU3462" s="493"/>
      <c r="BV3462" s="70"/>
      <c r="BW3462" s="70"/>
      <c r="BX3462" s="70"/>
      <c r="BY3462" s="70"/>
      <c r="BZ3462" s="70"/>
      <c r="CA3462" s="70"/>
      <c r="CB3462" s="70"/>
      <c r="CC3462" s="70"/>
      <c r="CD3462" s="491"/>
      <c r="CE3462" s="491"/>
      <c r="CF3462" s="491"/>
      <c r="CG3462" s="491"/>
      <c r="CH3462" s="491"/>
      <c r="CI3462" s="491"/>
      <c r="CJ3462" s="491"/>
      <c r="CK3462" s="490"/>
      <c r="CL3462" s="186"/>
    </row>
    <row r="3463" spans="67:90" x14ac:dyDescent="0.2">
      <c r="BO3463" s="490"/>
      <c r="BP3463" s="73"/>
      <c r="BQ3463" s="73"/>
      <c r="BR3463" s="73"/>
      <c r="BS3463" s="493"/>
      <c r="BT3463" s="493"/>
      <c r="BU3463" s="493"/>
      <c r="BV3463" s="70"/>
      <c r="BW3463" s="70"/>
      <c r="BX3463" s="70"/>
      <c r="BY3463" s="70"/>
      <c r="BZ3463" s="70"/>
      <c r="CA3463" s="70"/>
      <c r="CB3463" s="70"/>
      <c r="CC3463" s="70"/>
      <c r="CD3463" s="491"/>
      <c r="CE3463" s="491"/>
      <c r="CF3463" s="491"/>
      <c r="CG3463" s="491"/>
      <c r="CH3463" s="491"/>
      <c r="CI3463" s="491"/>
      <c r="CJ3463" s="491"/>
      <c r="CK3463" s="490"/>
      <c r="CL3463" s="186"/>
    </row>
    <row r="3464" spans="67:90" x14ac:dyDescent="0.2">
      <c r="BO3464" s="490"/>
      <c r="BP3464" s="73"/>
      <c r="BQ3464" s="73"/>
      <c r="BR3464" s="73"/>
      <c r="BS3464" s="493"/>
      <c r="BT3464" s="493"/>
      <c r="BU3464" s="493"/>
      <c r="BV3464" s="70"/>
      <c r="BW3464" s="70"/>
      <c r="BX3464" s="70"/>
      <c r="BY3464" s="70"/>
      <c r="BZ3464" s="70"/>
      <c r="CA3464" s="70"/>
      <c r="CB3464" s="70"/>
      <c r="CC3464" s="70"/>
      <c r="CD3464" s="491"/>
      <c r="CE3464" s="491"/>
      <c r="CF3464" s="491"/>
      <c r="CG3464" s="491"/>
      <c r="CH3464" s="491"/>
      <c r="CI3464" s="491"/>
      <c r="CJ3464" s="491"/>
      <c r="CK3464" s="490"/>
      <c r="CL3464" s="186"/>
    </row>
    <row r="3465" spans="67:90" x14ac:dyDescent="0.2">
      <c r="BO3465" s="490"/>
      <c r="BP3465" s="73"/>
      <c r="BQ3465" s="73"/>
      <c r="BR3465" s="73"/>
      <c r="BS3465" s="493"/>
      <c r="BT3465" s="493"/>
      <c r="BU3465" s="493"/>
      <c r="BV3465" s="70"/>
      <c r="BW3465" s="70"/>
      <c r="BX3465" s="70"/>
      <c r="BY3465" s="70"/>
      <c r="BZ3465" s="70"/>
      <c r="CA3465" s="70"/>
      <c r="CB3465" s="70"/>
      <c r="CC3465" s="70"/>
      <c r="CD3465" s="491"/>
      <c r="CE3465" s="491"/>
      <c r="CF3465" s="491"/>
      <c r="CG3465" s="491"/>
      <c r="CH3465" s="491"/>
      <c r="CI3465" s="491"/>
      <c r="CJ3465" s="491"/>
      <c r="CK3465" s="490"/>
      <c r="CL3465" s="186"/>
    </row>
    <row r="3466" spans="67:90" x14ac:dyDescent="0.2">
      <c r="BO3466" s="490"/>
      <c r="BP3466" s="73"/>
      <c r="BQ3466" s="73"/>
      <c r="BR3466" s="73"/>
      <c r="BS3466" s="493"/>
      <c r="BT3466" s="493"/>
      <c r="BU3466" s="493"/>
      <c r="BV3466" s="70"/>
      <c r="BW3466" s="70"/>
      <c r="BX3466" s="70"/>
      <c r="BY3466" s="70"/>
      <c r="BZ3466" s="70"/>
      <c r="CA3466" s="70"/>
      <c r="CB3466" s="70"/>
      <c r="CC3466" s="70"/>
      <c r="CD3466" s="491"/>
      <c r="CE3466" s="491"/>
      <c r="CF3466" s="491"/>
      <c r="CG3466" s="491"/>
      <c r="CH3466" s="491"/>
      <c r="CI3466" s="491"/>
      <c r="CJ3466" s="491"/>
      <c r="CK3466" s="490"/>
      <c r="CL3466" s="186"/>
    </row>
    <row r="3467" spans="67:90" x14ac:dyDescent="0.2">
      <c r="BO3467" s="490"/>
      <c r="BP3467" s="73"/>
      <c r="BQ3467" s="73"/>
      <c r="BR3467" s="73"/>
      <c r="BS3467" s="493"/>
      <c r="BT3467" s="493"/>
      <c r="BU3467" s="493"/>
      <c r="BV3467" s="70"/>
      <c r="BW3467" s="70"/>
      <c r="BX3467" s="70"/>
      <c r="BY3467" s="70"/>
      <c r="BZ3467" s="70"/>
      <c r="CA3467" s="70"/>
      <c r="CB3467" s="70"/>
      <c r="CC3467" s="70"/>
      <c r="CD3467" s="491"/>
      <c r="CE3467" s="491"/>
      <c r="CF3467" s="491"/>
      <c r="CG3467" s="491"/>
      <c r="CH3467" s="491"/>
      <c r="CI3467" s="491"/>
      <c r="CJ3467" s="491"/>
      <c r="CK3467" s="490"/>
      <c r="CL3467" s="186"/>
    </row>
    <row r="3468" spans="67:90" x14ac:dyDescent="0.2">
      <c r="BO3468" s="490"/>
      <c r="BP3468" s="73"/>
      <c r="BQ3468" s="73"/>
      <c r="BR3468" s="73"/>
      <c r="BS3468" s="493"/>
      <c r="BT3468" s="493"/>
      <c r="BU3468" s="493"/>
      <c r="BV3468" s="70"/>
      <c r="BW3468" s="70"/>
      <c r="BX3468" s="70"/>
      <c r="BY3468" s="70"/>
      <c r="BZ3468" s="70"/>
      <c r="CA3468" s="70"/>
      <c r="CB3468" s="70"/>
      <c r="CC3468" s="70"/>
      <c r="CD3468" s="491"/>
      <c r="CE3468" s="491"/>
      <c r="CF3468" s="491"/>
      <c r="CG3468" s="491"/>
      <c r="CH3468" s="491"/>
      <c r="CI3468" s="491"/>
      <c r="CJ3468" s="491"/>
      <c r="CK3468" s="490"/>
      <c r="CL3468" s="186"/>
    </row>
    <row r="3469" spans="67:90" x14ac:dyDescent="0.2">
      <c r="BO3469" s="490"/>
      <c r="BP3469" s="73"/>
      <c r="BQ3469" s="73"/>
      <c r="BR3469" s="73"/>
      <c r="BS3469" s="493"/>
      <c r="BT3469" s="493"/>
      <c r="BU3469" s="493"/>
      <c r="BV3469" s="70"/>
      <c r="BW3469" s="70"/>
      <c r="BX3469" s="70"/>
      <c r="BY3469" s="70"/>
      <c r="BZ3469" s="70"/>
      <c r="CA3469" s="70"/>
      <c r="CB3469" s="70"/>
      <c r="CC3469" s="70"/>
      <c r="CD3469" s="491"/>
      <c r="CE3469" s="491"/>
      <c r="CF3469" s="491"/>
      <c r="CG3469" s="491"/>
      <c r="CH3469" s="491"/>
      <c r="CI3469" s="491"/>
      <c r="CJ3469" s="491"/>
      <c r="CK3469" s="490"/>
      <c r="CL3469" s="186"/>
    </row>
    <row r="3470" spans="67:90" x14ac:dyDescent="0.2">
      <c r="BO3470" s="490"/>
      <c r="BP3470" s="73"/>
      <c r="BQ3470" s="73"/>
      <c r="BR3470" s="73"/>
      <c r="BS3470" s="493"/>
      <c r="BT3470" s="493"/>
      <c r="BU3470" s="493"/>
      <c r="BV3470" s="70"/>
      <c r="BW3470" s="70"/>
      <c r="BX3470" s="70"/>
      <c r="BY3470" s="70"/>
      <c r="BZ3470" s="70"/>
      <c r="CA3470" s="70"/>
      <c r="CB3470" s="70"/>
      <c r="CC3470" s="70"/>
      <c r="CD3470" s="491"/>
      <c r="CE3470" s="491"/>
      <c r="CF3470" s="491"/>
      <c r="CG3470" s="491"/>
      <c r="CH3470" s="491"/>
      <c r="CI3470" s="491"/>
      <c r="CJ3470" s="491"/>
      <c r="CK3470" s="490"/>
      <c r="CL3470" s="186"/>
    </row>
    <row r="3471" spans="67:90" x14ac:dyDescent="0.2">
      <c r="BO3471" s="490"/>
      <c r="BP3471" s="73"/>
      <c r="BQ3471" s="73"/>
      <c r="BR3471" s="73"/>
      <c r="BS3471" s="493"/>
      <c r="BT3471" s="493"/>
      <c r="BU3471" s="493"/>
      <c r="BV3471" s="70"/>
      <c r="BW3471" s="70"/>
      <c r="BX3471" s="70"/>
      <c r="BY3471" s="70"/>
      <c r="BZ3471" s="70"/>
      <c r="CA3471" s="70"/>
      <c r="CB3471" s="70"/>
      <c r="CC3471" s="70"/>
      <c r="CD3471" s="491"/>
      <c r="CE3471" s="491"/>
      <c r="CF3471" s="491"/>
      <c r="CG3471" s="491"/>
      <c r="CH3471" s="491"/>
      <c r="CI3471" s="491"/>
      <c r="CJ3471" s="491"/>
      <c r="CK3471" s="490"/>
      <c r="CL3471" s="186"/>
    </row>
    <row r="3472" spans="67:90" x14ac:dyDescent="0.2">
      <c r="BO3472" s="490"/>
      <c r="BP3472" s="73"/>
      <c r="BQ3472" s="73"/>
      <c r="BR3472" s="73"/>
      <c r="BS3472" s="493"/>
      <c r="BT3472" s="493"/>
      <c r="BU3472" s="493"/>
      <c r="BV3472" s="70"/>
      <c r="BW3472" s="70"/>
      <c r="BX3472" s="70"/>
      <c r="BY3472" s="70"/>
      <c r="BZ3472" s="70"/>
      <c r="CA3472" s="70"/>
      <c r="CB3472" s="70"/>
      <c r="CC3472" s="70"/>
      <c r="CD3472" s="491"/>
      <c r="CE3472" s="491"/>
      <c r="CF3472" s="491"/>
      <c r="CG3472" s="491"/>
      <c r="CH3472" s="491"/>
      <c r="CI3472" s="491"/>
      <c r="CJ3472" s="491"/>
      <c r="CK3472" s="490"/>
      <c r="CL3472" s="186"/>
    </row>
    <row r="3473" spans="67:90" x14ac:dyDescent="0.2">
      <c r="BO3473" s="490"/>
      <c r="BP3473" s="73"/>
      <c r="BQ3473" s="73"/>
      <c r="BR3473" s="73"/>
      <c r="BS3473" s="493"/>
      <c r="BT3473" s="493"/>
      <c r="BU3473" s="493"/>
      <c r="BV3473" s="70"/>
      <c r="BW3473" s="70"/>
      <c r="BX3473" s="70"/>
      <c r="BY3473" s="70"/>
      <c r="BZ3473" s="70"/>
      <c r="CA3473" s="70"/>
      <c r="CB3473" s="70"/>
      <c r="CC3473" s="70"/>
      <c r="CD3473" s="491"/>
      <c r="CE3473" s="491"/>
      <c r="CF3473" s="491"/>
      <c r="CG3473" s="491"/>
      <c r="CH3473" s="491"/>
      <c r="CI3473" s="491"/>
      <c r="CJ3473" s="491"/>
      <c r="CK3473" s="490"/>
      <c r="CL3473" s="186"/>
    </row>
    <row r="3474" spans="67:90" x14ac:dyDescent="0.2">
      <c r="BO3474" s="490"/>
      <c r="BP3474" s="73"/>
      <c r="BQ3474" s="73"/>
      <c r="BR3474" s="73"/>
      <c r="BS3474" s="493"/>
      <c r="BT3474" s="493"/>
      <c r="BU3474" s="493"/>
      <c r="BV3474" s="70"/>
      <c r="BW3474" s="70"/>
      <c r="BX3474" s="70"/>
      <c r="BY3474" s="70"/>
      <c r="BZ3474" s="70"/>
      <c r="CA3474" s="70"/>
      <c r="CB3474" s="70"/>
      <c r="CC3474" s="70"/>
      <c r="CD3474" s="491"/>
      <c r="CE3474" s="491"/>
      <c r="CF3474" s="491"/>
      <c r="CG3474" s="491"/>
      <c r="CH3474" s="491"/>
      <c r="CI3474" s="491"/>
      <c r="CJ3474" s="491"/>
      <c r="CK3474" s="490"/>
      <c r="CL3474" s="186"/>
    </row>
    <row r="3475" spans="67:90" x14ac:dyDescent="0.2">
      <c r="BO3475" s="490"/>
      <c r="BP3475" s="73"/>
      <c r="BQ3475" s="73"/>
      <c r="BR3475" s="73"/>
      <c r="BS3475" s="493"/>
      <c r="BT3475" s="493"/>
      <c r="BU3475" s="493"/>
      <c r="BV3475" s="70"/>
      <c r="BW3475" s="70"/>
      <c r="BX3475" s="70"/>
      <c r="BY3475" s="70"/>
      <c r="BZ3475" s="70"/>
      <c r="CA3475" s="70"/>
      <c r="CB3475" s="70"/>
      <c r="CC3475" s="70"/>
      <c r="CD3475" s="491"/>
      <c r="CE3475" s="491"/>
      <c r="CF3475" s="491"/>
      <c r="CG3475" s="491"/>
      <c r="CH3475" s="491"/>
      <c r="CI3475" s="491"/>
      <c r="CJ3475" s="491"/>
      <c r="CK3475" s="490"/>
      <c r="CL3475" s="186"/>
    </row>
    <row r="3476" spans="67:90" x14ac:dyDescent="0.2">
      <c r="BO3476" s="490"/>
      <c r="BP3476" s="73"/>
      <c r="BQ3476" s="73"/>
      <c r="BR3476" s="73"/>
      <c r="BS3476" s="493"/>
      <c r="BT3476" s="493"/>
      <c r="BU3476" s="493"/>
      <c r="BV3476" s="70"/>
      <c r="BW3476" s="70"/>
      <c r="BX3476" s="70"/>
      <c r="BY3476" s="70"/>
      <c r="BZ3476" s="70"/>
      <c r="CA3476" s="70"/>
      <c r="CB3476" s="70"/>
      <c r="CC3476" s="70"/>
      <c r="CD3476" s="491"/>
      <c r="CE3476" s="491"/>
      <c r="CF3476" s="491"/>
      <c r="CG3476" s="491"/>
      <c r="CH3476" s="491"/>
      <c r="CI3476" s="491"/>
      <c r="CJ3476" s="491"/>
      <c r="CK3476" s="490"/>
      <c r="CL3476" s="186"/>
    </row>
    <row r="3477" spans="67:90" x14ac:dyDescent="0.2">
      <c r="BO3477" s="490"/>
      <c r="BP3477" s="73"/>
      <c r="BQ3477" s="73"/>
      <c r="BR3477" s="73"/>
      <c r="BS3477" s="493"/>
      <c r="BT3477" s="493"/>
      <c r="BU3477" s="493"/>
      <c r="BV3477" s="70"/>
      <c r="BW3477" s="70"/>
      <c r="BX3477" s="70"/>
      <c r="BY3477" s="70"/>
      <c r="BZ3477" s="70"/>
      <c r="CA3477" s="70"/>
      <c r="CB3477" s="70"/>
      <c r="CC3477" s="70"/>
      <c r="CD3477" s="491"/>
      <c r="CE3477" s="491"/>
      <c r="CF3477" s="491"/>
      <c r="CG3477" s="491"/>
      <c r="CH3477" s="491"/>
      <c r="CI3477" s="491"/>
      <c r="CJ3477" s="491"/>
      <c r="CK3477" s="490"/>
      <c r="CL3477" s="186"/>
    </row>
    <row r="3478" spans="67:90" x14ac:dyDescent="0.2">
      <c r="BO3478" s="490"/>
      <c r="BP3478" s="73"/>
      <c r="BQ3478" s="73"/>
      <c r="BR3478" s="73"/>
      <c r="BS3478" s="493"/>
      <c r="BT3478" s="493"/>
      <c r="BU3478" s="493"/>
      <c r="BV3478" s="70"/>
      <c r="BW3478" s="70"/>
      <c r="BX3478" s="70"/>
      <c r="BY3478" s="70"/>
      <c r="BZ3478" s="70"/>
      <c r="CA3478" s="70"/>
      <c r="CB3478" s="70"/>
      <c r="CC3478" s="70"/>
      <c r="CD3478" s="491"/>
      <c r="CE3478" s="491"/>
      <c r="CF3478" s="491"/>
      <c r="CG3478" s="491"/>
      <c r="CH3478" s="491"/>
      <c r="CI3478" s="491"/>
      <c r="CJ3478" s="491"/>
      <c r="CK3478" s="490"/>
      <c r="CL3478" s="186"/>
    </row>
    <row r="3479" spans="67:90" x14ac:dyDescent="0.2">
      <c r="BO3479" s="490"/>
      <c r="BP3479" s="73"/>
      <c r="BQ3479" s="73"/>
      <c r="BR3479" s="73"/>
      <c r="BS3479" s="493"/>
      <c r="BT3479" s="493"/>
      <c r="BU3479" s="493"/>
      <c r="BV3479" s="70"/>
      <c r="BW3479" s="70"/>
      <c r="BX3479" s="70"/>
      <c r="BY3479" s="70"/>
      <c r="BZ3479" s="70"/>
      <c r="CA3479" s="70"/>
      <c r="CB3479" s="70"/>
      <c r="CC3479" s="70"/>
      <c r="CD3479" s="491"/>
      <c r="CE3479" s="491"/>
      <c r="CF3479" s="491"/>
      <c r="CG3479" s="491"/>
      <c r="CH3479" s="491"/>
      <c r="CI3479" s="491"/>
      <c r="CJ3479" s="491"/>
      <c r="CK3479" s="490"/>
      <c r="CL3479" s="186"/>
    </row>
    <row r="3480" spans="67:90" x14ac:dyDescent="0.2">
      <c r="BO3480" s="490"/>
      <c r="BP3480" s="73"/>
      <c r="BQ3480" s="73"/>
      <c r="BR3480" s="73"/>
      <c r="BS3480" s="493"/>
      <c r="BT3480" s="493"/>
      <c r="BU3480" s="493"/>
      <c r="BV3480" s="70"/>
      <c r="BW3480" s="70"/>
      <c r="BX3480" s="70"/>
      <c r="BY3480" s="70"/>
      <c r="BZ3480" s="70"/>
      <c r="CA3480" s="70"/>
      <c r="CB3480" s="70"/>
      <c r="CC3480" s="70"/>
      <c r="CD3480" s="491"/>
      <c r="CE3480" s="491"/>
      <c r="CF3480" s="491"/>
      <c r="CG3480" s="491"/>
      <c r="CH3480" s="491"/>
      <c r="CI3480" s="491"/>
      <c r="CJ3480" s="491"/>
      <c r="CK3480" s="490"/>
      <c r="CL3480" s="186"/>
    </row>
    <row r="3481" spans="67:90" x14ac:dyDescent="0.2">
      <c r="BO3481" s="490"/>
      <c r="BP3481" s="73"/>
      <c r="BQ3481" s="73"/>
      <c r="BR3481" s="73"/>
      <c r="BS3481" s="493"/>
      <c r="BT3481" s="493"/>
      <c r="BU3481" s="493"/>
      <c r="BV3481" s="70"/>
      <c r="BW3481" s="70"/>
      <c r="BX3481" s="70"/>
      <c r="BY3481" s="70"/>
      <c r="BZ3481" s="70"/>
      <c r="CA3481" s="70"/>
      <c r="CB3481" s="70"/>
      <c r="CC3481" s="70"/>
      <c r="CD3481" s="491"/>
      <c r="CE3481" s="491"/>
      <c r="CF3481" s="491"/>
      <c r="CG3481" s="491"/>
      <c r="CH3481" s="491"/>
      <c r="CI3481" s="491"/>
      <c r="CJ3481" s="491"/>
      <c r="CK3481" s="490"/>
      <c r="CL3481" s="186"/>
    </row>
    <row r="3482" spans="67:90" x14ac:dyDescent="0.2">
      <c r="BO3482" s="490"/>
      <c r="BP3482" s="73"/>
      <c r="BQ3482" s="73"/>
      <c r="BR3482" s="73"/>
      <c r="BS3482" s="493"/>
      <c r="BT3482" s="493"/>
      <c r="BU3482" s="493"/>
      <c r="BV3482" s="70"/>
      <c r="BW3482" s="70"/>
      <c r="BX3482" s="70"/>
      <c r="BY3482" s="70"/>
      <c r="BZ3482" s="70"/>
      <c r="CA3482" s="70"/>
      <c r="CB3482" s="70"/>
      <c r="CC3482" s="70"/>
      <c r="CD3482" s="491"/>
      <c r="CE3482" s="491"/>
      <c r="CF3482" s="491"/>
      <c r="CG3482" s="491"/>
      <c r="CH3482" s="491"/>
      <c r="CI3482" s="491"/>
      <c r="CJ3482" s="491"/>
      <c r="CK3482" s="490"/>
      <c r="CL3482" s="186"/>
    </row>
    <row r="3483" spans="67:90" x14ac:dyDescent="0.2">
      <c r="BO3483" s="490"/>
      <c r="BP3483" s="73"/>
      <c r="BQ3483" s="73"/>
      <c r="BR3483" s="73"/>
      <c r="BS3483" s="493"/>
      <c r="BT3483" s="493"/>
      <c r="BU3483" s="493"/>
      <c r="BV3483" s="70"/>
      <c r="BW3483" s="70"/>
      <c r="BX3483" s="70"/>
      <c r="BY3483" s="70"/>
      <c r="BZ3483" s="70"/>
      <c r="CA3483" s="70"/>
      <c r="CB3483" s="70"/>
      <c r="CC3483" s="70"/>
      <c r="CD3483" s="491"/>
      <c r="CE3483" s="491"/>
      <c r="CF3483" s="491"/>
      <c r="CG3483" s="491"/>
      <c r="CH3483" s="491"/>
      <c r="CI3483" s="491"/>
      <c r="CJ3483" s="491"/>
      <c r="CK3483" s="490"/>
      <c r="CL3483" s="186"/>
    </row>
    <row r="3484" spans="67:90" x14ac:dyDescent="0.2">
      <c r="BO3484" s="490"/>
      <c r="BP3484" s="73"/>
      <c r="BQ3484" s="73"/>
      <c r="BR3484" s="73"/>
      <c r="BS3484" s="493"/>
      <c r="BT3484" s="493"/>
      <c r="BU3484" s="493"/>
      <c r="BV3484" s="70"/>
      <c r="BW3484" s="70"/>
      <c r="BX3484" s="70"/>
      <c r="BY3484" s="70"/>
      <c r="BZ3484" s="70"/>
      <c r="CA3484" s="70"/>
      <c r="CB3484" s="70"/>
      <c r="CC3484" s="70"/>
      <c r="CD3484" s="491"/>
      <c r="CE3484" s="491"/>
      <c r="CF3484" s="491"/>
      <c r="CG3484" s="491"/>
      <c r="CH3484" s="491"/>
      <c r="CI3484" s="491"/>
      <c r="CJ3484" s="491"/>
      <c r="CK3484" s="490"/>
      <c r="CL3484" s="186"/>
    </row>
    <row r="3485" spans="67:90" x14ac:dyDescent="0.2">
      <c r="BO3485" s="490"/>
      <c r="BP3485" s="73"/>
      <c r="BQ3485" s="73"/>
      <c r="BR3485" s="73"/>
      <c r="BS3485" s="493"/>
      <c r="BT3485" s="493"/>
      <c r="BU3485" s="493"/>
      <c r="BV3485" s="70"/>
      <c r="BW3485" s="70"/>
      <c r="BX3485" s="70"/>
      <c r="BY3485" s="70"/>
      <c r="BZ3485" s="70"/>
      <c r="CA3485" s="70"/>
      <c r="CB3485" s="70"/>
      <c r="CC3485" s="70"/>
      <c r="CD3485" s="491"/>
      <c r="CE3485" s="491"/>
      <c r="CF3485" s="491"/>
      <c r="CG3485" s="491"/>
      <c r="CH3485" s="491"/>
      <c r="CI3485" s="491"/>
      <c r="CJ3485" s="491"/>
      <c r="CK3485" s="490"/>
      <c r="CL3485" s="186"/>
    </row>
    <row r="3486" spans="67:90" x14ac:dyDescent="0.2">
      <c r="BO3486" s="490"/>
      <c r="BP3486" s="73"/>
      <c r="BQ3486" s="73"/>
      <c r="BR3486" s="73"/>
      <c r="BS3486" s="493"/>
      <c r="BT3486" s="493"/>
      <c r="BU3486" s="493"/>
      <c r="BV3486" s="70"/>
      <c r="BW3486" s="70"/>
      <c r="BX3486" s="70"/>
      <c r="BY3486" s="70"/>
      <c r="BZ3486" s="70"/>
      <c r="CA3486" s="70"/>
      <c r="CB3486" s="70"/>
      <c r="CC3486" s="70"/>
      <c r="CD3486" s="491"/>
      <c r="CE3486" s="491"/>
      <c r="CF3486" s="491"/>
      <c r="CG3486" s="491"/>
      <c r="CH3486" s="491"/>
      <c r="CI3486" s="491"/>
      <c r="CJ3486" s="491"/>
      <c r="CK3486" s="490"/>
      <c r="CL3486" s="186"/>
    </row>
    <row r="3487" spans="67:90" x14ac:dyDescent="0.2">
      <c r="BO3487" s="490"/>
      <c r="BP3487" s="73"/>
      <c r="BQ3487" s="73"/>
      <c r="BR3487" s="73"/>
      <c r="BS3487" s="493"/>
      <c r="BT3487" s="493"/>
      <c r="BU3487" s="493"/>
      <c r="BV3487" s="70"/>
      <c r="BW3487" s="70"/>
      <c r="BX3487" s="70"/>
      <c r="BY3487" s="70"/>
      <c r="BZ3487" s="70"/>
      <c r="CA3487" s="70"/>
      <c r="CB3487" s="70"/>
      <c r="CC3487" s="70"/>
      <c r="CD3487" s="491"/>
      <c r="CE3487" s="491"/>
      <c r="CF3487" s="491"/>
      <c r="CG3487" s="491"/>
      <c r="CH3487" s="491"/>
      <c r="CI3487" s="491"/>
      <c r="CJ3487" s="491"/>
      <c r="CK3487" s="490"/>
      <c r="CL3487" s="186"/>
    </row>
    <row r="3488" spans="67:90" x14ac:dyDescent="0.2">
      <c r="BO3488" s="490"/>
      <c r="BP3488" s="73"/>
      <c r="BQ3488" s="73"/>
      <c r="BR3488" s="73"/>
      <c r="BS3488" s="493"/>
      <c r="BT3488" s="493"/>
      <c r="BU3488" s="493"/>
      <c r="BV3488" s="70"/>
      <c r="BW3488" s="70"/>
      <c r="BX3488" s="70"/>
      <c r="BY3488" s="70"/>
      <c r="BZ3488" s="70"/>
      <c r="CA3488" s="70"/>
      <c r="CB3488" s="70"/>
      <c r="CC3488" s="70"/>
      <c r="CD3488" s="491"/>
      <c r="CE3488" s="491"/>
      <c r="CF3488" s="491"/>
      <c r="CG3488" s="491"/>
      <c r="CH3488" s="491"/>
      <c r="CI3488" s="491"/>
      <c r="CJ3488" s="491"/>
      <c r="CK3488" s="490"/>
      <c r="CL3488" s="186"/>
    </row>
    <row r="3489" spans="67:90" x14ac:dyDescent="0.2">
      <c r="BO3489" s="490"/>
      <c r="BP3489" s="73"/>
      <c r="BQ3489" s="73"/>
      <c r="BR3489" s="73"/>
      <c r="BS3489" s="493"/>
      <c r="BT3489" s="493"/>
      <c r="BU3489" s="493"/>
      <c r="BV3489" s="70"/>
      <c r="BW3489" s="70"/>
      <c r="BX3489" s="70"/>
      <c r="BY3489" s="70"/>
      <c r="BZ3489" s="70"/>
      <c r="CA3489" s="70"/>
      <c r="CB3489" s="70"/>
      <c r="CC3489" s="70"/>
      <c r="CD3489" s="491"/>
      <c r="CE3489" s="491"/>
      <c r="CF3489" s="491"/>
      <c r="CG3489" s="491"/>
      <c r="CH3489" s="491"/>
      <c r="CI3489" s="491"/>
      <c r="CJ3489" s="491"/>
      <c r="CK3489" s="490"/>
      <c r="CL3489" s="186"/>
    </row>
    <row r="3490" spans="67:90" x14ac:dyDescent="0.2">
      <c r="BO3490" s="490"/>
      <c r="BP3490" s="73"/>
      <c r="BQ3490" s="73"/>
      <c r="BR3490" s="73"/>
      <c r="BS3490" s="493"/>
      <c r="BT3490" s="493"/>
      <c r="BU3490" s="493"/>
      <c r="BV3490" s="70"/>
      <c r="BW3490" s="70"/>
      <c r="BX3490" s="70"/>
      <c r="BY3490" s="70"/>
      <c r="BZ3490" s="70"/>
      <c r="CA3490" s="70"/>
      <c r="CB3490" s="70"/>
      <c r="CC3490" s="70"/>
      <c r="CD3490" s="491"/>
      <c r="CE3490" s="491"/>
      <c r="CF3490" s="491"/>
      <c r="CG3490" s="491"/>
      <c r="CH3490" s="491"/>
      <c r="CI3490" s="491"/>
      <c r="CJ3490" s="491"/>
      <c r="CK3490" s="490"/>
      <c r="CL3490" s="186"/>
    </row>
    <row r="3491" spans="67:90" x14ac:dyDescent="0.2">
      <c r="BO3491" s="490"/>
      <c r="BP3491" s="73"/>
      <c r="BQ3491" s="73"/>
      <c r="BR3491" s="73"/>
      <c r="BS3491" s="493"/>
      <c r="BT3491" s="493"/>
      <c r="BU3491" s="493"/>
      <c r="BV3491" s="70"/>
      <c r="BW3491" s="70"/>
      <c r="BX3491" s="70"/>
      <c r="BY3491" s="70"/>
      <c r="BZ3491" s="70"/>
      <c r="CA3491" s="70"/>
      <c r="CB3491" s="70"/>
      <c r="CC3491" s="70"/>
      <c r="CD3491" s="491"/>
      <c r="CE3491" s="491"/>
      <c r="CF3491" s="491"/>
      <c r="CG3491" s="491"/>
      <c r="CH3491" s="491"/>
      <c r="CI3491" s="491"/>
      <c r="CJ3491" s="491"/>
      <c r="CK3491" s="490"/>
      <c r="CL3491" s="186"/>
    </row>
    <row r="3492" spans="67:90" x14ac:dyDescent="0.2">
      <c r="BO3492" s="490"/>
      <c r="BP3492" s="73"/>
      <c r="BQ3492" s="73"/>
      <c r="BR3492" s="73"/>
      <c r="BS3492" s="493"/>
      <c r="BT3492" s="493"/>
      <c r="BU3492" s="493"/>
      <c r="BV3492" s="70"/>
      <c r="BW3492" s="70"/>
      <c r="BX3492" s="70"/>
      <c r="BY3492" s="70"/>
      <c r="BZ3492" s="70"/>
      <c r="CA3492" s="70"/>
      <c r="CB3492" s="70"/>
      <c r="CC3492" s="70"/>
      <c r="CD3492" s="491"/>
      <c r="CE3492" s="491"/>
      <c r="CF3492" s="491"/>
      <c r="CG3492" s="491"/>
      <c r="CH3492" s="491"/>
      <c r="CI3492" s="491"/>
      <c r="CJ3492" s="491"/>
      <c r="CK3492" s="490"/>
      <c r="CL3492" s="186"/>
    </row>
    <row r="3493" spans="67:90" x14ac:dyDescent="0.2">
      <c r="BO3493" s="490"/>
      <c r="BP3493" s="73"/>
      <c r="BQ3493" s="73"/>
      <c r="BR3493" s="73"/>
      <c r="BS3493" s="493"/>
      <c r="BT3493" s="493"/>
      <c r="BU3493" s="493"/>
      <c r="BV3493" s="70"/>
      <c r="BW3493" s="70"/>
      <c r="BX3493" s="70"/>
      <c r="BY3493" s="70"/>
      <c r="BZ3493" s="70"/>
      <c r="CA3493" s="70"/>
      <c r="CB3493" s="70"/>
      <c r="CC3493" s="70"/>
      <c r="CD3493" s="491"/>
      <c r="CE3493" s="491"/>
      <c r="CF3493" s="491"/>
      <c r="CG3493" s="491"/>
      <c r="CH3493" s="491"/>
      <c r="CI3493" s="491"/>
      <c r="CJ3493" s="491"/>
      <c r="CK3493" s="490"/>
      <c r="CL3493" s="186"/>
    </row>
    <row r="3494" spans="67:90" x14ac:dyDescent="0.2">
      <c r="BO3494" s="490"/>
      <c r="BP3494" s="73"/>
      <c r="BQ3494" s="73"/>
      <c r="BR3494" s="73"/>
      <c r="BS3494" s="493"/>
      <c r="BT3494" s="493"/>
      <c r="BU3494" s="493"/>
      <c r="BV3494" s="70"/>
      <c r="BW3494" s="70"/>
      <c r="BX3494" s="70"/>
      <c r="BY3494" s="70"/>
      <c r="BZ3494" s="70"/>
      <c r="CA3494" s="70"/>
      <c r="CB3494" s="70"/>
      <c r="CC3494" s="70"/>
      <c r="CD3494" s="491"/>
      <c r="CE3494" s="491"/>
      <c r="CF3494" s="491"/>
      <c r="CG3494" s="491"/>
      <c r="CH3494" s="491"/>
      <c r="CI3494" s="491"/>
      <c r="CJ3494" s="491"/>
      <c r="CK3494" s="490"/>
      <c r="CL3494" s="186"/>
    </row>
    <row r="3495" spans="67:90" x14ac:dyDescent="0.2">
      <c r="BO3495" s="490"/>
      <c r="BP3495" s="73"/>
      <c r="BQ3495" s="73"/>
      <c r="BR3495" s="73"/>
      <c r="BS3495" s="493"/>
      <c r="BT3495" s="493"/>
      <c r="BU3495" s="493"/>
      <c r="BV3495" s="70"/>
      <c r="BW3495" s="70"/>
      <c r="BX3495" s="70"/>
      <c r="BY3495" s="70"/>
      <c r="BZ3495" s="70"/>
      <c r="CA3495" s="70"/>
      <c r="CB3495" s="70"/>
      <c r="CC3495" s="70"/>
      <c r="CD3495" s="491"/>
      <c r="CE3495" s="491"/>
      <c r="CF3495" s="491"/>
      <c r="CG3495" s="491"/>
      <c r="CH3495" s="491"/>
      <c r="CI3495" s="491"/>
      <c r="CJ3495" s="491"/>
      <c r="CK3495" s="490"/>
      <c r="CL3495" s="186"/>
    </row>
    <row r="3496" spans="67:90" x14ac:dyDescent="0.2">
      <c r="BO3496" s="490"/>
      <c r="BP3496" s="73"/>
      <c r="BQ3496" s="73"/>
      <c r="BR3496" s="73"/>
      <c r="BS3496" s="493"/>
      <c r="BT3496" s="493"/>
      <c r="BU3496" s="493"/>
      <c r="BV3496" s="70"/>
      <c r="BW3496" s="70"/>
      <c r="BX3496" s="70"/>
      <c r="BY3496" s="70"/>
      <c r="BZ3496" s="70"/>
      <c r="CA3496" s="70"/>
      <c r="CB3496" s="70"/>
      <c r="CC3496" s="70"/>
      <c r="CD3496" s="491"/>
      <c r="CE3496" s="491"/>
      <c r="CF3496" s="491"/>
      <c r="CG3496" s="491"/>
      <c r="CH3496" s="491"/>
      <c r="CI3496" s="491"/>
      <c r="CJ3496" s="491"/>
      <c r="CK3496" s="490"/>
      <c r="CL3496" s="186"/>
    </row>
    <row r="3497" spans="67:90" x14ac:dyDescent="0.2">
      <c r="BO3497" s="490"/>
      <c r="BP3497" s="73"/>
      <c r="BQ3497" s="73"/>
      <c r="BR3497" s="73"/>
      <c r="BS3497" s="493"/>
      <c r="BT3497" s="493"/>
      <c r="BU3497" s="493"/>
      <c r="BV3497" s="70"/>
      <c r="BW3497" s="70"/>
      <c r="BX3497" s="70"/>
      <c r="BY3497" s="70"/>
      <c r="BZ3497" s="70"/>
      <c r="CA3497" s="70"/>
      <c r="CB3497" s="70"/>
      <c r="CC3497" s="70"/>
      <c r="CD3497" s="491"/>
      <c r="CE3497" s="491"/>
      <c r="CF3497" s="491"/>
      <c r="CG3497" s="491"/>
      <c r="CH3497" s="491"/>
      <c r="CI3497" s="491"/>
      <c r="CJ3497" s="491"/>
      <c r="CK3497" s="490"/>
      <c r="CL3497" s="186"/>
    </row>
    <row r="3498" spans="67:90" x14ac:dyDescent="0.2">
      <c r="BO3498" s="490"/>
      <c r="BP3498" s="73"/>
      <c r="BQ3498" s="73"/>
      <c r="BR3498" s="73"/>
      <c r="BS3498" s="493"/>
      <c r="BT3498" s="493"/>
      <c r="BU3498" s="493"/>
      <c r="BV3498" s="70"/>
      <c r="BW3498" s="70"/>
      <c r="BX3498" s="70"/>
      <c r="BY3498" s="70"/>
      <c r="BZ3498" s="70"/>
      <c r="CA3498" s="70"/>
      <c r="CB3498" s="70"/>
      <c r="CC3498" s="70"/>
      <c r="CD3498" s="491"/>
      <c r="CE3498" s="491"/>
      <c r="CF3498" s="491"/>
      <c r="CG3498" s="491"/>
      <c r="CH3498" s="491"/>
      <c r="CI3498" s="491"/>
      <c r="CJ3498" s="491"/>
      <c r="CK3498" s="490"/>
      <c r="CL3498" s="186"/>
    </row>
    <row r="3499" spans="67:90" x14ac:dyDescent="0.2">
      <c r="BO3499" s="490"/>
      <c r="BP3499" s="73"/>
      <c r="BQ3499" s="73"/>
      <c r="BR3499" s="73"/>
      <c r="BS3499" s="493"/>
      <c r="BT3499" s="493"/>
      <c r="BU3499" s="493"/>
      <c r="BV3499" s="70"/>
      <c r="BW3499" s="70"/>
      <c r="BX3499" s="70"/>
      <c r="BY3499" s="70"/>
      <c r="BZ3499" s="70"/>
      <c r="CA3499" s="70"/>
      <c r="CB3499" s="70"/>
      <c r="CC3499" s="70"/>
      <c r="CD3499" s="491"/>
      <c r="CE3499" s="491"/>
      <c r="CF3499" s="491"/>
      <c r="CG3499" s="491"/>
      <c r="CH3499" s="491"/>
      <c r="CI3499" s="491"/>
      <c r="CJ3499" s="491"/>
      <c r="CK3499" s="490"/>
      <c r="CL3499" s="186"/>
    </row>
    <row r="3500" spans="67:90" x14ac:dyDescent="0.2">
      <c r="BO3500" s="490"/>
      <c r="BP3500" s="73"/>
      <c r="BQ3500" s="73"/>
      <c r="BR3500" s="73"/>
      <c r="BS3500" s="493"/>
      <c r="BT3500" s="493"/>
      <c r="BU3500" s="493"/>
      <c r="BV3500" s="70"/>
      <c r="BW3500" s="70"/>
      <c r="BX3500" s="70"/>
      <c r="BY3500" s="70"/>
      <c r="BZ3500" s="70"/>
      <c r="CA3500" s="70"/>
      <c r="CB3500" s="70"/>
      <c r="CC3500" s="70"/>
      <c r="CD3500" s="491"/>
      <c r="CE3500" s="491"/>
      <c r="CF3500" s="491"/>
      <c r="CG3500" s="491"/>
      <c r="CH3500" s="491"/>
      <c r="CI3500" s="491"/>
      <c r="CJ3500" s="491"/>
      <c r="CK3500" s="490"/>
      <c r="CL3500" s="186"/>
    </row>
    <row r="3501" spans="67:90" x14ac:dyDescent="0.2">
      <c r="BO3501" s="490"/>
      <c r="BP3501" s="73"/>
      <c r="BQ3501" s="73"/>
      <c r="BR3501" s="73"/>
      <c r="BS3501" s="493"/>
      <c r="BT3501" s="493"/>
      <c r="BU3501" s="493"/>
      <c r="BV3501" s="70"/>
      <c r="BW3501" s="70"/>
      <c r="BX3501" s="70"/>
      <c r="BY3501" s="70"/>
      <c r="BZ3501" s="70"/>
      <c r="CA3501" s="70"/>
      <c r="CB3501" s="70"/>
      <c r="CC3501" s="70"/>
      <c r="CD3501" s="491"/>
      <c r="CE3501" s="491"/>
      <c r="CF3501" s="491"/>
      <c r="CG3501" s="491"/>
      <c r="CH3501" s="491"/>
      <c r="CI3501" s="491"/>
      <c r="CJ3501" s="491"/>
      <c r="CK3501" s="490"/>
      <c r="CL3501" s="186"/>
    </row>
    <row r="3502" spans="67:90" x14ac:dyDescent="0.2">
      <c r="BO3502" s="490"/>
      <c r="BP3502" s="73"/>
      <c r="BQ3502" s="73"/>
      <c r="BR3502" s="73"/>
      <c r="BS3502" s="493"/>
      <c r="BT3502" s="493"/>
      <c r="BU3502" s="493"/>
      <c r="BV3502" s="70"/>
      <c r="BW3502" s="70"/>
      <c r="BX3502" s="70"/>
      <c r="BY3502" s="70"/>
      <c r="BZ3502" s="70"/>
      <c r="CA3502" s="70"/>
      <c r="CB3502" s="70"/>
      <c r="CC3502" s="70"/>
      <c r="CD3502" s="491"/>
      <c r="CE3502" s="491"/>
      <c r="CF3502" s="491"/>
      <c r="CG3502" s="491"/>
      <c r="CH3502" s="491"/>
      <c r="CI3502" s="491"/>
      <c r="CJ3502" s="491"/>
      <c r="CK3502" s="490"/>
      <c r="CL3502" s="186"/>
    </row>
    <row r="3503" spans="67:90" x14ac:dyDescent="0.2">
      <c r="BO3503" s="490"/>
      <c r="BP3503" s="73"/>
      <c r="BQ3503" s="73"/>
      <c r="BR3503" s="73"/>
      <c r="BS3503" s="493"/>
      <c r="BT3503" s="493"/>
      <c r="BU3503" s="493"/>
      <c r="BV3503" s="70"/>
      <c r="BW3503" s="70"/>
      <c r="BX3503" s="70"/>
      <c r="BY3503" s="70"/>
      <c r="BZ3503" s="70"/>
      <c r="CA3503" s="70"/>
      <c r="CB3503" s="70"/>
      <c r="CC3503" s="70"/>
      <c r="CD3503" s="491"/>
      <c r="CE3503" s="491"/>
      <c r="CF3503" s="491"/>
      <c r="CG3503" s="491"/>
      <c r="CH3503" s="491"/>
      <c r="CI3503" s="491"/>
      <c r="CJ3503" s="491"/>
      <c r="CK3503" s="490"/>
      <c r="CL3503" s="186"/>
    </row>
    <row r="3504" spans="67:90" x14ac:dyDescent="0.2">
      <c r="BO3504" s="490"/>
      <c r="BP3504" s="73"/>
      <c r="BQ3504" s="73"/>
      <c r="BR3504" s="73"/>
      <c r="BS3504" s="493"/>
      <c r="BT3504" s="493"/>
      <c r="BU3504" s="493"/>
      <c r="BV3504" s="70"/>
      <c r="BW3504" s="70"/>
      <c r="BX3504" s="70"/>
      <c r="BY3504" s="70"/>
      <c r="BZ3504" s="70"/>
      <c r="CA3504" s="70"/>
      <c r="CB3504" s="70"/>
      <c r="CC3504" s="70"/>
      <c r="CD3504" s="491"/>
      <c r="CE3504" s="491"/>
      <c r="CF3504" s="491"/>
      <c r="CG3504" s="491"/>
      <c r="CH3504" s="491"/>
      <c r="CI3504" s="491"/>
      <c r="CJ3504" s="491"/>
      <c r="CK3504" s="490"/>
      <c r="CL3504" s="186"/>
    </row>
    <row r="3505" spans="67:90" x14ac:dyDescent="0.2">
      <c r="BO3505" s="490"/>
      <c r="BP3505" s="73"/>
      <c r="BQ3505" s="73"/>
      <c r="BR3505" s="73"/>
      <c r="BS3505" s="493"/>
      <c r="BT3505" s="493"/>
      <c r="BU3505" s="493"/>
      <c r="BV3505" s="70"/>
      <c r="BW3505" s="70"/>
      <c r="BX3505" s="70"/>
      <c r="BY3505" s="70"/>
      <c r="BZ3505" s="70"/>
      <c r="CA3505" s="70"/>
      <c r="CB3505" s="70"/>
      <c r="CC3505" s="70"/>
      <c r="CD3505" s="491"/>
      <c r="CE3505" s="491"/>
      <c r="CF3505" s="491"/>
      <c r="CG3505" s="491"/>
      <c r="CH3505" s="491"/>
      <c r="CI3505" s="491"/>
      <c r="CJ3505" s="491"/>
      <c r="CK3505" s="490"/>
      <c r="CL3505" s="186"/>
    </row>
    <row r="3506" spans="67:90" x14ac:dyDescent="0.2">
      <c r="BO3506" s="490"/>
      <c r="BP3506" s="73"/>
      <c r="BQ3506" s="73"/>
      <c r="BR3506" s="73"/>
      <c r="BS3506" s="493"/>
      <c r="BT3506" s="493"/>
      <c r="BU3506" s="493"/>
      <c r="BV3506" s="70"/>
      <c r="BW3506" s="70"/>
      <c r="BX3506" s="70"/>
      <c r="BY3506" s="70"/>
      <c r="BZ3506" s="70"/>
      <c r="CA3506" s="70"/>
      <c r="CB3506" s="70"/>
      <c r="CC3506" s="70"/>
      <c r="CD3506" s="491"/>
      <c r="CE3506" s="491"/>
      <c r="CF3506" s="491"/>
      <c r="CG3506" s="491"/>
      <c r="CH3506" s="491"/>
      <c r="CI3506" s="491"/>
      <c r="CJ3506" s="491"/>
      <c r="CK3506" s="490"/>
      <c r="CL3506" s="186"/>
    </row>
    <row r="3507" spans="67:90" x14ac:dyDescent="0.2">
      <c r="BO3507" s="490"/>
      <c r="BP3507" s="73"/>
      <c r="BQ3507" s="73"/>
      <c r="BR3507" s="73"/>
      <c r="BS3507" s="493"/>
      <c r="BT3507" s="493"/>
      <c r="BU3507" s="493"/>
      <c r="BV3507" s="70"/>
      <c r="BW3507" s="70"/>
      <c r="BX3507" s="70"/>
      <c r="BY3507" s="70"/>
      <c r="BZ3507" s="70"/>
      <c r="CA3507" s="70"/>
      <c r="CB3507" s="70"/>
      <c r="CC3507" s="70"/>
      <c r="CD3507" s="491"/>
      <c r="CE3507" s="491"/>
      <c r="CF3507" s="491"/>
      <c r="CG3507" s="491"/>
      <c r="CH3507" s="491"/>
      <c r="CI3507" s="491"/>
      <c r="CJ3507" s="491"/>
      <c r="CK3507" s="490"/>
      <c r="CL3507" s="186"/>
    </row>
    <row r="3508" spans="67:90" x14ac:dyDescent="0.2">
      <c r="BO3508" s="490"/>
      <c r="BP3508" s="73"/>
      <c r="BQ3508" s="73"/>
      <c r="BR3508" s="73"/>
      <c r="BS3508" s="493"/>
      <c r="BT3508" s="493"/>
      <c r="BU3508" s="493"/>
      <c r="BV3508" s="70"/>
      <c r="BW3508" s="70"/>
      <c r="BX3508" s="70"/>
      <c r="BY3508" s="70"/>
      <c r="BZ3508" s="70"/>
      <c r="CA3508" s="70"/>
      <c r="CB3508" s="70"/>
      <c r="CC3508" s="70"/>
      <c r="CD3508" s="491"/>
      <c r="CE3508" s="491"/>
      <c r="CF3508" s="491"/>
      <c r="CG3508" s="491"/>
      <c r="CH3508" s="491"/>
      <c r="CI3508" s="491"/>
      <c r="CJ3508" s="491"/>
      <c r="CK3508" s="490"/>
      <c r="CL3508" s="186"/>
    </row>
    <row r="3509" spans="67:90" x14ac:dyDescent="0.2">
      <c r="BO3509" s="490"/>
      <c r="BP3509" s="73"/>
      <c r="BQ3509" s="73"/>
      <c r="BR3509" s="73"/>
      <c r="BS3509" s="493"/>
      <c r="BT3509" s="493"/>
      <c r="BU3509" s="493"/>
      <c r="BV3509" s="70"/>
      <c r="BW3509" s="70"/>
      <c r="BX3509" s="70"/>
      <c r="BY3509" s="70"/>
      <c r="BZ3509" s="70"/>
      <c r="CA3509" s="70"/>
      <c r="CB3509" s="70"/>
      <c r="CC3509" s="70"/>
      <c r="CD3509" s="491"/>
      <c r="CE3509" s="491"/>
      <c r="CF3509" s="491"/>
      <c r="CG3509" s="491"/>
      <c r="CH3509" s="491"/>
      <c r="CI3509" s="491"/>
      <c r="CJ3509" s="491"/>
      <c r="CK3509" s="490"/>
      <c r="CL3509" s="186"/>
    </row>
    <row r="3510" spans="67:90" x14ac:dyDescent="0.2">
      <c r="BO3510" s="490"/>
      <c r="BP3510" s="73"/>
      <c r="BQ3510" s="73"/>
      <c r="BR3510" s="73"/>
      <c r="BS3510" s="493"/>
      <c r="BT3510" s="493"/>
      <c r="BU3510" s="493"/>
      <c r="BV3510" s="70"/>
      <c r="BW3510" s="70"/>
      <c r="BX3510" s="70"/>
      <c r="BY3510" s="70"/>
      <c r="BZ3510" s="70"/>
      <c r="CA3510" s="70"/>
      <c r="CB3510" s="70"/>
      <c r="CC3510" s="70"/>
      <c r="CD3510" s="491"/>
      <c r="CE3510" s="491"/>
      <c r="CF3510" s="491"/>
      <c r="CG3510" s="491"/>
      <c r="CH3510" s="491"/>
      <c r="CI3510" s="491"/>
      <c r="CJ3510" s="491"/>
      <c r="CK3510" s="490"/>
      <c r="CL3510" s="186"/>
    </row>
    <row r="3511" spans="67:90" x14ac:dyDescent="0.2">
      <c r="BO3511" s="490"/>
      <c r="BP3511" s="73"/>
      <c r="BQ3511" s="73"/>
      <c r="BR3511" s="73"/>
      <c r="BS3511" s="493"/>
      <c r="BT3511" s="493"/>
      <c r="BU3511" s="493"/>
      <c r="BV3511" s="70"/>
      <c r="BW3511" s="70"/>
      <c r="BX3511" s="70"/>
      <c r="BY3511" s="70"/>
      <c r="BZ3511" s="70"/>
      <c r="CA3511" s="70"/>
      <c r="CB3511" s="70"/>
      <c r="CC3511" s="70"/>
      <c r="CD3511" s="491"/>
      <c r="CE3511" s="491"/>
      <c r="CF3511" s="491"/>
      <c r="CG3511" s="491"/>
      <c r="CH3511" s="491"/>
      <c r="CI3511" s="491"/>
      <c r="CJ3511" s="491"/>
      <c r="CK3511" s="490"/>
      <c r="CL3511" s="186"/>
    </row>
    <row r="3512" spans="67:90" x14ac:dyDescent="0.2">
      <c r="BO3512" s="490"/>
      <c r="BP3512" s="73"/>
      <c r="BQ3512" s="73"/>
      <c r="BR3512" s="73"/>
      <c r="BS3512" s="493"/>
      <c r="BT3512" s="493"/>
      <c r="BU3512" s="493"/>
      <c r="BV3512" s="70"/>
      <c r="BW3512" s="70"/>
      <c r="BX3512" s="70"/>
      <c r="BY3512" s="70"/>
      <c r="BZ3512" s="70"/>
      <c r="CA3512" s="70"/>
      <c r="CB3512" s="70"/>
      <c r="CC3512" s="70"/>
      <c r="CD3512" s="491"/>
      <c r="CE3512" s="491"/>
      <c r="CF3512" s="491"/>
      <c r="CG3512" s="491"/>
      <c r="CH3512" s="491"/>
      <c r="CI3512" s="491"/>
      <c r="CJ3512" s="491"/>
      <c r="CK3512" s="490"/>
      <c r="CL3512" s="186"/>
    </row>
    <row r="3513" spans="67:90" x14ac:dyDescent="0.2">
      <c r="BO3513" s="490"/>
      <c r="BP3513" s="73"/>
      <c r="BQ3513" s="73"/>
      <c r="BR3513" s="73"/>
      <c r="BS3513" s="493"/>
      <c r="BT3513" s="493"/>
      <c r="BU3513" s="493"/>
      <c r="BV3513" s="70"/>
      <c r="BW3513" s="70"/>
      <c r="BX3513" s="70"/>
      <c r="BY3513" s="70"/>
      <c r="BZ3513" s="70"/>
      <c r="CA3513" s="70"/>
      <c r="CB3513" s="70"/>
      <c r="CC3513" s="70"/>
      <c r="CD3513" s="491"/>
      <c r="CE3513" s="491"/>
      <c r="CF3513" s="491"/>
      <c r="CG3513" s="491"/>
      <c r="CH3513" s="491"/>
      <c r="CI3513" s="491"/>
      <c r="CJ3513" s="491"/>
      <c r="CK3513" s="490"/>
      <c r="CL3513" s="186"/>
    </row>
    <row r="3514" spans="67:90" x14ac:dyDescent="0.2">
      <c r="BO3514" s="490"/>
      <c r="BP3514" s="73"/>
      <c r="BQ3514" s="73"/>
      <c r="BR3514" s="73"/>
      <c r="BS3514" s="493"/>
      <c r="BT3514" s="493"/>
      <c r="BU3514" s="493"/>
      <c r="BV3514" s="70"/>
      <c r="BW3514" s="70"/>
      <c r="BX3514" s="70"/>
      <c r="BY3514" s="70"/>
      <c r="BZ3514" s="70"/>
      <c r="CA3514" s="70"/>
      <c r="CB3514" s="70"/>
      <c r="CC3514" s="70"/>
      <c r="CD3514" s="491"/>
      <c r="CE3514" s="491"/>
      <c r="CF3514" s="491"/>
      <c r="CG3514" s="491"/>
      <c r="CH3514" s="491"/>
      <c r="CI3514" s="491"/>
      <c r="CJ3514" s="491"/>
      <c r="CK3514" s="490"/>
      <c r="CL3514" s="186"/>
    </row>
    <row r="3515" spans="67:90" x14ac:dyDescent="0.2">
      <c r="BO3515" s="490"/>
      <c r="BP3515" s="73"/>
      <c r="BQ3515" s="73"/>
      <c r="BR3515" s="73"/>
      <c r="BS3515" s="493"/>
      <c r="BT3515" s="493"/>
      <c r="BU3515" s="493"/>
      <c r="BV3515" s="70"/>
      <c r="BW3515" s="70"/>
      <c r="BX3515" s="70"/>
      <c r="BY3515" s="70"/>
      <c r="BZ3515" s="70"/>
      <c r="CA3515" s="70"/>
      <c r="CB3515" s="70"/>
      <c r="CC3515" s="70"/>
      <c r="CD3515" s="491"/>
      <c r="CE3515" s="491"/>
      <c r="CF3515" s="491"/>
      <c r="CG3515" s="491"/>
      <c r="CH3515" s="491"/>
      <c r="CI3515" s="491"/>
      <c r="CJ3515" s="491"/>
      <c r="CK3515" s="490"/>
      <c r="CL3515" s="186"/>
    </row>
    <row r="3516" spans="67:90" x14ac:dyDescent="0.2">
      <c r="BO3516" s="490"/>
      <c r="BP3516" s="73"/>
      <c r="BQ3516" s="73"/>
      <c r="BR3516" s="73"/>
      <c r="BS3516" s="493"/>
      <c r="BT3516" s="493"/>
      <c r="BU3516" s="493"/>
      <c r="BV3516" s="70"/>
      <c r="BW3516" s="70"/>
      <c r="BX3516" s="70"/>
      <c r="BY3516" s="70"/>
      <c r="BZ3516" s="70"/>
      <c r="CA3516" s="70"/>
      <c r="CB3516" s="70"/>
      <c r="CC3516" s="70"/>
      <c r="CD3516" s="491"/>
      <c r="CE3516" s="491"/>
      <c r="CF3516" s="491"/>
      <c r="CG3516" s="491"/>
      <c r="CH3516" s="491"/>
      <c r="CI3516" s="491"/>
      <c r="CJ3516" s="491"/>
      <c r="CK3516" s="490"/>
      <c r="CL3516" s="186"/>
    </row>
    <row r="3517" spans="67:90" x14ac:dyDescent="0.2">
      <c r="BO3517" s="490"/>
      <c r="BP3517" s="73"/>
      <c r="BQ3517" s="73"/>
      <c r="BR3517" s="73"/>
      <c r="BS3517" s="493"/>
      <c r="BT3517" s="493"/>
      <c r="BU3517" s="493"/>
      <c r="BV3517" s="70"/>
      <c r="BW3517" s="70"/>
      <c r="BX3517" s="70"/>
      <c r="BY3517" s="70"/>
      <c r="BZ3517" s="70"/>
      <c r="CA3517" s="70"/>
      <c r="CB3517" s="70"/>
      <c r="CC3517" s="70"/>
      <c r="CD3517" s="491"/>
      <c r="CE3517" s="491"/>
      <c r="CF3517" s="491"/>
      <c r="CG3517" s="491"/>
      <c r="CH3517" s="491"/>
      <c r="CI3517" s="491"/>
      <c r="CJ3517" s="491"/>
      <c r="CK3517" s="490"/>
      <c r="CL3517" s="186"/>
    </row>
    <row r="3518" spans="67:90" x14ac:dyDescent="0.2">
      <c r="BO3518" s="490"/>
      <c r="BP3518" s="73"/>
      <c r="BQ3518" s="73"/>
      <c r="BR3518" s="73"/>
      <c r="BS3518" s="493"/>
      <c r="BT3518" s="493"/>
      <c r="BU3518" s="493"/>
      <c r="BV3518" s="70"/>
      <c r="BW3518" s="70"/>
      <c r="BX3518" s="70"/>
      <c r="BY3518" s="70"/>
      <c r="BZ3518" s="70"/>
      <c r="CA3518" s="70"/>
      <c r="CB3518" s="70"/>
      <c r="CC3518" s="70"/>
      <c r="CD3518" s="491"/>
      <c r="CE3518" s="491"/>
      <c r="CF3518" s="491"/>
      <c r="CG3518" s="491"/>
      <c r="CH3518" s="491"/>
      <c r="CI3518" s="491"/>
      <c r="CJ3518" s="491"/>
      <c r="CK3518" s="490"/>
      <c r="CL3518" s="186"/>
    </row>
    <row r="3519" spans="67:90" x14ac:dyDescent="0.2">
      <c r="BO3519" s="490"/>
      <c r="BP3519" s="73"/>
      <c r="BQ3519" s="73"/>
      <c r="BR3519" s="73"/>
      <c r="BS3519" s="493"/>
      <c r="BT3519" s="493"/>
      <c r="BU3519" s="493"/>
      <c r="BV3519" s="70"/>
      <c r="BW3519" s="70"/>
      <c r="BX3519" s="70"/>
      <c r="BY3519" s="70"/>
      <c r="BZ3519" s="70"/>
      <c r="CA3519" s="70"/>
      <c r="CB3519" s="70"/>
      <c r="CC3519" s="70"/>
      <c r="CD3519" s="491"/>
      <c r="CE3519" s="491"/>
      <c r="CF3519" s="491"/>
      <c r="CG3519" s="491"/>
      <c r="CH3519" s="491"/>
      <c r="CI3519" s="491"/>
      <c r="CJ3519" s="491"/>
      <c r="CK3519" s="490"/>
      <c r="CL3519" s="186"/>
    </row>
    <row r="3520" spans="67:90" x14ac:dyDescent="0.2">
      <c r="BO3520" s="490"/>
      <c r="BP3520" s="73"/>
      <c r="BQ3520" s="73"/>
      <c r="BR3520" s="73"/>
      <c r="BS3520" s="493"/>
      <c r="BT3520" s="493"/>
      <c r="BU3520" s="493"/>
      <c r="BV3520" s="70"/>
      <c r="BW3520" s="70"/>
      <c r="BX3520" s="70"/>
      <c r="BY3520" s="70"/>
      <c r="BZ3520" s="70"/>
      <c r="CA3520" s="70"/>
      <c r="CB3520" s="70"/>
      <c r="CC3520" s="70"/>
      <c r="CD3520" s="491"/>
      <c r="CE3520" s="491"/>
      <c r="CF3520" s="491"/>
      <c r="CG3520" s="491"/>
      <c r="CH3520" s="491"/>
      <c r="CI3520" s="491"/>
      <c r="CJ3520" s="491"/>
      <c r="CK3520" s="490"/>
      <c r="CL3520" s="186"/>
    </row>
    <row r="3521" spans="67:90" x14ac:dyDescent="0.2">
      <c r="BO3521" s="490"/>
      <c r="BP3521" s="73"/>
      <c r="BQ3521" s="73"/>
      <c r="BR3521" s="73"/>
      <c r="BS3521" s="493"/>
      <c r="BT3521" s="493"/>
      <c r="BU3521" s="493"/>
      <c r="BV3521" s="70"/>
      <c r="BW3521" s="70"/>
      <c r="BX3521" s="70"/>
      <c r="BY3521" s="70"/>
      <c r="BZ3521" s="70"/>
      <c r="CA3521" s="70"/>
      <c r="CB3521" s="70"/>
      <c r="CC3521" s="70"/>
      <c r="CD3521" s="491"/>
      <c r="CE3521" s="491"/>
      <c r="CF3521" s="491"/>
      <c r="CG3521" s="491"/>
      <c r="CH3521" s="491"/>
      <c r="CI3521" s="491"/>
      <c r="CJ3521" s="491"/>
      <c r="CK3521" s="490"/>
      <c r="CL3521" s="186"/>
    </row>
    <row r="3522" spans="67:90" x14ac:dyDescent="0.2">
      <c r="BO3522" s="490"/>
      <c r="BP3522" s="73"/>
      <c r="BQ3522" s="73"/>
      <c r="BR3522" s="73"/>
      <c r="BS3522" s="493"/>
      <c r="BT3522" s="493"/>
      <c r="BU3522" s="493"/>
      <c r="BV3522" s="70"/>
      <c r="BW3522" s="70"/>
      <c r="BX3522" s="70"/>
      <c r="BY3522" s="70"/>
      <c r="BZ3522" s="70"/>
      <c r="CA3522" s="70"/>
      <c r="CB3522" s="70"/>
      <c r="CC3522" s="70"/>
      <c r="CD3522" s="491"/>
      <c r="CE3522" s="491"/>
      <c r="CF3522" s="491"/>
      <c r="CG3522" s="491"/>
      <c r="CH3522" s="491"/>
      <c r="CI3522" s="491"/>
      <c r="CJ3522" s="491"/>
      <c r="CK3522" s="490"/>
      <c r="CL3522" s="186"/>
    </row>
    <row r="3523" spans="67:90" x14ac:dyDescent="0.2">
      <c r="BO3523" s="490"/>
      <c r="BP3523" s="73"/>
      <c r="BQ3523" s="73"/>
      <c r="BR3523" s="73"/>
      <c r="BS3523" s="493"/>
      <c r="BT3523" s="493"/>
      <c r="BU3523" s="493"/>
      <c r="BV3523" s="70"/>
      <c r="BW3523" s="70"/>
      <c r="BX3523" s="70"/>
      <c r="BY3523" s="70"/>
      <c r="BZ3523" s="70"/>
      <c r="CA3523" s="70"/>
      <c r="CB3523" s="70"/>
      <c r="CC3523" s="70"/>
      <c r="CD3523" s="491"/>
      <c r="CE3523" s="491"/>
      <c r="CF3523" s="491"/>
      <c r="CG3523" s="491"/>
      <c r="CH3523" s="491"/>
      <c r="CI3523" s="491"/>
      <c r="CJ3523" s="491"/>
      <c r="CK3523" s="490"/>
      <c r="CL3523" s="186"/>
    </row>
    <row r="3524" spans="67:90" x14ac:dyDescent="0.2">
      <c r="BO3524" s="490"/>
      <c r="BP3524" s="73"/>
      <c r="BQ3524" s="73"/>
      <c r="BR3524" s="73"/>
      <c r="BS3524" s="493"/>
      <c r="BT3524" s="493"/>
      <c r="BU3524" s="493"/>
      <c r="BV3524" s="70"/>
      <c r="BW3524" s="70"/>
      <c r="BX3524" s="70"/>
      <c r="BY3524" s="70"/>
      <c r="BZ3524" s="70"/>
      <c r="CA3524" s="70"/>
      <c r="CB3524" s="70"/>
      <c r="CC3524" s="70"/>
      <c r="CD3524" s="491"/>
      <c r="CE3524" s="491"/>
      <c r="CF3524" s="491"/>
      <c r="CG3524" s="491"/>
      <c r="CH3524" s="491"/>
      <c r="CI3524" s="491"/>
      <c r="CJ3524" s="491"/>
      <c r="CK3524" s="490"/>
      <c r="CL3524" s="186"/>
    </row>
    <row r="3525" spans="67:90" x14ac:dyDescent="0.2">
      <c r="BO3525" s="490"/>
      <c r="BP3525" s="73"/>
      <c r="BQ3525" s="73"/>
      <c r="BR3525" s="73"/>
      <c r="BS3525" s="493"/>
      <c r="BT3525" s="493"/>
      <c r="BU3525" s="493"/>
      <c r="BV3525" s="70"/>
      <c r="BW3525" s="70"/>
      <c r="BX3525" s="70"/>
      <c r="BY3525" s="70"/>
      <c r="BZ3525" s="70"/>
      <c r="CA3525" s="70"/>
      <c r="CB3525" s="70"/>
      <c r="CC3525" s="70"/>
      <c r="CD3525" s="491"/>
      <c r="CE3525" s="491"/>
      <c r="CF3525" s="491"/>
      <c r="CG3525" s="491"/>
      <c r="CH3525" s="491"/>
      <c r="CI3525" s="491"/>
      <c r="CJ3525" s="491"/>
      <c r="CK3525" s="490"/>
      <c r="CL3525" s="186"/>
    </row>
    <row r="3526" spans="67:90" x14ac:dyDescent="0.2">
      <c r="BO3526" s="490"/>
      <c r="BP3526" s="73"/>
      <c r="BQ3526" s="73"/>
      <c r="BR3526" s="73"/>
      <c r="BS3526" s="493"/>
      <c r="BT3526" s="493"/>
      <c r="BU3526" s="493"/>
      <c r="BV3526" s="70"/>
      <c r="BW3526" s="70"/>
      <c r="BX3526" s="70"/>
      <c r="BY3526" s="70"/>
      <c r="BZ3526" s="70"/>
      <c r="CA3526" s="70"/>
      <c r="CB3526" s="70"/>
      <c r="CC3526" s="70"/>
      <c r="CD3526" s="491"/>
      <c r="CE3526" s="491"/>
      <c r="CF3526" s="491"/>
      <c r="CG3526" s="491"/>
      <c r="CH3526" s="491"/>
      <c r="CI3526" s="491"/>
      <c r="CJ3526" s="491"/>
      <c r="CK3526" s="490"/>
      <c r="CL3526" s="186"/>
    </row>
    <row r="3527" spans="67:90" x14ac:dyDescent="0.2">
      <c r="BO3527" s="490"/>
      <c r="BP3527" s="73"/>
      <c r="BQ3527" s="73"/>
      <c r="BR3527" s="73"/>
      <c r="BS3527" s="493"/>
      <c r="BT3527" s="493"/>
      <c r="BU3527" s="493"/>
      <c r="BV3527" s="70"/>
      <c r="BW3527" s="70"/>
      <c r="BX3527" s="70"/>
      <c r="BY3527" s="70"/>
      <c r="BZ3527" s="70"/>
      <c r="CA3527" s="70"/>
      <c r="CB3527" s="70"/>
      <c r="CC3527" s="70"/>
      <c r="CD3527" s="491"/>
      <c r="CE3527" s="491"/>
      <c r="CF3527" s="491"/>
      <c r="CG3527" s="491"/>
      <c r="CH3527" s="491"/>
      <c r="CI3527" s="491"/>
      <c r="CJ3527" s="491"/>
      <c r="CK3527" s="490"/>
      <c r="CL3527" s="186"/>
    </row>
    <row r="3528" spans="67:90" x14ac:dyDescent="0.2">
      <c r="BO3528" s="490"/>
      <c r="BP3528" s="73"/>
      <c r="BQ3528" s="73"/>
      <c r="BR3528" s="73"/>
      <c r="BS3528" s="493"/>
      <c r="BT3528" s="493"/>
      <c r="BU3528" s="493"/>
      <c r="BV3528" s="70"/>
      <c r="BW3528" s="70"/>
      <c r="BX3528" s="70"/>
      <c r="BY3528" s="70"/>
      <c r="BZ3528" s="70"/>
      <c r="CA3528" s="70"/>
      <c r="CB3528" s="70"/>
      <c r="CC3528" s="70"/>
      <c r="CD3528" s="491"/>
      <c r="CE3528" s="491"/>
      <c r="CF3528" s="491"/>
      <c r="CG3528" s="491"/>
      <c r="CH3528" s="491"/>
      <c r="CI3528" s="491"/>
      <c r="CJ3528" s="491"/>
      <c r="CK3528" s="490"/>
      <c r="CL3528" s="186"/>
    </row>
    <row r="3529" spans="67:90" x14ac:dyDescent="0.2">
      <c r="BO3529" s="490"/>
      <c r="BP3529" s="73"/>
      <c r="BQ3529" s="73"/>
      <c r="BR3529" s="73"/>
      <c r="BS3529" s="493"/>
      <c r="BT3529" s="493"/>
      <c r="BU3529" s="493"/>
      <c r="BV3529" s="70"/>
      <c r="BW3529" s="70"/>
      <c r="BX3529" s="70"/>
      <c r="BY3529" s="70"/>
      <c r="BZ3529" s="70"/>
      <c r="CA3529" s="70"/>
      <c r="CB3529" s="70"/>
      <c r="CC3529" s="70"/>
      <c r="CD3529" s="491"/>
      <c r="CE3529" s="491"/>
      <c r="CF3529" s="491"/>
      <c r="CG3529" s="491"/>
      <c r="CH3529" s="491"/>
      <c r="CI3529" s="491"/>
      <c r="CJ3529" s="491"/>
      <c r="CK3529" s="490"/>
      <c r="CL3529" s="186"/>
    </row>
    <row r="3530" spans="67:90" x14ac:dyDescent="0.2">
      <c r="BO3530" s="490"/>
      <c r="BP3530" s="73"/>
      <c r="BQ3530" s="73"/>
      <c r="BR3530" s="73"/>
      <c r="BS3530" s="493"/>
      <c r="BT3530" s="493"/>
      <c r="BU3530" s="493"/>
      <c r="BV3530" s="70"/>
      <c r="BW3530" s="70"/>
      <c r="BX3530" s="70"/>
      <c r="BY3530" s="70"/>
      <c r="BZ3530" s="70"/>
      <c r="CA3530" s="70"/>
      <c r="CB3530" s="70"/>
      <c r="CC3530" s="70"/>
      <c r="CD3530" s="491"/>
      <c r="CE3530" s="491"/>
      <c r="CF3530" s="491"/>
      <c r="CG3530" s="491"/>
      <c r="CH3530" s="491"/>
      <c r="CI3530" s="491"/>
      <c r="CJ3530" s="491"/>
      <c r="CK3530" s="490"/>
      <c r="CL3530" s="186"/>
    </row>
    <row r="3531" spans="67:90" x14ac:dyDescent="0.2">
      <c r="BO3531" s="490"/>
      <c r="BP3531" s="73"/>
      <c r="BQ3531" s="73"/>
      <c r="BR3531" s="73"/>
      <c r="BS3531" s="493"/>
      <c r="BT3531" s="493"/>
      <c r="BU3531" s="493"/>
      <c r="BV3531" s="70"/>
      <c r="BW3531" s="70"/>
      <c r="BX3531" s="70"/>
      <c r="BY3531" s="70"/>
      <c r="BZ3531" s="70"/>
      <c r="CA3531" s="70"/>
      <c r="CB3531" s="70"/>
      <c r="CC3531" s="70"/>
      <c r="CD3531" s="491"/>
      <c r="CE3531" s="491"/>
      <c r="CF3531" s="491"/>
      <c r="CG3531" s="491"/>
      <c r="CH3531" s="491"/>
      <c r="CI3531" s="491"/>
      <c r="CJ3531" s="491"/>
      <c r="CK3531" s="490"/>
      <c r="CL3531" s="186"/>
    </row>
    <row r="3532" spans="67:90" x14ac:dyDescent="0.2">
      <c r="BO3532" s="490"/>
      <c r="BP3532" s="73"/>
      <c r="BQ3532" s="73"/>
      <c r="BR3532" s="73"/>
      <c r="BS3532" s="493"/>
      <c r="BT3532" s="493"/>
      <c r="BU3532" s="493"/>
      <c r="BV3532" s="70"/>
      <c r="BW3532" s="70"/>
      <c r="BX3532" s="70"/>
      <c r="BY3532" s="70"/>
      <c r="BZ3532" s="70"/>
      <c r="CA3532" s="70"/>
      <c r="CB3532" s="70"/>
      <c r="CC3532" s="70"/>
      <c r="CD3532" s="491"/>
      <c r="CE3532" s="491"/>
      <c r="CF3532" s="491"/>
      <c r="CG3532" s="491"/>
      <c r="CH3532" s="491"/>
      <c r="CI3532" s="491"/>
      <c r="CJ3532" s="491"/>
      <c r="CK3532" s="490"/>
      <c r="CL3532" s="186"/>
    </row>
    <row r="3533" spans="67:90" x14ac:dyDescent="0.2">
      <c r="BO3533" s="490"/>
      <c r="BP3533" s="73"/>
      <c r="BQ3533" s="73"/>
      <c r="BR3533" s="73"/>
      <c r="BS3533" s="493"/>
      <c r="BT3533" s="493"/>
      <c r="BU3533" s="493"/>
      <c r="BV3533" s="70"/>
      <c r="BW3533" s="70"/>
      <c r="BX3533" s="70"/>
      <c r="BY3533" s="70"/>
      <c r="BZ3533" s="70"/>
      <c r="CA3533" s="70"/>
      <c r="CB3533" s="70"/>
      <c r="CC3533" s="70"/>
      <c r="CD3533" s="491"/>
      <c r="CE3533" s="491"/>
      <c r="CF3533" s="491"/>
      <c r="CG3533" s="491"/>
      <c r="CH3533" s="491"/>
      <c r="CI3533" s="491"/>
      <c r="CJ3533" s="491"/>
      <c r="CK3533" s="490"/>
      <c r="CL3533" s="186"/>
    </row>
    <row r="3534" spans="67:90" x14ac:dyDescent="0.2">
      <c r="BO3534" s="490"/>
      <c r="BP3534" s="73"/>
      <c r="BQ3534" s="73"/>
      <c r="BR3534" s="73"/>
      <c r="BS3534" s="493"/>
      <c r="BT3534" s="493"/>
      <c r="BU3534" s="493"/>
      <c r="BV3534" s="70"/>
      <c r="BW3534" s="70"/>
      <c r="BX3534" s="70"/>
      <c r="BY3534" s="70"/>
      <c r="BZ3534" s="70"/>
      <c r="CA3534" s="70"/>
      <c r="CB3534" s="70"/>
      <c r="CC3534" s="70"/>
      <c r="CD3534" s="491"/>
      <c r="CE3534" s="491"/>
      <c r="CF3534" s="491"/>
      <c r="CG3534" s="491"/>
      <c r="CH3534" s="491"/>
      <c r="CI3534" s="491"/>
      <c r="CJ3534" s="491"/>
      <c r="CK3534" s="490"/>
      <c r="CL3534" s="186"/>
    </row>
    <row r="3535" spans="67:90" x14ac:dyDescent="0.2">
      <c r="BO3535" s="490"/>
      <c r="BP3535" s="73"/>
      <c r="BQ3535" s="73"/>
      <c r="BR3535" s="73"/>
      <c r="BS3535" s="493"/>
      <c r="BT3535" s="493"/>
      <c r="BU3535" s="493"/>
      <c r="BV3535" s="70"/>
      <c r="BW3535" s="70"/>
      <c r="BX3535" s="70"/>
      <c r="BY3535" s="70"/>
      <c r="BZ3535" s="70"/>
      <c r="CA3535" s="70"/>
      <c r="CB3535" s="70"/>
      <c r="CC3535" s="70"/>
      <c r="CD3535" s="491"/>
      <c r="CE3535" s="491"/>
      <c r="CF3535" s="491"/>
      <c r="CG3535" s="491"/>
      <c r="CH3535" s="491"/>
      <c r="CI3535" s="491"/>
      <c r="CJ3535" s="491"/>
      <c r="CK3535" s="490"/>
      <c r="CL3535" s="186"/>
    </row>
    <row r="3536" spans="67:90" x14ac:dyDescent="0.2">
      <c r="BO3536" s="490"/>
      <c r="BP3536" s="73"/>
      <c r="BQ3536" s="73"/>
      <c r="BR3536" s="73"/>
      <c r="BS3536" s="493"/>
      <c r="BT3536" s="493"/>
      <c r="BU3536" s="493"/>
      <c r="BV3536" s="70"/>
      <c r="BW3536" s="70"/>
      <c r="BX3536" s="70"/>
      <c r="BY3536" s="70"/>
      <c r="BZ3536" s="70"/>
      <c r="CA3536" s="70"/>
      <c r="CB3536" s="70"/>
      <c r="CC3536" s="70"/>
      <c r="CD3536" s="491"/>
      <c r="CE3536" s="491"/>
      <c r="CF3536" s="491"/>
      <c r="CG3536" s="491"/>
      <c r="CH3536" s="491"/>
      <c r="CI3536" s="491"/>
      <c r="CJ3536" s="491"/>
      <c r="CK3536" s="490"/>
      <c r="CL3536" s="186"/>
    </row>
    <row r="3537" spans="67:90" x14ac:dyDescent="0.2">
      <c r="BO3537" s="490"/>
      <c r="BP3537" s="73"/>
      <c r="BQ3537" s="73"/>
      <c r="BR3537" s="73"/>
      <c r="BS3537" s="493"/>
      <c r="BT3537" s="493"/>
      <c r="BU3537" s="493"/>
      <c r="BV3537" s="70"/>
      <c r="BW3537" s="70"/>
      <c r="BX3537" s="70"/>
      <c r="BY3537" s="70"/>
      <c r="BZ3537" s="70"/>
      <c r="CA3537" s="70"/>
      <c r="CB3537" s="70"/>
      <c r="CC3537" s="70"/>
      <c r="CD3537" s="491"/>
      <c r="CE3537" s="491"/>
      <c r="CF3537" s="491"/>
      <c r="CG3537" s="491"/>
      <c r="CH3537" s="491"/>
      <c r="CI3537" s="491"/>
      <c r="CJ3537" s="491"/>
      <c r="CK3537" s="490"/>
      <c r="CL3537" s="186"/>
    </row>
    <row r="3538" spans="67:90" x14ac:dyDescent="0.2">
      <c r="BO3538" s="490"/>
      <c r="BP3538" s="73"/>
      <c r="BQ3538" s="73"/>
      <c r="BR3538" s="73"/>
      <c r="BS3538" s="493"/>
      <c r="BT3538" s="493"/>
      <c r="BU3538" s="493"/>
      <c r="BV3538" s="70"/>
      <c r="BW3538" s="70"/>
      <c r="BX3538" s="70"/>
      <c r="BY3538" s="70"/>
      <c r="BZ3538" s="70"/>
      <c r="CA3538" s="70"/>
      <c r="CB3538" s="70"/>
      <c r="CC3538" s="70"/>
      <c r="CD3538" s="491"/>
      <c r="CE3538" s="491"/>
      <c r="CF3538" s="491"/>
      <c r="CG3538" s="491"/>
      <c r="CH3538" s="491"/>
      <c r="CI3538" s="491"/>
      <c r="CJ3538" s="491"/>
      <c r="CK3538" s="490"/>
      <c r="CL3538" s="186"/>
    </row>
    <row r="3539" spans="67:90" x14ac:dyDescent="0.2">
      <c r="BO3539" s="490"/>
      <c r="BP3539" s="73"/>
      <c r="BQ3539" s="73"/>
      <c r="BR3539" s="73"/>
      <c r="BS3539" s="493"/>
      <c r="BT3539" s="493"/>
      <c r="BU3539" s="493"/>
      <c r="BV3539" s="70"/>
      <c r="BW3539" s="70"/>
      <c r="BX3539" s="70"/>
      <c r="BY3539" s="70"/>
      <c r="BZ3539" s="70"/>
      <c r="CA3539" s="70"/>
      <c r="CB3539" s="70"/>
      <c r="CC3539" s="70"/>
      <c r="CD3539" s="491"/>
      <c r="CE3539" s="491"/>
      <c r="CF3539" s="491"/>
      <c r="CG3539" s="491"/>
      <c r="CH3539" s="491"/>
      <c r="CI3539" s="491"/>
      <c r="CJ3539" s="491"/>
      <c r="CK3539" s="490"/>
      <c r="CL3539" s="186"/>
    </row>
    <row r="3540" spans="67:90" x14ac:dyDescent="0.2">
      <c r="BO3540" s="490"/>
      <c r="BP3540" s="73"/>
      <c r="BQ3540" s="73"/>
      <c r="BR3540" s="73"/>
      <c r="BS3540" s="493"/>
      <c r="BT3540" s="493"/>
      <c r="BU3540" s="493"/>
      <c r="BV3540" s="70"/>
      <c r="BW3540" s="70"/>
      <c r="BX3540" s="70"/>
      <c r="BY3540" s="70"/>
      <c r="BZ3540" s="70"/>
      <c r="CA3540" s="70"/>
      <c r="CB3540" s="70"/>
      <c r="CC3540" s="70"/>
      <c r="CD3540" s="491"/>
      <c r="CE3540" s="491"/>
      <c r="CF3540" s="491"/>
      <c r="CG3540" s="491"/>
      <c r="CH3540" s="491"/>
      <c r="CI3540" s="491"/>
      <c r="CJ3540" s="491"/>
      <c r="CK3540" s="490"/>
      <c r="CL3540" s="186"/>
    </row>
    <row r="3541" spans="67:90" x14ac:dyDescent="0.2">
      <c r="BO3541" s="490"/>
      <c r="BP3541" s="73"/>
      <c r="BQ3541" s="73"/>
      <c r="BR3541" s="73"/>
      <c r="BS3541" s="493"/>
      <c r="BT3541" s="493"/>
      <c r="BU3541" s="493"/>
      <c r="BV3541" s="70"/>
      <c r="BW3541" s="70"/>
      <c r="BX3541" s="70"/>
      <c r="BY3541" s="70"/>
      <c r="BZ3541" s="70"/>
      <c r="CA3541" s="70"/>
      <c r="CB3541" s="70"/>
      <c r="CC3541" s="70"/>
      <c r="CD3541" s="491"/>
      <c r="CE3541" s="491"/>
      <c r="CF3541" s="491"/>
      <c r="CG3541" s="491"/>
      <c r="CH3541" s="491"/>
      <c r="CI3541" s="491"/>
      <c r="CJ3541" s="491"/>
      <c r="CK3541" s="490"/>
      <c r="CL3541" s="186"/>
    </row>
    <row r="3542" spans="67:90" x14ac:dyDescent="0.2">
      <c r="BO3542" s="490"/>
      <c r="BP3542" s="73"/>
      <c r="BQ3542" s="73"/>
      <c r="BR3542" s="73"/>
      <c r="BS3542" s="493"/>
      <c r="BT3542" s="493"/>
      <c r="BU3542" s="493"/>
      <c r="BV3542" s="70"/>
      <c r="BW3542" s="70"/>
      <c r="BX3542" s="70"/>
      <c r="BY3542" s="70"/>
      <c r="BZ3542" s="70"/>
      <c r="CA3542" s="70"/>
      <c r="CB3542" s="70"/>
      <c r="CC3542" s="70"/>
      <c r="CD3542" s="491"/>
      <c r="CE3542" s="491"/>
      <c r="CF3542" s="491"/>
      <c r="CG3542" s="491"/>
      <c r="CH3542" s="491"/>
      <c r="CI3542" s="491"/>
      <c r="CJ3542" s="491"/>
      <c r="CK3542" s="490"/>
      <c r="CL3542" s="186"/>
    </row>
    <row r="3543" spans="67:90" x14ac:dyDescent="0.2">
      <c r="BO3543" s="490"/>
      <c r="BP3543" s="73"/>
      <c r="BQ3543" s="73"/>
      <c r="BR3543" s="73"/>
      <c r="BS3543" s="493"/>
      <c r="BT3543" s="493"/>
      <c r="BU3543" s="493"/>
      <c r="BV3543" s="70"/>
      <c r="BW3543" s="70"/>
      <c r="BX3543" s="70"/>
      <c r="BY3543" s="70"/>
      <c r="BZ3543" s="70"/>
      <c r="CA3543" s="70"/>
      <c r="CB3543" s="70"/>
      <c r="CC3543" s="70"/>
      <c r="CD3543" s="491"/>
      <c r="CE3543" s="491"/>
      <c r="CF3543" s="491"/>
      <c r="CG3543" s="491"/>
      <c r="CH3543" s="491"/>
      <c r="CI3543" s="491"/>
      <c r="CJ3543" s="491"/>
      <c r="CK3543" s="490"/>
      <c r="CL3543" s="186"/>
    </row>
    <row r="3544" spans="67:90" x14ac:dyDescent="0.2">
      <c r="BO3544" s="490"/>
      <c r="BP3544" s="73"/>
      <c r="BQ3544" s="73"/>
      <c r="BR3544" s="73"/>
      <c r="BS3544" s="493"/>
      <c r="BT3544" s="493"/>
      <c r="BU3544" s="493"/>
      <c r="BV3544" s="70"/>
      <c r="BW3544" s="70"/>
      <c r="BX3544" s="70"/>
      <c r="BY3544" s="70"/>
      <c r="BZ3544" s="70"/>
      <c r="CA3544" s="70"/>
      <c r="CB3544" s="70"/>
      <c r="CC3544" s="70"/>
      <c r="CD3544" s="491"/>
      <c r="CE3544" s="491"/>
      <c r="CF3544" s="491"/>
      <c r="CG3544" s="491"/>
      <c r="CH3544" s="491"/>
      <c r="CI3544" s="491"/>
      <c r="CJ3544" s="491"/>
      <c r="CK3544" s="490"/>
      <c r="CL3544" s="186"/>
    </row>
    <row r="3545" spans="67:90" x14ac:dyDescent="0.2">
      <c r="BO3545" s="490"/>
      <c r="BP3545" s="73"/>
      <c r="BQ3545" s="73"/>
      <c r="BR3545" s="73"/>
      <c r="BS3545" s="493"/>
      <c r="BT3545" s="493"/>
      <c r="BU3545" s="493"/>
      <c r="BV3545" s="70"/>
      <c r="BW3545" s="70"/>
      <c r="BX3545" s="70"/>
      <c r="BY3545" s="70"/>
      <c r="BZ3545" s="70"/>
      <c r="CA3545" s="70"/>
      <c r="CB3545" s="70"/>
      <c r="CC3545" s="70"/>
      <c r="CD3545" s="491"/>
      <c r="CE3545" s="491"/>
      <c r="CF3545" s="491"/>
      <c r="CG3545" s="491"/>
      <c r="CH3545" s="491"/>
      <c r="CI3545" s="491"/>
      <c r="CJ3545" s="491"/>
      <c r="CK3545" s="490"/>
      <c r="CL3545" s="186"/>
    </row>
    <row r="3546" spans="67:90" x14ac:dyDescent="0.2">
      <c r="BO3546" s="490"/>
      <c r="BP3546" s="73"/>
      <c r="BQ3546" s="73"/>
      <c r="BR3546" s="73"/>
      <c r="BS3546" s="493"/>
      <c r="BT3546" s="493"/>
      <c r="BU3546" s="493"/>
      <c r="BV3546" s="70"/>
      <c r="BW3546" s="70"/>
      <c r="BX3546" s="70"/>
      <c r="BY3546" s="70"/>
      <c r="BZ3546" s="70"/>
      <c r="CA3546" s="70"/>
      <c r="CB3546" s="70"/>
      <c r="CC3546" s="70"/>
      <c r="CD3546" s="491"/>
      <c r="CE3546" s="491"/>
      <c r="CF3546" s="491"/>
      <c r="CG3546" s="491"/>
      <c r="CH3546" s="491"/>
      <c r="CI3546" s="491"/>
      <c r="CJ3546" s="491"/>
      <c r="CK3546" s="490"/>
      <c r="CL3546" s="186"/>
    </row>
    <row r="3547" spans="67:90" x14ac:dyDescent="0.2">
      <c r="BO3547" s="490"/>
      <c r="BP3547" s="73"/>
      <c r="BQ3547" s="73"/>
      <c r="BR3547" s="73"/>
      <c r="BS3547" s="493"/>
      <c r="BT3547" s="493"/>
      <c r="BU3547" s="493"/>
      <c r="BV3547" s="70"/>
      <c r="BW3547" s="70"/>
      <c r="BX3547" s="70"/>
      <c r="BY3547" s="70"/>
      <c r="BZ3547" s="70"/>
      <c r="CA3547" s="70"/>
      <c r="CB3547" s="70"/>
      <c r="CC3547" s="70"/>
      <c r="CD3547" s="491"/>
      <c r="CE3547" s="491"/>
      <c r="CF3547" s="491"/>
      <c r="CG3547" s="491"/>
      <c r="CH3547" s="491"/>
      <c r="CI3547" s="491"/>
      <c r="CJ3547" s="491"/>
      <c r="CK3547" s="490"/>
      <c r="CL3547" s="186"/>
    </row>
    <row r="3548" spans="67:90" x14ac:dyDescent="0.2">
      <c r="BO3548" s="490"/>
      <c r="BP3548" s="73"/>
      <c r="BQ3548" s="73"/>
      <c r="BR3548" s="73"/>
      <c r="BS3548" s="493"/>
      <c r="BT3548" s="493"/>
      <c r="BU3548" s="493"/>
      <c r="BV3548" s="70"/>
      <c r="BW3548" s="70"/>
      <c r="BX3548" s="70"/>
      <c r="BY3548" s="70"/>
      <c r="BZ3548" s="70"/>
      <c r="CA3548" s="70"/>
      <c r="CB3548" s="70"/>
      <c r="CC3548" s="70"/>
      <c r="CD3548" s="491"/>
      <c r="CE3548" s="491"/>
      <c r="CF3548" s="491"/>
      <c r="CG3548" s="491"/>
      <c r="CH3548" s="491"/>
      <c r="CI3548" s="491"/>
      <c r="CJ3548" s="491"/>
      <c r="CK3548" s="490"/>
      <c r="CL3548" s="186"/>
    </row>
    <row r="3549" spans="67:90" x14ac:dyDescent="0.2">
      <c r="BO3549" s="490"/>
      <c r="BP3549" s="73"/>
      <c r="BQ3549" s="73"/>
      <c r="BR3549" s="73"/>
      <c r="BS3549" s="493"/>
      <c r="BT3549" s="493"/>
      <c r="BU3549" s="493"/>
      <c r="BV3549" s="70"/>
      <c r="BW3549" s="70"/>
      <c r="BX3549" s="70"/>
      <c r="BY3549" s="70"/>
      <c r="BZ3549" s="70"/>
      <c r="CA3549" s="70"/>
      <c r="CB3549" s="70"/>
      <c r="CC3549" s="70"/>
      <c r="CD3549" s="491"/>
      <c r="CE3549" s="491"/>
      <c r="CF3549" s="491"/>
      <c r="CG3549" s="491"/>
      <c r="CH3549" s="491"/>
      <c r="CI3549" s="491"/>
      <c r="CJ3549" s="491"/>
      <c r="CK3549" s="490"/>
      <c r="CL3549" s="186"/>
    </row>
    <row r="3550" spans="67:90" x14ac:dyDescent="0.2">
      <c r="BO3550" s="490"/>
      <c r="BP3550" s="73"/>
      <c r="BQ3550" s="73"/>
      <c r="BR3550" s="73"/>
      <c r="BS3550" s="493"/>
      <c r="BT3550" s="493"/>
      <c r="BU3550" s="493"/>
      <c r="BV3550" s="70"/>
      <c r="BW3550" s="70"/>
      <c r="BX3550" s="70"/>
      <c r="BY3550" s="70"/>
      <c r="BZ3550" s="70"/>
      <c r="CA3550" s="70"/>
      <c r="CB3550" s="70"/>
      <c r="CC3550" s="70"/>
      <c r="CD3550" s="491"/>
      <c r="CE3550" s="491"/>
      <c r="CF3550" s="491"/>
      <c r="CG3550" s="491"/>
      <c r="CH3550" s="491"/>
      <c r="CI3550" s="491"/>
      <c r="CJ3550" s="491"/>
      <c r="CK3550" s="490"/>
      <c r="CL3550" s="186"/>
    </row>
    <row r="3551" spans="67:90" x14ac:dyDescent="0.2">
      <c r="BO3551" s="490"/>
      <c r="BP3551" s="73"/>
      <c r="BQ3551" s="73"/>
      <c r="BR3551" s="73"/>
      <c r="BS3551" s="493"/>
      <c r="BT3551" s="493"/>
      <c r="BU3551" s="493"/>
      <c r="BV3551" s="70"/>
      <c r="BW3551" s="70"/>
      <c r="BX3551" s="70"/>
      <c r="BY3551" s="70"/>
      <c r="BZ3551" s="70"/>
      <c r="CA3551" s="70"/>
      <c r="CB3551" s="70"/>
      <c r="CC3551" s="70"/>
      <c r="CD3551" s="491"/>
      <c r="CE3551" s="491"/>
      <c r="CF3551" s="491"/>
      <c r="CG3551" s="491"/>
      <c r="CH3551" s="491"/>
      <c r="CI3551" s="491"/>
      <c r="CJ3551" s="491"/>
      <c r="CK3551" s="490"/>
      <c r="CL3551" s="186"/>
    </row>
    <row r="3552" spans="67:90" x14ac:dyDescent="0.2">
      <c r="BO3552" s="490"/>
      <c r="BP3552" s="73"/>
      <c r="BQ3552" s="73"/>
      <c r="BR3552" s="73"/>
      <c r="BS3552" s="493"/>
      <c r="BT3552" s="493"/>
      <c r="BU3552" s="493"/>
      <c r="BV3552" s="70"/>
      <c r="BW3552" s="70"/>
      <c r="BX3552" s="70"/>
      <c r="BY3552" s="70"/>
      <c r="BZ3552" s="70"/>
      <c r="CA3552" s="70"/>
      <c r="CB3552" s="70"/>
      <c r="CC3552" s="70"/>
      <c r="CD3552" s="491"/>
      <c r="CE3552" s="491"/>
      <c r="CF3552" s="491"/>
      <c r="CG3552" s="491"/>
      <c r="CH3552" s="491"/>
      <c r="CI3552" s="491"/>
      <c r="CJ3552" s="491"/>
      <c r="CK3552" s="490"/>
      <c r="CL3552" s="186"/>
    </row>
    <row r="3553" spans="67:90" x14ac:dyDescent="0.2">
      <c r="BO3553" s="490"/>
      <c r="BP3553" s="73"/>
      <c r="BQ3553" s="73"/>
      <c r="BR3553" s="73"/>
      <c r="BS3553" s="493"/>
      <c r="BT3553" s="493"/>
      <c r="BU3553" s="493"/>
      <c r="BV3553" s="70"/>
      <c r="BW3553" s="70"/>
      <c r="BX3553" s="70"/>
      <c r="BY3553" s="70"/>
      <c r="BZ3553" s="70"/>
      <c r="CA3553" s="70"/>
      <c r="CB3553" s="70"/>
      <c r="CC3553" s="70"/>
      <c r="CD3553" s="491"/>
      <c r="CE3553" s="491"/>
      <c r="CF3553" s="491"/>
      <c r="CG3553" s="491"/>
      <c r="CH3553" s="491"/>
      <c r="CI3553" s="491"/>
      <c r="CJ3553" s="491"/>
      <c r="CK3553" s="490"/>
      <c r="CL3553" s="186"/>
    </row>
    <row r="3554" spans="67:90" x14ac:dyDescent="0.2">
      <c r="BO3554" s="490"/>
      <c r="BP3554" s="73"/>
      <c r="BQ3554" s="73"/>
      <c r="BR3554" s="73"/>
      <c r="BS3554" s="493"/>
      <c r="BT3554" s="493"/>
      <c r="BU3554" s="493"/>
      <c r="BV3554" s="70"/>
      <c r="BW3554" s="70"/>
      <c r="BX3554" s="70"/>
      <c r="BY3554" s="70"/>
      <c r="BZ3554" s="70"/>
      <c r="CA3554" s="70"/>
      <c r="CB3554" s="70"/>
      <c r="CC3554" s="70"/>
      <c r="CD3554" s="491"/>
      <c r="CE3554" s="491"/>
      <c r="CF3554" s="491"/>
      <c r="CG3554" s="491"/>
      <c r="CH3554" s="491"/>
      <c r="CI3554" s="491"/>
      <c r="CJ3554" s="491"/>
      <c r="CK3554" s="490"/>
      <c r="CL3554" s="186"/>
    </row>
    <row r="3555" spans="67:90" x14ac:dyDescent="0.2">
      <c r="BO3555" s="490"/>
      <c r="BP3555" s="73"/>
      <c r="BQ3555" s="73"/>
      <c r="BR3555" s="73"/>
      <c r="BS3555" s="493"/>
      <c r="BT3555" s="493"/>
      <c r="BU3555" s="493"/>
      <c r="BV3555" s="70"/>
      <c r="BW3555" s="70"/>
      <c r="BX3555" s="70"/>
      <c r="BY3555" s="70"/>
      <c r="BZ3555" s="70"/>
      <c r="CA3555" s="70"/>
      <c r="CB3555" s="70"/>
      <c r="CC3555" s="70"/>
      <c r="CD3555" s="491"/>
      <c r="CE3555" s="491"/>
      <c r="CF3555" s="491"/>
      <c r="CG3555" s="491"/>
      <c r="CH3555" s="491"/>
      <c r="CI3555" s="491"/>
      <c r="CJ3555" s="491"/>
      <c r="CK3555" s="490"/>
      <c r="CL3555" s="186"/>
    </row>
    <row r="3556" spans="67:90" x14ac:dyDescent="0.2">
      <c r="BO3556" s="490"/>
      <c r="BP3556" s="73"/>
      <c r="BQ3556" s="73"/>
      <c r="BR3556" s="73"/>
      <c r="BS3556" s="493"/>
      <c r="BT3556" s="493"/>
      <c r="BU3556" s="493"/>
      <c r="BV3556" s="70"/>
      <c r="BW3556" s="70"/>
      <c r="BX3556" s="70"/>
      <c r="BY3556" s="70"/>
      <c r="BZ3556" s="70"/>
      <c r="CA3556" s="70"/>
      <c r="CB3556" s="70"/>
      <c r="CC3556" s="70"/>
      <c r="CD3556" s="491"/>
      <c r="CE3556" s="491"/>
      <c r="CF3556" s="491"/>
      <c r="CG3556" s="491"/>
      <c r="CH3556" s="491"/>
      <c r="CI3556" s="491"/>
      <c r="CJ3556" s="491"/>
      <c r="CK3556" s="490"/>
      <c r="CL3556" s="186"/>
    </row>
    <row r="3557" spans="67:90" x14ac:dyDescent="0.2">
      <c r="BO3557" s="490"/>
      <c r="BP3557" s="73"/>
      <c r="BQ3557" s="73"/>
      <c r="BR3557" s="73"/>
      <c r="BS3557" s="493"/>
      <c r="BT3557" s="493"/>
      <c r="BU3557" s="493"/>
      <c r="BV3557" s="70"/>
      <c r="BW3557" s="70"/>
      <c r="BX3557" s="70"/>
      <c r="BY3557" s="70"/>
      <c r="BZ3557" s="70"/>
      <c r="CA3557" s="70"/>
      <c r="CB3557" s="70"/>
      <c r="CC3557" s="70"/>
      <c r="CD3557" s="491"/>
      <c r="CE3557" s="491"/>
      <c r="CF3557" s="491"/>
      <c r="CG3557" s="491"/>
      <c r="CH3557" s="491"/>
      <c r="CI3557" s="491"/>
      <c r="CJ3557" s="491"/>
      <c r="CK3557" s="490"/>
      <c r="CL3557" s="186"/>
    </row>
    <row r="3558" spans="67:90" x14ac:dyDescent="0.2">
      <c r="BO3558" s="490"/>
      <c r="BP3558" s="73"/>
      <c r="BQ3558" s="73"/>
      <c r="BR3558" s="73"/>
      <c r="BS3558" s="493"/>
      <c r="BT3558" s="493"/>
      <c r="BU3558" s="493"/>
      <c r="BV3558" s="70"/>
      <c r="BW3558" s="70"/>
      <c r="BX3558" s="70"/>
      <c r="BY3558" s="70"/>
      <c r="BZ3558" s="70"/>
      <c r="CA3558" s="70"/>
      <c r="CB3558" s="70"/>
      <c r="CC3558" s="70"/>
      <c r="CD3558" s="491"/>
      <c r="CE3558" s="491"/>
      <c r="CF3558" s="491"/>
      <c r="CG3558" s="491"/>
      <c r="CH3558" s="491"/>
      <c r="CI3558" s="491"/>
      <c r="CJ3558" s="491"/>
      <c r="CK3558" s="490"/>
      <c r="CL3558" s="186"/>
    </row>
    <row r="3559" spans="67:90" x14ac:dyDescent="0.2">
      <c r="BO3559" s="490"/>
      <c r="BP3559" s="73"/>
      <c r="BQ3559" s="73"/>
      <c r="BR3559" s="73"/>
      <c r="BS3559" s="493"/>
      <c r="BT3559" s="493"/>
      <c r="BU3559" s="493"/>
      <c r="BV3559" s="70"/>
      <c r="BW3559" s="70"/>
      <c r="BX3559" s="70"/>
      <c r="BY3559" s="70"/>
      <c r="BZ3559" s="70"/>
      <c r="CA3559" s="70"/>
      <c r="CB3559" s="70"/>
      <c r="CC3559" s="70"/>
      <c r="CD3559" s="491"/>
      <c r="CE3559" s="491"/>
      <c r="CF3559" s="491"/>
      <c r="CG3559" s="491"/>
      <c r="CH3559" s="491"/>
      <c r="CI3559" s="491"/>
      <c r="CJ3559" s="491"/>
      <c r="CK3559" s="490"/>
      <c r="CL3559" s="186"/>
    </row>
    <row r="3560" spans="67:90" x14ac:dyDescent="0.2">
      <c r="BO3560" s="490"/>
      <c r="BP3560" s="73"/>
      <c r="BQ3560" s="73"/>
      <c r="BR3560" s="73"/>
      <c r="BS3560" s="493"/>
      <c r="BT3560" s="493"/>
      <c r="BU3560" s="493"/>
      <c r="BV3560" s="70"/>
      <c r="BW3560" s="70"/>
      <c r="BX3560" s="70"/>
      <c r="BY3560" s="70"/>
      <c r="BZ3560" s="70"/>
      <c r="CA3560" s="70"/>
      <c r="CB3560" s="70"/>
      <c r="CC3560" s="70"/>
      <c r="CD3560" s="491"/>
      <c r="CE3560" s="491"/>
      <c r="CF3560" s="491"/>
      <c r="CG3560" s="491"/>
      <c r="CH3560" s="491"/>
      <c r="CI3560" s="491"/>
      <c r="CJ3560" s="491"/>
      <c r="CK3560" s="490"/>
      <c r="CL3560" s="186"/>
    </row>
    <row r="3561" spans="67:90" x14ac:dyDescent="0.2">
      <c r="BO3561" s="490"/>
      <c r="BP3561" s="73"/>
      <c r="BQ3561" s="73"/>
      <c r="BR3561" s="73"/>
      <c r="BS3561" s="493"/>
      <c r="BT3561" s="493"/>
      <c r="BU3561" s="493"/>
      <c r="BV3561" s="70"/>
      <c r="BW3561" s="70"/>
      <c r="BX3561" s="70"/>
      <c r="BY3561" s="70"/>
      <c r="BZ3561" s="70"/>
      <c r="CA3561" s="70"/>
      <c r="CB3561" s="70"/>
      <c r="CC3561" s="70"/>
      <c r="CD3561" s="491"/>
      <c r="CE3561" s="491"/>
      <c r="CF3561" s="491"/>
      <c r="CG3561" s="491"/>
      <c r="CH3561" s="491"/>
      <c r="CI3561" s="491"/>
      <c r="CJ3561" s="491"/>
      <c r="CK3561" s="490"/>
      <c r="CL3561" s="186"/>
    </row>
    <row r="3562" spans="67:90" x14ac:dyDescent="0.2">
      <c r="BO3562" s="490"/>
      <c r="BP3562" s="73"/>
      <c r="BQ3562" s="73"/>
      <c r="BR3562" s="73"/>
      <c r="BS3562" s="493"/>
      <c r="BT3562" s="493"/>
      <c r="BU3562" s="493"/>
      <c r="BV3562" s="70"/>
      <c r="BW3562" s="70"/>
      <c r="BX3562" s="70"/>
      <c r="BY3562" s="70"/>
      <c r="BZ3562" s="70"/>
      <c r="CA3562" s="70"/>
      <c r="CB3562" s="70"/>
      <c r="CC3562" s="70"/>
      <c r="CD3562" s="491"/>
      <c r="CE3562" s="491"/>
      <c r="CF3562" s="491"/>
      <c r="CG3562" s="491"/>
      <c r="CH3562" s="491"/>
      <c r="CI3562" s="491"/>
      <c r="CJ3562" s="491"/>
      <c r="CK3562" s="490"/>
      <c r="CL3562" s="186"/>
    </row>
    <row r="3563" spans="67:90" x14ac:dyDescent="0.2">
      <c r="BO3563" s="490"/>
      <c r="BP3563" s="73"/>
      <c r="BQ3563" s="73"/>
      <c r="BR3563" s="73"/>
      <c r="BS3563" s="493"/>
      <c r="BT3563" s="493"/>
      <c r="BU3563" s="493"/>
      <c r="BV3563" s="70"/>
      <c r="BW3563" s="70"/>
      <c r="BX3563" s="70"/>
      <c r="BY3563" s="70"/>
      <c r="BZ3563" s="70"/>
      <c r="CA3563" s="70"/>
      <c r="CB3563" s="70"/>
      <c r="CC3563" s="70"/>
      <c r="CD3563" s="491"/>
      <c r="CE3563" s="491"/>
      <c r="CF3563" s="491"/>
      <c r="CG3563" s="491"/>
      <c r="CH3563" s="491"/>
      <c r="CI3563" s="491"/>
      <c r="CJ3563" s="491"/>
      <c r="CK3563" s="490"/>
      <c r="CL3563" s="186"/>
    </row>
    <row r="3564" spans="67:90" x14ac:dyDescent="0.2">
      <c r="BO3564" s="490"/>
      <c r="BP3564" s="73"/>
      <c r="BQ3564" s="73"/>
      <c r="BR3564" s="73"/>
      <c r="BS3564" s="493"/>
      <c r="BT3564" s="493"/>
      <c r="BU3564" s="493"/>
      <c r="BV3564" s="70"/>
      <c r="BW3564" s="70"/>
      <c r="BX3564" s="70"/>
      <c r="BY3564" s="70"/>
      <c r="BZ3564" s="70"/>
      <c r="CA3564" s="70"/>
      <c r="CB3564" s="70"/>
      <c r="CC3564" s="70"/>
      <c r="CD3564" s="491"/>
      <c r="CE3564" s="491"/>
      <c r="CF3564" s="491"/>
      <c r="CG3564" s="491"/>
      <c r="CH3564" s="491"/>
      <c r="CI3564" s="491"/>
      <c r="CJ3564" s="491"/>
      <c r="CK3564" s="490"/>
      <c r="CL3564" s="186"/>
    </row>
    <row r="3565" spans="67:90" x14ac:dyDescent="0.2">
      <c r="BO3565" s="490"/>
      <c r="BP3565" s="73"/>
      <c r="BQ3565" s="73"/>
      <c r="BR3565" s="73"/>
      <c r="BS3565" s="493"/>
      <c r="BT3565" s="493"/>
      <c r="BU3565" s="493"/>
      <c r="BV3565" s="70"/>
      <c r="BW3565" s="70"/>
      <c r="BX3565" s="70"/>
      <c r="BY3565" s="70"/>
      <c r="BZ3565" s="70"/>
      <c r="CA3565" s="70"/>
      <c r="CB3565" s="70"/>
      <c r="CC3565" s="70"/>
      <c r="CD3565" s="491"/>
      <c r="CE3565" s="491"/>
      <c r="CF3565" s="491"/>
      <c r="CG3565" s="491"/>
      <c r="CH3565" s="491"/>
      <c r="CI3565" s="491"/>
      <c r="CJ3565" s="491"/>
      <c r="CK3565" s="490"/>
      <c r="CL3565" s="186"/>
    </row>
    <row r="3566" spans="67:90" x14ac:dyDescent="0.2">
      <c r="BO3566" s="490"/>
      <c r="BP3566" s="73"/>
      <c r="BQ3566" s="73"/>
      <c r="BR3566" s="73"/>
      <c r="BS3566" s="493"/>
      <c r="BT3566" s="493"/>
      <c r="BU3566" s="493"/>
      <c r="BV3566" s="70"/>
      <c r="BW3566" s="70"/>
      <c r="BX3566" s="70"/>
      <c r="BY3566" s="70"/>
      <c r="BZ3566" s="70"/>
      <c r="CA3566" s="70"/>
      <c r="CB3566" s="70"/>
      <c r="CC3566" s="70"/>
      <c r="CD3566" s="491"/>
      <c r="CE3566" s="491"/>
      <c r="CF3566" s="491"/>
      <c r="CG3566" s="491"/>
      <c r="CH3566" s="491"/>
      <c r="CI3566" s="491"/>
      <c r="CJ3566" s="491"/>
      <c r="CK3566" s="490"/>
      <c r="CL3566" s="186"/>
    </row>
    <row r="3567" spans="67:90" x14ac:dyDescent="0.2">
      <c r="BO3567" s="490"/>
      <c r="BP3567" s="73"/>
      <c r="BQ3567" s="73"/>
      <c r="BR3567" s="73"/>
      <c r="BS3567" s="493"/>
      <c r="BT3567" s="493"/>
      <c r="BU3567" s="493"/>
      <c r="BV3567" s="70"/>
      <c r="BW3567" s="70"/>
      <c r="BX3567" s="70"/>
      <c r="BY3567" s="70"/>
      <c r="BZ3567" s="70"/>
      <c r="CA3567" s="70"/>
      <c r="CB3567" s="70"/>
      <c r="CC3567" s="70"/>
      <c r="CD3567" s="491"/>
      <c r="CE3567" s="491"/>
      <c r="CF3567" s="491"/>
      <c r="CG3567" s="491"/>
      <c r="CH3567" s="491"/>
      <c r="CI3567" s="491"/>
      <c r="CJ3567" s="491"/>
      <c r="CK3567" s="490"/>
      <c r="CL3567" s="186"/>
    </row>
    <row r="3568" spans="67:90" x14ac:dyDescent="0.2">
      <c r="BO3568" s="490"/>
      <c r="BP3568" s="73"/>
      <c r="BQ3568" s="73"/>
      <c r="BR3568" s="73"/>
      <c r="BS3568" s="493"/>
      <c r="BT3568" s="493"/>
      <c r="BU3568" s="493"/>
      <c r="BV3568" s="70"/>
      <c r="BW3568" s="70"/>
      <c r="BX3568" s="70"/>
      <c r="BY3568" s="70"/>
      <c r="BZ3568" s="70"/>
      <c r="CA3568" s="70"/>
      <c r="CB3568" s="70"/>
      <c r="CC3568" s="70"/>
      <c r="CD3568" s="491"/>
      <c r="CE3568" s="491"/>
      <c r="CF3568" s="491"/>
      <c r="CG3568" s="491"/>
      <c r="CH3568" s="491"/>
      <c r="CI3568" s="491"/>
      <c r="CJ3568" s="491"/>
      <c r="CK3568" s="490"/>
      <c r="CL3568" s="186"/>
    </row>
    <row r="3569" spans="67:90" x14ac:dyDescent="0.2">
      <c r="BO3569" s="490"/>
      <c r="BP3569" s="73"/>
      <c r="BQ3569" s="73"/>
      <c r="BR3569" s="73"/>
      <c r="BS3569" s="493"/>
      <c r="BT3569" s="493"/>
      <c r="BU3569" s="493"/>
      <c r="BV3569" s="70"/>
      <c r="BW3569" s="70"/>
      <c r="BX3569" s="70"/>
      <c r="BY3569" s="70"/>
      <c r="BZ3569" s="70"/>
      <c r="CA3569" s="70"/>
      <c r="CB3569" s="70"/>
      <c r="CC3569" s="70"/>
      <c r="CD3569" s="491"/>
      <c r="CE3569" s="491"/>
      <c r="CF3569" s="491"/>
      <c r="CG3569" s="491"/>
      <c r="CH3569" s="491"/>
      <c r="CI3569" s="491"/>
      <c r="CJ3569" s="491"/>
      <c r="CK3569" s="490"/>
      <c r="CL3569" s="186"/>
    </row>
    <row r="3570" spans="67:90" x14ac:dyDescent="0.2">
      <c r="BO3570" s="490"/>
      <c r="BP3570" s="73"/>
      <c r="BQ3570" s="73"/>
      <c r="BR3570" s="73"/>
      <c r="BS3570" s="493"/>
      <c r="BT3570" s="493"/>
      <c r="BU3570" s="493"/>
      <c r="BV3570" s="70"/>
      <c r="BW3570" s="70"/>
      <c r="BX3570" s="70"/>
      <c r="BY3570" s="70"/>
      <c r="BZ3570" s="70"/>
      <c r="CA3570" s="70"/>
      <c r="CB3570" s="70"/>
      <c r="CC3570" s="70"/>
      <c r="CD3570" s="491"/>
      <c r="CE3570" s="491"/>
      <c r="CF3570" s="491"/>
      <c r="CG3570" s="491"/>
      <c r="CH3570" s="491"/>
      <c r="CI3570" s="491"/>
      <c r="CJ3570" s="491"/>
      <c r="CK3570" s="490"/>
      <c r="CL3570" s="186"/>
    </row>
    <row r="3571" spans="67:90" x14ac:dyDescent="0.2">
      <c r="BO3571" s="490"/>
      <c r="BP3571" s="73"/>
      <c r="BQ3571" s="73"/>
      <c r="BR3571" s="73"/>
      <c r="BS3571" s="493"/>
      <c r="BT3571" s="493"/>
      <c r="BU3571" s="493"/>
      <c r="BV3571" s="70"/>
      <c r="BW3571" s="70"/>
      <c r="BX3571" s="70"/>
      <c r="BY3571" s="70"/>
      <c r="BZ3571" s="70"/>
      <c r="CA3571" s="70"/>
      <c r="CB3571" s="70"/>
      <c r="CC3571" s="70"/>
      <c r="CD3571" s="491"/>
      <c r="CE3571" s="491"/>
      <c r="CF3571" s="491"/>
      <c r="CG3571" s="491"/>
      <c r="CH3571" s="491"/>
      <c r="CI3571" s="491"/>
      <c r="CJ3571" s="491"/>
      <c r="CK3571" s="490"/>
      <c r="CL3571" s="186"/>
    </row>
    <row r="3572" spans="67:90" x14ac:dyDescent="0.2">
      <c r="BO3572" s="490"/>
      <c r="BP3572" s="73"/>
      <c r="BQ3572" s="73"/>
      <c r="BR3572" s="73"/>
      <c r="BS3572" s="493"/>
      <c r="BT3572" s="493"/>
      <c r="BU3572" s="493"/>
      <c r="BV3572" s="70"/>
      <c r="BW3572" s="70"/>
      <c r="BX3572" s="70"/>
      <c r="BY3572" s="70"/>
      <c r="BZ3572" s="70"/>
      <c r="CA3572" s="70"/>
      <c r="CB3572" s="70"/>
      <c r="CC3572" s="70"/>
      <c r="CD3572" s="491"/>
      <c r="CE3572" s="491"/>
      <c r="CF3572" s="491"/>
      <c r="CG3572" s="491"/>
      <c r="CH3572" s="491"/>
      <c r="CI3572" s="491"/>
      <c r="CJ3572" s="491"/>
      <c r="CK3572" s="490"/>
      <c r="CL3572" s="186"/>
    </row>
    <row r="3573" spans="67:90" x14ac:dyDescent="0.2">
      <c r="BO3573" s="490"/>
      <c r="BP3573" s="73"/>
      <c r="BQ3573" s="73"/>
      <c r="BR3573" s="73"/>
      <c r="BS3573" s="493"/>
      <c r="BT3573" s="493"/>
      <c r="BU3573" s="493"/>
      <c r="BV3573" s="70"/>
      <c r="BW3573" s="70"/>
      <c r="BX3573" s="70"/>
      <c r="BY3573" s="70"/>
      <c r="BZ3573" s="70"/>
      <c r="CA3573" s="70"/>
      <c r="CB3573" s="70"/>
      <c r="CC3573" s="70"/>
      <c r="CD3573" s="491"/>
      <c r="CE3573" s="491"/>
      <c r="CF3573" s="491"/>
      <c r="CG3573" s="491"/>
      <c r="CH3573" s="491"/>
      <c r="CI3573" s="491"/>
      <c r="CJ3573" s="491"/>
      <c r="CK3573" s="490"/>
      <c r="CL3573" s="186"/>
    </row>
    <row r="3574" spans="67:90" x14ac:dyDescent="0.2">
      <c r="BO3574" s="490"/>
      <c r="BP3574" s="73"/>
      <c r="BQ3574" s="73"/>
      <c r="BR3574" s="73"/>
      <c r="BS3574" s="493"/>
      <c r="BT3574" s="493"/>
      <c r="BU3574" s="493"/>
      <c r="BV3574" s="70"/>
      <c r="BW3574" s="70"/>
      <c r="BX3574" s="70"/>
      <c r="BY3574" s="70"/>
      <c r="BZ3574" s="70"/>
      <c r="CA3574" s="70"/>
      <c r="CB3574" s="70"/>
      <c r="CC3574" s="70"/>
      <c r="CD3574" s="491"/>
      <c r="CE3574" s="491"/>
      <c r="CF3574" s="491"/>
      <c r="CG3574" s="491"/>
      <c r="CH3574" s="491"/>
      <c r="CI3574" s="491"/>
      <c r="CJ3574" s="491"/>
      <c r="CK3574" s="490"/>
      <c r="CL3574" s="186"/>
    </row>
    <row r="3575" spans="67:90" x14ac:dyDescent="0.2">
      <c r="BO3575" s="490"/>
      <c r="BP3575" s="73"/>
      <c r="BQ3575" s="73"/>
      <c r="BR3575" s="73"/>
      <c r="BS3575" s="493"/>
      <c r="BT3575" s="493"/>
      <c r="BU3575" s="493"/>
      <c r="BV3575" s="70"/>
      <c r="BW3575" s="70"/>
      <c r="BX3575" s="70"/>
      <c r="BY3575" s="70"/>
      <c r="BZ3575" s="70"/>
      <c r="CA3575" s="70"/>
      <c r="CB3575" s="70"/>
      <c r="CC3575" s="70"/>
      <c r="CD3575" s="491"/>
      <c r="CE3575" s="491"/>
      <c r="CF3575" s="491"/>
      <c r="CG3575" s="491"/>
      <c r="CH3575" s="491"/>
      <c r="CI3575" s="491"/>
      <c r="CJ3575" s="491"/>
      <c r="CK3575" s="490"/>
      <c r="CL3575" s="186"/>
    </row>
    <row r="3576" spans="67:90" x14ac:dyDescent="0.2">
      <c r="BO3576" s="490"/>
      <c r="BP3576" s="73"/>
      <c r="BQ3576" s="73"/>
      <c r="BR3576" s="73"/>
      <c r="BS3576" s="493"/>
      <c r="BT3576" s="493"/>
      <c r="BU3576" s="493"/>
      <c r="BV3576" s="70"/>
      <c r="BW3576" s="70"/>
      <c r="BX3576" s="70"/>
      <c r="BY3576" s="70"/>
      <c r="BZ3576" s="70"/>
      <c r="CA3576" s="70"/>
      <c r="CB3576" s="70"/>
      <c r="CC3576" s="70"/>
      <c r="CD3576" s="491"/>
      <c r="CE3576" s="491"/>
      <c r="CF3576" s="491"/>
      <c r="CG3576" s="491"/>
      <c r="CH3576" s="491"/>
      <c r="CI3576" s="491"/>
      <c r="CJ3576" s="491"/>
      <c r="CK3576" s="490"/>
      <c r="CL3576" s="186"/>
    </row>
    <row r="3577" spans="67:90" x14ac:dyDescent="0.2">
      <c r="BO3577" s="490"/>
      <c r="BP3577" s="73"/>
      <c r="BQ3577" s="73"/>
      <c r="BR3577" s="73"/>
      <c r="BS3577" s="493"/>
      <c r="BT3577" s="493"/>
      <c r="BU3577" s="493"/>
      <c r="BV3577" s="70"/>
      <c r="BW3577" s="70"/>
      <c r="BX3577" s="70"/>
      <c r="BY3577" s="70"/>
      <c r="BZ3577" s="70"/>
      <c r="CA3577" s="70"/>
      <c r="CB3577" s="70"/>
      <c r="CC3577" s="70"/>
      <c r="CD3577" s="491"/>
      <c r="CE3577" s="491"/>
      <c r="CF3577" s="491"/>
      <c r="CG3577" s="491"/>
      <c r="CH3577" s="491"/>
      <c r="CI3577" s="491"/>
      <c r="CJ3577" s="491"/>
      <c r="CK3577" s="490"/>
      <c r="CL3577" s="186"/>
    </row>
    <row r="3578" spans="67:90" x14ac:dyDescent="0.2">
      <c r="BO3578" s="490"/>
      <c r="BP3578" s="73"/>
      <c r="BQ3578" s="73"/>
      <c r="BR3578" s="73"/>
      <c r="BS3578" s="493"/>
      <c r="BT3578" s="493"/>
      <c r="BU3578" s="493"/>
      <c r="BV3578" s="70"/>
      <c r="BW3578" s="70"/>
      <c r="BX3578" s="70"/>
      <c r="BY3578" s="70"/>
      <c r="BZ3578" s="70"/>
      <c r="CA3578" s="70"/>
      <c r="CB3578" s="70"/>
      <c r="CC3578" s="70"/>
      <c r="CD3578" s="491"/>
      <c r="CE3578" s="491"/>
      <c r="CF3578" s="491"/>
      <c r="CG3578" s="491"/>
      <c r="CH3578" s="491"/>
      <c r="CI3578" s="491"/>
      <c r="CJ3578" s="491"/>
      <c r="CK3578" s="490"/>
      <c r="CL3578" s="186"/>
    </row>
    <row r="3579" spans="67:90" x14ac:dyDescent="0.2">
      <c r="BO3579" s="490"/>
      <c r="BP3579" s="73"/>
      <c r="BQ3579" s="73"/>
      <c r="BR3579" s="73"/>
      <c r="BS3579" s="493"/>
      <c r="BT3579" s="493"/>
      <c r="BU3579" s="493"/>
      <c r="BV3579" s="70"/>
      <c r="BW3579" s="70"/>
      <c r="BX3579" s="70"/>
      <c r="BY3579" s="70"/>
      <c r="BZ3579" s="70"/>
      <c r="CA3579" s="70"/>
      <c r="CB3579" s="70"/>
      <c r="CC3579" s="70"/>
      <c r="CD3579" s="491"/>
      <c r="CE3579" s="491"/>
      <c r="CF3579" s="491"/>
      <c r="CG3579" s="491"/>
      <c r="CH3579" s="491"/>
      <c r="CI3579" s="491"/>
      <c r="CJ3579" s="491"/>
      <c r="CK3579" s="490"/>
      <c r="CL3579" s="186"/>
    </row>
    <row r="3580" spans="67:90" x14ac:dyDescent="0.2">
      <c r="BO3580" s="490"/>
      <c r="BP3580" s="73"/>
      <c r="BQ3580" s="73"/>
      <c r="BR3580" s="73"/>
      <c r="BS3580" s="493"/>
      <c r="BT3580" s="493"/>
      <c r="BU3580" s="493"/>
      <c r="BV3580" s="70"/>
      <c r="BW3580" s="70"/>
      <c r="BX3580" s="70"/>
      <c r="BY3580" s="70"/>
      <c r="BZ3580" s="70"/>
      <c r="CA3580" s="70"/>
      <c r="CB3580" s="70"/>
      <c r="CC3580" s="70"/>
      <c r="CD3580" s="491"/>
      <c r="CE3580" s="491"/>
      <c r="CF3580" s="491"/>
      <c r="CG3580" s="491"/>
      <c r="CH3580" s="491"/>
      <c r="CI3580" s="491"/>
      <c r="CJ3580" s="491"/>
      <c r="CK3580" s="490"/>
      <c r="CL3580" s="186"/>
    </row>
    <row r="3581" spans="67:90" x14ac:dyDescent="0.2">
      <c r="BO3581" s="490"/>
      <c r="BP3581" s="73"/>
      <c r="BQ3581" s="73"/>
      <c r="BR3581" s="73"/>
      <c r="BS3581" s="493"/>
      <c r="BT3581" s="493"/>
      <c r="BU3581" s="493"/>
      <c r="BV3581" s="70"/>
      <c r="BW3581" s="70"/>
      <c r="BX3581" s="70"/>
      <c r="BY3581" s="70"/>
      <c r="BZ3581" s="70"/>
      <c r="CA3581" s="70"/>
      <c r="CB3581" s="70"/>
      <c r="CC3581" s="70"/>
      <c r="CD3581" s="491"/>
      <c r="CE3581" s="491"/>
      <c r="CF3581" s="491"/>
      <c r="CG3581" s="491"/>
      <c r="CH3581" s="491"/>
      <c r="CI3581" s="491"/>
      <c r="CJ3581" s="491"/>
      <c r="CK3581" s="490"/>
      <c r="CL3581" s="186"/>
    </row>
    <row r="3582" spans="67:90" x14ac:dyDescent="0.2">
      <c r="BO3582" s="490"/>
      <c r="BP3582" s="73"/>
      <c r="BQ3582" s="73"/>
      <c r="BR3582" s="73"/>
      <c r="BS3582" s="493"/>
      <c r="BT3582" s="493"/>
      <c r="BU3582" s="493"/>
      <c r="BV3582" s="70"/>
      <c r="BW3582" s="70"/>
      <c r="BX3582" s="70"/>
      <c r="BY3582" s="70"/>
      <c r="BZ3582" s="70"/>
      <c r="CA3582" s="70"/>
      <c r="CB3582" s="70"/>
      <c r="CC3582" s="70"/>
      <c r="CD3582" s="491"/>
      <c r="CE3582" s="491"/>
      <c r="CF3582" s="491"/>
      <c r="CG3582" s="491"/>
      <c r="CH3582" s="491"/>
      <c r="CI3582" s="491"/>
      <c r="CJ3582" s="491"/>
      <c r="CK3582" s="490"/>
      <c r="CL3582" s="186"/>
    </row>
    <row r="3583" spans="67:90" x14ac:dyDescent="0.2">
      <c r="BO3583" s="490"/>
      <c r="BP3583" s="73"/>
      <c r="BQ3583" s="73"/>
      <c r="BR3583" s="73"/>
      <c r="BS3583" s="493"/>
      <c r="BT3583" s="493"/>
      <c r="BU3583" s="493"/>
      <c r="BV3583" s="70"/>
      <c r="BW3583" s="70"/>
      <c r="BX3583" s="70"/>
      <c r="BY3583" s="70"/>
      <c r="BZ3583" s="70"/>
      <c r="CA3583" s="70"/>
      <c r="CB3583" s="70"/>
      <c r="CC3583" s="70"/>
      <c r="CD3583" s="491"/>
      <c r="CE3583" s="491"/>
      <c r="CF3583" s="491"/>
      <c r="CG3583" s="491"/>
      <c r="CH3583" s="491"/>
      <c r="CI3583" s="491"/>
      <c r="CJ3583" s="491"/>
      <c r="CK3583" s="490"/>
      <c r="CL3583" s="186"/>
    </row>
    <row r="3584" spans="67:90" x14ac:dyDescent="0.2">
      <c r="BO3584" s="490"/>
      <c r="BP3584" s="73"/>
      <c r="BQ3584" s="73"/>
      <c r="BR3584" s="73"/>
      <c r="BS3584" s="493"/>
      <c r="BT3584" s="493"/>
      <c r="BU3584" s="493"/>
      <c r="BV3584" s="70"/>
      <c r="BW3584" s="70"/>
      <c r="BX3584" s="70"/>
      <c r="BY3584" s="70"/>
      <c r="BZ3584" s="70"/>
      <c r="CA3584" s="70"/>
      <c r="CB3584" s="70"/>
      <c r="CC3584" s="70"/>
      <c r="CD3584" s="491"/>
      <c r="CE3584" s="491"/>
      <c r="CF3584" s="491"/>
      <c r="CG3584" s="491"/>
      <c r="CH3584" s="491"/>
      <c r="CI3584" s="491"/>
      <c r="CJ3584" s="491"/>
      <c r="CK3584" s="490"/>
      <c r="CL3584" s="186"/>
    </row>
    <row r="3585" spans="67:90" x14ac:dyDescent="0.2">
      <c r="BO3585" s="490"/>
      <c r="BP3585" s="73"/>
      <c r="BQ3585" s="73"/>
      <c r="BR3585" s="73"/>
      <c r="BS3585" s="493"/>
      <c r="BT3585" s="493"/>
      <c r="BU3585" s="493"/>
      <c r="BV3585" s="70"/>
      <c r="BW3585" s="70"/>
      <c r="BX3585" s="70"/>
      <c r="BY3585" s="70"/>
      <c r="BZ3585" s="70"/>
      <c r="CA3585" s="70"/>
      <c r="CB3585" s="70"/>
      <c r="CC3585" s="70"/>
      <c r="CD3585" s="491"/>
      <c r="CE3585" s="491"/>
      <c r="CF3585" s="491"/>
      <c r="CG3585" s="491"/>
      <c r="CH3585" s="491"/>
      <c r="CI3585" s="491"/>
      <c r="CJ3585" s="491"/>
      <c r="CK3585" s="490"/>
      <c r="CL3585" s="186"/>
    </row>
    <row r="3586" spans="67:90" x14ac:dyDescent="0.2">
      <c r="BO3586" s="490"/>
      <c r="BP3586" s="73"/>
      <c r="BQ3586" s="73"/>
      <c r="BR3586" s="73"/>
      <c r="BS3586" s="493"/>
      <c r="BT3586" s="493"/>
      <c r="BU3586" s="493"/>
      <c r="BV3586" s="70"/>
      <c r="BW3586" s="70"/>
      <c r="BX3586" s="70"/>
      <c r="BY3586" s="70"/>
      <c r="BZ3586" s="70"/>
      <c r="CA3586" s="70"/>
      <c r="CB3586" s="70"/>
      <c r="CC3586" s="70"/>
      <c r="CD3586" s="491"/>
      <c r="CE3586" s="491"/>
      <c r="CF3586" s="491"/>
      <c r="CG3586" s="491"/>
      <c r="CH3586" s="491"/>
      <c r="CI3586" s="491"/>
      <c r="CJ3586" s="491"/>
      <c r="CK3586" s="490"/>
      <c r="CL3586" s="186"/>
    </row>
    <row r="3587" spans="67:90" x14ac:dyDescent="0.2">
      <c r="BO3587" s="490"/>
      <c r="BP3587" s="73"/>
      <c r="BQ3587" s="73"/>
      <c r="BR3587" s="73"/>
      <c r="BS3587" s="493"/>
      <c r="BT3587" s="493"/>
      <c r="BU3587" s="493"/>
      <c r="BV3587" s="70"/>
      <c r="BW3587" s="70"/>
      <c r="BX3587" s="70"/>
      <c r="BY3587" s="70"/>
      <c r="BZ3587" s="70"/>
      <c r="CA3587" s="70"/>
      <c r="CB3587" s="70"/>
      <c r="CC3587" s="70"/>
      <c r="CD3587" s="491"/>
      <c r="CE3587" s="491"/>
      <c r="CF3587" s="491"/>
      <c r="CG3587" s="491"/>
      <c r="CH3587" s="491"/>
      <c r="CI3587" s="491"/>
      <c r="CJ3587" s="491"/>
      <c r="CK3587" s="490"/>
      <c r="CL3587" s="186"/>
    </row>
    <row r="3588" spans="67:90" x14ac:dyDescent="0.2">
      <c r="BO3588" s="490"/>
      <c r="BP3588" s="73"/>
      <c r="BQ3588" s="73"/>
      <c r="BR3588" s="73"/>
      <c r="BS3588" s="493"/>
      <c r="BT3588" s="493"/>
      <c r="BU3588" s="493"/>
      <c r="BV3588" s="70"/>
      <c r="BW3588" s="70"/>
      <c r="BX3588" s="70"/>
      <c r="BY3588" s="70"/>
      <c r="BZ3588" s="70"/>
      <c r="CA3588" s="70"/>
      <c r="CB3588" s="70"/>
      <c r="CC3588" s="70"/>
      <c r="CD3588" s="491"/>
      <c r="CE3588" s="491"/>
      <c r="CF3588" s="491"/>
      <c r="CG3588" s="491"/>
      <c r="CH3588" s="491"/>
      <c r="CI3588" s="491"/>
      <c r="CJ3588" s="491"/>
      <c r="CK3588" s="490"/>
      <c r="CL3588" s="186"/>
    </row>
    <row r="3589" spans="67:90" x14ac:dyDescent="0.2">
      <c r="BO3589" s="490"/>
      <c r="BP3589" s="73"/>
      <c r="BQ3589" s="73"/>
      <c r="BR3589" s="73"/>
      <c r="BS3589" s="493"/>
      <c r="BT3589" s="493"/>
      <c r="BU3589" s="493"/>
      <c r="BV3589" s="70"/>
      <c r="BW3589" s="70"/>
      <c r="BX3589" s="70"/>
      <c r="BY3589" s="70"/>
      <c r="BZ3589" s="70"/>
      <c r="CA3589" s="70"/>
      <c r="CB3589" s="70"/>
      <c r="CC3589" s="70"/>
      <c r="CD3589" s="491"/>
      <c r="CE3589" s="491"/>
      <c r="CF3589" s="491"/>
      <c r="CG3589" s="491"/>
      <c r="CH3589" s="491"/>
      <c r="CI3589" s="491"/>
      <c r="CJ3589" s="491"/>
      <c r="CK3589" s="490"/>
      <c r="CL3589" s="186"/>
    </row>
    <row r="3590" spans="67:90" x14ac:dyDescent="0.2">
      <c r="BO3590" s="490"/>
      <c r="BP3590" s="73"/>
      <c r="BQ3590" s="73"/>
      <c r="BR3590" s="73"/>
      <c r="BS3590" s="493"/>
      <c r="BT3590" s="493"/>
      <c r="BU3590" s="493"/>
      <c r="BV3590" s="70"/>
      <c r="BW3590" s="70"/>
      <c r="BX3590" s="70"/>
      <c r="BY3590" s="70"/>
      <c r="BZ3590" s="70"/>
      <c r="CA3590" s="70"/>
      <c r="CB3590" s="70"/>
      <c r="CC3590" s="70"/>
      <c r="CD3590" s="491"/>
      <c r="CE3590" s="491"/>
      <c r="CF3590" s="491"/>
      <c r="CG3590" s="491"/>
      <c r="CH3590" s="491"/>
      <c r="CI3590" s="491"/>
      <c r="CJ3590" s="491"/>
      <c r="CK3590" s="490"/>
      <c r="CL3590" s="186"/>
    </row>
    <row r="3591" spans="67:90" x14ac:dyDescent="0.2">
      <c r="BO3591" s="490"/>
      <c r="BP3591" s="73"/>
      <c r="BQ3591" s="73"/>
      <c r="BR3591" s="73"/>
      <c r="BS3591" s="493"/>
      <c r="BT3591" s="493"/>
      <c r="BU3591" s="493"/>
      <c r="BV3591" s="70"/>
      <c r="BW3591" s="70"/>
      <c r="BX3591" s="70"/>
      <c r="BY3591" s="70"/>
      <c r="BZ3591" s="70"/>
      <c r="CA3591" s="70"/>
      <c r="CB3591" s="70"/>
      <c r="CC3591" s="70"/>
      <c r="CD3591" s="491"/>
      <c r="CE3591" s="491"/>
      <c r="CF3591" s="491"/>
      <c r="CG3591" s="491"/>
      <c r="CH3591" s="491"/>
      <c r="CI3591" s="491"/>
      <c r="CJ3591" s="491"/>
      <c r="CK3591" s="490"/>
      <c r="CL3591" s="186"/>
    </row>
    <row r="3592" spans="67:90" x14ac:dyDescent="0.2">
      <c r="BO3592" s="490"/>
      <c r="BP3592" s="73"/>
      <c r="BQ3592" s="73"/>
      <c r="BR3592" s="73"/>
      <c r="BS3592" s="493"/>
      <c r="BT3592" s="493"/>
      <c r="BU3592" s="493"/>
      <c r="BV3592" s="70"/>
      <c r="BW3592" s="70"/>
      <c r="BX3592" s="70"/>
      <c r="BY3592" s="70"/>
      <c r="BZ3592" s="70"/>
      <c r="CA3592" s="70"/>
      <c r="CB3592" s="70"/>
      <c r="CC3592" s="70"/>
      <c r="CD3592" s="491"/>
      <c r="CE3592" s="491"/>
      <c r="CF3592" s="491"/>
      <c r="CG3592" s="491"/>
      <c r="CH3592" s="491"/>
      <c r="CI3592" s="491"/>
      <c r="CJ3592" s="491"/>
      <c r="CK3592" s="490"/>
      <c r="CL3592" s="186"/>
    </row>
    <row r="3593" spans="67:90" x14ac:dyDescent="0.2">
      <c r="BO3593" s="490"/>
      <c r="BP3593" s="73"/>
      <c r="BQ3593" s="73"/>
      <c r="BR3593" s="73"/>
      <c r="BS3593" s="493"/>
      <c r="BT3593" s="493"/>
      <c r="BU3593" s="493"/>
      <c r="BV3593" s="70"/>
      <c r="BW3593" s="70"/>
      <c r="BX3593" s="70"/>
      <c r="BY3593" s="70"/>
      <c r="BZ3593" s="70"/>
      <c r="CA3593" s="70"/>
      <c r="CB3593" s="70"/>
      <c r="CC3593" s="70"/>
      <c r="CD3593" s="491"/>
      <c r="CE3593" s="491"/>
      <c r="CF3593" s="491"/>
      <c r="CG3593" s="491"/>
      <c r="CH3593" s="491"/>
      <c r="CI3593" s="491"/>
      <c r="CJ3593" s="491"/>
      <c r="CK3593" s="490"/>
      <c r="CL3593" s="186"/>
    </row>
    <row r="3594" spans="67:90" x14ac:dyDescent="0.2">
      <c r="BO3594" s="490"/>
      <c r="BP3594" s="73"/>
      <c r="BQ3594" s="73"/>
      <c r="BR3594" s="73"/>
      <c r="BS3594" s="493"/>
      <c r="BT3594" s="493"/>
      <c r="BU3594" s="493"/>
      <c r="BV3594" s="70"/>
      <c r="BW3594" s="70"/>
      <c r="BX3594" s="70"/>
      <c r="BY3594" s="70"/>
      <c r="BZ3594" s="70"/>
      <c r="CA3594" s="70"/>
      <c r="CB3594" s="70"/>
      <c r="CC3594" s="70"/>
      <c r="CD3594" s="491"/>
      <c r="CE3594" s="491"/>
      <c r="CF3594" s="491"/>
      <c r="CG3594" s="491"/>
      <c r="CH3594" s="491"/>
      <c r="CI3594" s="491"/>
      <c r="CJ3594" s="491"/>
      <c r="CK3594" s="490"/>
      <c r="CL3594" s="186"/>
    </row>
    <row r="3595" spans="67:90" x14ac:dyDescent="0.2">
      <c r="BO3595" s="490"/>
      <c r="BP3595" s="73"/>
      <c r="BQ3595" s="73"/>
      <c r="BR3595" s="73"/>
      <c r="BS3595" s="493"/>
      <c r="BT3595" s="493"/>
      <c r="BU3595" s="493"/>
      <c r="BV3595" s="70"/>
      <c r="BW3595" s="70"/>
      <c r="BX3595" s="70"/>
      <c r="BY3595" s="70"/>
      <c r="BZ3595" s="70"/>
      <c r="CA3595" s="70"/>
      <c r="CB3595" s="70"/>
      <c r="CC3595" s="70"/>
      <c r="CD3595" s="491"/>
      <c r="CE3595" s="491"/>
      <c r="CF3595" s="491"/>
      <c r="CG3595" s="491"/>
      <c r="CH3595" s="491"/>
      <c r="CI3595" s="491"/>
      <c r="CJ3595" s="491"/>
      <c r="CK3595" s="490"/>
      <c r="CL3595" s="186"/>
    </row>
    <row r="3596" spans="67:90" x14ac:dyDescent="0.2">
      <c r="BO3596" s="490"/>
      <c r="BP3596" s="73"/>
      <c r="BQ3596" s="73"/>
      <c r="BR3596" s="73"/>
      <c r="BS3596" s="493"/>
      <c r="BT3596" s="493"/>
      <c r="BU3596" s="493"/>
      <c r="BV3596" s="70"/>
      <c r="BW3596" s="70"/>
      <c r="BX3596" s="70"/>
      <c r="BY3596" s="70"/>
      <c r="BZ3596" s="70"/>
      <c r="CA3596" s="70"/>
      <c r="CB3596" s="70"/>
      <c r="CC3596" s="70"/>
      <c r="CD3596" s="491"/>
      <c r="CE3596" s="491"/>
      <c r="CF3596" s="491"/>
      <c r="CG3596" s="491"/>
      <c r="CH3596" s="491"/>
      <c r="CI3596" s="491"/>
      <c r="CJ3596" s="491"/>
      <c r="CK3596" s="490"/>
      <c r="CL3596" s="186"/>
    </row>
    <row r="3597" spans="67:90" x14ac:dyDescent="0.2">
      <c r="BO3597" s="490"/>
      <c r="BP3597" s="73"/>
      <c r="BQ3597" s="73"/>
      <c r="BR3597" s="73"/>
      <c r="BS3597" s="493"/>
      <c r="BT3597" s="493"/>
      <c r="BU3597" s="493"/>
      <c r="BV3597" s="70"/>
      <c r="BW3597" s="70"/>
      <c r="BX3597" s="70"/>
      <c r="BY3597" s="70"/>
      <c r="BZ3597" s="70"/>
      <c r="CA3597" s="70"/>
      <c r="CB3597" s="70"/>
      <c r="CC3597" s="70"/>
      <c r="CD3597" s="491"/>
      <c r="CE3597" s="491"/>
      <c r="CF3597" s="491"/>
      <c r="CG3597" s="491"/>
      <c r="CH3597" s="491"/>
      <c r="CI3597" s="491"/>
      <c r="CJ3597" s="491"/>
      <c r="CK3597" s="490"/>
      <c r="CL3597" s="186"/>
    </row>
    <row r="3598" spans="67:90" x14ac:dyDescent="0.2">
      <c r="BO3598" s="490"/>
      <c r="BP3598" s="73"/>
      <c r="BQ3598" s="73"/>
      <c r="BR3598" s="73"/>
      <c r="BS3598" s="493"/>
      <c r="BT3598" s="493"/>
      <c r="BU3598" s="493"/>
      <c r="BV3598" s="70"/>
      <c r="BW3598" s="70"/>
      <c r="BX3598" s="70"/>
      <c r="BY3598" s="70"/>
      <c r="BZ3598" s="70"/>
      <c r="CA3598" s="70"/>
      <c r="CB3598" s="70"/>
      <c r="CC3598" s="70"/>
      <c r="CD3598" s="491"/>
      <c r="CE3598" s="491"/>
      <c r="CF3598" s="491"/>
      <c r="CG3598" s="491"/>
      <c r="CH3598" s="491"/>
      <c r="CI3598" s="491"/>
      <c r="CJ3598" s="491"/>
      <c r="CK3598" s="490"/>
      <c r="CL3598" s="186"/>
    </row>
    <row r="3599" spans="67:90" x14ac:dyDescent="0.2">
      <c r="BO3599" s="490"/>
      <c r="BP3599" s="73"/>
      <c r="BQ3599" s="73"/>
      <c r="BR3599" s="73"/>
      <c r="BS3599" s="493"/>
      <c r="BT3599" s="493"/>
      <c r="BU3599" s="493"/>
      <c r="BV3599" s="70"/>
      <c r="BW3599" s="70"/>
      <c r="BX3599" s="70"/>
      <c r="BY3599" s="70"/>
      <c r="BZ3599" s="70"/>
      <c r="CA3599" s="70"/>
      <c r="CB3599" s="70"/>
      <c r="CC3599" s="70"/>
      <c r="CD3599" s="491"/>
      <c r="CE3599" s="491"/>
      <c r="CF3599" s="491"/>
      <c r="CG3599" s="491"/>
      <c r="CH3599" s="491"/>
      <c r="CI3599" s="491"/>
      <c r="CJ3599" s="491"/>
      <c r="CK3599" s="490"/>
      <c r="CL3599" s="186"/>
    </row>
    <row r="3600" spans="67:90" x14ac:dyDescent="0.2">
      <c r="BO3600" s="490"/>
      <c r="BP3600" s="73"/>
      <c r="BQ3600" s="73"/>
      <c r="BR3600" s="73"/>
      <c r="BS3600" s="493"/>
      <c r="BT3600" s="493"/>
      <c r="BU3600" s="493"/>
      <c r="BV3600" s="70"/>
      <c r="BW3600" s="70"/>
      <c r="BX3600" s="70"/>
      <c r="BY3600" s="70"/>
      <c r="BZ3600" s="70"/>
      <c r="CA3600" s="70"/>
      <c r="CB3600" s="70"/>
      <c r="CC3600" s="70"/>
      <c r="CD3600" s="491"/>
      <c r="CE3600" s="491"/>
      <c r="CF3600" s="491"/>
      <c r="CG3600" s="491"/>
      <c r="CH3600" s="491"/>
      <c r="CI3600" s="491"/>
      <c r="CJ3600" s="491"/>
      <c r="CK3600" s="490"/>
      <c r="CL3600" s="186"/>
    </row>
    <row r="3601" spans="67:90" x14ac:dyDescent="0.2">
      <c r="BO3601" s="490"/>
      <c r="BP3601" s="73"/>
      <c r="BQ3601" s="73"/>
      <c r="BR3601" s="73"/>
      <c r="BS3601" s="493"/>
      <c r="BT3601" s="493"/>
      <c r="BU3601" s="493"/>
      <c r="BV3601" s="70"/>
      <c r="BW3601" s="70"/>
      <c r="BX3601" s="70"/>
      <c r="BY3601" s="70"/>
      <c r="BZ3601" s="70"/>
      <c r="CA3601" s="70"/>
      <c r="CB3601" s="70"/>
      <c r="CC3601" s="70"/>
      <c r="CD3601" s="491"/>
      <c r="CE3601" s="491"/>
      <c r="CF3601" s="491"/>
      <c r="CG3601" s="491"/>
      <c r="CH3601" s="491"/>
      <c r="CI3601" s="491"/>
      <c r="CJ3601" s="491"/>
      <c r="CK3601" s="490"/>
      <c r="CL3601" s="186"/>
    </row>
    <row r="3602" spans="67:90" x14ac:dyDescent="0.2">
      <c r="BO3602" s="490"/>
      <c r="BP3602" s="73"/>
      <c r="BQ3602" s="73"/>
      <c r="BR3602" s="73"/>
      <c r="BS3602" s="493"/>
      <c r="BT3602" s="493"/>
      <c r="BU3602" s="493"/>
      <c r="BV3602" s="70"/>
      <c r="BW3602" s="70"/>
      <c r="BX3602" s="70"/>
      <c r="BY3602" s="70"/>
      <c r="BZ3602" s="70"/>
      <c r="CA3602" s="70"/>
      <c r="CB3602" s="70"/>
      <c r="CC3602" s="70"/>
      <c r="CD3602" s="491"/>
      <c r="CE3602" s="491"/>
      <c r="CF3602" s="491"/>
      <c r="CG3602" s="491"/>
      <c r="CH3602" s="491"/>
      <c r="CI3602" s="491"/>
      <c r="CJ3602" s="491"/>
      <c r="CK3602" s="490"/>
      <c r="CL3602" s="186"/>
    </row>
    <row r="3603" spans="67:90" x14ac:dyDescent="0.2">
      <c r="BO3603" s="490"/>
      <c r="BP3603" s="73"/>
      <c r="BQ3603" s="73"/>
      <c r="BR3603" s="73"/>
      <c r="BS3603" s="493"/>
      <c r="BT3603" s="493"/>
      <c r="BU3603" s="493"/>
      <c r="BV3603" s="70"/>
      <c r="BW3603" s="70"/>
      <c r="BX3603" s="70"/>
      <c r="BY3603" s="70"/>
      <c r="BZ3603" s="70"/>
      <c r="CA3603" s="70"/>
      <c r="CB3603" s="70"/>
      <c r="CC3603" s="70"/>
      <c r="CD3603" s="491"/>
      <c r="CE3603" s="491"/>
      <c r="CF3603" s="491"/>
      <c r="CG3603" s="491"/>
      <c r="CH3603" s="491"/>
      <c r="CI3603" s="491"/>
      <c r="CJ3603" s="491"/>
      <c r="CK3603" s="490"/>
      <c r="CL3603" s="186"/>
    </row>
    <row r="3604" spans="67:90" x14ac:dyDescent="0.2">
      <c r="BO3604" s="490"/>
      <c r="BP3604" s="73"/>
      <c r="BQ3604" s="73"/>
      <c r="BR3604" s="73"/>
      <c r="BS3604" s="493"/>
      <c r="BT3604" s="493"/>
      <c r="BU3604" s="493"/>
      <c r="BV3604" s="70"/>
      <c r="BW3604" s="70"/>
      <c r="BX3604" s="70"/>
      <c r="BY3604" s="70"/>
      <c r="BZ3604" s="70"/>
      <c r="CA3604" s="70"/>
      <c r="CB3604" s="70"/>
      <c r="CC3604" s="70"/>
      <c r="CD3604" s="491"/>
      <c r="CE3604" s="491"/>
      <c r="CF3604" s="491"/>
      <c r="CG3604" s="491"/>
      <c r="CH3604" s="491"/>
      <c r="CI3604" s="491"/>
      <c r="CJ3604" s="491"/>
      <c r="CK3604" s="490"/>
      <c r="CL3604" s="186"/>
    </row>
    <row r="3605" spans="67:90" x14ac:dyDescent="0.2">
      <c r="BO3605" s="490"/>
      <c r="BP3605" s="73"/>
      <c r="BQ3605" s="73"/>
      <c r="BR3605" s="73"/>
      <c r="BS3605" s="493"/>
      <c r="BT3605" s="493"/>
      <c r="BU3605" s="493"/>
      <c r="BV3605" s="70"/>
      <c r="BW3605" s="70"/>
      <c r="BX3605" s="70"/>
      <c r="BY3605" s="70"/>
      <c r="BZ3605" s="70"/>
      <c r="CA3605" s="70"/>
      <c r="CB3605" s="70"/>
      <c r="CC3605" s="70"/>
      <c r="CD3605" s="491"/>
      <c r="CE3605" s="491"/>
      <c r="CF3605" s="491"/>
      <c r="CG3605" s="491"/>
      <c r="CH3605" s="491"/>
      <c r="CI3605" s="491"/>
      <c r="CJ3605" s="491"/>
      <c r="CK3605" s="490"/>
      <c r="CL3605" s="186"/>
    </row>
    <row r="3606" spans="67:90" x14ac:dyDescent="0.2">
      <c r="BO3606" s="490"/>
      <c r="BP3606" s="73"/>
      <c r="BQ3606" s="73"/>
      <c r="BR3606" s="73"/>
      <c r="BS3606" s="493"/>
      <c r="BT3606" s="493"/>
      <c r="BU3606" s="493"/>
      <c r="BV3606" s="70"/>
      <c r="BW3606" s="70"/>
      <c r="BX3606" s="70"/>
      <c r="BY3606" s="70"/>
      <c r="BZ3606" s="70"/>
      <c r="CA3606" s="70"/>
      <c r="CB3606" s="70"/>
      <c r="CC3606" s="70"/>
      <c r="CD3606" s="491"/>
      <c r="CE3606" s="491"/>
      <c r="CF3606" s="491"/>
      <c r="CG3606" s="491"/>
      <c r="CH3606" s="491"/>
      <c r="CI3606" s="491"/>
      <c r="CJ3606" s="491"/>
      <c r="CK3606" s="490"/>
      <c r="CL3606" s="186"/>
    </row>
    <row r="3607" spans="67:90" x14ac:dyDescent="0.2">
      <c r="BO3607" s="490"/>
      <c r="BP3607" s="73"/>
      <c r="BQ3607" s="73"/>
      <c r="BR3607" s="73"/>
      <c r="BS3607" s="493"/>
      <c r="BT3607" s="493"/>
      <c r="BU3607" s="493"/>
      <c r="BV3607" s="70"/>
      <c r="BW3607" s="70"/>
      <c r="BX3607" s="70"/>
      <c r="BY3607" s="70"/>
      <c r="BZ3607" s="70"/>
      <c r="CA3607" s="70"/>
      <c r="CB3607" s="70"/>
      <c r="CC3607" s="70"/>
      <c r="CD3607" s="491"/>
      <c r="CE3607" s="491"/>
      <c r="CF3607" s="491"/>
      <c r="CG3607" s="491"/>
      <c r="CH3607" s="491"/>
      <c r="CI3607" s="491"/>
      <c r="CJ3607" s="491"/>
      <c r="CK3607" s="490"/>
      <c r="CL3607" s="186"/>
    </row>
    <row r="3608" spans="67:90" x14ac:dyDescent="0.2">
      <c r="BO3608" s="490"/>
      <c r="BP3608" s="73"/>
      <c r="BQ3608" s="73"/>
      <c r="BR3608" s="73"/>
      <c r="BS3608" s="493"/>
      <c r="BT3608" s="493"/>
      <c r="BU3608" s="493"/>
      <c r="BV3608" s="70"/>
      <c r="BW3608" s="70"/>
      <c r="BX3608" s="70"/>
      <c r="BY3608" s="70"/>
      <c r="BZ3608" s="70"/>
      <c r="CA3608" s="70"/>
      <c r="CB3608" s="70"/>
      <c r="CC3608" s="70"/>
      <c r="CD3608" s="491"/>
      <c r="CE3608" s="491"/>
      <c r="CF3608" s="491"/>
      <c r="CG3608" s="491"/>
      <c r="CH3608" s="491"/>
      <c r="CI3608" s="491"/>
      <c r="CJ3608" s="491"/>
      <c r="CK3608" s="490"/>
      <c r="CL3608" s="186"/>
    </row>
    <row r="3609" spans="67:90" x14ac:dyDescent="0.2">
      <c r="BO3609" s="490"/>
      <c r="BP3609" s="73"/>
      <c r="BQ3609" s="73"/>
      <c r="BR3609" s="73"/>
      <c r="BS3609" s="493"/>
      <c r="BT3609" s="493"/>
      <c r="BU3609" s="493"/>
      <c r="BV3609" s="70"/>
      <c r="BW3609" s="70"/>
      <c r="BX3609" s="70"/>
      <c r="BY3609" s="70"/>
      <c r="BZ3609" s="70"/>
      <c r="CA3609" s="70"/>
      <c r="CB3609" s="70"/>
      <c r="CC3609" s="70"/>
      <c r="CD3609" s="491"/>
      <c r="CE3609" s="491"/>
      <c r="CF3609" s="491"/>
      <c r="CG3609" s="491"/>
      <c r="CH3609" s="491"/>
      <c r="CI3609" s="491"/>
      <c r="CJ3609" s="491"/>
      <c r="CK3609" s="490"/>
      <c r="CL3609" s="186"/>
    </row>
    <row r="3610" spans="67:90" x14ac:dyDescent="0.2">
      <c r="BO3610" s="490"/>
      <c r="BP3610" s="73"/>
      <c r="BQ3610" s="73"/>
      <c r="BR3610" s="73"/>
      <c r="BS3610" s="493"/>
      <c r="BT3610" s="493"/>
      <c r="BU3610" s="493"/>
      <c r="BV3610" s="70"/>
      <c r="BW3610" s="70"/>
      <c r="BX3610" s="70"/>
      <c r="BY3610" s="70"/>
      <c r="BZ3610" s="70"/>
      <c r="CA3610" s="70"/>
      <c r="CB3610" s="70"/>
      <c r="CC3610" s="70"/>
      <c r="CD3610" s="491"/>
      <c r="CE3610" s="491"/>
      <c r="CF3610" s="491"/>
      <c r="CG3610" s="491"/>
      <c r="CH3610" s="491"/>
      <c r="CI3610" s="491"/>
      <c r="CJ3610" s="491"/>
      <c r="CK3610" s="490"/>
      <c r="CL3610" s="186"/>
    </row>
    <row r="3611" spans="67:90" x14ac:dyDescent="0.2">
      <c r="BO3611" s="490"/>
      <c r="BP3611" s="73"/>
      <c r="BQ3611" s="73"/>
      <c r="BR3611" s="73"/>
      <c r="BS3611" s="493"/>
      <c r="BT3611" s="493"/>
      <c r="BU3611" s="493"/>
      <c r="BV3611" s="70"/>
      <c r="BW3611" s="70"/>
      <c r="BX3611" s="70"/>
      <c r="BY3611" s="70"/>
      <c r="BZ3611" s="70"/>
      <c r="CA3611" s="70"/>
      <c r="CB3611" s="70"/>
      <c r="CC3611" s="70"/>
      <c r="CD3611" s="491"/>
      <c r="CE3611" s="491"/>
      <c r="CF3611" s="491"/>
      <c r="CG3611" s="491"/>
      <c r="CH3611" s="491"/>
      <c r="CI3611" s="491"/>
      <c r="CJ3611" s="491"/>
      <c r="CK3611" s="490"/>
      <c r="CL3611" s="186"/>
    </row>
    <row r="3612" spans="67:90" x14ac:dyDescent="0.2">
      <c r="BO3612" s="490"/>
      <c r="BP3612" s="73"/>
      <c r="BQ3612" s="73"/>
      <c r="BR3612" s="73"/>
      <c r="BS3612" s="493"/>
      <c r="BT3612" s="493"/>
      <c r="BU3612" s="493"/>
      <c r="BV3612" s="70"/>
      <c r="BW3612" s="70"/>
      <c r="BX3612" s="70"/>
      <c r="BY3612" s="70"/>
      <c r="BZ3612" s="70"/>
      <c r="CA3612" s="70"/>
      <c r="CB3612" s="70"/>
      <c r="CC3612" s="70"/>
      <c r="CD3612" s="491"/>
      <c r="CE3612" s="491"/>
      <c r="CF3612" s="491"/>
      <c r="CG3612" s="491"/>
      <c r="CH3612" s="491"/>
      <c r="CI3612" s="491"/>
      <c r="CJ3612" s="491"/>
      <c r="CK3612" s="490"/>
      <c r="CL3612" s="186"/>
    </row>
    <row r="3613" spans="67:90" x14ac:dyDescent="0.2">
      <c r="BO3613" s="490"/>
      <c r="BP3613" s="73"/>
      <c r="BQ3613" s="73"/>
      <c r="BR3613" s="73"/>
      <c r="BS3613" s="493"/>
      <c r="BT3613" s="493"/>
      <c r="BU3613" s="493"/>
      <c r="BV3613" s="70"/>
      <c r="BW3613" s="70"/>
      <c r="BX3613" s="70"/>
      <c r="BY3613" s="70"/>
      <c r="BZ3613" s="70"/>
      <c r="CA3613" s="70"/>
      <c r="CB3613" s="70"/>
      <c r="CC3613" s="70"/>
      <c r="CD3613" s="491"/>
      <c r="CE3613" s="491"/>
      <c r="CF3613" s="491"/>
      <c r="CG3613" s="491"/>
      <c r="CH3613" s="491"/>
      <c r="CI3613" s="491"/>
      <c r="CJ3613" s="491"/>
      <c r="CK3613" s="490"/>
      <c r="CL3613" s="186"/>
    </row>
    <row r="3614" spans="67:90" x14ac:dyDescent="0.2">
      <c r="BO3614" s="490"/>
      <c r="BP3614" s="73"/>
      <c r="BQ3614" s="73"/>
      <c r="BR3614" s="73"/>
      <c r="BS3614" s="493"/>
      <c r="BT3614" s="493"/>
      <c r="BU3614" s="493"/>
      <c r="BV3614" s="70"/>
      <c r="BW3614" s="70"/>
      <c r="BX3614" s="70"/>
      <c r="BY3614" s="70"/>
      <c r="BZ3614" s="70"/>
      <c r="CA3614" s="70"/>
      <c r="CB3614" s="70"/>
      <c r="CC3614" s="70"/>
      <c r="CD3614" s="491"/>
      <c r="CE3614" s="491"/>
      <c r="CF3614" s="491"/>
      <c r="CG3614" s="491"/>
      <c r="CH3614" s="491"/>
      <c r="CI3614" s="491"/>
      <c r="CJ3614" s="491"/>
      <c r="CK3614" s="490"/>
      <c r="CL3614" s="186"/>
    </row>
    <row r="3615" spans="67:90" x14ac:dyDescent="0.2">
      <c r="BO3615" s="490"/>
      <c r="BP3615" s="73"/>
      <c r="BQ3615" s="73"/>
      <c r="BR3615" s="73"/>
      <c r="BS3615" s="493"/>
      <c r="BT3615" s="493"/>
      <c r="BU3615" s="493"/>
      <c r="BV3615" s="70"/>
      <c r="BW3615" s="70"/>
      <c r="BX3615" s="70"/>
      <c r="BY3615" s="70"/>
      <c r="BZ3615" s="70"/>
      <c r="CA3615" s="70"/>
      <c r="CB3615" s="70"/>
      <c r="CC3615" s="70"/>
      <c r="CD3615" s="491"/>
      <c r="CE3615" s="491"/>
      <c r="CF3615" s="491"/>
      <c r="CG3615" s="491"/>
      <c r="CH3615" s="491"/>
      <c r="CI3615" s="491"/>
      <c r="CJ3615" s="491"/>
      <c r="CK3615" s="490"/>
      <c r="CL3615" s="186"/>
    </row>
    <row r="3616" spans="67:90" x14ac:dyDescent="0.2">
      <c r="BO3616" s="490"/>
      <c r="BP3616" s="73"/>
      <c r="BQ3616" s="73"/>
      <c r="BR3616" s="73"/>
      <c r="BS3616" s="493"/>
      <c r="BT3616" s="493"/>
      <c r="BU3616" s="493"/>
      <c r="BV3616" s="70"/>
      <c r="BW3616" s="70"/>
      <c r="BX3616" s="70"/>
      <c r="BY3616" s="70"/>
      <c r="BZ3616" s="70"/>
      <c r="CA3616" s="70"/>
      <c r="CB3616" s="70"/>
      <c r="CC3616" s="70"/>
      <c r="CD3616" s="491"/>
      <c r="CE3616" s="491"/>
      <c r="CF3616" s="491"/>
      <c r="CG3616" s="491"/>
      <c r="CH3616" s="491"/>
      <c r="CI3616" s="491"/>
      <c r="CJ3616" s="491"/>
      <c r="CK3616" s="490"/>
      <c r="CL3616" s="186"/>
    </row>
    <row r="3617" spans="67:90" x14ac:dyDescent="0.2">
      <c r="BO3617" s="490"/>
      <c r="BP3617" s="73"/>
      <c r="BQ3617" s="73"/>
      <c r="BR3617" s="73"/>
      <c r="BS3617" s="493"/>
      <c r="BT3617" s="493"/>
      <c r="BU3617" s="493"/>
      <c r="BV3617" s="70"/>
      <c r="BW3617" s="70"/>
      <c r="BX3617" s="70"/>
      <c r="BY3617" s="70"/>
      <c r="BZ3617" s="70"/>
      <c r="CA3617" s="70"/>
      <c r="CB3617" s="70"/>
      <c r="CC3617" s="70"/>
      <c r="CD3617" s="491"/>
      <c r="CE3617" s="491"/>
      <c r="CF3617" s="491"/>
      <c r="CG3617" s="491"/>
      <c r="CH3617" s="491"/>
      <c r="CI3617" s="491"/>
      <c r="CJ3617" s="491"/>
      <c r="CK3617" s="490"/>
      <c r="CL3617" s="186"/>
    </row>
    <row r="3618" spans="67:90" x14ac:dyDescent="0.2">
      <c r="BO3618" s="490"/>
      <c r="BP3618" s="73"/>
      <c r="BQ3618" s="73"/>
      <c r="BR3618" s="73"/>
      <c r="BS3618" s="493"/>
      <c r="BT3618" s="493"/>
      <c r="BU3618" s="493"/>
      <c r="BV3618" s="70"/>
      <c r="BW3618" s="70"/>
      <c r="BX3618" s="70"/>
      <c r="BY3618" s="70"/>
      <c r="BZ3618" s="70"/>
      <c r="CA3618" s="70"/>
      <c r="CB3618" s="70"/>
      <c r="CC3618" s="70"/>
      <c r="CD3618" s="491"/>
      <c r="CE3618" s="491"/>
      <c r="CF3618" s="491"/>
      <c r="CG3618" s="491"/>
      <c r="CH3618" s="491"/>
      <c r="CI3618" s="491"/>
      <c r="CJ3618" s="491"/>
      <c r="CK3618" s="490"/>
      <c r="CL3618" s="186"/>
    </row>
    <row r="3619" spans="67:90" x14ac:dyDescent="0.2">
      <c r="BO3619" s="490"/>
      <c r="BP3619" s="73"/>
      <c r="BQ3619" s="73"/>
      <c r="BR3619" s="73"/>
      <c r="BS3619" s="493"/>
      <c r="BT3619" s="493"/>
      <c r="BU3619" s="493"/>
      <c r="BV3619" s="70"/>
      <c r="BW3619" s="70"/>
      <c r="BX3619" s="70"/>
      <c r="BY3619" s="70"/>
      <c r="BZ3619" s="70"/>
      <c r="CA3619" s="70"/>
      <c r="CB3619" s="70"/>
      <c r="CC3619" s="70"/>
      <c r="CD3619" s="491"/>
      <c r="CE3619" s="491"/>
      <c r="CF3619" s="491"/>
      <c r="CG3619" s="491"/>
      <c r="CH3619" s="491"/>
      <c r="CI3619" s="491"/>
      <c r="CJ3619" s="491"/>
      <c r="CK3619" s="490"/>
      <c r="CL3619" s="186"/>
    </row>
    <row r="3620" spans="67:90" x14ac:dyDescent="0.2">
      <c r="BO3620" s="490"/>
      <c r="BP3620" s="73"/>
      <c r="BQ3620" s="73"/>
      <c r="BR3620" s="73"/>
      <c r="BS3620" s="493"/>
      <c r="BT3620" s="493"/>
      <c r="BU3620" s="493"/>
      <c r="BV3620" s="70"/>
      <c r="BW3620" s="70"/>
      <c r="BX3620" s="70"/>
      <c r="BY3620" s="70"/>
      <c r="BZ3620" s="70"/>
      <c r="CA3620" s="70"/>
      <c r="CB3620" s="70"/>
      <c r="CC3620" s="70"/>
      <c r="CD3620" s="491"/>
      <c r="CE3620" s="491"/>
      <c r="CF3620" s="491"/>
      <c r="CG3620" s="491"/>
      <c r="CH3620" s="491"/>
      <c r="CI3620" s="491"/>
      <c r="CJ3620" s="491"/>
      <c r="CK3620" s="490"/>
      <c r="CL3620" s="186"/>
    </row>
    <row r="3621" spans="67:90" x14ac:dyDescent="0.2">
      <c r="BO3621" s="490"/>
      <c r="BP3621" s="73"/>
      <c r="BQ3621" s="73"/>
      <c r="BR3621" s="73"/>
      <c r="BS3621" s="493"/>
      <c r="BT3621" s="493"/>
      <c r="BU3621" s="493"/>
      <c r="BV3621" s="70"/>
      <c r="BW3621" s="70"/>
      <c r="BX3621" s="70"/>
      <c r="BY3621" s="70"/>
      <c r="BZ3621" s="70"/>
      <c r="CA3621" s="70"/>
      <c r="CB3621" s="70"/>
      <c r="CC3621" s="70"/>
      <c r="CD3621" s="491"/>
      <c r="CE3621" s="491"/>
      <c r="CF3621" s="491"/>
      <c r="CG3621" s="491"/>
      <c r="CH3621" s="491"/>
      <c r="CI3621" s="491"/>
      <c r="CJ3621" s="491"/>
      <c r="CK3621" s="490"/>
      <c r="CL3621" s="186"/>
    </row>
    <row r="3622" spans="67:90" x14ac:dyDescent="0.2">
      <c r="BO3622" s="490"/>
      <c r="BP3622" s="73"/>
      <c r="BQ3622" s="73"/>
      <c r="BR3622" s="73"/>
      <c r="BS3622" s="493"/>
      <c r="BT3622" s="493"/>
      <c r="BU3622" s="493"/>
      <c r="BV3622" s="70"/>
      <c r="BW3622" s="70"/>
      <c r="BX3622" s="70"/>
      <c r="BY3622" s="70"/>
      <c r="BZ3622" s="70"/>
      <c r="CA3622" s="70"/>
      <c r="CB3622" s="70"/>
      <c r="CC3622" s="70"/>
      <c r="CD3622" s="491"/>
      <c r="CE3622" s="491"/>
      <c r="CF3622" s="491"/>
      <c r="CG3622" s="491"/>
      <c r="CH3622" s="491"/>
      <c r="CI3622" s="491"/>
      <c r="CJ3622" s="491"/>
      <c r="CK3622" s="490"/>
      <c r="CL3622" s="186"/>
    </row>
    <row r="3623" spans="67:90" x14ac:dyDescent="0.2">
      <c r="BO3623" s="490"/>
      <c r="BP3623" s="73"/>
      <c r="BQ3623" s="73"/>
      <c r="BR3623" s="73"/>
      <c r="BS3623" s="493"/>
      <c r="BT3623" s="493"/>
      <c r="BU3623" s="493"/>
      <c r="BV3623" s="70"/>
      <c r="BW3623" s="70"/>
      <c r="BX3623" s="70"/>
      <c r="BY3623" s="70"/>
      <c r="BZ3623" s="70"/>
      <c r="CA3623" s="70"/>
      <c r="CB3623" s="70"/>
      <c r="CC3623" s="70"/>
      <c r="CD3623" s="491"/>
      <c r="CE3623" s="491"/>
      <c r="CF3623" s="491"/>
      <c r="CG3623" s="491"/>
      <c r="CH3623" s="491"/>
      <c r="CI3623" s="491"/>
      <c r="CJ3623" s="491"/>
      <c r="CK3623" s="490"/>
      <c r="CL3623" s="186"/>
    </row>
    <row r="3624" spans="67:90" x14ac:dyDescent="0.2">
      <c r="BO3624" s="490"/>
      <c r="BP3624" s="73"/>
      <c r="BQ3624" s="73"/>
      <c r="BR3624" s="73"/>
      <c r="BS3624" s="493"/>
      <c r="BT3624" s="493"/>
      <c r="BU3624" s="493"/>
      <c r="BV3624" s="70"/>
      <c r="BW3624" s="70"/>
      <c r="BX3624" s="70"/>
      <c r="BY3624" s="70"/>
      <c r="BZ3624" s="70"/>
      <c r="CA3624" s="70"/>
      <c r="CB3624" s="70"/>
      <c r="CC3624" s="70"/>
      <c r="CD3624" s="491"/>
      <c r="CE3624" s="491"/>
      <c r="CF3624" s="491"/>
      <c r="CG3624" s="491"/>
      <c r="CH3624" s="491"/>
      <c r="CI3624" s="491"/>
      <c r="CJ3624" s="491"/>
      <c r="CK3624" s="490"/>
      <c r="CL3624" s="186"/>
    </row>
    <row r="3625" spans="67:90" x14ac:dyDescent="0.2">
      <c r="BO3625" s="490"/>
      <c r="BP3625" s="73"/>
      <c r="BQ3625" s="73"/>
      <c r="BR3625" s="73"/>
      <c r="BS3625" s="493"/>
      <c r="BT3625" s="493"/>
      <c r="BU3625" s="493"/>
      <c r="BV3625" s="70"/>
      <c r="BW3625" s="70"/>
      <c r="BX3625" s="70"/>
      <c r="BY3625" s="70"/>
      <c r="BZ3625" s="70"/>
      <c r="CA3625" s="70"/>
      <c r="CB3625" s="70"/>
      <c r="CC3625" s="70"/>
      <c r="CD3625" s="491"/>
      <c r="CE3625" s="491"/>
      <c r="CF3625" s="491"/>
      <c r="CG3625" s="491"/>
      <c r="CH3625" s="491"/>
      <c r="CI3625" s="491"/>
      <c r="CJ3625" s="491"/>
      <c r="CK3625" s="490"/>
      <c r="CL3625" s="186"/>
    </row>
    <row r="3626" spans="67:90" x14ac:dyDescent="0.2">
      <c r="BO3626" s="490"/>
      <c r="BP3626" s="73"/>
      <c r="BQ3626" s="73"/>
      <c r="BR3626" s="73"/>
      <c r="BS3626" s="493"/>
      <c r="BT3626" s="493"/>
      <c r="BU3626" s="493"/>
      <c r="BV3626" s="70"/>
      <c r="BW3626" s="70"/>
      <c r="BX3626" s="70"/>
      <c r="BY3626" s="70"/>
      <c r="BZ3626" s="70"/>
      <c r="CA3626" s="70"/>
      <c r="CB3626" s="70"/>
      <c r="CC3626" s="70"/>
      <c r="CD3626" s="491"/>
      <c r="CE3626" s="491"/>
      <c r="CF3626" s="491"/>
      <c r="CG3626" s="491"/>
      <c r="CH3626" s="491"/>
      <c r="CI3626" s="491"/>
      <c r="CJ3626" s="491"/>
      <c r="CK3626" s="490"/>
      <c r="CL3626" s="186"/>
    </row>
    <row r="3627" spans="67:90" x14ac:dyDescent="0.2">
      <c r="BO3627" s="490"/>
      <c r="BP3627" s="73"/>
      <c r="BQ3627" s="73"/>
      <c r="BR3627" s="73"/>
      <c r="BS3627" s="493"/>
      <c r="BT3627" s="493"/>
      <c r="BU3627" s="493"/>
      <c r="BV3627" s="70"/>
      <c r="BW3627" s="70"/>
      <c r="BX3627" s="70"/>
      <c r="BY3627" s="70"/>
      <c r="BZ3627" s="70"/>
      <c r="CA3627" s="70"/>
      <c r="CB3627" s="70"/>
      <c r="CC3627" s="70"/>
      <c r="CD3627" s="491"/>
      <c r="CE3627" s="491"/>
      <c r="CF3627" s="491"/>
      <c r="CG3627" s="491"/>
      <c r="CH3627" s="491"/>
      <c r="CI3627" s="491"/>
      <c r="CJ3627" s="491"/>
      <c r="CK3627" s="490"/>
      <c r="CL3627" s="186"/>
    </row>
    <row r="3628" spans="67:90" x14ac:dyDescent="0.2">
      <c r="BO3628" s="490"/>
      <c r="BP3628" s="73"/>
      <c r="BQ3628" s="73"/>
      <c r="BR3628" s="73"/>
      <c r="BS3628" s="493"/>
      <c r="BT3628" s="493"/>
      <c r="BU3628" s="493"/>
      <c r="BV3628" s="70"/>
      <c r="BW3628" s="70"/>
      <c r="BX3628" s="70"/>
      <c r="BY3628" s="70"/>
      <c r="BZ3628" s="70"/>
      <c r="CA3628" s="70"/>
      <c r="CB3628" s="70"/>
      <c r="CC3628" s="70"/>
      <c r="CD3628" s="491"/>
      <c r="CE3628" s="491"/>
      <c r="CF3628" s="491"/>
      <c r="CG3628" s="491"/>
      <c r="CH3628" s="491"/>
      <c r="CI3628" s="491"/>
      <c r="CJ3628" s="491"/>
      <c r="CK3628" s="490"/>
      <c r="CL3628" s="186"/>
    </row>
    <row r="3629" spans="67:90" x14ac:dyDescent="0.2">
      <c r="BO3629" s="490"/>
      <c r="BP3629" s="73"/>
      <c r="BQ3629" s="73"/>
      <c r="BR3629" s="73"/>
      <c r="BS3629" s="493"/>
      <c r="BT3629" s="493"/>
      <c r="BU3629" s="493"/>
      <c r="BV3629" s="70"/>
      <c r="BW3629" s="70"/>
      <c r="BX3629" s="70"/>
      <c r="BY3629" s="70"/>
      <c r="BZ3629" s="70"/>
      <c r="CA3629" s="70"/>
      <c r="CB3629" s="70"/>
      <c r="CC3629" s="70"/>
      <c r="CD3629" s="491"/>
      <c r="CE3629" s="491"/>
      <c r="CF3629" s="491"/>
      <c r="CG3629" s="491"/>
      <c r="CH3629" s="491"/>
      <c r="CI3629" s="491"/>
      <c r="CJ3629" s="491"/>
      <c r="CK3629" s="490"/>
      <c r="CL3629" s="186"/>
    </row>
    <row r="3630" spans="67:90" x14ac:dyDescent="0.2">
      <c r="BO3630" s="490"/>
      <c r="BP3630" s="73"/>
      <c r="BQ3630" s="73"/>
      <c r="BR3630" s="73"/>
      <c r="BS3630" s="493"/>
      <c r="BT3630" s="493"/>
      <c r="BU3630" s="493"/>
      <c r="BV3630" s="70"/>
      <c r="BW3630" s="70"/>
      <c r="BX3630" s="70"/>
      <c r="BY3630" s="70"/>
      <c r="BZ3630" s="70"/>
      <c r="CA3630" s="70"/>
      <c r="CB3630" s="70"/>
      <c r="CC3630" s="70"/>
      <c r="CD3630" s="491"/>
      <c r="CE3630" s="491"/>
      <c r="CF3630" s="491"/>
      <c r="CG3630" s="491"/>
      <c r="CH3630" s="491"/>
      <c r="CI3630" s="491"/>
      <c r="CJ3630" s="491"/>
      <c r="CK3630" s="490"/>
      <c r="CL3630" s="186"/>
    </row>
    <row r="3631" spans="67:90" x14ac:dyDescent="0.2">
      <c r="BO3631" s="490"/>
      <c r="BP3631" s="73"/>
      <c r="BQ3631" s="73"/>
      <c r="BR3631" s="73"/>
      <c r="BS3631" s="493"/>
      <c r="BT3631" s="493"/>
      <c r="BU3631" s="493"/>
      <c r="BV3631" s="70"/>
      <c r="BW3631" s="70"/>
      <c r="BX3631" s="70"/>
      <c r="BY3631" s="70"/>
      <c r="BZ3631" s="70"/>
      <c r="CA3631" s="70"/>
      <c r="CB3631" s="70"/>
      <c r="CC3631" s="70"/>
      <c r="CD3631" s="491"/>
      <c r="CE3631" s="491"/>
      <c r="CF3631" s="491"/>
      <c r="CG3631" s="491"/>
      <c r="CH3631" s="491"/>
      <c r="CI3631" s="491"/>
      <c r="CJ3631" s="491"/>
      <c r="CK3631" s="490"/>
      <c r="CL3631" s="186"/>
    </row>
    <row r="3632" spans="67:90" x14ac:dyDescent="0.2">
      <c r="BO3632" s="490"/>
      <c r="BP3632" s="73"/>
      <c r="BQ3632" s="73"/>
      <c r="BR3632" s="73"/>
      <c r="BS3632" s="493"/>
      <c r="BT3632" s="493"/>
      <c r="BU3632" s="493"/>
      <c r="BV3632" s="70"/>
      <c r="BW3632" s="70"/>
      <c r="BX3632" s="70"/>
      <c r="BY3632" s="70"/>
      <c r="BZ3632" s="70"/>
      <c r="CA3632" s="70"/>
      <c r="CB3632" s="70"/>
      <c r="CC3632" s="70"/>
      <c r="CD3632" s="491"/>
      <c r="CE3632" s="491"/>
      <c r="CF3632" s="491"/>
      <c r="CG3632" s="491"/>
      <c r="CH3632" s="491"/>
      <c r="CI3632" s="491"/>
      <c r="CJ3632" s="491"/>
      <c r="CK3632" s="490"/>
      <c r="CL3632" s="186"/>
    </row>
    <row r="3633" spans="67:90" x14ac:dyDescent="0.2">
      <c r="BO3633" s="490"/>
      <c r="BP3633" s="73"/>
      <c r="BQ3633" s="73"/>
      <c r="BR3633" s="73"/>
      <c r="BS3633" s="493"/>
      <c r="BT3633" s="493"/>
      <c r="BU3633" s="493"/>
      <c r="BV3633" s="70"/>
      <c r="BW3633" s="70"/>
      <c r="BX3633" s="70"/>
      <c r="BY3633" s="70"/>
      <c r="BZ3633" s="70"/>
      <c r="CA3633" s="70"/>
      <c r="CB3633" s="70"/>
      <c r="CC3633" s="70"/>
      <c r="CD3633" s="491"/>
      <c r="CE3633" s="491"/>
      <c r="CF3633" s="491"/>
      <c r="CG3633" s="491"/>
      <c r="CH3633" s="491"/>
      <c r="CI3633" s="491"/>
      <c r="CJ3633" s="491"/>
      <c r="CK3633" s="490"/>
      <c r="CL3633" s="186"/>
    </row>
    <row r="3634" spans="67:90" x14ac:dyDescent="0.2">
      <c r="BO3634" s="490"/>
      <c r="BP3634" s="73"/>
      <c r="BQ3634" s="73"/>
      <c r="BR3634" s="73"/>
      <c r="BS3634" s="493"/>
      <c r="BT3634" s="493"/>
      <c r="BU3634" s="493"/>
      <c r="BV3634" s="70"/>
      <c r="BW3634" s="70"/>
      <c r="BX3634" s="70"/>
      <c r="BY3634" s="70"/>
      <c r="BZ3634" s="70"/>
      <c r="CA3634" s="70"/>
      <c r="CB3634" s="70"/>
      <c r="CC3634" s="70"/>
      <c r="CD3634" s="491"/>
      <c r="CE3634" s="491"/>
      <c r="CF3634" s="491"/>
      <c r="CG3634" s="491"/>
      <c r="CH3634" s="491"/>
      <c r="CI3634" s="491"/>
      <c r="CJ3634" s="491"/>
      <c r="CK3634" s="490"/>
      <c r="CL3634" s="186"/>
    </row>
    <row r="3635" spans="67:90" x14ac:dyDescent="0.2">
      <c r="BO3635" s="490"/>
      <c r="BP3635" s="73"/>
      <c r="BQ3635" s="73"/>
      <c r="BR3635" s="73"/>
      <c r="BS3635" s="493"/>
      <c r="BT3635" s="493"/>
      <c r="BU3635" s="493"/>
      <c r="BV3635" s="70"/>
      <c r="BW3635" s="70"/>
      <c r="BX3635" s="70"/>
      <c r="BY3635" s="70"/>
      <c r="BZ3635" s="70"/>
      <c r="CA3635" s="70"/>
      <c r="CB3635" s="70"/>
      <c r="CC3635" s="70"/>
      <c r="CD3635" s="491"/>
      <c r="CE3635" s="491"/>
      <c r="CF3635" s="491"/>
      <c r="CG3635" s="491"/>
      <c r="CH3635" s="491"/>
      <c r="CI3635" s="491"/>
      <c r="CJ3635" s="491"/>
      <c r="CK3635" s="490"/>
      <c r="CL3635" s="186"/>
    </row>
    <row r="3636" spans="67:90" x14ac:dyDescent="0.2">
      <c r="BO3636" s="490"/>
      <c r="BP3636" s="73"/>
      <c r="BQ3636" s="73"/>
      <c r="BR3636" s="73"/>
      <c r="BS3636" s="493"/>
      <c r="BT3636" s="493"/>
      <c r="BU3636" s="493"/>
      <c r="BV3636" s="70"/>
      <c r="BW3636" s="70"/>
      <c r="BX3636" s="70"/>
      <c r="BY3636" s="70"/>
      <c r="BZ3636" s="70"/>
      <c r="CA3636" s="70"/>
      <c r="CB3636" s="70"/>
      <c r="CC3636" s="70"/>
      <c r="CD3636" s="491"/>
      <c r="CE3636" s="491"/>
      <c r="CF3636" s="491"/>
      <c r="CG3636" s="491"/>
      <c r="CH3636" s="491"/>
      <c r="CI3636" s="491"/>
      <c r="CJ3636" s="491"/>
      <c r="CK3636" s="490"/>
      <c r="CL3636" s="186"/>
    </row>
    <row r="3637" spans="67:90" x14ac:dyDescent="0.2">
      <c r="BO3637" s="490"/>
      <c r="BP3637" s="73"/>
      <c r="BQ3637" s="73"/>
      <c r="BR3637" s="73"/>
      <c r="BS3637" s="493"/>
      <c r="BT3637" s="493"/>
      <c r="BU3637" s="493"/>
      <c r="BV3637" s="70"/>
      <c r="BW3637" s="70"/>
      <c r="BX3637" s="70"/>
      <c r="BY3637" s="70"/>
      <c r="BZ3637" s="70"/>
      <c r="CA3637" s="70"/>
      <c r="CB3637" s="70"/>
      <c r="CC3637" s="70"/>
      <c r="CD3637" s="491"/>
      <c r="CE3637" s="491"/>
      <c r="CF3637" s="491"/>
      <c r="CG3637" s="491"/>
      <c r="CH3637" s="491"/>
      <c r="CI3637" s="491"/>
      <c r="CJ3637" s="491"/>
      <c r="CK3637" s="490"/>
      <c r="CL3637" s="186"/>
    </row>
    <row r="3638" spans="67:90" x14ac:dyDescent="0.2">
      <c r="BO3638" s="490"/>
      <c r="BP3638" s="73"/>
      <c r="BQ3638" s="73"/>
      <c r="BR3638" s="73"/>
      <c r="BS3638" s="493"/>
      <c r="BT3638" s="493"/>
      <c r="BU3638" s="493"/>
      <c r="BV3638" s="70"/>
      <c r="BW3638" s="70"/>
      <c r="BX3638" s="70"/>
      <c r="BY3638" s="70"/>
      <c r="BZ3638" s="70"/>
      <c r="CA3638" s="70"/>
      <c r="CB3638" s="70"/>
      <c r="CC3638" s="70"/>
      <c r="CD3638" s="491"/>
      <c r="CE3638" s="491"/>
      <c r="CF3638" s="491"/>
      <c r="CG3638" s="491"/>
      <c r="CH3638" s="491"/>
      <c r="CI3638" s="491"/>
      <c r="CJ3638" s="491"/>
      <c r="CK3638" s="490"/>
      <c r="CL3638" s="186"/>
    </row>
    <row r="3639" spans="67:90" x14ac:dyDescent="0.2">
      <c r="BO3639" s="490"/>
      <c r="BP3639" s="73"/>
      <c r="BQ3639" s="73"/>
      <c r="BR3639" s="73"/>
      <c r="BS3639" s="493"/>
      <c r="BT3639" s="493"/>
      <c r="BU3639" s="493"/>
      <c r="BV3639" s="70"/>
      <c r="BW3639" s="70"/>
      <c r="BX3639" s="70"/>
      <c r="BY3639" s="70"/>
      <c r="BZ3639" s="70"/>
      <c r="CA3639" s="70"/>
      <c r="CB3639" s="70"/>
      <c r="CC3639" s="70"/>
      <c r="CD3639" s="491"/>
      <c r="CE3639" s="491"/>
      <c r="CF3639" s="491"/>
      <c r="CG3639" s="491"/>
      <c r="CH3639" s="491"/>
      <c r="CI3639" s="491"/>
      <c r="CJ3639" s="491"/>
      <c r="CK3639" s="490"/>
      <c r="CL3639" s="186"/>
    </row>
    <row r="3640" spans="67:90" x14ac:dyDescent="0.2">
      <c r="BO3640" s="490"/>
      <c r="BP3640" s="73"/>
      <c r="BQ3640" s="73"/>
      <c r="BR3640" s="73"/>
      <c r="BS3640" s="493"/>
      <c r="BT3640" s="493"/>
      <c r="BU3640" s="493"/>
      <c r="BV3640" s="70"/>
      <c r="BW3640" s="70"/>
      <c r="BX3640" s="70"/>
      <c r="BY3640" s="70"/>
      <c r="BZ3640" s="70"/>
      <c r="CA3640" s="70"/>
      <c r="CB3640" s="70"/>
      <c r="CC3640" s="70"/>
      <c r="CD3640" s="491"/>
      <c r="CE3640" s="491"/>
      <c r="CF3640" s="491"/>
      <c r="CG3640" s="491"/>
      <c r="CH3640" s="491"/>
      <c r="CI3640" s="491"/>
      <c r="CJ3640" s="491"/>
      <c r="CK3640" s="490"/>
      <c r="CL3640" s="186"/>
    </row>
    <row r="3641" spans="67:90" x14ac:dyDescent="0.2">
      <c r="BO3641" s="490"/>
      <c r="BP3641" s="73"/>
      <c r="BQ3641" s="73"/>
      <c r="BR3641" s="73"/>
      <c r="BS3641" s="493"/>
      <c r="BT3641" s="493"/>
      <c r="BU3641" s="493"/>
      <c r="BV3641" s="70"/>
      <c r="BW3641" s="70"/>
      <c r="BX3641" s="70"/>
      <c r="BY3641" s="70"/>
      <c r="BZ3641" s="70"/>
      <c r="CA3641" s="70"/>
      <c r="CB3641" s="70"/>
      <c r="CC3641" s="70"/>
      <c r="CD3641" s="491"/>
      <c r="CE3641" s="491"/>
      <c r="CF3641" s="491"/>
      <c r="CG3641" s="491"/>
      <c r="CH3641" s="491"/>
      <c r="CI3641" s="491"/>
      <c r="CJ3641" s="491"/>
      <c r="CK3641" s="490"/>
      <c r="CL3641" s="186"/>
    </row>
    <row r="3642" spans="67:90" x14ac:dyDescent="0.2">
      <c r="BO3642" s="490"/>
      <c r="BP3642" s="73"/>
      <c r="BQ3642" s="73"/>
      <c r="BR3642" s="73"/>
      <c r="BS3642" s="493"/>
      <c r="BT3642" s="493"/>
      <c r="BU3642" s="493"/>
      <c r="BV3642" s="70"/>
      <c r="BW3642" s="70"/>
      <c r="BX3642" s="70"/>
      <c r="BY3642" s="70"/>
      <c r="BZ3642" s="70"/>
      <c r="CA3642" s="70"/>
      <c r="CB3642" s="70"/>
      <c r="CC3642" s="70"/>
      <c r="CD3642" s="491"/>
      <c r="CE3642" s="491"/>
      <c r="CF3642" s="491"/>
      <c r="CG3642" s="491"/>
      <c r="CH3642" s="491"/>
      <c r="CI3642" s="491"/>
      <c r="CJ3642" s="491"/>
      <c r="CK3642" s="490"/>
      <c r="CL3642" s="186"/>
    </row>
    <row r="3643" spans="67:90" x14ac:dyDescent="0.2">
      <c r="BO3643" s="490"/>
      <c r="BP3643" s="73"/>
      <c r="BQ3643" s="73"/>
      <c r="BR3643" s="73"/>
      <c r="BS3643" s="493"/>
      <c r="BT3643" s="493"/>
      <c r="BU3643" s="493"/>
      <c r="BV3643" s="70"/>
      <c r="BW3643" s="70"/>
      <c r="BX3643" s="70"/>
      <c r="BY3643" s="70"/>
      <c r="BZ3643" s="70"/>
      <c r="CA3643" s="70"/>
      <c r="CB3643" s="70"/>
      <c r="CC3643" s="70"/>
      <c r="CD3643" s="491"/>
      <c r="CE3643" s="491"/>
      <c r="CF3643" s="491"/>
      <c r="CG3643" s="491"/>
      <c r="CH3643" s="491"/>
      <c r="CI3643" s="491"/>
      <c r="CJ3643" s="491"/>
      <c r="CK3643" s="490"/>
      <c r="CL3643" s="186"/>
    </row>
    <row r="3644" spans="67:90" x14ac:dyDescent="0.2">
      <c r="BO3644" s="490"/>
      <c r="BP3644" s="73"/>
      <c r="BQ3644" s="73"/>
      <c r="BR3644" s="73"/>
      <c r="BS3644" s="493"/>
      <c r="BT3644" s="493"/>
      <c r="BU3644" s="493"/>
      <c r="BV3644" s="70"/>
      <c r="BW3644" s="70"/>
      <c r="BX3644" s="70"/>
      <c r="BY3644" s="70"/>
      <c r="BZ3644" s="70"/>
      <c r="CA3644" s="70"/>
      <c r="CB3644" s="70"/>
      <c r="CC3644" s="70"/>
      <c r="CD3644" s="491"/>
      <c r="CE3644" s="491"/>
      <c r="CF3644" s="491"/>
      <c r="CG3644" s="491"/>
      <c r="CH3644" s="491"/>
      <c r="CI3644" s="491"/>
      <c r="CJ3644" s="491"/>
      <c r="CK3644" s="490"/>
      <c r="CL3644" s="186"/>
    </row>
    <row r="3645" spans="67:90" x14ac:dyDescent="0.2">
      <c r="BO3645" s="490"/>
      <c r="BP3645" s="73"/>
      <c r="BQ3645" s="73"/>
      <c r="BR3645" s="73"/>
      <c r="BS3645" s="493"/>
      <c r="BT3645" s="493"/>
      <c r="BU3645" s="493"/>
      <c r="BV3645" s="70"/>
      <c r="BW3645" s="70"/>
      <c r="BX3645" s="70"/>
      <c r="BY3645" s="70"/>
      <c r="BZ3645" s="70"/>
      <c r="CA3645" s="70"/>
      <c r="CB3645" s="70"/>
      <c r="CC3645" s="70"/>
      <c r="CD3645" s="491"/>
      <c r="CE3645" s="491"/>
      <c r="CF3645" s="491"/>
      <c r="CG3645" s="491"/>
      <c r="CH3645" s="491"/>
      <c r="CI3645" s="491"/>
      <c r="CJ3645" s="491"/>
      <c r="CK3645" s="490"/>
      <c r="CL3645" s="186"/>
    </row>
    <row r="3646" spans="67:90" x14ac:dyDescent="0.2">
      <c r="BO3646" s="490"/>
      <c r="BP3646" s="73"/>
      <c r="BQ3646" s="73"/>
      <c r="BR3646" s="73"/>
      <c r="BS3646" s="493"/>
      <c r="BT3646" s="493"/>
      <c r="BU3646" s="493"/>
      <c r="BV3646" s="70"/>
      <c r="BW3646" s="70"/>
      <c r="BX3646" s="70"/>
      <c r="BY3646" s="70"/>
      <c r="BZ3646" s="70"/>
      <c r="CA3646" s="70"/>
      <c r="CB3646" s="70"/>
      <c r="CC3646" s="70"/>
      <c r="CD3646" s="491"/>
      <c r="CE3646" s="491"/>
      <c r="CF3646" s="491"/>
      <c r="CG3646" s="491"/>
      <c r="CH3646" s="491"/>
      <c r="CI3646" s="491"/>
      <c r="CJ3646" s="491"/>
      <c r="CK3646" s="490"/>
      <c r="CL3646" s="186"/>
    </row>
    <row r="3647" spans="67:90" x14ac:dyDescent="0.2">
      <c r="BO3647" s="490"/>
      <c r="BP3647" s="73"/>
      <c r="BQ3647" s="73"/>
      <c r="BR3647" s="73"/>
      <c r="BS3647" s="493"/>
      <c r="BT3647" s="493"/>
      <c r="BU3647" s="493"/>
      <c r="BV3647" s="70"/>
      <c r="BW3647" s="70"/>
      <c r="BX3647" s="70"/>
      <c r="BY3647" s="70"/>
      <c r="BZ3647" s="70"/>
      <c r="CA3647" s="70"/>
      <c r="CB3647" s="70"/>
      <c r="CC3647" s="70"/>
      <c r="CD3647" s="491"/>
      <c r="CE3647" s="491"/>
      <c r="CF3647" s="491"/>
      <c r="CG3647" s="491"/>
      <c r="CH3647" s="491"/>
      <c r="CI3647" s="491"/>
      <c r="CJ3647" s="491"/>
      <c r="CK3647" s="490"/>
      <c r="CL3647" s="186"/>
    </row>
    <row r="3648" spans="67:90" x14ac:dyDescent="0.2">
      <c r="BO3648" s="490"/>
      <c r="BP3648" s="73"/>
      <c r="BQ3648" s="73"/>
      <c r="BR3648" s="73"/>
      <c r="BS3648" s="493"/>
      <c r="BT3648" s="493"/>
      <c r="BU3648" s="493"/>
      <c r="BV3648" s="70"/>
      <c r="BW3648" s="70"/>
      <c r="BX3648" s="70"/>
      <c r="BY3648" s="70"/>
      <c r="BZ3648" s="70"/>
      <c r="CA3648" s="70"/>
      <c r="CB3648" s="70"/>
      <c r="CC3648" s="70"/>
      <c r="CD3648" s="491"/>
      <c r="CE3648" s="491"/>
      <c r="CF3648" s="491"/>
      <c r="CG3648" s="491"/>
      <c r="CH3648" s="491"/>
      <c r="CI3648" s="491"/>
      <c r="CJ3648" s="491"/>
      <c r="CK3648" s="490"/>
      <c r="CL3648" s="186"/>
    </row>
    <row r="3649" spans="67:90" x14ac:dyDescent="0.2">
      <c r="BO3649" s="490"/>
      <c r="BP3649" s="73"/>
      <c r="BQ3649" s="73"/>
      <c r="BR3649" s="73"/>
      <c r="BS3649" s="493"/>
      <c r="BT3649" s="493"/>
      <c r="BU3649" s="493"/>
      <c r="BV3649" s="70"/>
      <c r="BW3649" s="70"/>
      <c r="BX3649" s="70"/>
      <c r="BY3649" s="70"/>
      <c r="BZ3649" s="70"/>
      <c r="CA3649" s="70"/>
      <c r="CB3649" s="70"/>
      <c r="CC3649" s="70"/>
      <c r="CD3649" s="491"/>
      <c r="CE3649" s="491"/>
      <c r="CF3649" s="491"/>
      <c r="CG3649" s="491"/>
      <c r="CH3649" s="491"/>
      <c r="CI3649" s="491"/>
      <c r="CJ3649" s="491"/>
      <c r="CK3649" s="490"/>
      <c r="CL3649" s="186"/>
    </row>
    <row r="3650" spans="67:90" x14ac:dyDescent="0.2">
      <c r="BO3650" s="490"/>
      <c r="BP3650" s="73"/>
      <c r="BQ3650" s="73"/>
      <c r="BR3650" s="73"/>
      <c r="BS3650" s="493"/>
      <c r="BT3650" s="493"/>
      <c r="BU3650" s="493"/>
      <c r="BV3650" s="70"/>
      <c r="BW3650" s="70"/>
      <c r="BX3650" s="70"/>
      <c r="BY3650" s="70"/>
      <c r="BZ3650" s="70"/>
      <c r="CA3650" s="70"/>
      <c r="CB3650" s="70"/>
      <c r="CC3650" s="70"/>
      <c r="CD3650" s="491"/>
      <c r="CE3650" s="491"/>
      <c r="CF3650" s="491"/>
      <c r="CG3650" s="491"/>
      <c r="CH3650" s="491"/>
      <c r="CI3650" s="491"/>
      <c r="CJ3650" s="491"/>
      <c r="CK3650" s="490"/>
      <c r="CL3650" s="186"/>
    </row>
    <row r="3651" spans="67:90" x14ac:dyDescent="0.2">
      <c r="BO3651" s="490"/>
      <c r="BP3651" s="73"/>
      <c r="BQ3651" s="73"/>
      <c r="BR3651" s="73"/>
      <c r="BS3651" s="493"/>
      <c r="BT3651" s="493"/>
      <c r="BU3651" s="493"/>
      <c r="BV3651" s="70"/>
      <c r="BW3651" s="70"/>
      <c r="BX3651" s="70"/>
      <c r="BY3651" s="70"/>
      <c r="BZ3651" s="70"/>
      <c r="CA3651" s="70"/>
      <c r="CB3651" s="70"/>
      <c r="CC3651" s="70"/>
      <c r="CD3651" s="491"/>
      <c r="CE3651" s="491"/>
      <c r="CF3651" s="491"/>
      <c r="CG3651" s="491"/>
      <c r="CH3651" s="491"/>
      <c r="CI3651" s="491"/>
      <c r="CJ3651" s="491"/>
      <c r="CK3651" s="490"/>
      <c r="CL3651" s="186"/>
    </row>
    <row r="3652" spans="67:90" x14ac:dyDescent="0.2">
      <c r="BO3652" s="490"/>
      <c r="BP3652" s="73"/>
      <c r="BQ3652" s="73"/>
      <c r="BR3652" s="73"/>
      <c r="BS3652" s="493"/>
      <c r="BT3652" s="493"/>
      <c r="BU3652" s="493"/>
      <c r="BV3652" s="70"/>
      <c r="BW3652" s="70"/>
      <c r="BX3652" s="70"/>
      <c r="BY3652" s="70"/>
      <c r="BZ3652" s="70"/>
      <c r="CA3652" s="70"/>
      <c r="CB3652" s="70"/>
      <c r="CC3652" s="70"/>
      <c r="CD3652" s="491"/>
      <c r="CE3652" s="491"/>
      <c r="CF3652" s="491"/>
      <c r="CG3652" s="491"/>
      <c r="CH3652" s="491"/>
      <c r="CI3652" s="491"/>
      <c r="CJ3652" s="491"/>
      <c r="CK3652" s="490"/>
      <c r="CL3652" s="186"/>
    </row>
    <row r="3653" spans="67:90" x14ac:dyDescent="0.2">
      <c r="BO3653" s="490"/>
      <c r="BP3653" s="73"/>
      <c r="BQ3653" s="73"/>
      <c r="BR3653" s="73"/>
      <c r="BS3653" s="493"/>
      <c r="BT3653" s="493"/>
      <c r="BU3653" s="493"/>
      <c r="BV3653" s="70"/>
      <c r="BW3653" s="70"/>
      <c r="BX3653" s="70"/>
      <c r="BY3653" s="70"/>
      <c r="BZ3653" s="70"/>
      <c r="CA3653" s="70"/>
      <c r="CB3653" s="70"/>
      <c r="CC3653" s="70"/>
      <c r="CD3653" s="491"/>
      <c r="CE3653" s="491"/>
      <c r="CF3653" s="491"/>
      <c r="CG3653" s="491"/>
      <c r="CH3653" s="491"/>
      <c r="CI3653" s="491"/>
      <c r="CJ3653" s="491"/>
      <c r="CK3653" s="490"/>
      <c r="CL3653" s="186"/>
    </row>
    <row r="3654" spans="67:90" x14ac:dyDescent="0.2">
      <c r="BO3654" s="490"/>
      <c r="BP3654" s="73"/>
      <c r="BQ3654" s="73"/>
      <c r="BR3654" s="73"/>
      <c r="BS3654" s="493"/>
      <c r="BT3654" s="493"/>
      <c r="BU3654" s="493"/>
      <c r="BV3654" s="70"/>
      <c r="BW3654" s="70"/>
      <c r="BX3654" s="70"/>
      <c r="BY3654" s="70"/>
      <c r="BZ3654" s="70"/>
      <c r="CA3654" s="70"/>
      <c r="CB3654" s="70"/>
      <c r="CC3654" s="70"/>
      <c r="CD3654" s="491"/>
      <c r="CE3654" s="491"/>
      <c r="CF3654" s="491"/>
      <c r="CG3654" s="491"/>
      <c r="CH3654" s="491"/>
      <c r="CI3654" s="491"/>
      <c r="CJ3654" s="491"/>
      <c r="CK3654" s="490"/>
      <c r="CL3654" s="186"/>
    </row>
    <row r="3655" spans="67:90" x14ac:dyDescent="0.2">
      <c r="BO3655" s="490"/>
      <c r="BP3655" s="73"/>
      <c r="BQ3655" s="73"/>
      <c r="BR3655" s="73"/>
      <c r="BS3655" s="493"/>
      <c r="BT3655" s="493"/>
      <c r="BU3655" s="493"/>
      <c r="BV3655" s="70"/>
      <c r="BW3655" s="70"/>
      <c r="BX3655" s="70"/>
      <c r="BY3655" s="70"/>
      <c r="BZ3655" s="70"/>
      <c r="CA3655" s="70"/>
      <c r="CB3655" s="70"/>
      <c r="CC3655" s="70"/>
      <c r="CD3655" s="491"/>
      <c r="CE3655" s="491"/>
      <c r="CF3655" s="491"/>
      <c r="CG3655" s="491"/>
      <c r="CH3655" s="491"/>
      <c r="CI3655" s="491"/>
      <c r="CJ3655" s="491"/>
      <c r="CK3655" s="490"/>
      <c r="CL3655" s="186"/>
    </row>
    <row r="3656" spans="67:90" x14ac:dyDescent="0.2">
      <c r="BO3656" s="490"/>
      <c r="BP3656" s="73"/>
      <c r="BQ3656" s="73"/>
      <c r="BR3656" s="73"/>
      <c r="BS3656" s="493"/>
      <c r="BT3656" s="493"/>
      <c r="BU3656" s="493"/>
      <c r="BV3656" s="70"/>
      <c r="BW3656" s="70"/>
      <c r="BX3656" s="70"/>
      <c r="BY3656" s="70"/>
      <c r="BZ3656" s="70"/>
      <c r="CA3656" s="70"/>
      <c r="CB3656" s="70"/>
      <c r="CC3656" s="70"/>
      <c r="CD3656" s="491"/>
      <c r="CE3656" s="491"/>
      <c r="CF3656" s="491"/>
      <c r="CG3656" s="491"/>
      <c r="CH3656" s="491"/>
      <c r="CI3656" s="491"/>
      <c r="CJ3656" s="491"/>
      <c r="CK3656" s="490"/>
      <c r="CL3656" s="186"/>
    </row>
    <row r="3657" spans="67:90" x14ac:dyDescent="0.2">
      <c r="BO3657" s="490"/>
      <c r="BP3657" s="73"/>
      <c r="BQ3657" s="73"/>
      <c r="BR3657" s="73"/>
      <c r="BS3657" s="493"/>
      <c r="BT3657" s="493"/>
      <c r="BU3657" s="493"/>
      <c r="BV3657" s="70"/>
      <c r="BW3657" s="70"/>
      <c r="BX3657" s="70"/>
      <c r="BY3657" s="70"/>
      <c r="BZ3657" s="70"/>
      <c r="CA3657" s="70"/>
      <c r="CB3657" s="70"/>
      <c r="CC3657" s="70"/>
      <c r="CD3657" s="491"/>
      <c r="CE3657" s="491"/>
      <c r="CF3657" s="491"/>
      <c r="CG3657" s="491"/>
      <c r="CH3657" s="491"/>
      <c r="CI3657" s="491"/>
      <c r="CJ3657" s="491"/>
      <c r="CK3657" s="490"/>
      <c r="CL3657" s="186"/>
    </row>
    <row r="3658" spans="67:90" x14ac:dyDescent="0.2">
      <c r="BO3658" s="490"/>
      <c r="BP3658" s="73"/>
      <c r="BQ3658" s="73"/>
      <c r="BR3658" s="73"/>
      <c r="BS3658" s="493"/>
      <c r="BT3658" s="493"/>
      <c r="BU3658" s="493"/>
      <c r="BV3658" s="70"/>
      <c r="BW3658" s="70"/>
      <c r="BX3658" s="70"/>
      <c r="BY3658" s="70"/>
      <c r="BZ3658" s="70"/>
      <c r="CA3658" s="70"/>
      <c r="CB3658" s="70"/>
      <c r="CC3658" s="70"/>
      <c r="CD3658" s="491"/>
      <c r="CE3658" s="491"/>
      <c r="CF3658" s="491"/>
      <c r="CG3658" s="491"/>
      <c r="CH3658" s="491"/>
      <c r="CI3658" s="491"/>
      <c r="CJ3658" s="491"/>
      <c r="CK3658" s="490"/>
      <c r="CL3658" s="186"/>
    </row>
    <row r="3659" spans="67:90" x14ac:dyDescent="0.2">
      <c r="BO3659" s="490"/>
      <c r="BP3659" s="73"/>
      <c r="BQ3659" s="73"/>
      <c r="BR3659" s="73"/>
      <c r="BS3659" s="493"/>
      <c r="BT3659" s="493"/>
      <c r="BU3659" s="493"/>
      <c r="BV3659" s="70"/>
      <c r="BW3659" s="70"/>
      <c r="BX3659" s="70"/>
      <c r="BY3659" s="70"/>
      <c r="BZ3659" s="70"/>
      <c r="CA3659" s="70"/>
      <c r="CB3659" s="70"/>
      <c r="CC3659" s="70"/>
      <c r="CD3659" s="491"/>
      <c r="CE3659" s="491"/>
      <c r="CF3659" s="491"/>
      <c r="CG3659" s="491"/>
      <c r="CH3659" s="491"/>
      <c r="CI3659" s="491"/>
      <c r="CJ3659" s="491"/>
      <c r="CK3659" s="490"/>
      <c r="CL3659" s="186"/>
    </row>
    <row r="3660" spans="67:90" x14ac:dyDescent="0.2">
      <c r="BO3660" s="490"/>
      <c r="BP3660" s="73"/>
      <c r="BQ3660" s="73"/>
      <c r="BR3660" s="73"/>
      <c r="BS3660" s="493"/>
      <c r="BT3660" s="493"/>
      <c r="BU3660" s="493"/>
      <c r="BV3660" s="70"/>
      <c r="BW3660" s="70"/>
      <c r="BX3660" s="70"/>
      <c r="BY3660" s="70"/>
      <c r="BZ3660" s="70"/>
      <c r="CA3660" s="70"/>
      <c r="CB3660" s="70"/>
      <c r="CC3660" s="70"/>
      <c r="CD3660" s="491"/>
      <c r="CE3660" s="491"/>
      <c r="CF3660" s="491"/>
      <c r="CG3660" s="491"/>
      <c r="CH3660" s="491"/>
      <c r="CI3660" s="491"/>
      <c r="CJ3660" s="491"/>
      <c r="CK3660" s="490"/>
      <c r="CL3660" s="186"/>
    </row>
    <row r="3661" spans="67:90" x14ac:dyDescent="0.2">
      <c r="BO3661" s="490"/>
      <c r="BP3661" s="73"/>
      <c r="BQ3661" s="73"/>
      <c r="BR3661" s="73"/>
      <c r="BS3661" s="493"/>
      <c r="BT3661" s="493"/>
      <c r="BU3661" s="493"/>
      <c r="BV3661" s="70"/>
      <c r="BW3661" s="70"/>
      <c r="BX3661" s="70"/>
      <c r="BY3661" s="70"/>
      <c r="BZ3661" s="70"/>
      <c r="CA3661" s="70"/>
      <c r="CB3661" s="70"/>
      <c r="CC3661" s="70"/>
      <c r="CD3661" s="491"/>
      <c r="CE3661" s="491"/>
      <c r="CF3661" s="491"/>
      <c r="CG3661" s="491"/>
      <c r="CH3661" s="491"/>
      <c r="CI3661" s="491"/>
      <c r="CJ3661" s="491"/>
      <c r="CK3661" s="490"/>
      <c r="CL3661" s="186"/>
    </row>
    <row r="3662" spans="67:90" x14ac:dyDescent="0.2">
      <c r="BO3662" s="490"/>
      <c r="BP3662" s="73"/>
      <c r="BQ3662" s="73"/>
      <c r="BR3662" s="73"/>
      <c r="BS3662" s="493"/>
      <c r="BT3662" s="493"/>
      <c r="BU3662" s="493"/>
      <c r="BV3662" s="70"/>
      <c r="BW3662" s="70"/>
      <c r="BX3662" s="70"/>
      <c r="BY3662" s="70"/>
      <c r="BZ3662" s="70"/>
      <c r="CA3662" s="70"/>
      <c r="CB3662" s="70"/>
      <c r="CC3662" s="70"/>
      <c r="CD3662" s="491"/>
      <c r="CE3662" s="491"/>
      <c r="CF3662" s="491"/>
      <c r="CG3662" s="491"/>
      <c r="CH3662" s="491"/>
      <c r="CI3662" s="491"/>
      <c r="CJ3662" s="491"/>
      <c r="CK3662" s="490"/>
      <c r="CL3662" s="186"/>
    </row>
    <row r="3663" spans="67:90" x14ac:dyDescent="0.2">
      <c r="BO3663" s="490"/>
      <c r="BP3663" s="73"/>
      <c r="BQ3663" s="73"/>
      <c r="BR3663" s="73"/>
      <c r="BS3663" s="493"/>
      <c r="BT3663" s="493"/>
      <c r="BU3663" s="493"/>
      <c r="BV3663" s="70"/>
      <c r="BW3663" s="70"/>
      <c r="BX3663" s="70"/>
      <c r="BY3663" s="70"/>
      <c r="BZ3663" s="70"/>
      <c r="CA3663" s="70"/>
      <c r="CB3663" s="70"/>
      <c r="CC3663" s="70"/>
      <c r="CD3663" s="491"/>
      <c r="CE3663" s="491"/>
      <c r="CF3663" s="491"/>
      <c r="CG3663" s="491"/>
      <c r="CH3663" s="491"/>
      <c r="CI3663" s="491"/>
      <c r="CJ3663" s="491"/>
      <c r="CK3663" s="490"/>
      <c r="CL3663" s="186"/>
    </row>
    <row r="3664" spans="67:90" x14ac:dyDescent="0.2">
      <c r="BO3664" s="490"/>
      <c r="BP3664" s="73"/>
      <c r="BQ3664" s="73"/>
      <c r="BR3664" s="73"/>
      <c r="BS3664" s="493"/>
      <c r="BT3664" s="493"/>
      <c r="BU3664" s="493"/>
      <c r="BV3664" s="70"/>
      <c r="BW3664" s="70"/>
      <c r="BX3664" s="70"/>
      <c r="BY3664" s="70"/>
      <c r="BZ3664" s="70"/>
      <c r="CA3664" s="70"/>
      <c r="CB3664" s="70"/>
      <c r="CC3664" s="70"/>
      <c r="CD3664" s="491"/>
      <c r="CE3664" s="491"/>
      <c r="CF3664" s="491"/>
      <c r="CG3664" s="491"/>
      <c r="CH3664" s="491"/>
      <c r="CI3664" s="491"/>
      <c r="CJ3664" s="491"/>
      <c r="CK3664" s="490"/>
      <c r="CL3664" s="186"/>
    </row>
    <row r="3665" spans="67:90" x14ac:dyDescent="0.2">
      <c r="BO3665" s="490"/>
      <c r="BP3665" s="73"/>
      <c r="BQ3665" s="73"/>
      <c r="BR3665" s="73"/>
      <c r="BS3665" s="493"/>
      <c r="BT3665" s="493"/>
      <c r="BU3665" s="493"/>
      <c r="BV3665" s="70"/>
      <c r="BW3665" s="70"/>
      <c r="BX3665" s="70"/>
      <c r="BY3665" s="70"/>
      <c r="BZ3665" s="70"/>
      <c r="CA3665" s="70"/>
      <c r="CB3665" s="70"/>
      <c r="CC3665" s="70"/>
      <c r="CD3665" s="491"/>
      <c r="CE3665" s="491"/>
      <c r="CF3665" s="491"/>
      <c r="CG3665" s="491"/>
      <c r="CH3665" s="491"/>
      <c r="CI3665" s="491"/>
      <c r="CJ3665" s="491"/>
      <c r="CK3665" s="490"/>
      <c r="CL3665" s="186"/>
    </row>
    <row r="3666" spans="67:90" x14ac:dyDescent="0.2">
      <c r="BO3666" s="490"/>
      <c r="BP3666" s="73"/>
      <c r="BQ3666" s="73"/>
      <c r="BR3666" s="73"/>
      <c r="BS3666" s="493"/>
      <c r="BT3666" s="493"/>
      <c r="BU3666" s="493"/>
      <c r="BV3666" s="70"/>
      <c r="BW3666" s="70"/>
      <c r="BX3666" s="70"/>
      <c r="BY3666" s="70"/>
      <c r="BZ3666" s="70"/>
      <c r="CA3666" s="70"/>
      <c r="CB3666" s="70"/>
      <c r="CC3666" s="70"/>
      <c r="CD3666" s="491"/>
      <c r="CE3666" s="491"/>
      <c r="CF3666" s="491"/>
      <c r="CG3666" s="491"/>
      <c r="CH3666" s="491"/>
      <c r="CI3666" s="491"/>
      <c r="CJ3666" s="491"/>
      <c r="CK3666" s="490"/>
      <c r="CL3666" s="186"/>
    </row>
    <row r="3667" spans="67:90" x14ac:dyDescent="0.2">
      <c r="BO3667" s="490"/>
      <c r="BP3667" s="73"/>
      <c r="BQ3667" s="73"/>
      <c r="BR3667" s="73"/>
      <c r="BS3667" s="493"/>
      <c r="BT3667" s="493"/>
      <c r="BU3667" s="493"/>
      <c r="BV3667" s="70"/>
      <c r="BW3667" s="70"/>
      <c r="BX3667" s="70"/>
      <c r="BY3667" s="70"/>
      <c r="BZ3667" s="70"/>
      <c r="CA3667" s="70"/>
      <c r="CB3667" s="70"/>
      <c r="CC3667" s="70"/>
      <c r="CD3667" s="491"/>
      <c r="CE3667" s="491"/>
      <c r="CF3667" s="491"/>
      <c r="CG3667" s="491"/>
      <c r="CH3667" s="491"/>
      <c r="CI3667" s="491"/>
      <c r="CJ3667" s="491"/>
      <c r="CK3667" s="490"/>
      <c r="CL3667" s="186"/>
    </row>
    <row r="3668" spans="67:90" x14ac:dyDescent="0.2">
      <c r="BO3668" s="490"/>
      <c r="BP3668" s="73"/>
      <c r="BQ3668" s="73"/>
      <c r="BR3668" s="73"/>
      <c r="BS3668" s="493"/>
      <c r="BT3668" s="493"/>
      <c r="BU3668" s="493"/>
      <c r="BV3668" s="70"/>
      <c r="BW3668" s="70"/>
      <c r="BX3668" s="70"/>
      <c r="BY3668" s="70"/>
      <c r="BZ3668" s="70"/>
      <c r="CA3668" s="70"/>
      <c r="CB3668" s="70"/>
      <c r="CC3668" s="70"/>
      <c r="CD3668" s="491"/>
      <c r="CE3668" s="491"/>
      <c r="CF3668" s="491"/>
      <c r="CG3668" s="491"/>
      <c r="CH3668" s="491"/>
      <c r="CI3668" s="491"/>
      <c r="CJ3668" s="491"/>
      <c r="CK3668" s="490"/>
      <c r="CL3668" s="186"/>
    </row>
    <row r="3669" spans="67:90" x14ac:dyDescent="0.2">
      <c r="BO3669" s="490"/>
      <c r="BP3669" s="73"/>
      <c r="BQ3669" s="73"/>
      <c r="BR3669" s="73"/>
      <c r="BS3669" s="493"/>
      <c r="BT3669" s="493"/>
      <c r="BU3669" s="493"/>
      <c r="BV3669" s="70"/>
      <c r="BW3669" s="70"/>
      <c r="BX3669" s="70"/>
      <c r="BY3669" s="70"/>
      <c r="BZ3669" s="70"/>
      <c r="CA3669" s="70"/>
      <c r="CB3669" s="70"/>
      <c r="CC3669" s="70"/>
      <c r="CD3669" s="491"/>
      <c r="CE3669" s="491"/>
      <c r="CF3669" s="491"/>
      <c r="CG3669" s="491"/>
      <c r="CH3669" s="491"/>
      <c r="CI3669" s="491"/>
      <c r="CJ3669" s="491"/>
      <c r="CK3669" s="490"/>
      <c r="CL3669" s="186"/>
    </row>
    <row r="3670" spans="67:90" x14ac:dyDescent="0.2">
      <c r="BO3670" s="490"/>
      <c r="BP3670" s="73"/>
      <c r="BQ3670" s="73"/>
      <c r="BR3670" s="73"/>
      <c r="BS3670" s="493"/>
      <c r="BT3670" s="493"/>
      <c r="BU3670" s="493"/>
      <c r="BV3670" s="70"/>
      <c r="BW3670" s="70"/>
      <c r="BX3670" s="70"/>
      <c r="BY3670" s="70"/>
      <c r="BZ3670" s="70"/>
      <c r="CA3670" s="70"/>
      <c r="CB3670" s="70"/>
      <c r="CC3670" s="70"/>
      <c r="CD3670" s="491"/>
      <c r="CE3670" s="491"/>
      <c r="CF3670" s="491"/>
      <c r="CG3670" s="491"/>
      <c r="CH3670" s="491"/>
      <c r="CI3670" s="491"/>
      <c r="CJ3670" s="491"/>
      <c r="CK3670" s="490"/>
      <c r="CL3670" s="186"/>
    </row>
    <row r="3671" spans="67:90" x14ac:dyDescent="0.2">
      <c r="BO3671" s="490"/>
      <c r="BP3671" s="73"/>
      <c r="BQ3671" s="73"/>
      <c r="BR3671" s="73"/>
      <c r="BS3671" s="493"/>
      <c r="BT3671" s="493"/>
      <c r="BU3671" s="493"/>
      <c r="BV3671" s="70"/>
      <c r="BW3671" s="70"/>
      <c r="BX3671" s="70"/>
      <c r="BY3671" s="70"/>
      <c r="BZ3671" s="70"/>
      <c r="CA3671" s="70"/>
      <c r="CB3671" s="70"/>
      <c r="CC3671" s="70"/>
      <c r="CD3671" s="491"/>
      <c r="CE3671" s="491"/>
      <c r="CF3671" s="491"/>
      <c r="CG3671" s="491"/>
      <c r="CH3671" s="491"/>
      <c r="CI3671" s="491"/>
      <c r="CJ3671" s="491"/>
      <c r="CK3671" s="490"/>
      <c r="CL3671" s="186"/>
    </row>
    <row r="3672" spans="67:90" x14ac:dyDescent="0.2">
      <c r="BO3672" s="490"/>
      <c r="BP3672" s="73"/>
      <c r="BQ3672" s="73"/>
      <c r="BR3672" s="73"/>
      <c r="BS3672" s="493"/>
      <c r="BT3672" s="493"/>
      <c r="BU3672" s="493"/>
      <c r="BV3672" s="70"/>
      <c r="BW3672" s="70"/>
      <c r="BX3672" s="70"/>
      <c r="BY3672" s="70"/>
      <c r="BZ3672" s="70"/>
      <c r="CA3672" s="70"/>
      <c r="CB3672" s="70"/>
      <c r="CC3672" s="70"/>
      <c r="CD3672" s="491"/>
      <c r="CE3672" s="491"/>
      <c r="CF3672" s="491"/>
      <c r="CG3672" s="491"/>
      <c r="CH3672" s="491"/>
      <c r="CI3672" s="491"/>
      <c r="CJ3672" s="491"/>
      <c r="CK3672" s="490"/>
      <c r="CL3672" s="186"/>
    </row>
    <row r="3673" spans="67:90" x14ac:dyDescent="0.2">
      <c r="BO3673" s="490"/>
      <c r="BP3673" s="73"/>
      <c r="BQ3673" s="73"/>
      <c r="BR3673" s="73"/>
      <c r="BS3673" s="493"/>
      <c r="BT3673" s="493"/>
      <c r="BU3673" s="493"/>
      <c r="BV3673" s="70"/>
      <c r="BW3673" s="70"/>
      <c r="BX3673" s="70"/>
      <c r="BY3673" s="70"/>
      <c r="BZ3673" s="70"/>
      <c r="CA3673" s="70"/>
      <c r="CB3673" s="70"/>
      <c r="CC3673" s="70"/>
      <c r="CD3673" s="491"/>
      <c r="CE3673" s="491"/>
      <c r="CF3673" s="491"/>
      <c r="CG3673" s="491"/>
      <c r="CH3673" s="491"/>
      <c r="CI3673" s="491"/>
      <c r="CJ3673" s="491"/>
      <c r="CK3673" s="490"/>
      <c r="CL3673" s="186"/>
    </row>
    <row r="3674" spans="67:90" x14ac:dyDescent="0.2">
      <c r="BO3674" s="490"/>
      <c r="BP3674" s="73"/>
      <c r="BQ3674" s="73"/>
      <c r="BR3674" s="73"/>
      <c r="BS3674" s="493"/>
      <c r="BT3674" s="493"/>
      <c r="BU3674" s="493"/>
      <c r="BV3674" s="70"/>
      <c r="BW3674" s="70"/>
      <c r="BX3674" s="70"/>
      <c r="BY3674" s="70"/>
      <c r="BZ3674" s="70"/>
      <c r="CA3674" s="70"/>
      <c r="CB3674" s="70"/>
      <c r="CC3674" s="70"/>
      <c r="CD3674" s="491"/>
      <c r="CE3674" s="491"/>
      <c r="CF3674" s="491"/>
      <c r="CG3674" s="491"/>
      <c r="CH3674" s="491"/>
      <c r="CI3674" s="491"/>
      <c r="CJ3674" s="491"/>
      <c r="CK3674" s="490"/>
      <c r="CL3674" s="186"/>
    </row>
    <row r="3675" spans="67:90" x14ac:dyDescent="0.2">
      <c r="BO3675" s="490"/>
      <c r="BP3675" s="73"/>
      <c r="BQ3675" s="73"/>
      <c r="BR3675" s="73"/>
      <c r="BS3675" s="493"/>
      <c r="BT3675" s="493"/>
      <c r="BU3675" s="493"/>
      <c r="BV3675" s="70"/>
      <c r="BW3675" s="70"/>
      <c r="BX3675" s="70"/>
      <c r="BY3675" s="70"/>
      <c r="BZ3675" s="70"/>
      <c r="CA3675" s="70"/>
      <c r="CB3675" s="70"/>
      <c r="CC3675" s="70"/>
      <c r="CD3675" s="491"/>
      <c r="CE3675" s="491"/>
      <c r="CF3675" s="491"/>
      <c r="CG3675" s="491"/>
      <c r="CH3675" s="491"/>
      <c r="CI3675" s="491"/>
      <c r="CJ3675" s="491"/>
      <c r="CK3675" s="490"/>
      <c r="CL3675" s="186"/>
    </row>
    <row r="3676" spans="67:90" x14ac:dyDescent="0.2">
      <c r="BO3676" s="490"/>
      <c r="BP3676" s="73"/>
      <c r="BQ3676" s="73"/>
      <c r="BR3676" s="73"/>
      <c r="BS3676" s="493"/>
      <c r="BT3676" s="493"/>
      <c r="BU3676" s="493"/>
      <c r="BV3676" s="70"/>
      <c r="BW3676" s="70"/>
      <c r="BX3676" s="70"/>
      <c r="BY3676" s="70"/>
      <c r="BZ3676" s="70"/>
      <c r="CA3676" s="70"/>
      <c r="CB3676" s="70"/>
      <c r="CC3676" s="70"/>
      <c r="CD3676" s="491"/>
      <c r="CE3676" s="491"/>
      <c r="CF3676" s="491"/>
      <c r="CG3676" s="491"/>
      <c r="CH3676" s="491"/>
      <c r="CI3676" s="491"/>
      <c r="CJ3676" s="491"/>
      <c r="CK3676" s="490"/>
      <c r="CL3676" s="186"/>
    </row>
    <row r="3677" spans="67:90" x14ac:dyDescent="0.2">
      <c r="BO3677" s="490"/>
      <c r="BP3677" s="73"/>
      <c r="BQ3677" s="73"/>
      <c r="BR3677" s="73"/>
      <c r="BS3677" s="493"/>
      <c r="BT3677" s="493"/>
      <c r="BU3677" s="493"/>
      <c r="BV3677" s="70"/>
      <c r="BW3677" s="70"/>
      <c r="BX3677" s="70"/>
      <c r="BY3677" s="70"/>
      <c r="BZ3677" s="70"/>
      <c r="CA3677" s="70"/>
      <c r="CB3677" s="70"/>
      <c r="CC3677" s="70"/>
      <c r="CD3677" s="491"/>
      <c r="CE3677" s="491"/>
      <c r="CF3677" s="491"/>
      <c r="CG3677" s="491"/>
      <c r="CH3677" s="491"/>
      <c r="CI3677" s="491"/>
      <c r="CJ3677" s="491"/>
      <c r="CK3677" s="490"/>
      <c r="CL3677" s="186"/>
    </row>
    <row r="3678" spans="67:90" x14ac:dyDescent="0.2">
      <c r="BO3678" s="490"/>
      <c r="BP3678" s="73"/>
      <c r="BQ3678" s="73"/>
      <c r="BR3678" s="73"/>
      <c r="BS3678" s="493"/>
      <c r="BT3678" s="493"/>
      <c r="BU3678" s="493"/>
      <c r="BV3678" s="70"/>
      <c r="BW3678" s="70"/>
      <c r="BX3678" s="70"/>
      <c r="BY3678" s="70"/>
      <c r="BZ3678" s="70"/>
      <c r="CA3678" s="70"/>
      <c r="CB3678" s="70"/>
      <c r="CC3678" s="70"/>
      <c r="CD3678" s="491"/>
      <c r="CE3678" s="491"/>
      <c r="CF3678" s="491"/>
      <c r="CG3678" s="491"/>
      <c r="CH3678" s="491"/>
      <c r="CI3678" s="491"/>
      <c r="CJ3678" s="491"/>
      <c r="CK3678" s="490"/>
      <c r="CL3678" s="186"/>
    </row>
    <row r="3679" spans="67:90" x14ac:dyDescent="0.2">
      <c r="BO3679" s="490"/>
      <c r="BP3679" s="73"/>
      <c r="BQ3679" s="73"/>
      <c r="BR3679" s="73"/>
      <c r="BS3679" s="493"/>
      <c r="BT3679" s="493"/>
      <c r="BU3679" s="493"/>
      <c r="BV3679" s="70"/>
      <c r="BW3679" s="70"/>
      <c r="BX3679" s="70"/>
      <c r="BY3679" s="70"/>
      <c r="BZ3679" s="70"/>
      <c r="CA3679" s="70"/>
      <c r="CB3679" s="70"/>
      <c r="CC3679" s="70"/>
      <c r="CD3679" s="491"/>
      <c r="CE3679" s="491"/>
      <c r="CF3679" s="491"/>
      <c r="CG3679" s="491"/>
      <c r="CH3679" s="491"/>
      <c r="CI3679" s="491"/>
      <c r="CJ3679" s="491"/>
      <c r="CK3679" s="490"/>
      <c r="CL3679" s="186"/>
    </row>
    <row r="3680" spans="67:90" x14ac:dyDescent="0.2">
      <c r="BO3680" s="490"/>
      <c r="BP3680" s="73"/>
      <c r="BQ3680" s="73"/>
      <c r="BR3680" s="73"/>
      <c r="BS3680" s="493"/>
      <c r="BT3680" s="493"/>
      <c r="BU3680" s="493"/>
      <c r="BV3680" s="70"/>
      <c r="BW3680" s="70"/>
      <c r="BX3680" s="70"/>
      <c r="BY3680" s="70"/>
      <c r="BZ3680" s="70"/>
      <c r="CA3680" s="70"/>
      <c r="CB3680" s="70"/>
      <c r="CC3680" s="70"/>
      <c r="CD3680" s="491"/>
      <c r="CE3680" s="491"/>
      <c r="CF3680" s="491"/>
      <c r="CG3680" s="491"/>
      <c r="CH3680" s="491"/>
      <c r="CI3680" s="491"/>
      <c r="CJ3680" s="491"/>
      <c r="CK3680" s="490"/>
      <c r="CL3680" s="186"/>
    </row>
    <row r="3681" spans="67:90" x14ac:dyDescent="0.2">
      <c r="BO3681" s="490"/>
      <c r="BP3681" s="73"/>
      <c r="BQ3681" s="73"/>
      <c r="BR3681" s="73"/>
      <c r="BS3681" s="493"/>
      <c r="BT3681" s="493"/>
      <c r="BU3681" s="493"/>
      <c r="BV3681" s="70"/>
      <c r="BW3681" s="70"/>
      <c r="BX3681" s="70"/>
      <c r="BY3681" s="70"/>
      <c r="BZ3681" s="70"/>
      <c r="CA3681" s="70"/>
      <c r="CB3681" s="70"/>
      <c r="CC3681" s="70"/>
      <c r="CD3681" s="491"/>
      <c r="CE3681" s="491"/>
      <c r="CF3681" s="491"/>
      <c r="CG3681" s="491"/>
      <c r="CH3681" s="491"/>
      <c r="CI3681" s="491"/>
      <c r="CJ3681" s="491"/>
      <c r="CK3681" s="490"/>
      <c r="CL3681" s="186"/>
    </row>
    <row r="3682" spans="67:90" x14ac:dyDescent="0.2">
      <c r="BO3682" s="490"/>
      <c r="BP3682" s="73"/>
      <c r="BQ3682" s="73"/>
      <c r="BR3682" s="73"/>
      <c r="BS3682" s="493"/>
      <c r="BT3682" s="493"/>
      <c r="BU3682" s="493"/>
      <c r="BV3682" s="70"/>
      <c r="BW3682" s="70"/>
      <c r="BX3682" s="70"/>
      <c r="BY3682" s="70"/>
      <c r="BZ3682" s="70"/>
      <c r="CA3682" s="70"/>
      <c r="CB3682" s="70"/>
      <c r="CC3682" s="70"/>
      <c r="CD3682" s="491"/>
      <c r="CE3682" s="491"/>
      <c r="CF3682" s="491"/>
      <c r="CG3682" s="491"/>
      <c r="CH3682" s="491"/>
      <c r="CI3682" s="491"/>
      <c r="CJ3682" s="491"/>
      <c r="CK3682" s="490"/>
      <c r="CL3682" s="186"/>
    </row>
    <row r="3683" spans="67:90" x14ac:dyDescent="0.2">
      <c r="BO3683" s="490"/>
      <c r="BP3683" s="73"/>
      <c r="BQ3683" s="73"/>
      <c r="BR3683" s="73"/>
      <c r="BS3683" s="493"/>
      <c r="BT3683" s="493"/>
      <c r="BU3683" s="493"/>
      <c r="BV3683" s="70"/>
      <c r="BW3683" s="70"/>
      <c r="BX3683" s="70"/>
      <c r="BY3683" s="70"/>
      <c r="BZ3683" s="70"/>
      <c r="CA3683" s="70"/>
      <c r="CB3683" s="70"/>
      <c r="CC3683" s="70"/>
      <c r="CD3683" s="491"/>
      <c r="CE3683" s="491"/>
      <c r="CF3683" s="491"/>
      <c r="CG3683" s="491"/>
      <c r="CH3683" s="491"/>
      <c r="CI3683" s="491"/>
      <c r="CJ3683" s="491"/>
      <c r="CK3683" s="490"/>
      <c r="CL3683" s="186"/>
    </row>
    <row r="3684" spans="67:90" x14ac:dyDescent="0.2">
      <c r="BO3684" s="490"/>
      <c r="BP3684" s="73"/>
      <c r="BQ3684" s="73"/>
      <c r="BR3684" s="73"/>
      <c r="BS3684" s="493"/>
      <c r="BT3684" s="493"/>
      <c r="BU3684" s="493"/>
      <c r="BV3684" s="70"/>
      <c r="BW3684" s="70"/>
      <c r="BX3684" s="70"/>
      <c r="BY3684" s="70"/>
      <c r="BZ3684" s="70"/>
      <c r="CA3684" s="70"/>
      <c r="CB3684" s="70"/>
      <c r="CC3684" s="70"/>
      <c r="CD3684" s="491"/>
      <c r="CE3684" s="491"/>
      <c r="CF3684" s="491"/>
      <c r="CG3684" s="491"/>
      <c r="CH3684" s="491"/>
      <c r="CI3684" s="491"/>
      <c r="CJ3684" s="491"/>
      <c r="CK3684" s="490"/>
      <c r="CL3684" s="186"/>
    </row>
    <row r="3685" spans="67:90" x14ac:dyDescent="0.2">
      <c r="BO3685" s="490"/>
      <c r="BP3685" s="73"/>
      <c r="BQ3685" s="73"/>
      <c r="BR3685" s="73"/>
      <c r="BS3685" s="493"/>
      <c r="BT3685" s="493"/>
      <c r="BU3685" s="493"/>
      <c r="BV3685" s="70"/>
      <c r="BW3685" s="70"/>
      <c r="BX3685" s="70"/>
      <c r="BY3685" s="70"/>
      <c r="BZ3685" s="70"/>
      <c r="CA3685" s="70"/>
      <c r="CB3685" s="70"/>
      <c r="CC3685" s="70"/>
      <c r="CD3685" s="491"/>
      <c r="CE3685" s="491"/>
      <c r="CF3685" s="491"/>
      <c r="CG3685" s="491"/>
      <c r="CH3685" s="491"/>
      <c r="CI3685" s="491"/>
      <c r="CJ3685" s="491"/>
      <c r="CK3685" s="490"/>
      <c r="CL3685" s="186"/>
    </row>
    <row r="3686" spans="67:90" x14ac:dyDescent="0.2">
      <c r="BO3686" s="490"/>
      <c r="BP3686" s="73"/>
      <c r="BQ3686" s="73"/>
      <c r="BR3686" s="73"/>
      <c r="BS3686" s="493"/>
      <c r="BT3686" s="493"/>
      <c r="BU3686" s="493"/>
      <c r="BV3686" s="70"/>
      <c r="BW3686" s="70"/>
      <c r="BX3686" s="70"/>
      <c r="BY3686" s="70"/>
      <c r="BZ3686" s="70"/>
      <c r="CA3686" s="70"/>
      <c r="CB3686" s="70"/>
      <c r="CC3686" s="70"/>
      <c r="CD3686" s="491"/>
      <c r="CE3686" s="491"/>
      <c r="CF3686" s="491"/>
      <c r="CG3686" s="491"/>
      <c r="CH3686" s="491"/>
      <c r="CI3686" s="491"/>
      <c r="CJ3686" s="491"/>
      <c r="CK3686" s="490"/>
      <c r="CL3686" s="186"/>
    </row>
    <row r="3687" spans="67:90" x14ac:dyDescent="0.2">
      <c r="BO3687" s="490"/>
      <c r="BP3687" s="73"/>
      <c r="BQ3687" s="73"/>
      <c r="BR3687" s="73"/>
      <c r="BS3687" s="493"/>
      <c r="BT3687" s="493"/>
      <c r="BU3687" s="493"/>
      <c r="BV3687" s="70"/>
      <c r="BW3687" s="70"/>
      <c r="BX3687" s="70"/>
      <c r="BY3687" s="70"/>
      <c r="BZ3687" s="70"/>
      <c r="CA3687" s="70"/>
      <c r="CB3687" s="70"/>
      <c r="CC3687" s="70"/>
      <c r="CD3687" s="491"/>
      <c r="CE3687" s="491"/>
      <c r="CF3687" s="491"/>
      <c r="CG3687" s="491"/>
      <c r="CH3687" s="491"/>
      <c r="CI3687" s="491"/>
      <c r="CJ3687" s="491"/>
      <c r="CK3687" s="490"/>
      <c r="CL3687" s="186"/>
    </row>
    <row r="3688" spans="67:90" x14ac:dyDescent="0.2">
      <c r="BO3688" s="490"/>
      <c r="BP3688" s="73"/>
      <c r="BQ3688" s="73"/>
      <c r="BR3688" s="73"/>
      <c r="BS3688" s="493"/>
      <c r="BT3688" s="493"/>
      <c r="BU3688" s="493"/>
      <c r="BV3688" s="70"/>
      <c r="BW3688" s="70"/>
      <c r="BX3688" s="70"/>
      <c r="BY3688" s="70"/>
      <c r="BZ3688" s="70"/>
      <c r="CA3688" s="70"/>
      <c r="CB3688" s="70"/>
      <c r="CC3688" s="70"/>
      <c r="CD3688" s="491"/>
      <c r="CE3688" s="491"/>
      <c r="CF3688" s="491"/>
      <c r="CG3688" s="491"/>
      <c r="CH3688" s="491"/>
      <c r="CI3688" s="491"/>
      <c r="CJ3688" s="491"/>
      <c r="CK3688" s="490"/>
      <c r="CL3688" s="186"/>
    </row>
    <row r="3689" spans="67:90" x14ac:dyDescent="0.2">
      <c r="BO3689" s="490"/>
      <c r="BP3689" s="73"/>
      <c r="BQ3689" s="73"/>
      <c r="BR3689" s="73"/>
      <c r="BS3689" s="493"/>
      <c r="BT3689" s="493"/>
      <c r="BU3689" s="493"/>
      <c r="BV3689" s="70"/>
      <c r="BW3689" s="70"/>
      <c r="BX3689" s="70"/>
      <c r="BY3689" s="70"/>
      <c r="BZ3689" s="70"/>
      <c r="CA3689" s="70"/>
      <c r="CB3689" s="70"/>
      <c r="CC3689" s="70"/>
      <c r="CD3689" s="491"/>
      <c r="CE3689" s="491"/>
      <c r="CF3689" s="491"/>
      <c r="CG3689" s="491"/>
      <c r="CH3689" s="491"/>
      <c r="CI3689" s="491"/>
      <c r="CJ3689" s="491"/>
      <c r="CK3689" s="490"/>
      <c r="CL3689" s="186"/>
    </row>
    <row r="3690" spans="67:90" x14ac:dyDescent="0.2">
      <c r="BO3690" s="490"/>
      <c r="BP3690" s="73"/>
      <c r="BQ3690" s="73"/>
      <c r="BR3690" s="73"/>
      <c r="BS3690" s="493"/>
      <c r="BT3690" s="493"/>
      <c r="BU3690" s="493"/>
      <c r="BV3690" s="70"/>
      <c r="BW3690" s="70"/>
      <c r="BX3690" s="70"/>
      <c r="BY3690" s="70"/>
      <c r="BZ3690" s="70"/>
      <c r="CA3690" s="70"/>
      <c r="CB3690" s="70"/>
      <c r="CC3690" s="70"/>
      <c r="CD3690" s="491"/>
      <c r="CE3690" s="491"/>
      <c r="CF3690" s="491"/>
      <c r="CG3690" s="491"/>
      <c r="CH3690" s="491"/>
      <c r="CI3690" s="491"/>
      <c r="CJ3690" s="491"/>
      <c r="CK3690" s="490"/>
      <c r="CL3690" s="186"/>
    </row>
    <row r="3691" spans="67:90" x14ac:dyDescent="0.2">
      <c r="BO3691" s="490"/>
      <c r="BP3691" s="73"/>
      <c r="BQ3691" s="73"/>
      <c r="BR3691" s="73"/>
      <c r="BS3691" s="493"/>
      <c r="BT3691" s="493"/>
      <c r="BU3691" s="493"/>
      <c r="BV3691" s="70"/>
      <c r="BW3691" s="70"/>
      <c r="BX3691" s="70"/>
      <c r="BY3691" s="70"/>
      <c r="BZ3691" s="70"/>
      <c r="CA3691" s="70"/>
      <c r="CB3691" s="70"/>
      <c r="CC3691" s="70"/>
      <c r="CD3691" s="491"/>
      <c r="CE3691" s="491"/>
      <c r="CF3691" s="491"/>
      <c r="CG3691" s="491"/>
      <c r="CH3691" s="491"/>
      <c r="CI3691" s="491"/>
      <c r="CJ3691" s="491"/>
      <c r="CK3691" s="490"/>
      <c r="CL3691" s="186"/>
    </row>
    <row r="3692" spans="67:90" x14ac:dyDescent="0.2">
      <c r="BO3692" s="490"/>
      <c r="BP3692" s="73"/>
      <c r="BQ3692" s="73"/>
      <c r="BR3692" s="73"/>
      <c r="BS3692" s="493"/>
      <c r="BT3692" s="493"/>
      <c r="BU3692" s="493"/>
      <c r="BV3692" s="70"/>
      <c r="BW3692" s="70"/>
      <c r="BX3692" s="70"/>
      <c r="BY3692" s="70"/>
      <c r="BZ3692" s="70"/>
      <c r="CA3692" s="70"/>
      <c r="CB3692" s="70"/>
      <c r="CC3692" s="70"/>
      <c r="CD3692" s="491"/>
      <c r="CE3692" s="491"/>
      <c r="CF3692" s="491"/>
      <c r="CG3692" s="491"/>
      <c r="CH3692" s="491"/>
      <c r="CI3692" s="491"/>
      <c r="CJ3692" s="491"/>
      <c r="CK3692" s="490"/>
      <c r="CL3692" s="186"/>
    </row>
    <row r="3693" spans="67:90" x14ac:dyDescent="0.2">
      <c r="BO3693" s="490"/>
      <c r="BP3693" s="73"/>
      <c r="BQ3693" s="73"/>
      <c r="BR3693" s="73"/>
      <c r="BS3693" s="493"/>
      <c r="BT3693" s="493"/>
      <c r="BU3693" s="493"/>
      <c r="BV3693" s="70"/>
      <c r="BW3693" s="70"/>
      <c r="BX3693" s="70"/>
      <c r="BY3693" s="70"/>
      <c r="BZ3693" s="70"/>
      <c r="CA3693" s="70"/>
      <c r="CB3693" s="70"/>
      <c r="CC3693" s="70"/>
      <c r="CD3693" s="491"/>
      <c r="CE3693" s="491"/>
      <c r="CF3693" s="491"/>
      <c r="CG3693" s="491"/>
      <c r="CH3693" s="491"/>
      <c r="CI3693" s="491"/>
      <c r="CJ3693" s="491"/>
      <c r="CK3693" s="490"/>
      <c r="CL3693" s="186"/>
    </row>
    <row r="3694" spans="67:90" x14ac:dyDescent="0.2">
      <c r="BO3694" s="490"/>
      <c r="BP3694" s="73"/>
      <c r="BQ3694" s="73"/>
      <c r="BR3694" s="73"/>
      <c r="BS3694" s="493"/>
      <c r="BT3694" s="493"/>
      <c r="BU3694" s="493"/>
      <c r="BV3694" s="70"/>
      <c r="BW3694" s="70"/>
      <c r="BX3694" s="70"/>
      <c r="BY3694" s="70"/>
      <c r="BZ3694" s="70"/>
      <c r="CA3694" s="70"/>
      <c r="CB3694" s="70"/>
      <c r="CC3694" s="70"/>
      <c r="CD3694" s="491"/>
      <c r="CE3694" s="491"/>
      <c r="CF3694" s="491"/>
      <c r="CG3694" s="491"/>
      <c r="CH3694" s="491"/>
      <c r="CI3694" s="491"/>
      <c r="CJ3694" s="491"/>
      <c r="CK3694" s="490"/>
      <c r="CL3694" s="186"/>
    </row>
    <row r="3695" spans="67:90" x14ac:dyDescent="0.2">
      <c r="BO3695" s="490"/>
      <c r="BP3695" s="73"/>
      <c r="BQ3695" s="73"/>
      <c r="BR3695" s="73"/>
      <c r="BS3695" s="493"/>
      <c r="BT3695" s="493"/>
      <c r="BU3695" s="493"/>
      <c r="BV3695" s="70"/>
      <c r="BW3695" s="70"/>
      <c r="BX3695" s="70"/>
      <c r="BY3695" s="70"/>
      <c r="BZ3695" s="70"/>
      <c r="CA3695" s="70"/>
      <c r="CB3695" s="70"/>
      <c r="CC3695" s="70"/>
      <c r="CD3695" s="491"/>
      <c r="CE3695" s="491"/>
      <c r="CF3695" s="491"/>
      <c r="CG3695" s="491"/>
      <c r="CH3695" s="491"/>
      <c r="CI3695" s="491"/>
      <c r="CJ3695" s="491"/>
      <c r="CK3695" s="490"/>
      <c r="CL3695" s="186"/>
    </row>
    <row r="3696" spans="67:90" x14ac:dyDescent="0.2">
      <c r="BO3696" s="490"/>
      <c r="BP3696" s="73"/>
      <c r="BQ3696" s="73"/>
      <c r="BR3696" s="73"/>
      <c r="BS3696" s="493"/>
      <c r="BT3696" s="493"/>
      <c r="BU3696" s="493"/>
      <c r="BV3696" s="70"/>
      <c r="BW3696" s="70"/>
      <c r="BX3696" s="70"/>
      <c r="BY3696" s="70"/>
      <c r="BZ3696" s="70"/>
      <c r="CA3696" s="70"/>
      <c r="CB3696" s="70"/>
      <c r="CC3696" s="70"/>
      <c r="CD3696" s="491"/>
      <c r="CE3696" s="491"/>
      <c r="CF3696" s="491"/>
      <c r="CG3696" s="491"/>
      <c r="CH3696" s="491"/>
      <c r="CI3696" s="491"/>
      <c r="CJ3696" s="491"/>
      <c r="CK3696" s="490"/>
      <c r="CL3696" s="186"/>
    </row>
    <row r="3697" spans="67:90" x14ac:dyDescent="0.2">
      <c r="BO3697" s="490"/>
      <c r="BP3697" s="73"/>
      <c r="BQ3697" s="73"/>
      <c r="BR3697" s="73"/>
      <c r="BS3697" s="493"/>
      <c r="BT3697" s="493"/>
      <c r="BU3697" s="493"/>
      <c r="BV3697" s="70"/>
      <c r="BW3697" s="70"/>
      <c r="BX3697" s="70"/>
      <c r="BY3697" s="70"/>
      <c r="BZ3697" s="70"/>
      <c r="CA3697" s="70"/>
      <c r="CB3697" s="70"/>
      <c r="CC3697" s="70"/>
      <c r="CD3697" s="491"/>
      <c r="CE3697" s="491"/>
      <c r="CF3697" s="491"/>
      <c r="CG3697" s="491"/>
      <c r="CH3697" s="491"/>
      <c r="CI3697" s="491"/>
      <c r="CJ3697" s="491"/>
      <c r="CK3697" s="490"/>
      <c r="CL3697" s="186"/>
    </row>
    <row r="3698" spans="67:90" x14ac:dyDescent="0.2">
      <c r="BO3698" s="490"/>
      <c r="BP3698" s="73"/>
      <c r="BQ3698" s="73"/>
      <c r="BR3698" s="73"/>
      <c r="BS3698" s="493"/>
      <c r="BT3698" s="493"/>
      <c r="BU3698" s="493"/>
      <c r="BV3698" s="70"/>
      <c r="BW3698" s="70"/>
      <c r="BX3698" s="70"/>
      <c r="BY3698" s="70"/>
      <c r="BZ3698" s="70"/>
      <c r="CA3698" s="70"/>
      <c r="CB3698" s="70"/>
      <c r="CC3698" s="70"/>
      <c r="CD3698" s="491"/>
      <c r="CE3698" s="491"/>
      <c r="CF3698" s="491"/>
      <c r="CG3698" s="491"/>
      <c r="CH3698" s="491"/>
      <c r="CI3698" s="491"/>
      <c r="CJ3698" s="491"/>
      <c r="CK3698" s="490"/>
      <c r="CL3698" s="186"/>
    </row>
    <row r="3699" spans="67:90" x14ac:dyDescent="0.2">
      <c r="BO3699" s="490"/>
      <c r="BP3699" s="73"/>
      <c r="BQ3699" s="73"/>
      <c r="BR3699" s="73"/>
      <c r="BS3699" s="493"/>
      <c r="BT3699" s="493"/>
      <c r="BU3699" s="493"/>
      <c r="BV3699" s="70"/>
      <c r="BW3699" s="70"/>
      <c r="BX3699" s="70"/>
      <c r="BY3699" s="70"/>
      <c r="BZ3699" s="70"/>
      <c r="CA3699" s="70"/>
      <c r="CB3699" s="70"/>
      <c r="CC3699" s="70"/>
      <c r="CD3699" s="491"/>
      <c r="CE3699" s="491"/>
      <c r="CF3699" s="491"/>
      <c r="CG3699" s="491"/>
      <c r="CH3699" s="491"/>
      <c r="CI3699" s="491"/>
      <c r="CJ3699" s="491"/>
      <c r="CK3699" s="490"/>
      <c r="CL3699" s="186"/>
    </row>
    <row r="3700" spans="67:90" x14ac:dyDescent="0.2">
      <c r="BO3700" s="490"/>
      <c r="BP3700" s="73"/>
      <c r="BQ3700" s="73"/>
      <c r="BR3700" s="73"/>
      <c r="BS3700" s="493"/>
      <c r="BT3700" s="493"/>
      <c r="BU3700" s="493"/>
      <c r="BV3700" s="70"/>
      <c r="BW3700" s="70"/>
      <c r="BX3700" s="70"/>
      <c r="BY3700" s="70"/>
      <c r="BZ3700" s="70"/>
      <c r="CA3700" s="70"/>
      <c r="CB3700" s="70"/>
      <c r="CC3700" s="70"/>
      <c r="CD3700" s="491"/>
      <c r="CE3700" s="491"/>
      <c r="CF3700" s="491"/>
      <c r="CG3700" s="491"/>
      <c r="CH3700" s="491"/>
      <c r="CI3700" s="491"/>
      <c r="CJ3700" s="491"/>
      <c r="CK3700" s="490"/>
      <c r="CL3700" s="186"/>
    </row>
    <row r="3701" spans="67:90" x14ac:dyDescent="0.2">
      <c r="BO3701" s="490"/>
      <c r="BP3701" s="73"/>
      <c r="BQ3701" s="73"/>
      <c r="BR3701" s="73"/>
      <c r="BS3701" s="493"/>
      <c r="BT3701" s="493"/>
      <c r="BU3701" s="493"/>
      <c r="BV3701" s="70"/>
      <c r="BW3701" s="70"/>
      <c r="BX3701" s="70"/>
      <c r="BY3701" s="70"/>
      <c r="BZ3701" s="70"/>
      <c r="CA3701" s="70"/>
      <c r="CB3701" s="70"/>
      <c r="CC3701" s="70"/>
      <c r="CD3701" s="491"/>
      <c r="CE3701" s="491"/>
      <c r="CF3701" s="491"/>
      <c r="CG3701" s="491"/>
      <c r="CH3701" s="491"/>
      <c r="CI3701" s="491"/>
      <c r="CJ3701" s="491"/>
      <c r="CK3701" s="490"/>
      <c r="CL3701" s="186"/>
    </row>
    <row r="3702" spans="67:90" x14ac:dyDescent="0.2">
      <c r="BO3702" s="490"/>
      <c r="BP3702" s="73"/>
      <c r="BQ3702" s="73"/>
      <c r="BR3702" s="73"/>
      <c r="BS3702" s="493"/>
      <c r="BT3702" s="493"/>
      <c r="BU3702" s="493"/>
      <c r="BV3702" s="70"/>
      <c r="BW3702" s="70"/>
      <c r="BX3702" s="70"/>
      <c r="BY3702" s="70"/>
      <c r="BZ3702" s="70"/>
      <c r="CA3702" s="70"/>
      <c r="CB3702" s="70"/>
      <c r="CC3702" s="70"/>
      <c r="CD3702" s="491"/>
      <c r="CE3702" s="491"/>
      <c r="CF3702" s="491"/>
      <c r="CG3702" s="491"/>
      <c r="CH3702" s="491"/>
      <c r="CI3702" s="491"/>
      <c r="CJ3702" s="491"/>
      <c r="CK3702" s="490"/>
      <c r="CL3702" s="186"/>
    </row>
    <row r="3703" spans="67:90" x14ac:dyDescent="0.2">
      <c r="BO3703" s="490"/>
      <c r="BP3703" s="73"/>
      <c r="BQ3703" s="73"/>
      <c r="BR3703" s="73"/>
      <c r="BS3703" s="493"/>
      <c r="BT3703" s="493"/>
      <c r="BU3703" s="493"/>
      <c r="BV3703" s="70"/>
      <c r="BW3703" s="70"/>
      <c r="BX3703" s="70"/>
      <c r="BY3703" s="70"/>
      <c r="BZ3703" s="70"/>
      <c r="CA3703" s="70"/>
      <c r="CB3703" s="70"/>
      <c r="CC3703" s="70"/>
      <c r="CD3703" s="491"/>
      <c r="CE3703" s="491"/>
      <c r="CF3703" s="491"/>
      <c r="CG3703" s="491"/>
      <c r="CH3703" s="491"/>
      <c r="CI3703" s="491"/>
      <c r="CJ3703" s="491"/>
      <c r="CK3703" s="490"/>
      <c r="CL3703" s="186"/>
    </row>
    <row r="3704" spans="67:90" x14ac:dyDescent="0.2">
      <c r="BO3704" s="490"/>
      <c r="BP3704" s="73"/>
      <c r="BQ3704" s="73"/>
      <c r="BR3704" s="73"/>
      <c r="BS3704" s="493"/>
      <c r="BT3704" s="493"/>
      <c r="BU3704" s="493"/>
      <c r="BV3704" s="70"/>
      <c r="BW3704" s="70"/>
      <c r="BX3704" s="70"/>
      <c r="BY3704" s="70"/>
      <c r="BZ3704" s="70"/>
      <c r="CA3704" s="70"/>
      <c r="CB3704" s="70"/>
      <c r="CC3704" s="70"/>
      <c r="CD3704" s="491"/>
      <c r="CE3704" s="491"/>
      <c r="CF3704" s="491"/>
      <c r="CG3704" s="491"/>
      <c r="CH3704" s="491"/>
      <c r="CI3704" s="491"/>
      <c r="CJ3704" s="491"/>
      <c r="CK3704" s="490"/>
      <c r="CL3704" s="186"/>
    </row>
    <row r="3705" spans="67:90" x14ac:dyDescent="0.2">
      <c r="BO3705" s="490"/>
      <c r="BP3705" s="73"/>
      <c r="BQ3705" s="73"/>
      <c r="BR3705" s="73"/>
      <c r="BS3705" s="493"/>
      <c r="BT3705" s="493"/>
      <c r="BU3705" s="493"/>
      <c r="BV3705" s="70"/>
      <c r="BW3705" s="70"/>
      <c r="BX3705" s="70"/>
      <c r="BY3705" s="70"/>
      <c r="BZ3705" s="70"/>
      <c r="CA3705" s="70"/>
      <c r="CB3705" s="70"/>
      <c r="CC3705" s="70"/>
      <c r="CD3705" s="491"/>
      <c r="CE3705" s="491"/>
      <c r="CF3705" s="491"/>
      <c r="CG3705" s="491"/>
      <c r="CH3705" s="491"/>
      <c r="CI3705" s="491"/>
      <c r="CJ3705" s="491"/>
      <c r="CK3705" s="490"/>
      <c r="CL3705" s="186"/>
    </row>
    <row r="3706" spans="67:90" x14ac:dyDescent="0.2">
      <c r="BO3706" s="490"/>
      <c r="BP3706" s="73"/>
      <c r="BQ3706" s="73"/>
      <c r="BR3706" s="73"/>
      <c r="BS3706" s="493"/>
      <c r="BT3706" s="493"/>
      <c r="BU3706" s="493"/>
      <c r="BV3706" s="70"/>
      <c r="BW3706" s="70"/>
      <c r="BX3706" s="70"/>
      <c r="BY3706" s="70"/>
      <c r="BZ3706" s="70"/>
      <c r="CA3706" s="70"/>
      <c r="CB3706" s="70"/>
      <c r="CC3706" s="70"/>
      <c r="CD3706" s="491"/>
      <c r="CE3706" s="491"/>
      <c r="CF3706" s="491"/>
      <c r="CG3706" s="491"/>
      <c r="CH3706" s="491"/>
      <c r="CI3706" s="491"/>
      <c r="CJ3706" s="491"/>
      <c r="CK3706" s="490"/>
      <c r="CL3706" s="186"/>
    </row>
    <row r="3707" spans="67:90" x14ac:dyDescent="0.2">
      <c r="BO3707" s="490"/>
      <c r="BP3707" s="73"/>
      <c r="BQ3707" s="73"/>
      <c r="BR3707" s="73"/>
      <c r="BS3707" s="493"/>
      <c r="BT3707" s="493"/>
      <c r="BU3707" s="493"/>
      <c r="BV3707" s="70"/>
      <c r="BW3707" s="70"/>
      <c r="BX3707" s="70"/>
      <c r="BY3707" s="70"/>
      <c r="BZ3707" s="70"/>
      <c r="CA3707" s="70"/>
      <c r="CB3707" s="70"/>
      <c r="CC3707" s="70"/>
      <c r="CD3707" s="491"/>
      <c r="CE3707" s="491"/>
      <c r="CF3707" s="491"/>
      <c r="CG3707" s="491"/>
      <c r="CH3707" s="491"/>
      <c r="CI3707" s="491"/>
      <c r="CJ3707" s="491"/>
      <c r="CK3707" s="490"/>
      <c r="CL3707" s="186"/>
    </row>
    <row r="3708" spans="67:90" x14ac:dyDescent="0.2">
      <c r="BO3708" s="490"/>
      <c r="BP3708" s="73"/>
      <c r="BQ3708" s="73"/>
      <c r="BR3708" s="73"/>
      <c r="BS3708" s="493"/>
      <c r="BT3708" s="493"/>
      <c r="BU3708" s="493"/>
      <c r="BV3708" s="70"/>
      <c r="BW3708" s="70"/>
      <c r="BX3708" s="70"/>
      <c r="BY3708" s="70"/>
      <c r="BZ3708" s="70"/>
      <c r="CA3708" s="70"/>
      <c r="CB3708" s="70"/>
      <c r="CC3708" s="70"/>
      <c r="CD3708" s="491"/>
      <c r="CE3708" s="491"/>
      <c r="CF3708" s="491"/>
      <c r="CG3708" s="491"/>
      <c r="CH3708" s="491"/>
      <c r="CI3708" s="491"/>
      <c r="CJ3708" s="491"/>
      <c r="CK3708" s="490"/>
      <c r="CL3708" s="186"/>
    </row>
    <row r="3709" spans="67:90" x14ac:dyDescent="0.2">
      <c r="BO3709" s="490"/>
      <c r="BP3709" s="73"/>
      <c r="BQ3709" s="73"/>
      <c r="BR3709" s="73"/>
      <c r="BS3709" s="493"/>
      <c r="BT3709" s="493"/>
      <c r="BU3709" s="493"/>
      <c r="BV3709" s="70"/>
      <c r="BW3709" s="70"/>
      <c r="BX3709" s="70"/>
      <c r="BY3709" s="70"/>
      <c r="BZ3709" s="70"/>
      <c r="CA3709" s="70"/>
      <c r="CB3709" s="70"/>
      <c r="CC3709" s="70"/>
      <c r="CD3709" s="491"/>
      <c r="CE3709" s="491"/>
      <c r="CF3709" s="491"/>
      <c r="CG3709" s="491"/>
      <c r="CH3709" s="491"/>
      <c r="CI3709" s="491"/>
      <c r="CJ3709" s="491"/>
      <c r="CK3709" s="490"/>
      <c r="CL3709" s="186"/>
    </row>
    <row r="3710" spans="67:90" x14ac:dyDescent="0.2">
      <c r="BO3710" s="490"/>
      <c r="BP3710" s="73"/>
      <c r="BQ3710" s="73"/>
      <c r="BR3710" s="73"/>
      <c r="BS3710" s="493"/>
      <c r="BT3710" s="493"/>
      <c r="BU3710" s="493"/>
      <c r="BV3710" s="70"/>
      <c r="BW3710" s="70"/>
      <c r="BX3710" s="70"/>
      <c r="BY3710" s="70"/>
      <c r="BZ3710" s="70"/>
      <c r="CA3710" s="70"/>
      <c r="CB3710" s="70"/>
      <c r="CC3710" s="70"/>
      <c r="CD3710" s="491"/>
      <c r="CE3710" s="491"/>
      <c r="CF3710" s="491"/>
      <c r="CG3710" s="491"/>
      <c r="CH3710" s="491"/>
      <c r="CI3710" s="491"/>
      <c r="CJ3710" s="491"/>
      <c r="CK3710" s="490"/>
      <c r="CL3710" s="186"/>
    </row>
    <row r="3711" spans="67:90" x14ac:dyDescent="0.2">
      <c r="BO3711" s="490"/>
      <c r="BP3711" s="73"/>
      <c r="BQ3711" s="73"/>
      <c r="BR3711" s="73"/>
      <c r="BS3711" s="493"/>
      <c r="BT3711" s="493"/>
      <c r="BU3711" s="493"/>
      <c r="BV3711" s="70"/>
      <c r="BW3711" s="70"/>
      <c r="BX3711" s="70"/>
      <c r="BY3711" s="70"/>
      <c r="BZ3711" s="70"/>
      <c r="CA3711" s="70"/>
      <c r="CB3711" s="70"/>
      <c r="CC3711" s="70"/>
      <c r="CD3711" s="491"/>
      <c r="CE3711" s="491"/>
      <c r="CF3711" s="491"/>
      <c r="CG3711" s="491"/>
      <c r="CH3711" s="491"/>
      <c r="CI3711" s="491"/>
      <c r="CJ3711" s="491"/>
      <c r="CK3711" s="490"/>
      <c r="CL3711" s="186"/>
    </row>
    <row r="3712" spans="67:90" x14ac:dyDescent="0.2">
      <c r="BO3712" s="490"/>
      <c r="BP3712" s="73"/>
      <c r="BQ3712" s="73"/>
      <c r="BR3712" s="73"/>
      <c r="BS3712" s="493"/>
      <c r="BT3712" s="493"/>
      <c r="BU3712" s="493"/>
      <c r="BV3712" s="70"/>
      <c r="BW3712" s="70"/>
      <c r="BX3712" s="70"/>
      <c r="BY3712" s="70"/>
      <c r="BZ3712" s="70"/>
      <c r="CA3712" s="70"/>
      <c r="CB3712" s="70"/>
      <c r="CC3712" s="70"/>
      <c r="CD3712" s="491"/>
      <c r="CE3712" s="491"/>
      <c r="CF3712" s="491"/>
      <c r="CG3712" s="491"/>
      <c r="CH3712" s="491"/>
      <c r="CI3712" s="491"/>
      <c r="CJ3712" s="491"/>
      <c r="CK3712" s="490"/>
      <c r="CL3712" s="186"/>
    </row>
    <row r="3713" spans="67:90" x14ac:dyDescent="0.2">
      <c r="BO3713" s="490"/>
      <c r="BP3713" s="73"/>
      <c r="BQ3713" s="73"/>
      <c r="BR3713" s="73"/>
      <c r="BS3713" s="493"/>
      <c r="BT3713" s="493"/>
      <c r="BU3713" s="493"/>
      <c r="BV3713" s="70"/>
      <c r="BW3713" s="70"/>
      <c r="BX3713" s="70"/>
      <c r="BY3713" s="70"/>
      <c r="BZ3713" s="70"/>
      <c r="CA3713" s="70"/>
      <c r="CB3713" s="70"/>
      <c r="CC3713" s="70"/>
      <c r="CD3713" s="491"/>
      <c r="CE3713" s="491"/>
      <c r="CF3713" s="491"/>
      <c r="CG3713" s="491"/>
      <c r="CH3713" s="491"/>
      <c r="CI3713" s="491"/>
      <c r="CJ3713" s="491"/>
      <c r="CK3713" s="490"/>
      <c r="CL3713" s="186"/>
    </row>
    <row r="3714" spans="67:90" x14ac:dyDescent="0.2">
      <c r="BO3714" s="490"/>
      <c r="BP3714" s="73"/>
      <c r="BQ3714" s="73"/>
      <c r="BR3714" s="73"/>
      <c r="BS3714" s="493"/>
      <c r="BT3714" s="493"/>
      <c r="BU3714" s="493"/>
      <c r="BV3714" s="70"/>
      <c r="BW3714" s="70"/>
      <c r="BX3714" s="70"/>
      <c r="BY3714" s="70"/>
      <c r="BZ3714" s="70"/>
      <c r="CA3714" s="70"/>
      <c r="CB3714" s="70"/>
      <c r="CC3714" s="70"/>
      <c r="CD3714" s="491"/>
      <c r="CE3714" s="491"/>
      <c r="CF3714" s="491"/>
      <c r="CG3714" s="491"/>
      <c r="CH3714" s="491"/>
      <c r="CI3714" s="491"/>
      <c r="CJ3714" s="491"/>
      <c r="CK3714" s="490"/>
      <c r="CL3714" s="186"/>
    </row>
    <row r="3715" spans="67:90" x14ac:dyDescent="0.2">
      <c r="BO3715" s="490"/>
      <c r="BP3715" s="73"/>
      <c r="BQ3715" s="73"/>
      <c r="BR3715" s="73"/>
      <c r="BS3715" s="493"/>
      <c r="BT3715" s="493"/>
      <c r="BU3715" s="493"/>
      <c r="BV3715" s="70"/>
      <c r="BW3715" s="70"/>
      <c r="BX3715" s="70"/>
      <c r="BY3715" s="70"/>
      <c r="BZ3715" s="70"/>
      <c r="CA3715" s="70"/>
      <c r="CB3715" s="70"/>
      <c r="CC3715" s="70"/>
      <c r="CD3715" s="491"/>
      <c r="CE3715" s="491"/>
      <c r="CF3715" s="491"/>
      <c r="CG3715" s="491"/>
      <c r="CH3715" s="491"/>
      <c r="CI3715" s="491"/>
      <c r="CJ3715" s="491"/>
      <c r="CK3715" s="490"/>
      <c r="CL3715" s="186"/>
    </row>
    <row r="3716" spans="67:90" x14ac:dyDescent="0.2">
      <c r="BO3716" s="490"/>
      <c r="BP3716" s="73"/>
      <c r="BQ3716" s="73"/>
      <c r="BR3716" s="73"/>
      <c r="BS3716" s="493"/>
      <c r="BT3716" s="493"/>
      <c r="BU3716" s="493"/>
      <c r="BV3716" s="70"/>
      <c r="BW3716" s="70"/>
      <c r="BX3716" s="70"/>
      <c r="BY3716" s="70"/>
      <c r="BZ3716" s="70"/>
      <c r="CA3716" s="70"/>
      <c r="CB3716" s="70"/>
      <c r="CC3716" s="70"/>
      <c r="CD3716" s="491"/>
      <c r="CE3716" s="491"/>
      <c r="CF3716" s="491"/>
      <c r="CG3716" s="491"/>
      <c r="CH3716" s="491"/>
      <c r="CI3716" s="491"/>
      <c r="CJ3716" s="491"/>
      <c r="CK3716" s="490"/>
      <c r="CL3716" s="186"/>
    </row>
    <row r="3717" spans="67:90" x14ac:dyDescent="0.2">
      <c r="BO3717" s="490"/>
      <c r="BP3717" s="73"/>
      <c r="BQ3717" s="73"/>
      <c r="BR3717" s="73"/>
      <c r="BS3717" s="493"/>
      <c r="BT3717" s="493"/>
      <c r="BU3717" s="493"/>
      <c r="BV3717" s="70"/>
      <c r="BW3717" s="70"/>
      <c r="BX3717" s="70"/>
      <c r="BY3717" s="70"/>
      <c r="BZ3717" s="70"/>
      <c r="CA3717" s="70"/>
      <c r="CB3717" s="70"/>
      <c r="CC3717" s="70"/>
      <c r="CD3717" s="491"/>
      <c r="CE3717" s="491"/>
      <c r="CF3717" s="491"/>
      <c r="CG3717" s="491"/>
      <c r="CH3717" s="491"/>
      <c r="CI3717" s="491"/>
      <c r="CJ3717" s="491"/>
      <c r="CK3717" s="490"/>
      <c r="CL3717" s="186"/>
    </row>
    <row r="3718" spans="67:90" x14ac:dyDescent="0.2">
      <c r="BO3718" s="490"/>
      <c r="BP3718" s="73"/>
      <c r="BQ3718" s="73"/>
      <c r="BR3718" s="73"/>
      <c r="BS3718" s="493"/>
      <c r="BT3718" s="493"/>
      <c r="BU3718" s="493"/>
      <c r="BV3718" s="70"/>
      <c r="BW3718" s="70"/>
      <c r="BX3718" s="70"/>
      <c r="BY3718" s="70"/>
      <c r="BZ3718" s="70"/>
      <c r="CA3718" s="70"/>
      <c r="CB3718" s="70"/>
      <c r="CC3718" s="70"/>
      <c r="CD3718" s="491"/>
      <c r="CE3718" s="491"/>
      <c r="CF3718" s="491"/>
      <c r="CG3718" s="491"/>
      <c r="CH3718" s="491"/>
      <c r="CI3718" s="491"/>
      <c r="CJ3718" s="491"/>
      <c r="CK3718" s="490"/>
      <c r="CL3718" s="186"/>
    </row>
    <row r="3719" spans="67:90" x14ac:dyDescent="0.2">
      <c r="BO3719" s="490"/>
      <c r="BP3719" s="73"/>
      <c r="BQ3719" s="73"/>
      <c r="BR3719" s="73"/>
      <c r="BS3719" s="493"/>
      <c r="BT3719" s="493"/>
      <c r="BU3719" s="493"/>
      <c r="BV3719" s="70"/>
      <c r="BW3719" s="70"/>
      <c r="BX3719" s="70"/>
      <c r="BY3719" s="70"/>
      <c r="BZ3719" s="70"/>
      <c r="CA3719" s="70"/>
      <c r="CB3719" s="70"/>
      <c r="CC3719" s="70"/>
      <c r="CD3719" s="491"/>
      <c r="CE3719" s="491"/>
      <c r="CF3719" s="491"/>
      <c r="CG3719" s="491"/>
      <c r="CH3719" s="491"/>
      <c r="CI3719" s="491"/>
      <c r="CJ3719" s="491"/>
      <c r="CK3719" s="490"/>
      <c r="CL3719" s="186"/>
    </row>
    <row r="3720" spans="67:90" x14ac:dyDescent="0.2">
      <c r="BO3720" s="490"/>
      <c r="BP3720" s="73"/>
      <c r="BQ3720" s="73"/>
      <c r="BR3720" s="73"/>
      <c r="BS3720" s="493"/>
      <c r="BT3720" s="493"/>
      <c r="BU3720" s="493"/>
      <c r="BV3720" s="70"/>
      <c r="BW3720" s="70"/>
      <c r="BX3720" s="70"/>
      <c r="BY3720" s="70"/>
      <c r="BZ3720" s="70"/>
      <c r="CA3720" s="70"/>
      <c r="CB3720" s="70"/>
      <c r="CC3720" s="70"/>
      <c r="CD3720" s="491"/>
      <c r="CE3720" s="491"/>
      <c r="CF3720" s="491"/>
      <c r="CG3720" s="491"/>
      <c r="CH3720" s="491"/>
      <c r="CI3720" s="491"/>
      <c r="CJ3720" s="491"/>
      <c r="CK3720" s="490"/>
      <c r="CL3720" s="186"/>
    </row>
    <row r="3721" spans="67:90" x14ac:dyDescent="0.2">
      <c r="BO3721" s="490"/>
      <c r="BP3721" s="73"/>
      <c r="BQ3721" s="73"/>
      <c r="BR3721" s="73"/>
      <c r="BS3721" s="493"/>
      <c r="BT3721" s="493"/>
      <c r="BU3721" s="493"/>
      <c r="BV3721" s="70"/>
      <c r="BW3721" s="70"/>
      <c r="BX3721" s="70"/>
      <c r="BY3721" s="70"/>
      <c r="BZ3721" s="70"/>
      <c r="CA3721" s="70"/>
      <c r="CB3721" s="70"/>
      <c r="CC3721" s="70"/>
      <c r="CD3721" s="491"/>
      <c r="CE3721" s="491"/>
      <c r="CF3721" s="491"/>
      <c r="CG3721" s="491"/>
      <c r="CH3721" s="491"/>
      <c r="CI3721" s="491"/>
      <c r="CJ3721" s="491"/>
      <c r="CK3721" s="490"/>
      <c r="CL3721" s="186"/>
    </row>
    <row r="3722" spans="67:90" x14ac:dyDescent="0.2">
      <c r="BO3722" s="490"/>
      <c r="BP3722" s="73"/>
      <c r="BQ3722" s="73"/>
      <c r="BR3722" s="73"/>
      <c r="BS3722" s="493"/>
      <c r="BT3722" s="493"/>
      <c r="BU3722" s="493"/>
      <c r="BV3722" s="70"/>
      <c r="BW3722" s="70"/>
      <c r="BX3722" s="70"/>
      <c r="BY3722" s="70"/>
      <c r="BZ3722" s="70"/>
      <c r="CA3722" s="70"/>
      <c r="CB3722" s="70"/>
      <c r="CC3722" s="70"/>
      <c r="CD3722" s="491"/>
      <c r="CE3722" s="491"/>
      <c r="CF3722" s="491"/>
      <c r="CG3722" s="491"/>
      <c r="CH3722" s="491"/>
      <c r="CI3722" s="491"/>
      <c r="CJ3722" s="491"/>
      <c r="CK3722" s="490"/>
      <c r="CL3722" s="186"/>
    </row>
    <row r="3723" spans="67:90" x14ac:dyDescent="0.2">
      <c r="BO3723" s="490"/>
      <c r="BP3723" s="73"/>
      <c r="BQ3723" s="73"/>
      <c r="BR3723" s="73"/>
      <c r="BS3723" s="493"/>
      <c r="BT3723" s="493"/>
      <c r="BU3723" s="493"/>
      <c r="BV3723" s="70"/>
      <c r="BW3723" s="70"/>
      <c r="BX3723" s="70"/>
      <c r="BY3723" s="70"/>
      <c r="BZ3723" s="70"/>
      <c r="CA3723" s="70"/>
      <c r="CB3723" s="70"/>
      <c r="CC3723" s="70"/>
      <c r="CD3723" s="491"/>
      <c r="CE3723" s="491"/>
      <c r="CF3723" s="491"/>
      <c r="CG3723" s="491"/>
      <c r="CH3723" s="491"/>
      <c r="CI3723" s="491"/>
      <c r="CJ3723" s="491"/>
      <c r="CK3723" s="490"/>
      <c r="CL3723" s="186"/>
    </row>
    <row r="3724" spans="67:90" x14ac:dyDescent="0.2">
      <c r="BO3724" s="490"/>
      <c r="BP3724" s="73"/>
      <c r="BQ3724" s="73"/>
      <c r="BR3724" s="73"/>
      <c r="BS3724" s="493"/>
      <c r="BT3724" s="493"/>
      <c r="BU3724" s="493"/>
      <c r="BV3724" s="70"/>
      <c r="BW3724" s="70"/>
      <c r="BX3724" s="70"/>
      <c r="BY3724" s="70"/>
      <c r="BZ3724" s="70"/>
      <c r="CA3724" s="70"/>
      <c r="CB3724" s="70"/>
      <c r="CC3724" s="70"/>
      <c r="CD3724" s="491"/>
      <c r="CE3724" s="491"/>
      <c r="CF3724" s="491"/>
      <c r="CG3724" s="491"/>
      <c r="CH3724" s="491"/>
      <c r="CI3724" s="491"/>
      <c r="CJ3724" s="491"/>
      <c r="CK3724" s="490"/>
      <c r="CL3724" s="186"/>
    </row>
    <row r="3725" spans="67:90" x14ac:dyDescent="0.2">
      <c r="BO3725" s="490"/>
      <c r="BP3725" s="73"/>
      <c r="BQ3725" s="73"/>
      <c r="BR3725" s="73"/>
      <c r="BS3725" s="493"/>
      <c r="BT3725" s="493"/>
      <c r="BU3725" s="493"/>
      <c r="BV3725" s="70"/>
      <c r="BW3725" s="70"/>
      <c r="BX3725" s="70"/>
      <c r="BY3725" s="70"/>
      <c r="BZ3725" s="70"/>
      <c r="CA3725" s="70"/>
      <c r="CB3725" s="70"/>
      <c r="CC3725" s="70"/>
      <c r="CD3725" s="491"/>
      <c r="CE3725" s="491"/>
      <c r="CF3725" s="491"/>
      <c r="CG3725" s="491"/>
      <c r="CH3725" s="491"/>
      <c r="CI3725" s="491"/>
      <c r="CJ3725" s="491"/>
      <c r="CK3725" s="490"/>
      <c r="CL3725" s="186"/>
    </row>
    <row r="3726" spans="67:90" x14ac:dyDescent="0.2">
      <c r="BO3726" s="490"/>
      <c r="BP3726" s="73"/>
      <c r="BQ3726" s="73"/>
      <c r="BR3726" s="73"/>
      <c r="BS3726" s="493"/>
      <c r="BT3726" s="493"/>
      <c r="BU3726" s="493"/>
      <c r="BV3726" s="70"/>
      <c r="BW3726" s="70"/>
      <c r="BX3726" s="70"/>
      <c r="BY3726" s="70"/>
      <c r="BZ3726" s="70"/>
      <c r="CA3726" s="70"/>
      <c r="CB3726" s="70"/>
      <c r="CC3726" s="70"/>
      <c r="CD3726" s="491"/>
      <c r="CE3726" s="491"/>
      <c r="CF3726" s="491"/>
      <c r="CG3726" s="491"/>
      <c r="CH3726" s="491"/>
      <c r="CI3726" s="491"/>
      <c r="CJ3726" s="491"/>
      <c r="CK3726" s="490"/>
      <c r="CL3726" s="186"/>
    </row>
    <row r="3727" spans="67:90" x14ac:dyDescent="0.2">
      <c r="BO3727" s="490"/>
      <c r="BP3727" s="73"/>
      <c r="BQ3727" s="73"/>
      <c r="BR3727" s="73"/>
      <c r="BS3727" s="493"/>
      <c r="BT3727" s="493"/>
      <c r="BU3727" s="493"/>
      <c r="BV3727" s="70"/>
      <c r="BW3727" s="70"/>
      <c r="BX3727" s="70"/>
      <c r="BY3727" s="70"/>
      <c r="BZ3727" s="70"/>
      <c r="CA3727" s="70"/>
      <c r="CB3727" s="70"/>
      <c r="CC3727" s="70"/>
      <c r="CD3727" s="491"/>
      <c r="CE3727" s="491"/>
      <c r="CF3727" s="491"/>
      <c r="CG3727" s="491"/>
      <c r="CH3727" s="491"/>
      <c r="CI3727" s="491"/>
      <c r="CJ3727" s="491"/>
      <c r="CK3727" s="490"/>
      <c r="CL3727" s="186"/>
    </row>
    <row r="3728" spans="67:90" x14ac:dyDescent="0.2">
      <c r="BO3728" s="490"/>
      <c r="BP3728" s="73"/>
      <c r="BQ3728" s="73"/>
      <c r="BR3728" s="73"/>
      <c r="BS3728" s="493"/>
      <c r="BT3728" s="493"/>
      <c r="BU3728" s="493"/>
      <c r="BV3728" s="70"/>
      <c r="BW3728" s="70"/>
      <c r="BX3728" s="70"/>
      <c r="BY3728" s="70"/>
      <c r="BZ3728" s="70"/>
      <c r="CA3728" s="70"/>
      <c r="CB3728" s="70"/>
      <c r="CC3728" s="70"/>
      <c r="CD3728" s="491"/>
      <c r="CE3728" s="491"/>
      <c r="CF3728" s="491"/>
      <c r="CG3728" s="491"/>
      <c r="CH3728" s="491"/>
      <c r="CI3728" s="491"/>
      <c r="CJ3728" s="491"/>
      <c r="CK3728" s="490"/>
      <c r="CL3728" s="186"/>
    </row>
    <row r="3729" spans="67:90" x14ac:dyDescent="0.2">
      <c r="BO3729" s="490"/>
      <c r="BP3729" s="73"/>
      <c r="BQ3729" s="73"/>
      <c r="BR3729" s="73"/>
      <c r="BS3729" s="493"/>
      <c r="BT3729" s="493"/>
      <c r="BU3729" s="493"/>
      <c r="BV3729" s="70"/>
      <c r="BW3729" s="70"/>
      <c r="BX3729" s="70"/>
      <c r="BY3729" s="70"/>
      <c r="BZ3729" s="70"/>
      <c r="CA3729" s="70"/>
      <c r="CB3729" s="70"/>
      <c r="CC3729" s="70"/>
      <c r="CD3729" s="491"/>
      <c r="CE3729" s="491"/>
      <c r="CF3729" s="491"/>
      <c r="CG3729" s="491"/>
      <c r="CH3729" s="491"/>
      <c r="CI3729" s="491"/>
      <c r="CJ3729" s="491"/>
      <c r="CK3729" s="490"/>
      <c r="CL3729" s="186"/>
    </row>
    <row r="3730" spans="67:90" x14ac:dyDescent="0.2">
      <c r="BO3730" s="490"/>
      <c r="BP3730" s="73"/>
      <c r="BQ3730" s="73"/>
      <c r="BR3730" s="73"/>
      <c r="BS3730" s="493"/>
      <c r="BT3730" s="493"/>
      <c r="BU3730" s="493"/>
      <c r="BV3730" s="70"/>
      <c r="BW3730" s="70"/>
      <c r="BX3730" s="70"/>
      <c r="BY3730" s="70"/>
      <c r="BZ3730" s="70"/>
      <c r="CA3730" s="70"/>
      <c r="CB3730" s="70"/>
      <c r="CC3730" s="70"/>
      <c r="CD3730" s="491"/>
      <c r="CE3730" s="491"/>
      <c r="CF3730" s="491"/>
      <c r="CG3730" s="491"/>
      <c r="CH3730" s="491"/>
      <c r="CI3730" s="491"/>
      <c r="CJ3730" s="491"/>
      <c r="CK3730" s="490"/>
      <c r="CL3730" s="186"/>
    </row>
    <row r="3731" spans="67:90" x14ac:dyDescent="0.2">
      <c r="BO3731" s="490"/>
      <c r="BP3731" s="73"/>
      <c r="BQ3731" s="73"/>
      <c r="BR3731" s="73"/>
      <c r="BS3731" s="493"/>
      <c r="BT3731" s="493"/>
      <c r="BU3731" s="493"/>
      <c r="BV3731" s="70"/>
      <c r="BW3731" s="70"/>
      <c r="BX3731" s="70"/>
      <c r="BY3731" s="70"/>
      <c r="BZ3731" s="70"/>
      <c r="CA3731" s="70"/>
      <c r="CB3731" s="70"/>
      <c r="CC3731" s="70"/>
      <c r="CD3731" s="491"/>
      <c r="CE3731" s="491"/>
      <c r="CF3731" s="491"/>
      <c r="CG3731" s="491"/>
      <c r="CH3731" s="491"/>
      <c r="CI3731" s="491"/>
      <c r="CJ3731" s="491"/>
      <c r="CK3731" s="490"/>
      <c r="CL3731" s="186"/>
    </row>
    <row r="3732" spans="67:90" x14ac:dyDescent="0.2">
      <c r="BO3732" s="490"/>
      <c r="BP3732" s="73"/>
      <c r="BQ3732" s="73"/>
      <c r="BR3732" s="73"/>
      <c r="BS3732" s="493"/>
      <c r="BT3732" s="493"/>
      <c r="BU3732" s="493"/>
      <c r="BV3732" s="70"/>
      <c r="BW3732" s="70"/>
      <c r="BX3732" s="70"/>
      <c r="BY3732" s="70"/>
      <c r="BZ3732" s="70"/>
      <c r="CA3732" s="70"/>
      <c r="CB3732" s="70"/>
      <c r="CC3732" s="70"/>
      <c r="CD3732" s="491"/>
      <c r="CE3732" s="491"/>
      <c r="CF3732" s="491"/>
      <c r="CG3732" s="491"/>
      <c r="CH3732" s="491"/>
      <c r="CI3732" s="491"/>
      <c r="CJ3732" s="491"/>
      <c r="CK3732" s="490"/>
      <c r="CL3732" s="186"/>
    </row>
    <row r="3733" spans="67:90" x14ac:dyDescent="0.2">
      <c r="BO3733" s="490"/>
      <c r="BP3733" s="73"/>
      <c r="BQ3733" s="73"/>
      <c r="BR3733" s="73"/>
      <c r="BS3733" s="493"/>
      <c r="BT3733" s="493"/>
      <c r="BU3733" s="493"/>
      <c r="BV3733" s="70"/>
      <c r="BW3733" s="70"/>
      <c r="BX3733" s="70"/>
      <c r="BY3733" s="70"/>
      <c r="BZ3733" s="70"/>
      <c r="CA3733" s="70"/>
      <c r="CB3733" s="70"/>
      <c r="CC3733" s="70"/>
      <c r="CD3733" s="491"/>
      <c r="CE3733" s="491"/>
      <c r="CF3733" s="491"/>
      <c r="CG3733" s="491"/>
      <c r="CH3733" s="491"/>
      <c r="CI3733" s="491"/>
      <c r="CJ3733" s="491"/>
      <c r="CK3733" s="490"/>
      <c r="CL3733" s="186"/>
    </row>
    <row r="3734" spans="67:90" x14ac:dyDescent="0.2">
      <c r="BO3734" s="490"/>
      <c r="BP3734" s="73"/>
      <c r="BQ3734" s="73"/>
      <c r="BR3734" s="73"/>
      <c r="BS3734" s="493"/>
      <c r="BT3734" s="493"/>
      <c r="BU3734" s="493"/>
      <c r="BV3734" s="70"/>
      <c r="BW3734" s="70"/>
      <c r="BX3734" s="70"/>
      <c r="BY3734" s="70"/>
      <c r="BZ3734" s="70"/>
      <c r="CA3734" s="70"/>
      <c r="CB3734" s="70"/>
      <c r="CC3734" s="70"/>
      <c r="CD3734" s="491"/>
      <c r="CE3734" s="491"/>
      <c r="CF3734" s="491"/>
      <c r="CG3734" s="491"/>
      <c r="CH3734" s="491"/>
      <c r="CI3734" s="491"/>
      <c r="CJ3734" s="491"/>
      <c r="CK3734" s="490"/>
      <c r="CL3734" s="186"/>
    </row>
    <row r="3735" spans="67:90" x14ac:dyDescent="0.2">
      <c r="BO3735" s="490"/>
      <c r="BP3735" s="73"/>
      <c r="BQ3735" s="73"/>
      <c r="BR3735" s="73"/>
      <c r="BS3735" s="493"/>
      <c r="BT3735" s="493"/>
      <c r="BU3735" s="493"/>
      <c r="BV3735" s="70"/>
      <c r="BW3735" s="70"/>
      <c r="BX3735" s="70"/>
      <c r="BY3735" s="70"/>
      <c r="BZ3735" s="70"/>
      <c r="CA3735" s="70"/>
      <c r="CB3735" s="70"/>
      <c r="CC3735" s="70"/>
      <c r="CD3735" s="491"/>
      <c r="CE3735" s="491"/>
      <c r="CF3735" s="491"/>
      <c r="CG3735" s="491"/>
      <c r="CH3735" s="491"/>
      <c r="CI3735" s="491"/>
      <c r="CJ3735" s="491"/>
      <c r="CK3735" s="490"/>
      <c r="CL3735" s="186"/>
    </row>
    <row r="3736" spans="67:90" x14ac:dyDescent="0.2">
      <c r="BO3736" s="490"/>
      <c r="BP3736" s="73"/>
      <c r="BQ3736" s="73"/>
      <c r="BR3736" s="73"/>
      <c r="BS3736" s="493"/>
      <c r="BT3736" s="493"/>
      <c r="BU3736" s="493"/>
      <c r="BV3736" s="70"/>
      <c r="BW3736" s="70"/>
      <c r="BX3736" s="70"/>
      <c r="BY3736" s="70"/>
      <c r="BZ3736" s="70"/>
      <c r="CA3736" s="70"/>
      <c r="CB3736" s="70"/>
      <c r="CC3736" s="70"/>
      <c r="CD3736" s="491"/>
      <c r="CE3736" s="491"/>
      <c r="CF3736" s="491"/>
      <c r="CG3736" s="491"/>
      <c r="CH3736" s="491"/>
      <c r="CI3736" s="491"/>
      <c r="CJ3736" s="491"/>
      <c r="CK3736" s="490"/>
      <c r="CL3736" s="186"/>
    </row>
    <row r="3737" spans="67:90" x14ac:dyDescent="0.2">
      <c r="BO3737" s="490"/>
      <c r="BP3737" s="73"/>
      <c r="BQ3737" s="73"/>
      <c r="BR3737" s="73"/>
      <c r="BS3737" s="493"/>
      <c r="BT3737" s="493"/>
      <c r="BU3737" s="493"/>
      <c r="BV3737" s="70"/>
      <c r="BW3737" s="70"/>
      <c r="BX3737" s="70"/>
      <c r="BY3737" s="70"/>
      <c r="BZ3737" s="70"/>
      <c r="CA3737" s="70"/>
      <c r="CB3737" s="70"/>
      <c r="CC3737" s="70"/>
      <c r="CD3737" s="491"/>
      <c r="CE3737" s="491"/>
      <c r="CF3737" s="491"/>
      <c r="CG3737" s="491"/>
      <c r="CH3737" s="491"/>
      <c r="CI3737" s="491"/>
      <c r="CJ3737" s="491"/>
      <c r="CK3737" s="490"/>
      <c r="CL3737" s="186"/>
    </row>
    <row r="3738" spans="67:90" x14ac:dyDescent="0.2">
      <c r="BO3738" s="490"/>
      <c r="BP3738" s="73"/>
      <c r="BQ3738" s="73"/>
      <c r="BR3738" s="73"/>
      <c r="BS3738" s="493"/>
      <c r="BT3738" s="493"/>
      <c r="BU3738" s="493"/>
      <c r="BV3738" s="70"/>
      <c r="BW3738" s="70"/>
      <c r="BX3738" s="70"/>
      <c r="BY3738" s="70"/>
      <c r="BZ3738" s="70"/>
      <c r="CA3738" s="70"/>
      <c r="CB3738" s="70"/>
      <c r="CC3738" s="70"/>
      <c r="CD3738" s="491"/>
      <c r="CE3738" s="491"/>
      <c r="CF3738" s="491"/>
      <c r="CG3738" s="491"/>
      <c r="CH3738" s="491"/>
      <c r="CI3738" s="491"/>
      <c r="CJ3738" s="491"/>
      <c r="CK3738" s="490"/>
      <c r="CL3738" s="186"/>
    </row>
    <row r="3739" spans="67:90" x14ac:dyDescent="0.2">
      <c r="BO3739" s="490"/>
      <c r="BP3739" s="73"/>
      <c r="BQ3739" s="73"/>
      <c r="BR3739" s="73"/>
      <c r="BS3739" s="493"/>
      <c r="BT3739" s="493"/>
      <c r="BU3739" s="493"/>
      <c r="BV3739" s="70"/>
      <c r="BW3739" s="70"/>
      <c r="BX3739" s="70"/>
      <c r="BY3739" s="70"/>
      <c r="BZ3739" s="70"/>
      <c r="CA3739" s="70"/>
      <c r="CB3739" s="70"/>
      <c r="CC3739" s="70"/>
      <c r="CD3739" s="491"/>
      <c r="CE3739" s="491"/>
      <c r="CF3739" s="491"/>
      <c r="CG3739" s="491"/>
      <c r="CH3739" s="491"/>
      <c r="CI3739" s="491"/>
      <c r="CJ3739" s="491"/>
      <c r="CK3739" s="490"/>
      <c r="CL3739" s="186"/>
    </row>
    <row r="3740" spans="67:90" x14ac:dyDescent="0.2">
      <c r="BO3740" s="490"/>
      <c r="BP3740" s="73"/>
      <c r="BQ3740" s="73"/>
      <c r="BR3740" s="73"/>
      <c r="BS3740" s="493"/>
      <c r="BT3740" s="493"/>
      <c r="BU3740" s="493"/>
      <c r="BV3740" s="70"/>
      <c r="BW3740" s="70"/>
      <c r="BX3740" s="70"/>
      <c r="BY3740" s="70"/>
      <c r="BZ3740" s="70"/>
      <c r="CA3740" s="70"/>
      <c r="CB3740" s="70"/>
      <c r="CC3740" s="70"/>
      <c r="CD3740" s="491"/>
      <c r="CE3740" s="491"/>
      <c r="CF3740" s="491"/>
      <c r="CG3740" s="491"/>
      <c r="CH3740" s="491"/>
      <c r="CI3740" s="491"/>
      <c r="CJ3740" s="491"/>
      <c r="CK3740" s="490"/>
      <c r="CL3740" s="186"/>
    </row>
    <row r="3741" spans="67:90" x14ac:dyDescent="0.2">
      <c r="BO3741" s="490"/>
      <c r="BP3741" s="73"/>
      <c r="BQ3741" s="73"/>
      <c r="BR3741" s="73"/>
      <c r="BS3741" s="493"/>
      <c r="BT3741" s="493"/>
      <c r="BU3741" s="493"/>
      <c r="BV3741" s="70"/>
      <c r="BW3741" s="70"/>
      <c r="BX3741" s="70"/>
      <c r="BY3741" s="70"/>
      <c r="BZ3741" s="70"/>
      <c r="CA3741" s="70"/>
      <c r="CB3741" s="70"/>
      <c r="CC3741" s="70"/>
      <c r="CD3741" s="491"/>
      <c r="CE3741" s="491"/>
      <c r="CF3741" s="491"/>
      <c r="CG3741" s="491"/>
      <c r="CH3741" s="491"/>
      <c r="CI3741" s="491"/>
      <c r="CJ3741" s="491"/>
      <c r="CK3741" s="490"/>
      <c r="CL3741" s="186"/>
    </row>
    <row r="3742" spans="67:90" x14ac:dyDescent="0.2">
      <c r="BO3742" s="490"/>
      <c r="BP3742" s="73"/>
      <c r="BQ3742" s="73"/>
      <c r="BR3742" s="73"/>
      <c r="BS3742" s="493"/>
      <c r="BT3742" s="493"/>
      <c r="BU3742" s="493"/>
      <c r="BV3742" s="70"/>
      <c r="BW3742" s="70"/>
      <c r="BX3742" s="70"/>
      <c r="BY3742" s="70"/>
      <c r="BZ3742" s="70"/>
      <c r="CA3742" s="70"/>
      <c r="CB3742" s="70"/>
      <c r="CC3742" s="70"/>
      <c r="CD3742" s="491"/>
      <c r="CE3742" s="491"/>
      <c r="CF3742" s="491"/>
      <c r="CG3742" s="491"/>
      <c r="CH3742" s="491"/>
      <c r="CI3742" s="491"/>
      <c r="CJ3742" s="491"/>
      <c r="CK3742" s="490"/>
      <c r="CL3742" s="186"/>
    </row>
    <row r="3743" spans="67:90" x14ac:dyDescent="0.2">
      <c r="BO3743" s="490"/>
      <c r="BP3743" s="73"/>
      <c r="BQ3743" s="73"/>
      <c r="BR3743" s="73"/>
      <c r="BS3743" s="493"/>
      <c r="BT3743" s="493"/>
      <c r="BU3743" s="493"/>
      <c r="BV3743" s="70"/>
      <c r="BW3743" s="70"/>
      <c r="BX3743" s="70"/>
      <c r="BY3743" s="70"/>
      <c r="BZ3743" s="70"/>
      <c r="CA3743" s="70"/>
      <c r="CB3743" s="70"/>
      <c r="CC3743" s="70"/>
      <c r="CD3743" s="491"/>
      <c r="CE3743" s="491"/>
      <c r="CF3743" s="491"/>
      <c r="CG3743" s="491"/>
      <c r="CH3743" s="491"/>
      <c r="CI3743" s="491"/>
      <c r="CJ3743" s="491"/>
      <c r="CK3743" s="490"/>
      <c r="CL3743" s="186"/>
    </row>
    <row r="3744" spans="67:90" x14ac:dyDescent="0.2">
      <c r="BO3744" s="490"/>
      <c r="BP3744" s="73"/>
      <c r="BQ3744" s="73"/>
      <c r="BR3744" s="73"/>
      <c r="BS3744" s="493"/>
      <c r="BT3744" s="493"/>
      <c r="BU3744" s="493"/>
      <c r="BV3744" s="70"/>
      <c r="BW3744" s="70"/>
      <c r="BX3744" s="70"/>
      <c r="BY3744" s="70"/>
      <c r="BZ3744" s="70"/>
      <c r="CA3744" s="70"/>
      <c r="CB3744" s="70"/>
      <c r="CC3744" s="70"/>
      <c r="CD3744" s="491"/>
      <c r="CE3744" s="491"/>
      <c r="CF3744" s="491"/>
      <c r="CG3744" s="491"/>
      <c r="CH3744" s="491"/>
      <c r="CI3744" s="491"/>
      <c r="CJ3744" s="491"/>
      <c r="CK3744" s="490"/>
      <c r="CL3744" s="186"/>
    </row>
    <row r="3745" spans="67:90" x14ac:dyDescent="0.2">
      <c r="BO3745" s="490"/>
      <c r="BP3745" s="73"/>
      <c r="BQ3745" s="73"/>
      <c r="BR3745" s="73"/>
      <c r="BS3745" s="493"/>
      <c r="BT3745" s="493"/>
      <c r="BU3745" s="493"/>
      <c r="BV3745" s="70"/>
      <c r="BW3745" s="70"/>
      <c r="BX3745" s="70"/>
      <c r="BY3745" s="70"/>
      <c r="BZ3745" s="70"/>
      <c r="CA3745" s="70"/>
      <c r="CB3745" s="70"/>
      <c r="CC3745" s="70"/>
      <c r="CD3745" s="491"/>
      <c r="CE3745" s="491"/>
      <c r="CF3745" s="491"/>
      <c r="CG3745" s="491"/>
      <c r="CH3745" s="491"/>
      <c r="CI3745" s="491"/>
      <c r="CJ3745" s="491"/>
      <c r="CK3745" s="490"/>
      <c r="CL3745" s="186"/>
    </row>
    <row r="3746" spans="67:90" x14ac:dyDescent="0.2">
      <c r="BO3746" s="490"/>
      <c r="BP3746" s="73"/>
      <c r="BQ3746" s="73"/>
      <c r="BR3746" s="73"/>
      <c r="BS3746" s="493"/>
      <c r="BT3746" s="493"/>
      <c r="BU3746" s="493"/>
      <c r="BV3746" s="70"/>
      <c r="BW3746" s="70"/>
      <c r="BX3746" s="70"/>
      <c r="BY3746" s="70"/>
      <c r="BZ3746" s="70"/>
      <c r="CA3746" s="70"/>
      <c r="CB3746" s="70"/>
      <c r="CC3746" s="70"/>
      <c r="CD3746" s="491"/>
      <c r="CE3746" s="491"/>
      <c r="CF3746" s="491"/>
      <c r="CG3746" s="491"/>
      <c r="CH3746" s="491"/>
      <c r="CI3746" s="491"/>
      <c r="CJ3746" s="491"/>
      <c r="CK3746" s="490"/>
      <c r="CL3746" s="186"/>
    </row>
    <row r="3747" spans="67:90" x14ac:dyDescent="0.2">
      <c r="BO3747" s="490"/>
      <c r="BP3747" s="73"/>
      <c r="BQ3747" s="73"/>
      <c r="BR3747" s="73"/>
      <c r="BS3747" s="493"/>
      <c r="BT3747" s="493"/>
      <c r="BU3747" s="493"/>
      <c r="BV3747" s="70"/>
      <c r="BW3747" s="70"/>
      <c r="BX3747" s="70"/>
      <c r="BY3747" s="70"/>
      <c r="BZ3747" s="70"/>
      <c r="CA3747" s="70"/>
      <c r="CB3747" s="70"/>
      <c r="CC3747" s="70"/>
      <c r="CD3747" s="491"/>
      <c r="CE3747" s="491"/>
      <c r="CF3747" s="491"/>
      <c r="CG3747" s="491"/>
      <c r="CH3747" s="491"/>
      <c r="CI3747" s="491"/>
      <c r="CJ3747" s="491"/>
      <c r="CK3747" s="490"/>
      <c r="CL3747" s="186"/>
    </row>
    <row r="3748" spans="67:90" x14ac:dyDescent="0.2">
      <c r="BO3748" s="490"/>
      <c r="BP3748" s="73"/>
      <c r="BQ3748" s="73"/>
      <c r="BR3748" s="73"/>
      <c r="BS3748" s="493"/>
      <c r="BT3748" s="493"/>
      <c r="BU3748" s="493"/>
      <c r="BV3748" s="70"/>
      <c r="BW3748" s="70"/>
      <c r="BX3748" s="70"/>
      <c r="BY3748" s="70"/>
      <c r="BZ3748" s="70"/>
      <c r="CA3748" s="70"/>
      <c r="CB3748" s="70"/>
      <c r="CC3748" s="70"/>
      <c r="CD3748" s="491"/>
      <c r="CE3748" s="491"/>
      <c r="CF3748" s="491"/>
      <c r="CG3748" s="491"/>
      <c r="CH3748" s="491"/>
      <c r="CI3748" s="491"/>
      <c r="CJ3748" s="491"/>
      <c r="CK3748" s="490"/>
      <c r="CL3748" s="186"/>
    </row>
    <row r="3749" spans="67:90" x14ac:dyDescent="0.2">
      <c r="BO3749" s="490"/>
      <c r="BP3749" s="73"/>
      <c r="BQ3749" s="73"/>
      <c r="BR3749" s="73"/>
      <c r="BS3749" s="493"/>
      <c r="BT3749" s="493"/>
      <c r="BU3749" s="493"/>
      <c r="BV3749" s="70"/>
      <c r="BW3749" s="70"/>
      <c r="BX3749" s="70"/>
      <c r="BY3749" s="70"/>
      <c r="BZ3749" s="70"/>
      <c r="CA3749" s="70"/>
      <c r="CB3749" s="70"/>
      <c r="CC3749" s="70"/>
      <c r="CD3749" s="491"/>
      <c r="CE3749" s="491"/>
      <c r="CF3749" s="491"/>
      <c r="CG3749" s="491"/>
      <c r="CH3749" s="491"/>
      <c r="CI3749" s="491"/>
      <c r="CJ3749" s="491"/>
      <c r="CK3749" s="490"/>
      <c r="CL3749" s="186"/>
    </row>
    <row r="3750" spans="67:90" x14ac:dyDescent="0.2">
      <c r="BO3750" s="490"/>
      <c r="BP3750" s="73"/>
      <c r="BQ3750" s="73"/>
      <c r="BR3750" s="73"/>
      <c r="BS3750" s="493"/>
      <c r="BT3750" s="493"/>
      <c r="BU3750" s="493"/>
      <c r="BV3750" s="70"/>
      <c r="BW3750" s="70"/>
      <c r="BX3750" s="70"/>
      <c r="BY3750" s="70"/>
      <c r="BZ3750" s="70"/>
      <c r="CA3750" s="70"/>
      <c r="CB3750" s="70"/>
      <c r="CC3750" s="70"/>
      <c r="CD3750" s="491"/>
      <c r="CE3750" s="491"/>
      <c r="CF3750" s="491"/>
      <c r="CG3750" s="491"/>
      <c r="CH3750" s="491"/>
      <c r="CI3750" s="491"/>
      <c r="CJ3750" s="491"/>
      <c r="CK3750" s="490"/>
      <c r="CL3750" s="186"/>
    </row>
    <row r="3751" spans="67:90" x14ac:dyDescent="0.2">
      <c r="BO3751" s="490"/>
      <c r="BP3751" s="73"/>
      <c r="BQ3751" s="73"/>
      <c r="BR3751" s="73"/>
      <c r="BS3751" s="493"/>
      <c r="BT3751" s="493"/>
      <c r="BU3751" s="493"/>
      <c r="BV3751" s="70"/>
      <c r="BW3751" s="70"/>
      <c r="BX3751" s="70"/>
      <c r="BY3751" s="70"/>
      <c r="BZ3751" s="70"/>
      <c r="CA3751" s="70"/>
      <c r="CB3751" s="70"/>
      <c r="CC3751" s="70"/>
      <c r="CD3751" s="491"/>
      <c r="CE3751" s="491"/>
      <c r="CF3751" s="491"/>
      <c r="CG3751" s="491"/>
      <c r="CH3751" s="491"/>
      <c r="CI3751" s="491"/>
      <c r="CJ3751" s="491"/>
      <c r="CK3751" s="490"/>
      <c r="CL3751" s="186"/>
    </row>
    <row r="3752" spans="67:90" x14ac:dyDescent="0.2">
      <c r="BO3752" s="490"/>
      <c r="BP3752" s="73"/>
      <c r="BQ3752" s="73"/>
      <c r="BR3752" s="73"/>
      <c r="BS3752" s="493"/>
      <c r="BT3752" s="493"/>
      <c r="BU3752" s="493"/>
      <c r="BV3752" s="70"/>
      <c r="BW3752" s="70"/>
      <c r="BX3752" s="70"/>
      <c r="BY3752" s="70"/>
      <c r="BZ3752" s="70"/>
      <c r="CA3752" s="70"/>
      <c r="CB3752" s="70"/>
      <c r="CC3752" s="70"/>
      <c r="CD3752" s="491"/>
      <c r="CE3752" s="491"/>
      <c r="CF3752" s="491"/>
      <c r="CG3752" s="491"/>
      <c r="CH3752" s="491"/>
      <c r="CI3752" s="491"/>
      <c r="CJ3752" s="491"/>
      <c r="CK3752" s="490"/>
      <c r="CL3752" s="186"/>
    </row>
    <row r="3753" spans="67:90" x14ac:dyDescent="0.2">
      <c r="BO3753" s="490"/>
      <c r="BP3753" s="73"/>
      <c r="BQ3753" s="73"/>
      <c r="BR3753" s="73"/>
      <c r="BS3753" s="493"/>
      <c r="BT3753" s="493"/>
      <c r="BU3753" s="493"/>
      <c r="BV3753" s="70"/>
      <c r="BW3753" s="70"/>
      <c r="BX3753" s="70"/>
      <c r="BY3753" s="70"/>
      <c r="BZ3753" s="70"/>
      <c r="CA3753" s="70"/>
      <c r="CB3753" s="70"/>
      <c r="CC3753" s="70"/>
      <c r="CD3753" s="491"/>
      <c r="CE3753" s="491"/>
      <c r="CF3753" s="491"/>
      <c r="CG3753" s="491"/>
      <c r="CH3753" s="491"/>
      <c r="CI3753" s="491"/>
      <c r="CJ3753" s="491"/>
      <c r="CK3753" s="490"/>
      <c r="CL3753" s="186"/>
    </row>
    <row r="3754" spans="67:90" x14ac:dyDescent="0.2">
      <c r="BO3754" s="490"/>
      <c r="BP3754" s="73"/>
      <c r="BQ3754" s="73"/>
      <c r="BR3754" s="73"/>
      <c r="BS3754" s="493"/>
      <c r="BT3754" s="493"/>
      <c r="BU3754" s="493"/>
      <c r="BV3754" s="70"/>
      <c r="BW3754" s="70"/>
      <c r="BX3754" s="70"/>
      <c r="BY3754" s="70"/>
      <c r="BZ3754" s="70"/>
      <c r="CA3754" s="70"/>
      <c r="CB3754" s="70"/>
      <c r="CC3754" s="70"/>
      <c r="CD3754" s="491"/>
      <c r="CE3754" s="491"/>
      <c r="CF3754" s="491"/>
      <c r="CG3754" s="491"/>
      <c r="CH3754" s="491"/>
      <c r="CI3754" s="491"/>
      <c r="CJ3754" s="491"/>
      <c r="CK3754" s="490"/>
      <c r="CL3754" s="186"/>
    </row>
    <row r="3755" spans="67:90" x14ac:dyDescent="0.2">
      <c r="BO3755" s="490"/>
      <c r="BP3755" s="73"/>
      <c r="BQ3755" s="73"/>
      <c r="BR3755" s="73"/>
      <c r="BS3755" s="493"/>
      <c r="BT3755" s="493"/>
      <c r="BU3755" s="493"/>
      <c r="BV3755" s="70"/>
      <c r="BW3755" s="70"/>
      <c r="BX3755" s="70"/>
      <c r="BY3755" s="70"/>
      <c r="BZ3755" s="70"/>
      <c r="CA3755" s="70"/>
      <c r="CB3755" s="70"/>
      <c r="CC3755" s="70"/>
      <c r="CD3755" s="491"/>
      <c r="CE3755" s="491"/>
      <c r="CF3755" s="491"/>
      <c r="CG3755" s="491"/>
      <c r="CH3755" s="491"/>
      <c r="CI3755" s="491"/>
      <c r="CJ3755" s="491"/>
      <c r="CK3755" s="490"/>
      <c r="CL3755" s="186"/>
    </row>
    <row r="3756" spans="67:90" x14ac:dyDescent="0.2">
      <c r="BO3756" s="490"/>
      <c r="BP3756" s="73"/>
      <c r="BQ3756" s="73"/>
      <c r="BR3756" s="73"/>
      <c r="BS3756" s="493"/>
      <c r="BT3756" s="493"/>
      <c r="BU3756" s="493"/>
      <c r="BV3756" s="70"/>
      <c r="BW3756" s="70"/>
      <c r="BX3756" s="70"/>
      <c r="BY3756" s="70"/>
      <c r="BZ3756" s="70"/>
      <c r="CA3756" s="70"/>
      <c r="CB3756" s="70"/>
      <c r="CC3756" s="70"/>
      <c r="CD3756" s="491"/>
      <c r="CE3756" s="491"/>
      <c r="CF3756" s="491"/>
      <c r="CG3756" s="491"/>
      <c r="CH3756" s="491"/>
      <c r="CI3756" s="491"/>
      <c r="CJ3756" s="491"/>
      <c r="CK3756" s="490"/>
      <c r="CL3756" s="186"/>
    </row>
    <row r="3757" spans="67:90" x14ac:dyDescent="0.2">
      <c r="BO3757" s="490"/>
      <c r="BP3757" s="73"/>
      <c r="BQ3757" s="73"/>
      <c r="BR3757" s="73"/>
      <c r="BS3757" s="493"/>
      <c r="BT3757" s="493"/>
      <c r="BU3757" s="493"/>
      <c r="BV3757" s="70"/>
      <c r="BW3757" s="70"/>
      <c r="BX3757" s="70"/>
      <c r="BY3757" s="70"/>
      <c r="BZ3757" s="70"/>
      <c r="CA3757" s="70"/>
      <c r="CB3757" s="70"/>
      <c r="CC3757" s="70"/>
      <c r="CD3757" s="491"/>
      <c r="CE3757" s="491"/>
      <c r="CF3757" s="491"/>
      <c r="CG3757" s="491"/>
      <c r="CH3757" s="491"/>
      <c r="CI3757" s="491"/>
      <c r="CJ3757" s="491"/>
      <c r="CK3757" s="490"/>
      <c r="CL3757" s="186"/>
    </row>
    <row r="3758" spans="67:90" x14ac:dyDescent="0.2">
      <c r="BO3758" s="490"/>
      <c r="BP3758" s="73"/>
      <c r="BQ3758" s="73"/>
      <c r="BR3758" s="73"/>
      <c r="BS3758" s="493"/>
      <c r="BT3758" s="493"/>
      <c r="BU3758" s="493"/>
      <c r="BV3758" s="70"/>
      <c r="BW3758" s="70"/>
      <c r="BX3758" s="70"/>
      <c r="BY3758" s="70"/>
      <c r="BZ3758" s="70"/>
      <c r="CA3758" s="70"/>
      <c r="CB3758" s="70"/>
      <c r="CC3758" s="70"/>
      <c r="CD3758" s="491"/>
      <c r="CE3758" s="491"/>
      <c r="CF3758" s="491"/>
      <c r="CG3758" s="491"/>
      <c r="CH3758" s="491"/>
      <c r="CI3758" s="491"/>
      <c r="CJ3758" s="491"/>
      <c r="CK3758" s="490"/>
      <c r="CL3758" s="186"/>
    </row>
    <row r="3759" spans="67:90" x14ac:dyDescent="0.2">
      <c r="BO3759" s="490"/>
      <c r="BP3759" s="73"/>
      <c r="BQ3759" s="73"/>
      <c r="BR3759" s="73"/>
      <c r="BS3759" s="493"/>
      <c r="BT3759" s="493"/>
      <c r="BU3759" s="493"/>
      <c r="BV3759" s="70"/>
      <c r="BW3759" s="70"/>
      <c r="BX3759" s="70"/>
      <c r="BY3759" s="70"/>
      <c r="BZ3759" s="70"/>
      <c r="CA3759" s="70"/>
      <c r="CB3759" s="70"/>
      <c r="CC3759" s="70"/>
      <c r="CD3759" s="491"/>
      <c r="CE3759" s="491"/>
      <c r="CF3759" s="491"/>
      <c r="CG3759" s="491"/>
      <c r="CH3759" s="491"/>
      <c r="CI3759" s="491"/>
      <c r="CJ3759" s="491"/>
      <c r="CK3759" s="490"/>
      <c r="CL3759" s="186"/>
    </row>
    <row r="3760" spans="67:90" x14ac:dyDescent="0.2">
      <c r="BO3760" s="490"/>
      <c r="BP3760" s="73"/>
      <c r="BQ3760" s="73"/>
      <c r="BR3760" s="73"/>
      <c r="BS3760" s="493"/>
      <c r="BT3760" s="493"/>
      <c r="BU3760" s="493"/>
      <c r="BV3760" s="70"/>
      <c r="BW3760" s="70"/>
      <c r="BX3760" s="70"/>
      <c r="BY3760" s="70"/>
      <c r="BZ3760" s="70"/>
      <c r="CA3760" s="70"/>
      <c r="CB3760" s="70"/>
      <c r="CC3760" s="70"/>
      <c r="CD3760" s="491"/>
      <c r="CE3760" s="491"/>
      <c r="CF3760" s="491"/>
      <c r="CG3760" s="491"/>
      <c r="CH3760" s="491"/>
      <c r="CI3760" s="491"/>
      <c r="CJ3760" s="491"/>
      <c r="CK3760" s="490"/>
      <c r="CL3760" s="186"/>
    </row>
    <row r="3761" spans="67:90" x14ac:dyDescent="0.2">
      <c r="BO3761" s="490"/>
      <c r="BP3761" s="73"/>
      <c r="BQ3761" s="73"/>
      <c r="BR3761" s="73"/>
      <c r="BS3761" s="493"/>
      <c r="BT3761" s="493"/>
      <c r="BU3761" s="493"/>
      <c r="BV3761" s="70"/>
      <c r="BW3761" s="70"/>
      <c r="BX3761" s="70"/>
      <c r="BY3761" s="70"/>
      <c r="BZ3761" s="70"/>
      <c r="CA3761" s="70"/>
      <c r="CB3761" s="70"/>
      <c r="CC3761" s="70"/>
      <c r="CD3761" s="491"/>
      <c r="CE3761" s="491"/>
      <c r="CF3761" s="491"/>
      <c r="CG3761" s="491"/>
      <c r="CH3761" s="491"/>
      <c r="CI3761" s="491"/>
      <c r="CJ3761" s="491"/>
      <c r="CK3761" s="490"/>
      <c r="CL3761" s="186"/>
    </row>
    <row r="3762" spans="67:90" x14ac:dyDescent="0.2">
      <c r="BO3762" s="490"/>
      <c r="BP3762" s="73"/>
      <c r="BQ3762" s="73"/>
      <c r="BR3762" s="73"/>
      <c r="BS3762" s="493"/>
      <c r="BT3762" s="493"/>
      <c r="BU3762" s="493"/>
      <c r="BV3762" s="70"/>
      <c r="BW3762" s="70"/>
      <c r="BX3762" s="70"/>
      <c r="BY3762" s="70"/>
      <c r="BZ3762" s="70"/>
      <c r="CA3762" s="70"/>
      <c r="CB3762" s="70"/>
      <c r="CC3762" s="70"/>
      <c r="CD3762" s="491"/>
      <c r="CE3762" s="491"/>
      <c r="CF3762" s="491"/>
      <c r="CG3762" s="491"/>
      <c r="CH3762" s="491"/>
      <c r="CI3762" s="491"/>
      <c r="CJ3762" s="491"/>
      <c r="CK3762" s="490"/>
      <c r="CL3762" s="186"/>
    </row>
    <row r="3763" spans="67:90" x14ac:dyDescent="0.2">
      <c r="BO3763" s="490"/>
      <c r="BP3763" s="73"/>
      <c r="BQ3763" s="73"/>
      <c r="BR3763" s="73"/>
      <c r="BS3763" s="493"/>
      <c r="BT3763" s="493"/>
      <c r="BU3763" s="493"/>
      <c r="BV3763" s="70"/>
      <c r="BW3763" s="70"/>
      <c r="BX3763" s="70"/>
      <c r="BY3763" s="70"/>
      <c r="BZ3763" s="70"/>
      <c r="CA3763" s="70"/>
      <c r="CB3763" s="70"/>
      <c r="CC3763" s="70"/>
      <c r="CD3763" s="491"/>
      <c r="CE3763" s="491"/>
      <c r="CF3763" s="491"/>
      <c r="CG3763" s="491"/>
      <c r="CH3763" s="491"/>
      <c r="CI3763" s="491"/>
      <c r="CJ3763" s="491"/>
      <c r="CK3763" s="490"/>
      <c r="CL3763" s="186"/>
    </row>
    <row r="3764" spans="67:90" x14ac:dyDescent="0.2">
      <c r="BO3764" s="490"/>
      <c r="BP3764" s="73"/>
      <c r="BQ3764" s="73"/>
      <c r="BR3764" s="73"/>
      <c r="BS3764" s="493"/>
      <c r="BT3764" s="493"/>
      <c r="BU3764" s="493"/>
      <c r="BV3764" s="70"/>
      <c r="BW3764" s="70"/>
      <c r="BX3764" s="70"/>
      <c r="BY3764" s="70"/>
      <c r="BZ3764" s="70"/>
      <c r="CA3764" s="70"/>
      <c r="CB3764" s="70"/>
      <c r="CC3764" s="70"/>
      <c r="CD3764" s="491"/>
      <c r="CE3764" s="491"/>
      <c r="CF3764" s="491"/>
      <c r="CG3764" s="491"/>
      <c r="CH3764" s="491"/>
      <c r="CI3764" s="491"/>
      <c r="CJ3764" s="491"/>
      <c r="CK3764" s="490"/>
      <c r="CL3764" s="186"/>
    </row>
    <row r="3765" spans="67:90" x14ac:dyDescent="0.2">
      <c r="BO3765" s="490"/>
      <c r="BP3765" s="73"/>
      <c r="BQ3765" s="73"/>
      <c r="BR3765" s="73"/>
      <c r="BS3765" s="493"/>
      <c r="BT3765" s="493"/>
      <c r="BU3765" s="493"/>
      <c r="BV3765" s="70"/>
      <c r="BW3765" s="70"/>
      <c r="BX3765" s="70"/>
      <c r="BY3765" s="70"/>
      <c r="BZ3765" s="70"/>
      <c r="CA3765" s="70"/>
      <c r="CB3765" s="70"/>
      <c r="CC3765" s="70"/>
      <c r="CD3765" s="491"/>
      <c r="CE3765" s="491"/>
      <c r="CF3765" s="491"/>
      <c r="CG3765" s="491"/>
      <c r="CH3765" s="491"/>
      <c r="CI3765" s="491"/>
      <c r="CJ3765" s="491"/>
      <c r="CK3765" s="490"/>
      <c r="CL3765" s="186"/>
    </row>
    <row r="3766" spans="67:90" x14ac:dyDescent="0.2">
      <c r="BO3766" s="490"/>
      <c r="BP3766" s="73"/>
      <c r="BQ3766" s="73"/>
      <c r="BR3766" s="73"/>
      <c r="BS3766" s="493"/>
      <c r="BT3766" s="493"/>
      <c r="BU3766" s="493"/>
      <c r="BV3766" s="70"/>
      <c r="BW3766" s="70"/>
      <c r="BX3766" s="70"/>
      <c r="BY3766" s="70"/>
      <c r="BZ3766" s="70"/>
      <c r="CA3766" s="70"/>
      <c r="CB3766" s="70"/>
      <c r="CC3766" s="70"/>
      <c r="CD3766" s="491"/>
      <c r="CE3766" s="491"/>
      <c r="CF3766" s="491"/>
      <c r="CG3766" s="491"/>
      <c r="CH3766" s="491"/>
      <c r="CI3766" s="491"/>
      <c r="CJ3766" s="491"/>
      <c r="CK3766" s="490"/>
      <c r="CL3766" s="186"/>
    </row>
    <row r="3767" spans="67:90" x14ac:dyDescent="0.2">
      <c r="BO3767" s="490"/>
      <c r="BP3767" s="73"/>
      <c r="BQ3767" s="73"/>
      <c r="BR3767" s="73"/>
      <c r="BS3767" s="493"/>
      <c r="BT3767" s="493"/>
      <c r="BU3767" s="493"/>
      <c r="BV3767" s="70"/>
      <c r="BW3767" s="70"/>
      <c r="BX3767" s="70"/>
      <c r="BY3767" s="70"/>
      <c r="BZ3767" s="70"/>
      <c r="CA3767" s="70"/>
      <c r="CB3767" s="70"/>
      <c r="CC3767" s="70"/>
      <c r="CD3767" s="491"/>
      <c r="CE3767" s="491"/>
      <c r="CF3767" s="491"/>
      <c r="CG3767" s="491"/>
      <c r="CH3767" s="491"/>
      <c r="CI3767" s="491"/>
      <c r="CJ3767" s="491"/>
      <c r="CK3767" s="490"/>
      <c r="CL3767" s="186"/>
    </row>
    <row r="3768" spans="67:90" x14ac:dyDescent="0.2">
      <c r="BO3768" s="490"/>
      <c r="BP3768" s="73"/>
      <c r="BQ3768" s="73"/>
      <c r="BR3768" s="73"/>
      <c r="BS3768" s="493"/>
      <c r="BT3768" s="493"/>
      <c r="BU3768" s="493"/>
      <c r="BV3768" s="70"/>
      <c r="BW3768" s="70"/>
      <c r="BX3768" s="70"/>
      <c r="BY3768" s="70"/>
      <c r="BZ3768" s="70"/>
      <c r="CA3768" s="70"/>
      <c r="CB3768" s="70"/>
      <c r="CC3768" s="70"/>
      <c r="CD3768" s="491"/>
      <c r="CE3768" s="491"/>
      <c r="CF3768" s="491"/>
      <c r="CG3768" s="491"/>
      <c r="CH3768" s="491"/>
      <c r="CI3768" s="491"/>
      <c r="CJ3768" s="491"/>
      <c r="CK3768" s="490"/>
      <c r="CL3768" s="186"/>
    </row>
    <row r="3769" spans="67:90" x14ac:dyDescent="0.2">
      <c r="BO3769" s="490"/>
      <c r="BP3769" s="73"/>
      <c r="BQ3769" s="73"/>
      <c r="BR3769" s="73"/>
      <c r="BS3769" s="493"/>
      <c r="BT3769" s="493"/>
      <c r="BU3769" s="493"/>
      <c r="BV3769" s="70"/>
      <c r="BW3769" s="70"/>
      <c r="BX3769" s="70"/>
      <c r="BY3769" s="70"/>
      <c r="BZ3769" s="70"/>
      <c r="CA3769" s="70"/>
      <c r="CB3769" s="70"/>
      <c r="CC3769" s="70"/>
      <c r="CD3769" s="491"/>
      <c r="CE3769" s="491"/>
      <c r="CF3769" s="491"/>
      <c r="CG3769" s="491"/>
      <c r="CH3769" s="491"/>
      <c r="CI3769" s="491"/>
      <c r="CJ3769" s="491"/>
      <c r="CK3769" s="490"/>
      <c r="CL3769" s="186"/>
    </row>
    <row r="3770" spans="67:90" x14ac:dyDescent="0.2">
      <c r="BO3770" s="490"/>
      <c r="BP3770" s="73"/>
      <c r="BQ3770" s="73"/>
      <c r="BR3770" s="73"/>
      <c r="BS3770" s="493"/>
      <c r="BT3770" s="493"/>
      <c r="BU3770" s="493"/>
      <c r="BV3770" s="70"/>
      <c r="BW3770" s="70"/>
      <c r="BX3770" s="70"/>
      <c r="BY3770" s="70"/>
      <c r="BZ3770" s="70"/>
      <c r="CA3770" s="70"/>
      <c r="CB3770" s="70"/>
      <c r="CC3770" s="70"/>
      <c r="CD3770" s="491"/>
      <c r="CE3770" s="491"/>
      <c r="CF3770" s="491"/>
      <c r="CG3770" s="491"/>
      <c r="CH3770" s="491"/>
      <c r="CI3770" s="491"/>
      <c r="CJ3770" s="491"/>
      <c r="CK3770" s="490"/>
      <c r="CL3770" s="186"/>
    </row>
    <row r="3771" spans="67:90" x14ac:dyDescent="0.2">
      <c r="BO3771" s="490"/>
      <c r="BP3771" s="73"/>
      <c r="BQ3771" s="73"/>
      <c r="BR3771" s="73"/>
      <c r="BS3771" s="493"/>
      <c r="BT3771" s="493"/>
      <c r="BU3771" s="493"/>
      <c r="BV3771" s="70"/>
      <c r="BW3771" s="70"/>
      <c r="BX3771" s="70"/>
      <c r="BY3771" s="70"/>
      <c r="BZ3771" s="70"/>
      <c r="CA3771" s="70"/>
      <c r="CB3771" s="70"/>
      <c r="CC3771" s="70"/>
      <c r="CD3771" s="491"/>
      <c r="CE3771" s="491"/>
      <c r="CF3771" s="491"/>
      <c r="CG3771" s="491"/>
      <c r="CH3771" s="491"/>
      <c r="CI3771" s="491"/>
      <c r="CJ3771" s="491"/>
      <c r="CK3771" s="490"/>
      <c r="CL3771" s="186"/>
    </row>
    <row r="3772" spans="67:90" x14ac:dyDescent="0.2">
      <c r="BO3772" s="490"/>
      <c r="BP3772" s="73"/>
      <c r="BQ3772" s="73"/>
      <c r="BR3772" s="73"/>
      <c r="BS3772" s="493"/>
      <c r="BT3772" s="493"/>
      <c r="BU3772" s="493"/>
      <c r="BV3772" s="70"/>
      <c r="BW3772" s="70"/>
      <c r="BX3772" s="70"/>
      <c r="BY3772" s="70"/>
      <c r="BZ3772" s="70"/>
      <c r="CA3772" s="70"/>
      <c r="CB3772" s="70"/>
      <c r="CC3772" s="70"/>
      <c r="CD3772" s="491"/>
      <c r="CE3772" s="491"/>
      <c r="CF3772" s="491"/>
      <c r="CG3772" s="491"/>
      <c r="CH3772" s="491"/>
      <c r="CI3772" s="491"/>
      <c r="CJ3772" s="491"/>
      <c r="CK3772" s="490"/>
      <c r="CL3772" s="186"/>
    </row>
    <row r="3773" spans="67:90" x14ac:dyDescent="0.2">
      <c r="BO3773" s="490"/>
      <c r="BP3773" s="73"/>
      <c r="BQ3773" s="73"/>
      <c r="BR3773" s="73"/>
      <c r="BS3773" s="493"/>
      <c r="BT3773" s="493"/>
      <c r="BU3773" s="493"/>
      <c r="BV3773" s="70"/>
      <c r="BW3773" s="70"/>
      <c r="BX3773" s="70"/>
      <c r="BY3773" s="70"/>
      <c r="BZ3773" s="70"/>
      <c r="CA3773" s="70"/>
      <c r="CB3773" s="70"/>
      <c r="CC3773" s="70"/>
      <c r="CD3773" s="491"/>
      <c r="CE3773" s="491"/>
      <c r="CF3773" s="491"/>
      <c r="CG3773" s="491"/>
      <c r="CH3773" s="491"/>
      <c r="CI3773" s="491"/>
      <c r="CJ3773" s="491"/>
      <c r="CK3773" s="490"/>
      <c r="CL3773" s="186"/>
    </row>
    <row r="3774" spans="67:90" x14ac:dyDescent="0.2">
      <c r="BO3774" s="490"/>
      <c r="BP3774" s="73"/>
      <c r="BQ3774" s="73"/>
      <c r="BR3774" s="73"/>
      <c r="BS3774" s="493"/>
      <c r="BT3774" s="493"/>
      <c r="BU3774" s="493"/>
      <c r="BV3774" s="70"/>
      <c r="BW3774" s="70"/>
      <c r="BX3774" s="70"/>
      <c r="BY3774" s="70"/>
      <c r="BZ3774" s="70"/>
      <c r="CA3774" s="70"/>
      <c r="CB3774" s="70"/>
      <c r="CC3774" s="70"/>
      <c r="CD3774" s="491"/>
      <c r="CE3774" s="491"/>
      <c r="CF3774" s="491"/>
      <c r="CG3774" s="491"/>
      <c r="CH3774" s="491"/>
      <c r="CI3774" s="491"/>
      <c r="CJ3774" s="491"/>
      <c r="CK3774" s="490"/>
      <c r="CL3774" s="186"/>
    </row>
    <row r="3775" spans="67:90" x14ac:dyDescent="0.2">
      <c r="BO3775" s="490"/>
      <c r="BP3775" s="73"/>
      <c r="BQ3775" s="73"/>
      <c r="BR3775" s="73"/>
      <c r="BS3775" s="493"/>
      <c r="BT3775" s="493"/>
      <c r="BU3775" s="493"/>
      <c r="BV3775" s="70"/>
      <c r="BW3775" s="70"/>
      <c r="BX3775" s="70"/>
      <c r="BY3775" s="70"/>
      <c r="BZ3775" s="70"/>
      <c r="CA3775" s="70"/>
      <c r="CB3775" s="70"/>
      <c r="CC3775" s="70"/>
      <c r="CD3775" s="491"/>
      <c r="CE3775" s="491"/>
      <c r="CF3775" s="491"/>
      <c r="CG3775" s="491"/>
      <c r="CH3775" s="491"/>
      <c r="CI3775" s="491"/>
      <c r="CJ3775" s="491"/>
      <c r="CK3775" s="490"/>
      <c r="CL3775" s="186"/>
    </row>
    <row r="3776" spans="67:90" x14ac:dyDescent="0.2">
      <c r="BO3776" s="490"/>
      <c r="BP3776" s="73"/>
      <c r="BQ3776" s="73"/>
      <c r="BR3776" s="73"/>
      <c r="BS3776" s="493"/>
      <c r="BT3776" s="493"/>
      <c r="BU3776" s="493"/>
      <c r="BV3776" s="70"/>
      <c r="BW3776" s="70"/>
      <c r="BX3776" s="70"/>
      <c r="BY3776" s="70"/>
      <c r="BZ3776" s="70"/>
      <c r="CA3776" s="70"/>
      <c r="CB3776" s="70"/>
      <c r="CC3776" s="70"/>
      <c r="CD3776" s="491"/>
      <c r="CE3776" s="491"/>
      <c r="CF3776" s="491"/>
      <c r="CG3776" s="491"/>
      <c r="CH3776" s="491"/>
      <c r="CI3776" s="491"/>
      <c r="CJ3776" s="491"/>
      <c r="CK3776" s="490"/>
      <c r="CL3776" s="186"/>
    </row>
    <row r="3777" spans="67:90" x14ac:dyDescent="0.2">
      <c r="BO3777" s="490"/>
      <c r="BP3777" s="73"/>
      <c r="BQ3777" s="73"/>
      <c r="BR3777" s="73"/>
      <c r="BS3777" s="493"/>
      <c r="BT3777" s="493"/>
      <c r="BU3777" s="493"/>
      <c r="BV3777" s="70"/>
      <c r="BW3777" s="70"/>
      <c r="BX3777" s="70"/>
      <c r="BY3777" s="70"/>
      <c r="BZ3777" s="70"/>
      <c r="CA3777" s="70"/>
      <c r="CB3777" s="70"/>
      <c r="CC3777" s="70"/>
      <c r="CD3777" s="491"/>
      <c r="CE3777" s="491"/>
      <c r="CF3777" s="491"/>
      <c r="CG3777" s="491"/>
      <c r="CH3777" s="491"/>
      <c r="CI3777" s="491"/>
      <c r="CJ3777" s="491"/>
      <c r="CK3777" s="490"/>
      <c r="CL3777" s="186"/>
    </row>
    <row r="3778" spans="67:90" x14ac:dyDescent="0.2">
      <c r="BO3778" s="490"/>
      <c r="BP3778" s="73"/>
      <c r="BQ3778" s="73"/>
      <c r="BR3778" s="73"/>
      <c r="BS3778" s="493"/>
      <c r="BT3778" s="493"/>
      <c r="BU3778" s="493"/>
      <c r="BV3778" s="70"/>
      <c r="BW3778" s="70"/>
      <c r="BX3778" s="70"/>
      <c r="BY3778" s="70"/>
      <c r="BZ3778" s="70"/>
      <c r="CA3778" s="70"/>
      <c r="CB3778" s="70"/>
      <c r="CC3778" s="70"/>
      <c r="CD3778" s="491"/>
      <c r="CE3778" s="491"/>
      <c r="CF3778" s="491"/>
      <c r="CG3778" s="491"/>
      <c r="CH3778" s="491"/>
      <c r="CI3778" s="491"/>
      <c r="CJ3778" s="491"/>
      <c r="CK3778" s="490"/>
      <c r="CL3778" s="186"/>
    </row>
    <row r="3779" spans="67:90" x14ac:dyDescent="0.2">
      <c r="BO3779" s="490"/>
      <c r="BP3779" s="73"/>
      <c r="BQ3779" s="73"/>
      <c r="BR3779" s="73"/>
      <c r="BS3779" s="493"/>
      <c r="BT3779" s="493"/>
      <c r="BU3779" s="493"/>
      <c r="BV3779" s="70"/>
      <c r="BW3779" s="70"/>
      <c r="BX3779" s="70"/>
      <c r="BY3779" s="70"/>
      <c r="BZ3779" s="70"/>
      <c r="CA3779" s="70"/>
      <c r="CB3779" s="70"/>
      <c r="CC3779" s="70"/>
      <c r="CD3779" s="491"/>
      <c r="CE3779" s="491"/>
      <c r="CF3779" s="491"/>
      <c r="CG3779" s="491"/>
      <c r="CH3779" s="491"/>
      <c r="CI3779" s="491"/>
      <c r="CJ3779" s="491"/>
      <c r="CK3779" s="490"/>
      <c r="CL3779" s="186"/>
    </row>
    <row r="3780" spans="67:90" x14ac:dyDescent="0.2">
      <c r="BO3780" s="490"/>
      <c r="BP3780" s="73"/>
      <c r="BQ3780" s="73"/>
      <c r="BR3780" s="73"/>
      <c r="BS3780" s="493"/>
      <c r="BT3780" s="493"/>
      <c r="BU3780" s="493"/>
      <c r="BV3780" s="70"/>
      <c r="BW3780" s="70"/>
      <c r="BX3780" s="70"/>
      <c r="BY3780" s="70"/>
      <c r="BZ3780" s="70"/>
      <c r="CA3780" s="70"/>
      <c r="CB3780" s="70"/>
      <c r="CC3780" s="70"/>
      <c r="CD3780" s="491"/>
      <c r="CE3780" s="491"/>
      <c r="CF3780" s="491"/>
      <c r="CG3780" s="491"/>
      <c r="CH3780" s="491"/>
      <c r="CI3780" s="491"/>
      <c r="CJ3780" s="491"/>
      <c r="CK3780" s="490"/>
      <c r="CL3780" s="186"/>
    </row>
    <row r="3781" spans="67:90" x14ac:dyDescent="0.2">
      <c r="BO3781" s="490"/>
      <c r="BP3781" s="73"/>
      <c r="BQ3781" s="73"/>
      <c r="BR3781" s="73"/>
      <c r="BS3781" s="493"/>
      <c r="BT3781" s="493"/>
      <c r="BU3781" s="493"/>
      <c r="BV3781" s="70"/>
      <c r="BW3781" s="70"/>
      <c r="BX3781" s="70"/>
      <c r="BY3781" s="70"/>
      <c r="BZ3781" s="70"/>
      <c r="CA3781" s="70"/>
      <c r="CB3781" s="70"/>
      <c r="CC3781" s="70"/>
      <c r="CD3781" s="491"/>
      <c r="CE3781" s="491"/>
      <c r="CF3781" s="491"/>
      <c r="CG3781" s="491"/>
      <c r="CH3781" s="491"/>
      <c r="CI3781" s="491"/>
      <c r="CJ3781" s="491"/>
      <c r="CK3781" s="490"/>
      <c r="CL3781" s="186"/>
    </row>
    <row r="3782" spans="67:90" x14ac:dyDescent="0.2">
      <c r="BO3782" s="490"/>
      <c r="BP3782" s="73"/>
      <c r="BQ3782" s="73"/>
      <c r="BR3782" s="73"/>
      <c r="BS3782" s="493"/>
      <c r="BT3782" s="493"/>
      <c r="BU3782" s="493"/>
      <c r="BV3782" s="70"/>
      <c r="BW3782" s="70"/>
      <c r="BX3782" s="70"/>
      <c r="BY3782" s="70"/>
      <c r="BZ3782" s="70"/>
      <c r="CA3782" s="70"/>
      <c r="CB3782" s="70"/>
      <c r="CC3782" s="70"/>
      <c r="CD3782" s="491"/>
      <c r="CE3782" s="491"/>
      <c r="CF3782" s="491"/>
      <c r="CG3782" s="491"/>
      <c r="CH3782" s="491"/>
      <c r="CI3782" s="491"/>
      <c r="CJ3782" s="491"/>
      <c r="CK3782" s="490"/>
      <c r="CL3782" s="186"/>
    </row>
    <row r="3783" spans="67:90" x14ac:dyDescent="0.2">
      <c r="BO3783" s="490"/>
      <c r="BP3783" s="73"/>
      <c r="BQ3783" s="73"/>
      <c r="BR3783" s="73"/>
      <c r="BS3783" s="493"/>
      <c r="BT3783" s="493"/>
      <c r="BU3783" s="493"/>
      <c r="BV3783" s="70"/>
      <c r="BW3783" s="70"/>
      <c r="BX3783" s="70"/>
      <c r="BY3783" s="70"/>
      <c r="BZ3783" s="70"/>
      <c r="CA3783" s="70"/>
      <c r="CB3783" s="70"/>
      <c r="CC3783" s="70"/>
      <c r="CD3783" s="491"/>
      <c r="CE3783" s="491"/>
      <c r="CF3783" s="491"/>
      <c r="CG3783" s="491"/>
      <c r="CH3783" s="491"/>
      <c r="CI3783" s="491"/>
      <c r="CJ3783" s="491"/>
      <c r="CK3783" s="490"/>
      <c r="CL3783" s="186"/>
    </row>
    <row r="3784" spans="67:90" x14ac:dyDescent="0.2">
      <c r="BO3784" s="490"/>
      <c r="BP3784" s="73"/>
      <c r="BQ3784" s="73"/>
      <c r="BR3784" s="73"/>
      <c r="BS3784" s="493"/>
      <c r="BT3784" s="493"/>
      <c r="BU3784" s="493"/>
      <c r="BV3784" s="70"/>
      <c r="BW3784" s="70"/>
      <c r="BX3784" s="70"/>
      <c r="BY3784" s="70"/>
      <c r="BZ3784" s="70"/>
      <c r="CA3784" s="70"/>
      <c r="CB3784" s="70"/>
      <c r="CC3784" s="70"/>
      <c r="CD3784" s="491"/>
      <c r="CE3784" s="491"/>
      <c r="CF3784" s="491"/>
      <c r="CG3784" s="491"/>
      <c r="CH3784" s="491"/>
      <c r="CI3784" s="491"/>
      <c r="CJ3784" s="491"/>
      <c r="CK3784" s="490"/>
      <c r="CL3784" s="186"/>
    </row>
    <row r="3785" spans="67:90" x14ac:dyDescent="0.2">
      <c r="BO3785" s="490"/>
      <c r="BP3785" s="73"/>
      <c r="BQ3785" s="73"/>
      <c r="BR3785" s="73"/>
      <c r="BS3785" s="493"/>
      <c r="BT3785" s="493"/>
      <c r="BU3785" s="493"/>
      <c r="BV3785" s="70"/>
      <c r="BW3785" s="70"/>
      <c r="BX3785" s="70"/>
      <c r="BY3785" s="70"/>
      <c r="BZ3785" s="70"/>
      <c r="CA3785" s="70"/>
      <c r="CB3785" s="70"/>
      <c r="CC3785" s="70"/>
      <c r="CD3785" s="491"/>
      <c r="CE3785" s="491"/>
      <c r="CF3785" s="491"/>
      <c r="CG3785" s="491"/>
      <c r="CH3785" s="491"/>
      <c r="CI3785" s="491"/>
      <c r="CJ3785" s="491"/>
      <c r="CK3785" s="490"/>
      <c r="CL3785" s="186"/>
    </row>
    <row r="3786" spans="67:90" x14ac:dyDescent="0.2">
      <c r="BO3786" s="490"/>
      <c r="BP3786" s="73"/>
      <c r="BQ3786" s="73"/>
      <c r="BR3786" s="73"/>
      <c r="BS3786" s="493"/>
      <c r="BT3786" s="493"/>
      <c r="BU3786" s="493"/>
      <c r="BV3786" s="70"/>
      <c r="BW3786" s="70"/>
      <c r="BX3786" s="70"/>
      <c r="BY3786" s="70"/>
      <c r="BZ3786" s="70"/>
      <c r="CA3786" s="70"/>
      <c r="CB3786" s="70"/>
      <c r="CC3786" s="70"/>
      <c r="CD3786" s="491"/>
      <c r="CE3786" s="491"/>
      <c r="CF3786" s="491"/>
      <c r="CG3786" s="491"/>
      <c r="CH3786" s="491"/>
      <c r="CI3786" s="491"/>
      <c r="CJ3786" s="491"/>
      <c r="CK3786" s="490"/>
      <c r="CL3786" s="186"/>
    </row>
    <row r="3787" spans="67:90" x14ac:dyDescent="0.2">
      <c r="BO3787" s="490"/>
      <c r="BP3787" s="73"/>
      <c r="BQ3787" s="73"/>
      <c r="BR3787" s="73"/>
      <c r="BS3787" s="493"/>
      <c r="BT3787" s="493"/>
      <c r="BU3787" s="493"/>
      <c r="BV3787" s="70"/>
      <c r="BW3787" s="70"/>
      <c r="BX3787" s="70"/>
      <c r="BY3787" s="70"/>
      <c r="BZ3787" s="70"/>
      <c r="CA3787" s="70"/>
      <c r="CB3787" s="70"/>
      <c r="CC3787" s="70"/>
      <c r="CD3787" s="491"/>
      <c r="CE3787" s="491"/>
      <c r="CF3787" s="491"/>
      <c r="CG3787" s="491"/>
      <c r="CH3787" s="491"/>
      <c r="CI3787" s="491"/>
      <c r="CJ3787" s="491"/>
      <c r="CK3787" s="490"/>
      <c r="CL3787" s="186"/>
    </row>
    <row r="3788" spans="67:90" x14ac:dyDescent="0.2">
      <c r="BO3788" s="490"/>
      <c r="BP3788" s="73"/>
      <c r="BQ3788" s="73"/>
      <c r="BR3788" s="73"/>
      <c r="BS3788" s="493"/>
      <c r="BT3788" s="493"/>
      <c r="BU3788" s="493"/>
      <c r="BV3788" s="70"/>
      <c r="BW3788" s="70"/>
      <c r="BX3788" s="70"/>
      <c r="BY3788" s="70"/>
      <c r="BZ3788" s="70"/>
      <c r="CA3788" s="70"/>
      <c r="CB3788" s="70"/>
      <c r="CC3788" s="70"/>
      <c r="CD3788" s="491"/>
      <c r="CE3788" s="491"/>
      <c r="CF3788" s="491"/>
      <c r="CG3788" s="491"/>
      <c r="CH3788" s="491"/>
      <c r="CI3788" s="491"/>
      <c r="CJ3788" s="491"/>
      <c r="CK3788" s="490"/>
      <c r="CL3788" s="186"/>
    </row>
    <row r="3789" spans="67:90" x14ac:dyDescent="0.2">
      <c r="BO3789" s="490"/>
      <c r="BP3789" s="73"/>
      <c r="BQ3789" s="73"/>
      <c r="BR3789" s="73"/>
      <c r="BS3789" s="493"/>
      <c r="BT3789" s="493"/>
      <c r="BU3789" s="493"/>
      <c r="BV3789" s="70"/>
      <c r="BW3789" s="70"/>
      <c r="BX3789" s="70"/>
      <c r="BY3789" s="70"/>
      <c r="BZ3789" s="70"/>
      <c r="CA3789" s="70"/>
      <c r="CB3789" s="70"/>
      <c r="CC3789" s="70"/>
      <c r="CD3789" s="491"/>
      <c r="CE3789" s="491"/>
      <c r="CF3789" s="491"/>
      <c r="CG3789" s="491"/>
      <c r="CH3789" s="491"/>
      <c r="CI3789" s="491"/>
      <c r="CJ3789" s="491"/>
      <c r="CK3789" s="490"/>
      <c r="CL3789" s="186"/>
    </row>
    <row r="3790" spans="67:90" x14ac:dyDescent="0.2">
      <c r="BO3790" s="490"/>
      <c r="BP3790" s="73"/>
      <c r="BQ3790" s="73"/>
      <c r="BR3790" s="73"/>
      <c r="BS3790" s="493"/>
      <c r="BT3790" s="493"/>
      <c r="BU3790" s="493"/>
      <c r="BV3790" s="70"/>
      <c r="BW3790" s="70"/>
      <c r="BX3790" s="70"/>
      <c r="BY3790" s="70"/>
      <c r="BZ3790" s="70"/>
      <c r="CA3790" s="70"/>
      <c r="CB3790" s="70"/>
      <c r="CC3790" s="70"/>
      <c r="CD3790" s="491"/>
      <c r="CE3790" s="491"/>
      <c r="CF3790" s="491"/>
      <c r="CG3790" s="491"/>
      <c r="CH3790" s="491"/>
      <c r="CI3790" s="491"/>
      <c r="CJ3790" s="491"/>
      <c r="CK3790" s="490"/>
      <c r="CL3790" s="186"/>
    </row>
    <row r="3791" spans="67:90" x14ac:dyDescent="0.2">
      <c r="BO3791" s="490"/>
      <c r="BP3791" s="73"/>
      <c r="BQ3791" s="73"/>
      <c r="BR3791" s="73"/>
      <c r="BS3791" s="493"/>
      <c r="BT3791" s="493"/>
      <c r="BU3791" s="493"/>
      <c r="BV3791" s="70"/>
      <c r="BW3791" s="70"/>
      <c r="BX3791" s="70"/>
      <c r="BY3791" s="70"/>
      <c r="BZ3791" s="70"/>
      <c r="CA3791" s="70"/>
      <c r="CB3791" s="70"/>
      <c r="CC3791" s="70"/>
      <c r="CD3791" s="491"/>
      <c r="CE3791" s="491"/>
      <c r="CF3791" s="491"/>
      <c r="CG3791" s="491"/>
      <c r="CH3791" s="491"/>
      <c r="CI3791" s="491"/>
      <c r="CJ3791" s="491"/>
      <c r="CK3791" s="490"/>
      <c r="CL3791" s="186"/>
    </row>
    <row r="3792" spans="67:90" x14ac:dyDescent="0.2">
      <c r="BO3792" s="490"/>
      <c r="BP3792" s="73"/>
      <c r="BQ3792" s="73"/>
      <c r="BR3792" s="73"/>
      <c r="BS3792" s="493"/>
      <c r="BT3792" s="493"/>
      <c r="BU3792" s="493"/>
      <c r="BV3792" s="70"/>
      <c r="BW3792" s="70"/>
      <c r="BX3792" s="70"/>
      <c r="BY3792" s="70"/>
      <c r="BZ3792" s="70"/>
      <c r="CA3792" s="70"/>
      <c r="CB3792" s="70"/>
      <c r="CC3792" s="70"/>
      <c r="CD3792" s="491"/>
      <c r="CE3792" s="491"/>
      <c r="CF3792" s="491"/>
      <c r="CG3792" s="491"/>
      <c r="CH3792" s="491"/>
      <c r="CI3792" s="491"/>
      <c r="CJ3792" s="491"/>
      <c r="CK3792" s="490"/>
      <c r="CL3792" s="186"/>
    </row>
    <row r="3793" spans="67:90" x14ac:dyDescent="0.2">
      <c r="BO3793" s="490"/>
      <c r="BP3793" s="73"/>
      <c r="BQ3793" s="73"/>
      <c r="BR3793" s="73"/>
      <c r="BS3793" s="493"/>
      <c r="BT3793" s="493"/>
      <c r="BU3793" s="493"/>
      <c r="BV3793" s="70"/>
      <c r="BW3793" s="70"/>
      <c r="BX3793" s="70"/>
      <c r="BY3793" s="70"/>
      <c r="BZ3793" s="70"/>
      <c r="CA3793" s="70"/>
      <c r="CB3793" s="70"/>
      <c r="CC3793" s="70"/>
      <c r="CD3793" s="491"/>
      <c r="CE3793" s="491"/>
      <c r="CF3793" s="491"/>
      <c r="CG3793" s="491"/>
      <c r="CH3793" s="491"/>
      <c r="CI3793" s="491"/>
      <c r="CJ3793" s="491"/>
      <c r="CK3793" s="490"/>
      <c r="CL3793" s="186"/>
    </row>
    <row r="3794" spans="67:90" x14ac:dyDescent="0.2">
      <c r="BO3794" s="490"/>
      <c r="BP3794" s="73"/>
      <c r="BQ3794" s="73"/>
      <c r="BR3794" s="73"/>
      <c r="BS3794" s="493"/>
      <c r="BT3794" s="493"/>
      <c r="BU3794" s="493"/>
      <c r="BV3794" s="70"/>
      <c r="BW3794" s="70"/>
      <c r="BX3794" s="70"/>
      <c r="BY3794" s="70"/>
      <c r="BZ3794" s="70"/>
      <c r="CA3794" s="70"/>
      <c r="CB3794" s="70"/>
      <c r="CC3794" s="70"/>
      <c r="CD3794" s="491"/>
      <c r="CE3794" s="491"/>
      <c r="CF3794" s="491"/>
      <c r="CG3794" s="491"/>
      <c r="CH3794" s="491"/>
      <c r="CI3794" s="491"/>
      <c r="CJ3794" s="491"/>
      <c r="CK3794" s="490"/>
      <c r="CL3794" s="186"/>
    </row>
    <row r="3795" spans="67:90" x14ac:dyDescent="0.2">
      <c r="BO3795" s="490"/>
      <c r="BP3795" s="73"/>
      <c r="BQ3795" s="73"/>
      <c r="BR3795" s="73"/>
      <c r="BS3795" s="493"/>
      <c r="BT3795" s="493"/>
      <c r="BU3795" s="493"/>
      <c r="BV3795" s="70"/>
      <c r="BW3795" s="70"/>
      <c r="BX3795" s="70"/>
      <c r="BY3795" s="70"/>
      <c r="BZ3795" s="70"/>
      <c r="CA3795" s="70"/>
      <c r="CB3795" s="70"/>
      <c r="CC3795" s="70"/>
      <c r="CD3795" s="491"/>
      <c r="CE3795" s="491"/>
      <c r="CF3795" s="491"/>
      <c r="CG3795" s="491"/>
      <c r="CH3795" s="491"/>
      <c r="CI3795" s="491"/>
      <c r="CJ3795" s="491"/>
      <c r="CK3795" s="490"/>
      <c r="CL3795" s="186"/>
    </row>
    <row r="3796" spans="67:90" x14ac:dyDescent="0.2">
      <c r="BO3796" s="490"/>
      <c r="BP3796" s="73"/>
      <c r="BQ3796" s="73"/>
      <c r="BR3796" s="73"/>
      <c r="BS3796" s="493"/>
      <c r="BT3796" s="493"/>
      <c r="BU3796" s="493"/>
      <c r="BV3796" s="70"/>
      <c r="BW3796" s="70"/>
      <c r="BX3796" s="70"/>
      <c r="BY3796" s="70"/>
      <c r="BZ3796" s="70"/>
      <c r="CA3796" s="70"/>
      <c r="CB3796" s="70"/>
      <c r="CC3796" s="70"/>
      <c r="CD3796" s="491"/>
      <c r="CE3796" s="491"/>
      <c r="CF3796" s="491"/>
      <c r="CG3796" s="491"/>
      <c r="CH3796" s="491"/>
      <c r="CI3796" s="491"/>
      <c r="CJ3796" s="491"/>
      <c r="CK3796" s="490"/>
      <c r="CL3796" s="186"/>
    </row>
    <row r="3797" spans="67:90" x14ac:dyDescent="0.2">
      <c r="BO3797" s="490"/>
      <c r="BP3797" s="73"/>
      <c r="BQ3797" s="73"/>
      <c r="BR3797" s="73"/>
      <c r="BS3797" s="493"/>
      <c r="BT3797" s="493"/>
      <c r="BU3797" s="493"/>
      <c r="BV3797" s="70"/>
      <c r="BW3797" s="70"/>
      <c r="BX3797" s="70"/>
      <c r="BY3797" s="70"/>
      <c r="BZ3797" s="70"/>
      <c r="CA3797" s="70"/>
      <c r="CB3797" s="70"/>
      <c r="CC3797" s="70"/>
      <c r="CD3797" s="491"/>
      <c r="CE3797" s="491"/>
      <c r="CF3797" s="491"/>
      <c r="CG3797" s="491"/>
      <c r="CH3797" s="491"/>
      <c r="CI3797" s="491"/>
      <c r="CJ3797" s="491"/>
      <c r="CK3797" s="490"/>
      <c r="CL3797" s="186"/>
    </row>
    <row r="3798" spans="67:90" x14ac:dyDescent="0.2">
      <c r="BO3798" s="490"/>
      <c r="BP3798" s="73"/>
      <c r="BQ3798" s="73"/>
      <c r="BR3798" s="73"/>
      <c r="BS3798" s="493"/>
      <c r="BT3798" s="493"/>
      <c r="BU3798" s="493"/>
      <c r="BV3798" s="70"/>
      <c r="BW3798" s="70"/>
      <c r="BX3798" s="70"/>
      <c r="BY3798" s="70"/>
      <c r="BZ3798" s="70"/>
      <c r="CA3798" s="70"/>
      <c r="CB3798" s="70"/>
      <c r="CC3798" s="70"/>
      <c r="CD3798" s="491"/>
      <c r="CE3798" s="491"/>
      <c r="CF3798" s="491"/>
      <c r="CG3798" s="491"/>
      <c r="CH3798" s="491"/>
      <c r="CI3798" s="491"/>
      <c r="CJ3798" s="491"/>
      <c r="CK3798" s="490"/>
      <c r="CL3798" s="186"/>
    </row>
    <row r="3799" spans="67:90" x14ac:dyDescent="0.2">
      <c r="BO3799" s="490"/>
      <c r="BP3799" s="73"/>
      <c r="BQ3799" s="73"/>
      <c r="BR3799" s="73"/>
      <c r="BS3799" s="493"/>
      <c r="BT3799" s="493"/>
      <c r="BU3799" s="493"/>
      <c r="BV3799" s="70"/>
      <c r="BW3799" s="70"/>
      <c r="BX3799" s="70"/>
      <c r="BY3799" s="70"/>
      <c r="BZ3799" s="70"/>
      <c r="CA3799" s="70"/>
      <c r="CB3799" s="70"/>
      <c r="CC3799" s="70"/>
      <c r="CD3799" s="491"/>
      <c r="CE3799" s="491"/>
      <c r="CF3799" s="491"/>
      <c r="CG3799" s="491"/>
      <c r="CH3799" s="491"/>
      <c r="CI3799" s="491"/>
      <c r="CJ3799" s="491"/>
      <c r="CK3799" s="490"/>
      <c r="CL3799" s="186"/>
    </row>
    <row r="3800" spans="67:90" x14ac:dyDescent="0.2">
      <c r="BO3800" s="490"/>
      <c r="BP3800" s="73"/>
      <c r="BQ3800" s="73"/>
      <c r="BR3800" s="73"/>
      <c r="BS3800" s="493"/>
      <c r="BT3800" s="493"/>
      <c r="BU3800" s="493"/>
      <c r="BV3800" s="70"/>
      <c r="BW3800" s="70"/>
      <c r="BX3800" s="70"/>
      <c r="BY3800" s="70"/>
      <c r="BZ3800" s="70"/>
      <c r="CA3800" s="70"/>
      <c r="CB3800" s="70"/>
      <c r="CC3800" s="70"/>
      <c r="CD3800" s="491"/>
      <c r="CE3800" s="491"/>
      <c r="CF3800" s="491"/>
      <c r="CG3800" s="491"/>
      <c r="CH3800" s="491"/>
      <c r="CI3800" s="491"/>
      <c r="CJ3800" s="491"/>
      <c r="CK3800" s="490"/>
      <c r="CL3800" s="186"/>
    </row>
    <row r="3801" spans="67:90" x14ac:dyDescent="0.2">
      <c r="BO3801" s="490"/>
      <c r="BP3801" s="73"/>
      <c r="BQ3801" s="73"/>
      <c r="BR3801" s="73"/>
      <c r="BS3801" s="493"/>
      <c r="BT3801" s="493"/>
      <c r="BU3801" s="493"/>
      <c r="BV3801" s="70"/>
      <c r="BW3801" s="70"/>
      <c r="BX3801" s="70"/>
      <c r="BY3801" s="70"/>
      <c r="BZ3801" s="70"/>
      <c r="CA3801" s="70"/>
      <c r="CB3801" s="70"/>
      <c r="CC3801" s="70"/>
      <c r="CD3801" s="491"/>
      <c r="CE3801" s="491"/>
      <c r="CF3801" s="491"/>
      <c r="CG3801" s="491"/>
      <c r="CH3801" s="491"/>
      <c r="CI3801" s="491"/>
      <c r="CJ3801" s="491"/>
      <c r="CK3801" s="490"/>
      <c r="CL3801" s="186"/>
    </row>
    <row r="3802" spans="67:90" x14ac:dyDescent="0.2">
      <c r="BO3802" s="490"/>
      <c r="BP3802" s="73"/>
      <c r="BQ3802" s="73"/>
      <c r="BR3802" s="73"/>
      <c r="BS3802" s="493"/>
      <c r="BT3802" s="493"/>
      <c r="BU3802" s="493"/>
      <c r="BV3802" s="70"/>
      <c r="BW3802" s="70"/>
      <c r="BX3802" s="70"/>
      <c r="BY3802" s="70"/>
      <c r="BZ3802" s="70"/>
      <c r="CA3802" s="70"/>
      <c r="CB3802" s="70"/>
      <c r="CC3802" s="70"/>
      <c r="CD3802" s="491"/>
      <c r="CE3802" s="491"/>
      <c r="CF3802" s="491"/>
      <c r="CG3802" s="491"/>
      <c r="CH3802" s="491"/>
      <c r="CI3802" s="491"/>
      <c r="CJ3802" s="491"/>
      <c r="CK3802" s="490"/>
      <c r="CL3802" s="186"/>
    </row>
    <row r="3803" spans="67:90" x14ac:dyDescent="0.2">
      <c r="BO3803" s="490"/>
      <c r="BP3803" s="73"/>
      <c r="BQ3803" s="73"/>
      <c r="BR3803" s="73"/>
      <c r="BS3803" s="493"/>
      <c r="BT3803" s="493"/>
      <c r="BU3803" s="493"/>
      <c r="BV3803" s="70"/>
      <c r="BW3803" s="70"/>
      <c r="BX3803" s="70"/>
      <c r="BY3803" s="70"/>
      <c r="BZ3803" s="70"/>
      <c r="CA3803" s="70"/>
      <c r="CB3803" s="70"/>
      <c r="CC3803" s="70"/>
      <c r="CD3803" s="491"/>
      <c r="CE3803" s="491"/>
      <c r="CF3803" s="491"/>
      <c r="CG3803" s="491"/>
      <c r="CH3803" s="491"/>
      <c r="CI3803" s="491"/>
      <c r="CJ3803" s="491"/>
      <c r="CK3803" s="490"/>
      <c r="CL3803" s="186"/>
    </row>
    <row r="3804" spans="67:90" x14ac:dyDescent="0.2">
      <c r="BO3804" s="490"/>
      <c r="BP3804" s="73"/>
      <c r="BQ3804" s="73"/>
      <c r="BR3804" s="73"/>
      <c r="BS3804" s="493"/>
      <c r="BT3804" s="493"/>
      <c r="BU3804" s="493"/>
      <c r="BV3804" s="70"/>
      <c r="BW3804" s="70"/>
      <c r="BX3804" s="70"/>
      <c r="BY3804" s="70"/>
      <c r="BZ3804" s="70"/>
      <c r="CA3804" s="70"/>
      <c r="CB3804" s="70"/>
      <c r="CC3804" s="70"/>
      <c r="CD3804" s="491"/>
      <c r="CE3804" s="491"/>
      <c r="CF3804" s="491"/>
      <c r="CG3804" s="491"/>
      <c r="CH3804" s="491"/>
      <c r="CI3804" s="491"/>
      <c r="CJ3804" s="491"/>
      <c r="CK3804" s="490"/>
      <c r="CL3804" s="186"/>
    </row>
    <row r="3805" spans="67:90" x14ac:dyDescent="0.2">
      <c r="BO3805" s="490"/>
      <c r="BP3805" s="73"/>
      <c r="BQ3805" s="73"/>
      <c r="BR3805" s="73"/>
      <c r="BS3805" s="493"/>
      <c r="BT3805" s="493"/>
      <c r="BU3805" s="493"/>
      <c r="BV3805" s="70"/>
      <c r="BW3805" s="70"/>
      <c r="BX3805" s="70"/>
      <c r="BY3805" s="70"/>
      <c r="BZ3805" s="70"/>
      <c r="CA3805" s="70"/>
      <c r="CB3805" s="70"/>
      <c r="CC3805" s="70"/>
      <c r="CD3805" s="491"/>
      <c r="CE3805" s="491"/>
      <c r="CF3805" s="491"/>
      <c r="CG3805" s="491"/>
      <c r="CH3805" s="491"/>
      <c r="CI3805" s="491"/>
      <c r="CJ3805" s="491"/>
      <c r="CK3805" s="490"/>
      <c r="CL3805" s="186"/>
    </row>
    <row r="3806" spans="67:90" x14ac:dyDescent="0.2">
      <c r="BO3806" s="490"/>
      <c r="BP3806" s="73"/>
      <c r="BQ3806" s="73"/>
      <c r="BR3806" s="73"/>
      <c r="BS3806" s="493"/>
      <c r="BT3806" s="493"/>
      <c r="BU3806" s="493"/>
      <c r="BV3806" s="70"/>
      <c r="BW3806" s="70"/>
      <c r="BX3806" s="70"/>
      <c r="BY3806" s="70"/>
      <c r="BZ3806" s="70"/>
      <c r="CA3806" s="70"/>
      <c r="CB3806" s="70"/>
      <c r="CC3806" s="70"/>
      <c r="CD3806" s="491"/>
      <c r="CE3806" s="491"/>
      <c r="CF3806" s="491"/>
      <c r="CG3806" s="491"/>
      <c r="CH3806" s="491"/>
      <c r="CI3806" s="491"/>
      <c r="CJ3806" s="491"/>
      <c r="CK3806" s="490"/>
      <c r="CL3806" s="186"/>
    </row>
    <row r="3807" spans="67:90" x14ac:dyDescent="0.2">
      <c r="BO3807" s="490"/>
      <c r="BP3807" s="73"/>
      <c r="BQ3807" s="73"/>
      <c r="BR3807" s="73"/>
      <c r="BS3807" s="493"/>
      <c r="BT3807" s="493"/>
      <c r="BU3807" s="493"/>
      <c r="BV3807" s="70"/>
      <c r="BW3807" s="70"/>
      <c r="BX3807" s="70"/>
      <c r="BY3807" s="70"/>
      <c r="BZ3807" s="70"/>
      <c r="CA3807" s="70"/>
      <c r="CB3807" s="70"/>
      <c r="CC3807" s="70"/>
      <c r="CD3807" s="491"/>
      <c r="CE3807" s="491"/>
      <c r="CF3807" s="491"/>
      <c r="CG3807" s="491"/>
      <c r="CH3807" s="491"/>
      <c r="CI3807" s="491"/>
      <c r="CJ3807" s="491"/>
      <c r="CK3807" s="490"/>
      <c r="CL3807" s="186"/>
    </row>
    <row r="3808" spans="67:90" x14ac:dyDescent="0.2">
      <c r="BO3808" s="490"/>
      <c r="BP3808" s="73"/>
      <c r="BQ3808" s="73"/>
      <c r="BR3808" s="73"/>
      <c r="BS3808" s="493"/>
      <c r="BT3808" s="493"/>
      <c r="BU3808" s="493"/>
      <c r="BV3808" s="70"/>
      <c r="BW3808" s="70"/>
      <c r="BX3808" s="70"/>
      <c r="BY3808" s="70"/>
      <c r="BZ3808" s="70"/>
      <c r="CA3808" s="70"/>
      <c r="CB3808" s="70"/>
      <c r="CC3808" s="70"/>
      <c r="CD3808" s="491"/>
      <c r="CE3808" s="491"/>
      <c r="CF3808" s="491"/>
      <c r="CG3808" s="491"/>
      <c r="CH3808" s="491"/>
      <c r="CI3808" s="491"/>
      <c r="CJ3808" s="491"/>
      <c r="CK3808" s="490"/>
      <c r="CL3808" s="186"/>
    </row>
    <row r="3809" spans="67:90" x14ac:dyDescent="0.2">
      <c r="BO3809" s="490"/>
      <c r="BP3809" s="73"/>
      <c r="BQ3809" s="73"/>
      <c r="BR3809" s="73"/>
      <c r="BS3809" s="493"/>
      <c r="BT3809" s="493"/>
      <c r="BU3809" s="493"/>
      <c r="BV3809" s="70"/>
      <c r="BW3809" s="70"/>
      <c r="BX3809" s="70"/>
      <c r="BY3809" s="70"/>
      <c r="BZ3809" s="70"/>
      <c r="CA3809" s="70"/>
      <c r="CB3809" s="70"/>
      <c r="CC3809" s="70"/>
      <c r="CD3809" s="491"/>
      <c r="CE3809" s="491"/>
      <c r="CF3809" s="491"/>
      <c r="CG3809" s="491"/>
      <c r="CH3809" s="491"/>
      <c r="CI3809" s="491"/>
      <c r="CJ3809" s="491"/>
      <c r="CK3809" s="490"/>
      <c r="CL3809" s="186"/>
    </row>
    <row r="3810" spans="67:90" x14ac:dyDescent="0.2">
      <c r="BO3810" s="490"/>
      <c r="BP3810" s="73"/>
      <c r="BQ3810" s="73"/>
      <c r="BR3810" s="73"/>
      <c r="BS3810" s="493"/>
      <c r="BT3810" s="493"/>
      <c r="BU3810" s="493"/>
      <c r="BV3810" s="70"/>
      <c r="BW3810" s="70"/>
      <c r="BX3810" s="70"/>
      <c r="BY3810" s="70"/>
      <c r="BZ3810" s="70"/>
      <c r="CA3810" s="70"/>
      <c r="CB3810" s="70"/>
      <c r="CC3810" s="70"/>
      <c r="CD3810" s="491"/>
      <c r="CE3810" s="491"/>
      <c r="CF3810" s="491"/>
      <c r="CG3810" s="491"/>
      <c r="CH3810" s="491"/>
      <c r="CI3810" s="491"/>
      <c r="CJ3810" s="491"/>
      <c r="CK3810" s="490"/>
      <c r="CL3810" s="186"/>
    </row>
    <row r="3811" spans="67:90" x14ac:dyDescent="0.2">
      <c r="BO3811" s="490"/>
      <c r="BP3811" s="73"/>
      <c r="BQ3811" s="73"/>
      <c r="BR3811" s="73"/>
      <c r="BS3811" s="493"/>
      <c r="BT3811" s="493"/>
      <c r="BU3811" s="493"/>
      <c r="BV3811" s="70"/>
      <c r="BW3811" s="70"/>
      <c r="BX3811" s="70"/>
      <c r="BY3811" s="70"/>
      <c r="BZ3811" s="70"/>
      <c r="CA3811" s="70"/>
      <c r="CB3811" s="70"/>
      <c r="CC3811" s="70"/>
      <c r="CD3811" s="491"/>
      <c r="CE3811" s="491"/>
      <c r="CF3811" s="491"/>
      <c r="CG3811" s="491"/>
      <c r="CH3811" s="491"/>
      <c r="CI3811" s="491"/>
      <c r="CJ3811" s="491"/>
      <c r="CK3811" s="490"/>
      <c r="CL3811" s="186"/>
    </row>
    <row r="3812" spans="67:90" x14ac:dyDescent="0.2">
      <c r="BO3812" s="490"/>
      <c r="BP3812" s="73"/>
      <c r="BQ3812" s="73"/>
      <c r="BR3812" s="73"/>
      <c r="BS3812" s="493"/>
      <c r="BT3812" s="493"/>
      <c r="BU3812" s="493"/>
      <c r="BV3812" s="70"/>
      <c r="BW3812" s="70"/>
      <c r="BX3812" s="70"/>
      <c r="BY3812" s="70"/>
      <c r="BZ3812" s="70"/>
      <c r="CA3812" s="70"/>
      <c r="CB3812" s="70"/>
      <c r="CC3812" s="70"/>
      <c r="CD3812" s="491"/>
      <c r="CE3812" s="491"/>
      <c r="CF3812" s="491"/>
      <c r="CG3812" s="491"/>
      <c r="CH3812" s="491"/>
      <c r="CI3812" s="491"/>
      <c r="CJ3812" s="491"/>
      <c r="CK3812" s="490"/>
      <c r="CL3812" s="186"/>
    </row>
    <row r="3813" spans="67:90" x14ac:dyDescent="0.2">
      <c r="BO3813" s="490"/>
      <c r="BP3813" s="73"/>
      <c r="BQ3813" s="73"/>
      <c r="BR3813" s="73"/>
      <c r="BS3813" s="493"/>
      <c r="BT3813" s="493"/>
      <c r="BU3813" s="493"/>
      <c r="BV3813" s="70"/>
      <c r="BW3813" s="70"/>
      <c r="BX3813" s="70"/>
      <c r="BY3813" s="70"/>
      <c r="BZ3813" s="70"/>
      <c r="CA3813" s="70"/>
      <c r="CB3813" s="70"/>
      <c r="CC3813" s="70"/>
      <c r="CD3813" s="491"/>
      <c r="CE3813" s="491"/>
      <c r="CF3813" s="491"/>
      <c r="CG3813" s="491"/>
      <c r="CH3813" s="491"/>
      <c r="CI3813" s="491"/>
      <c r="CJ3813" s="491"/>
      <c r="CK3813" s="490"/>
      <c r="CL3813" s="186"/>
    </row>
    <row r="3814" spans="67:90" x14ac:dyDescent="0.2">
      <c r="BO3814" s="490"/>
      <c r="BP3814" s="73"/>
      <c r="BQ3814" s="73"/>
      <c r="BR3814" s="73"/>
      <c r="BS3814" s="493"/>
      <c r="BT3814" s="493"/>
      <c r="BU3814" s="493"/>
      <c r="BV3814" s="70"/>
      <c r="BW3814" s="70"/>
      <c r="BX3814" s="70"/>
      <c r="BY3814" s="70"/>
      <c r="BZ3814" s="70"/>
      <c r="CA3814" s="70"/>
      <c r="CB3814" s="70"/>
      <c r="CC3814" s="70"/>
      <c r="CD3814" s="491"/>
      <c r="CE3814" s="491"/>
      <c r="CF3814" s="491"/>
      <c r="CG3814" s="491"/>
      <c r="CH3814" s="491"/>
      <c r="CI3814" s="491"/>
      <c r="CJ3814" s="491"/>
      <c r="CK3814" s="490"/>
      <c r="CL3814" s="186"/>
    </row>
    <row r="3815" spans="67:90" x14ac:dyDescent="0.2">
      <c r="BO3815" s="490"/>
      <c r="BP3815" s="73"/>
      <c r="BQ3815" s="73"/>
      <c r="BR3815" s="73"/>
      <c r="BS3815" s="493"/>
      <c r="BT3815" s="493"/>
      <c r="BU3815" s="493"/>
      <c r="BV3815" s="70"/>
      <c r="BW3815" s="70"/>
      <c r="BX3815" s="70"/>
      <c r="BY3815" s="70"/>
      <c r="BZ3815" s="70"/>
      <c r="CA3815" s="70"/>
      <c r="CB3815" s="70"/>
      <c r="CC3815" s="70"/>
      <c r="CD3815" s="491"/>
      <c r="CE3815" s="491"/>
      <c r="CF3815" s="491"/>
      <c r="CG3815" s="491"/>
      <c r="CH3815" s="491"/>
      <c r="CI3815" s="491"/>
      <c r="CJ3815" s="491"/>
      <c r="CK3815" s="490"/>
      <c r="CL3815" s="186"/>
    </row>
    <row r="3816" spans="67:90" x14ac:dyDescent="0.2">
      <c r="BO3816" s="490"/>
      <c r="BP3816" s="73"/>
      <c r="BQ3816" s="73"/>
      <c r="BR3816" s="73"/>
      <c r="BS3816" s="493"/>
      <c r="BT3816" s="493"/>
      <c r="BU3816" s="493"/>
      <c r="BV3816" s="70"/>
      <c r="BW3816" s="70"/>
      <c r="BX3816" s="70"/>
      <c r="BY3816" s="70"/>
      <c r="BZ3816" s="70"/>
      <c r="CA3816" s="70"/>
      <c r="CB3816" s="70"/>
      <c r="CC3816" s="70"/>
      <c r="CD3816" s="491"/>
      <c r="CE3816" s="491"/>
      <c r="CF3816" s="491"/>
      <c r="CG3816" s="491"/>
      <c r="CH3816" s="491"/>
      <c r="CI3816" s="491"/>
      <c r="CJ3816" s="491"/>
      <c r="CK3816" s="490"/>
      <c r="CL3816" s="186"/>
    </row>
    <row r="3817" spans="67:90" x14ac:dyDescent="0.2">
      <c r="BO3817" s="490"/>
      <c r="BP3817" s="73"/>
      <c r="BQ3817" s="73"/>
      <c r="BR3817" s="73"/>
      <c r="BS3817" s="493"/>
      <c r="BT3817" s="493"/>
      <c r="BU3817" s="493"/>
      <c r="BV3817" s="70"/>
      <c r="BW3817" s="70"/>
      <c r="BX3817" s="70"/>
      <c r="BY3817" s="70"/>
      <c r="BZ3817" s="70"/>
      <c r="CA3817" s="70"/>
      <c r="CB3817" s="70"/>
      <c r="CC3817" s="70"/>
      <c r="CD3817" s="491"/>
      <c r="CE3817" s="491"/>
      <c r="CF3817" s="491"/>
      <c r="CG3817" s="491"/>
      <c r="CH3817" s="491"/>
      <c r="CI3817" s="491"/>
      <c r="CJ3817" s="491"/>
      <c r="CK3817" s="490"/>
      <c r="CL3817" s="186"/>
    </row>
    <row r="3818" spans="67:90" x14ac:dyDescent="0.2">
      <c r="BO3818" s="490"/>
      <c r="BP3818" s="73"/>
      <c r="BQ3818" s="73"/>
      <c r="BR3818" s="73"/>
      <c r="BS3818" s="493"/>
      <c r="BT3818" s="493"/>
      <c r="BU3818" s="493"/>
      <c r="BV3818" s="70"/>
      <c r="BW3818" s="70"/>
      <c r="BX3818" s="70"/>
      <c r="BY3818" s="70"/>
      <c r="BZ3818" s="70"/>
      <c r="CA3818" s="70"/>
      <c r="CB3818" s="70"/>
      <c r="CC3818" s="70"/>
      <c r="CD3818" s="491"/>
      <c r="CE3818" s="491"/>
      <c r="CF3818" s="491"/>
      <c r="CG3818" s="491"/>
      <c r="CH3818" s="491"/>
      <c r="CI3818" s="491"/>
      <c r="CJ3818" s="491"/>
      <c r="CK3818" s="490"/>
      <c r="CL3818" s="186"/>
    </row>
    <row r="3819" spans="67:90" x14ac:dyDescent="0.2">
      <c r="BO3819" s="490"/>
      <c r="BP3819" s="73"/>
      <c r="BQ3819" s="73"/>
      <c r="BR3819" s="73"/>
      <c r="BS3819" s="493"/>
      <c r="BT3819" s="493"/>
      <c r="BU3819" s="493"/>
      <c r="BV3819" s="70"/>
      <c r="BW3819" s="70"/>
      <c r="BX3819" s="70"/>
      <c r="BY3819" s="70"/>
      <c r="BZ3819" s="70"/>
      <c r="CA3819" s="70"/>
      <c r="CB3819" s="70"/>
      <c r="CC3819" s="70"/>
      <c r="CD3819" s="491"/>
      <c r="CE3819" s="491"/>
      <c r="CF3819" s="491"/>
      <c r="CG3819" s="491"/>
      <c r="CH3819" s="491"/>
      <c r="CI3819" s="491"/>
      <c r="CJ3819" s="491"/>
      <c r="CK3819" s="490"/>
      <c r="CL3819" s="186"/>
    </row>
    <row r="3820" spans="67:90" x14ac:dyDescent="0.2">
      <c r="BO3820" s="490"/>
      <c r="BP3820" s="73"/>
      <c r="BQ3820" s="73"/>
      <c r="BR3820" s="73"/>
      <c r="BS3820" s="493"/>
      <c r="BT3820" s="493"/>
      <c r="BU3820" s="493"/>
      <c r="BV3820" s="70"/>
      <c r="BW3820" s="70"/>
      <c r="BX3820" s="70"/>
      <c r="BY3820" s="70"/>
      <c r="BZ3820" s="70"/>
      <c r="CA3820" s="70"/>
      <c r="CB3820" s="70"/>
      <c r="CC3820" s="70"/>
      <c r="CD3820" s="491"/>
      <c r="CE3820" s="491"/>
      <c r="CF3820" s="491"/>
      <c r="CG3820" s="491"/>
      <c r="CH3820" s="491"/>
      <c r="CI3820" s="491"/>
      <c r="CJ3820" s="491"/>
      <c r="CK3820" s="490"/>
      <c r="CL3820" s="186"/>
    </row>
    <row r="3821" spans="67:90" x14ac:dyDescent="0.2">
      <c r="BO3821" s="490"/>
      <c r="BP3821" s="73"/>
      <c r="BQ3821" s="73"/>
      <c r="BR3821" s="73"/>
      <c r="BS3821" s="493"/>
      <c r="BT3821" s="493"/>
      <c r="BU3821" s="493"/>
      <c r="BV3821" s="70"/>
      <c r="BW3821" s="70"/>
      <c r="BX3821" s="70"/>
      <c r="BY3821" s="70"/>
      <c r="BZ3821" s="70"/>
      <c r="CA3821" s="70"/>
      <c r="CB3821" s="70"/>
      <c r="CC3821" s="70"/>
      <c r="CD3821" s="491"/>
      <c r="CE3821" s="491"/>
      <c r="CF3821" s="491"/>
      <c r="CG3821" s="491"/>
      <c r="CH3821" s="491"/>
      <c r="CI3821" s="491"/>
      <c r="CJ3821" s="491"/>
      <c r="CK3821" s="490"/>
      <c r="CL3821" s="186"/>
    </row>
    <row r="3822" spans="67:90" x14ac:dyDescent="0.2">
      <c r="BO3822" s="490"/>
      <c r="BP3822" s="73"/>
      <c r="BQ3822" s="73"/>
      <c r="BR3822" s="73"/>
      <c r="BS3822" s="493"/>
      <c r="BT3822" s="493"/>
      <c r="BU3822" s="493"/>
      <c r="BV3822" s="70"/>
      <c r="BW3822" s="70"/>
      <c r="BX3822" s="70"/>
      <c r="BY3822" s="70"/>
      <c r="BZ3822" s="70"/>
      <c r="CA3822" s="70"/>
      <c r="CB3822" s="70"/>
      <c r="CC3822" s="70"/>
      <c r="CD3822" s="491"/>
      <c r="CE3822" s="491"/>
      <c r="CF3822" s="491"/>
      <c r="CG3822" s="491"/>
      <c r="CH3822" s="491"/>
      <c r="CI3822" s="491"/>
      <c r="CJ3822" s="491"/>
      <c r="CK3822" s="490"/>
      <c r="CL3822" s="186"/>
    </row>
    <row r="3823" spans="67:90" x14ac:dyDescent="0.2">
      <c r="BO3823" s="490"/>
      <c r="BP3823" s="73"/>
      <c r="BQ3823" s="73"/>
      <c r="BR3823" s="73"/>
      <c r="BS3823" s="493"/>
      <c r="BT3823" s="493"/>
      <c r="BU3823" s="493"/>
      <c r="BV3823" s="70"/>
      <c r="BW3823" s="70"/>
      <c r="BX3823" s="70"/>
      <c r="BY3823" s="70"/>
      <c r="BZ3823" s="70"/>
      <c r="CA3823" s="70"/>
      <c r="CB3823" s="70"/>
      <c r="CC3823" s="70"/>
      <c r="CD3823" s="491"/>
      <c r="CE3823" s="491"/>
      <c r="CF3823" s="491"/>
      <c r="CG3823" s="491"/>
      <c r="CH3823" s="491"/>
      <c r="CI3823" s="491"/>
      <c r="CJ3823" s="491"/>
      <c r="CK3823" s="490"/>
      <c r="CL3823" s="186"/>
    </row>
    <row r="3824" spans="67:90" x14ac:dyDescent="0.2">
      <c r="BO3824" s="490"/>
      <c r="BP3824" s="73"/>
      <c r="BQ3824" s="73"/>
      <c r="BR3824" s="73"/>
      <c r="BS3824" s="493"/>
      <c r="BT3824" s="493"/>
      <c r="BU3824" s="493"/>
      <c r="BV3824" s="70"/>
      <c r="BW3824" s="70"/>
      <c r="BX3824" s="70"/>
      <c r="BY3824" s="70"/>
      <c r="BZ3824" s="70"/>
      <c r="CA3824" s="70"/>
      <c r="CB3824" s="70"/>
      <c r="CC3824" s="70"/>
      <c r="CD3824" s="491"/>
      <c r="CE3824" s="491"/>
      <c r="CF3824" s="491"/>
      <c r="CG3824" s="491"/>
      <c r="CH3824" s="491"/>
      <c r="CI3824" s="491"/>
      <c r="CJ3824" s="491"/>
      <c r="CK3824" s="490"/>
      <c r="CL3824" s="186"/>
    </row>
    <row r="3825" spans="67:90" x14ac:dyDescent="0.2">
      <c r="BO3825" s="490"/>
      <c r="BP3825" s="73"/>
      <c r="BQ3825" s="73"/>
      <c r="BR3825" s="73"/>
      <c r="BS3825" s="493"/>
      <c r="BT3825" s="493"/>
      <c r="BU3825" s="493"/>
      <c r="BV3825" s="70"/>
      <c r="BW3825" s="70"/>
      <c r="BX3825" s="70"/>
      <c r="BY3825" s="70"/>
      <c r="BZ3825" s="70"/>
      <c r="CA3825" s="70"/>
      <c r="CB3825" s="70"/>
      <c r="CC3825" s="70"/>
      <c r="CD3825" s="491"/>
      <c r="CE3825" s="491"/>
      <c r="CF3825" s="491"/>
      <c r="CG3825" s="491"/>
      <c r="CH3825" s="491"/>
      <c r="CI3825" s="491"/>
      <c r="CJ3825" s="491"/>
      <c r="CK3825" s="490"/>
      <c r="CL3825" s="186"/>
    </row>
    <row r="3826" spans="67:90" x14ac:dyDescent="0.2">
      <c r="BO3826" s="490"/>
      <c r="BP3826" s="73"/>
      <c r="BQ3826" s="73"/>
      <c r="BR3826" s="73"/>
      <c r="BS3826" s="493"/>
      <c r="BT3826" s="493"/>
      <c r="BU3826" s="493"/>
      <c r="BV3826" s="70"/>
      <c r="BW3826" s="70"/>
      <c r="BX3826" s="70"/>
      <c r="BY3826" s="70"/>
      <c r="BZ3826" s="70"/>
      <c r="CA3826" s="70"/>
      <c r="CB3826" s="70"/>
      <c r="CC3826" s="70"/>
      <c r="CD3826" s="491"/>
      <c r="CE3826" s="491"/>
      <c r="CF3826" s="491"/>
      <c r="CG3826" s="491"/>
      <c r="CH3826" s="491"/>
      <c r="CI3826" s="491"/>
      <c r="CJ3826" s="491"/>
      <c r="CK3826" s="490"/>
      <c r="CL3826" s="186"/>
    </row>
    <row r="3827" spans="67:90" x14ac:dyDescent="0.2">
      <c r="BO3827" s="490"/>
      <c r="BP3827" s="73"/>
      <c r="BQ3827" s="73"/>
      <c r="BR3827" s="73"/>
      <c r="BS3827" s="493"/>
      <c r="BT3827" s="493"/>
      <c r="BU3827" s="493"/>
      <c r="BV3827" s="70"/>
      <c r="BW3827" s="70"/>
      <c r="BX3827" s="70"/>
      <c r="BY3827" s="70"/>
      <c r="BZ3827" s="70"/>
      <c r="CA3827" s="70"/>
      <c r="CB3827" s="70"/>
      <c r="CC3827" s="70"/>
      <c r="CD3827" s="491"/>
      <c r="CE3827" s="491"/>
      <c r="CF3827" s="491"/>
      <c r="CG3827" s="491"/>
      <c r="CH3827" s="491"/>
      <c r="CI3827" s="491"/>
      <c r="CJ3827" s="491"/>
      <c r="CK3827" s="490"/>
      <c r="CL3827" s="186"/>
    </row>
    <row r="3828" spans="67:90" x14ac:dyDescent="0.2">
      <c r="BO3828" s="490"/>
      <c r="BP3828" s="73"/>
      <c r="BQ3828" s="73"/>
      <c r="BR3828" s="73"/>
      <c r="BS3828" s="493"/>
      <c r="BT3828" s="493"/>
      <c r="BU3828" s="493"/>
      <c r="BV3828" s="70"/>
      <c r="BW3828" s="70"/>
      <c r="BX3828" s="70"/>
      <c r="BY3828" s="70"/>
      <c r="BZ3828" s="70"/>
      <c r="CA3828" s="70"/>
      <c r="CB3828" s="70"/>
      <c r="CC3828" s="70"/>
      <c r="CD3828" s="491"/>
      <c r="CE3828" s="491"/>
      <c r="CF3828" s="491"/>
      <c r="CG3828" s="491"/>
      <c r="CH3828" s="491"/>
      <c r="CI3828" s="491"/>
      <c r="CJ3828" s="491"/>
      <c r="CK3828" s="490"/>
      <c r="CL3828" s="186"/>
    </row>
    <row r="3829" spans="67:90" x14ac:dyDescent="0.2">
      <c r="BO3829" s="490"/>
      <c r="BP3829" s="73"/>
      <c r="BQ3829" s="73"/>
      <c r="BR3829" s="73"/>
      <c r="BS3829" s="493"/>
      <c r="BT3829" s="493"/>
      <c r="BU3829" s="493"/>
      <c r="BV3829" s="70"/>
      <c r="BW3829" s="70"/>
      <c r="BX3829" s="70"/>
      <c r="BY3829" s="70"/>
      <c r="BZ3829" s="70"/>
      <c r="CA3829" s="70"/>
      <c r="CB3829" s="70"/>
      <c r="CC3829" s="70"/>
      <c r="CD3829" s="491"/>
      <c r="CE3829" s="491"/>
      <c r="CF3829" s="491"/>
      <c r="CG3829" s="491"/>
      <c r="CH3829" s="491"/>
      <c r="CI3829" s="491"/>
      <c r="CJ3829" s="491"/>
      <c r="CK3829" s="490"/>
      <c r="CL3829" s="186"/>
    </row>
    <row r="3830" spans="67:90" x14ac:dyDescent="0.2">
      <c r="BO3830" s="490"/>
      <c r="BP3830" s="73"/>
      <c r="BQ3830" s="73"/>
      <c r="BR3830" s="73"/>
      <c r="BS3830" s="493"/>
      <c r="BT3830" s="493"/>
      <c r="BU3830" s="493"/>
      <c r="BV3830" s="70"/>
      <c r="BW3830" s="70"/>
      <c r="BX3830" s="70"/>
      <c r="BY3830" s="70"/>
      <c r="BZ3830" s="70"/>
      <c r="CA3830" s="70"/>
      <c r="CB3830" s="70"/>
      <c r="CC3830" s="70"/>
      <c r="CD3830" s="491"/>
      <c r="CE3830" s="491"/>
      <c r="CF3830" s="491"/>
      <c r="CG3830" s="491"/>
      <c r="CH3830" s="491"/>
      <c r="CI3830" s="491"/>
      <c r="CJ3830" s="491"/>
      <c r="CK3830" s="490"/>
      <c r="CL3830" s="186"/>
    </row>
    <row r="3831" spans="67:90" x14ac:dyDescent="0.2">
      <c r="BO3831" s="490"/>
      <c r="BP3831" s="73"/>
      <c r="BQ3831" s="73"/>
      <c r="BR3831" s="73"/>
      <c r="BS3831" s="493"/>
      <c r="BT3831" s="493"/>
      <c r="BU3831" s="493"/>
      <c r="BV3831" s="70"/>
      <c r="BW3831" s="70"/>
      <c r="BX3831" s="70"/>
      <c r="BY3831" s="70"/>
      <c r="BZ3831" s="70"/>
      <c r="CA3831" s="70"/>
      <c r="CB3831" s="70"/>
      <c r="CC3831" s="70"/>
      <c r="CD3831" s="491"/>
      <c r="CE3831" s="491"/>
      <c r="CF3831" s="491"/>
      <c r="CG3831" s="491"/>
      <c r="CH3831" s="491"/>
      <c r="CI3831" s="491"/>
      <c r="CJ3831" s="491"/>
      <c r="CK3831" s="490"/>
      <c r="CL3831" s="186"/>
    </row>
    <row r="3832" spans="67:90" x14ac:dyDescent="0.2">
      <c r="BO3832" s="490"/>
      <c r="BP3832" s="73"/>
      <c r="BQ3832" s="73"/>
      <c r="BR3832" s="73"/>
      <c r="BS3832" s="493"/>
      <c r="BT3832" s="493"/>
      <c r="BU3832" s="493"/>
      <c r="BV3832" s="70"/>
      <c r="BW3832" s="70"/>
      <c r="BX3832" s="70"/>
      <c r="BY3832" s="70"/>
      <c r="BZ3832" s="70"/>
      <c r="CA3832" s="70"/>
      <c r="CB3832" s="70"/>
      <c r="CC3832" s="70"/>
      <c r="CD3832" s="491"/>
      <c r="CE3832" s="491"/>
      <c r="CF3832" s="491"/>
      <c r="CG3832" s="491"/>
      <c r="CH3832" s="491"/>
      <c r="CI3832" s="491"/>
      <c r="CJ3832" s="491"/>
      <c r="CK3832" s="490"/>
      <c r="CL3832" s="186"/>
    </row>
    <row r="3833" spans="67:90" x14ac:dyDescent="0.2">
      <c r="BO3833" s="490"/>
      <c r="BP3833" s="73"/>
      <c r="BQ3833" s="73"/>
      <c r="BR3833" s="73"/>
      <c r="BS3833" s="493"/>
      <c r="BT3833" s="493"/>
      <c r="BU3833" s="493"/>
      <c r="BV3833" s="70"/>
      <c r="BW3833" s="70"/>
      <c r="BX3833" s="70"/>
      <c r="BY3833" s="70"/>
      <c r="BZ3833" s="70"/>
      <c r="CA3833" s="70"/>
      <c r="CB3833" s="70"/>
      <c r="CC3833" s="70"/>
      <c r="CD3833" s="491"/>
      <c r="CE3833" s="491"/>
      <c r="CF3833" s="491"/>
      <c r="CG3833" s="491"/>
      <c r="CH3833" s="491"/>
      <c r="CI3833" s="491"/>
      <c r="CJ3833" s="491"/>
      <c r="CK3833" s="490"/>
      <c r="CL3833" s="186"/>
    </row>
    <row r="3834" spans="67:90" x14ac:dyDescent="0.2">
      <c r="BO3834" s="490"/>
      <c r="BP3834" s="73"/>
      <c r="BQ3834" s="73"/>
      <c r="BR3834" s="73"/>
      <c r="BS3834" s="493"/>
      <c r="BT3834" s="493"/>
      <c r="BU3834" s="493"/>
      <c r="BV3834" s="70"/>
      <c r="BW3834" s="70"/>
      <c r="BX3834" s="70"/>
      <c r="BY3834" s="70"/>
      <c r="BZ3834" s="70"/>
      <c r="CA3834" s="70"/>
      <c r="CB3834" s="70"/>
      <c r="CC3834" s="70"/>
      <c r="CD3834" s="491"/>
      <c r="CE3834" s="491"/>
      <c r="CF3834" s="491"/>
      <c r="CG3834" s="491"/>
      <c r="CH3834" s="491"/>
      <c r="CI3834" s="491"/>
      <c r="CJ3834" s="491"/>
      <c r="CK3834" s="490"/>
      <c r="CL3834" s="186"/>
    </row>
    <row r="3835" spans="67:90" x14ac:dyDescent="0.2">
      <c r="BO3835" s="490"/>
      <c r="BP3835" s="73"/>
      <c r="BQ3835" s="73"/>
      <c r="BR3835" s="73"/>
      <c r="BS3835" s="493"/>
      <c r="BT3835" s="493"/>
      <c r="BU3835" s="493"/>
      <c r="BV3835" s="70"/>
      <c r="BW3835" s="70"/>
      <c r="BX3835" s="70"/>
      <c r="BY3835" s="70"/>
      <c r="BZ3835" s="70"/>
      <c r="CA3835" s="70"/>
      <c r="CB3835" s="70"/>
      <c r="CC3835" s="70"/>
      <c r="CD3835" s="491"/>
      <c r="CE3835" s="491"/>
      <c r="CF3835" s="491"/>
      <c r="CG3835" s="491"/>
      <c r="CH3835" s="491"/>
      <c r="CI3835" s="491"/>
      <c r="CJ3835" s="491"/>
      <c r="CK3835" s="490"/>
      <c r="CL3835" s="186"/>
    </row>
    <row r="3836" spans="67:90" x14ac:dyDescent="0.2">
      <c r="BO3836" s="490"/>
      <c r="BP3836" s="73"/>
      <c r="BQ3836" s="73"/>
      <c r="BR3836" s="73"/>
      <c r="BS3836" s="493"/>
      <c r="BT3836" s="493"/>
      <c r="BU3836" s="493"/>
      <c r="BV3836" s="70"/>
      <c r="BW3836" s="70"/>
      <c r="BX3836" s="70"/>
      <c r="BY3836" s="70"/>
      <c r="BZ3836" s="70"/>
      <c r="CA3836" s="70"/>
      <c r="CB3836" s="70"/>
      <c r="CC3836" s="70"/>
      <c r="CD3836" s="491"/>
      <c r="CE3836" s="491"/>
      <c r="CF3836" s="491"/>
      <c r="CG3836" s="491"/>
      <c r="CH3836" s="491"/>
      <c r="CI3836" s="491"/>
      <c r="CJ3836" s="491"/>
      <c r="CK3836" s="490"/>
      <c r="CL3836" s="186"/>
    </row>
    <row r="3837" spans="67:90" x14ac:dyDescent="0.2">
      <c r="BO3837" s="490"/>
      <c r="BP3837" s="73"/>
      <c r="BQ3837" s="73"/>
      <c r="BR3837" s="73"/>
      <c r="BS3837" s="493"/>
      <c r="BT3837" s="493"/>
      <c r="BU3837" s="493"/>
      <c r="BV3837" s="70"/>
      <c r="BW3837" s="70"/>
      <c r="BX3837" s="70"/>
      <c r="BY3837" s="70"/>
      <c r="BZ3837" s="70"/>
      <c r="CA3837" s="70"/>
      <c r="CB3837" s="70"/>
      <c r="CC3837" s="70"/>
      <c r="CD3837" s="491"/>
      <c r="CE3837" s="491"/>
      <c r="CF3837" s="491"/>
      <c r="CG3837" s="491"/>
      <c r="CH3837" s="491"/>
      <c r="CI3837" s="491"/>
      <c r="CJ3837" s="491"/>
      <c r="CK3837" s="490"/>
      <c r="CL3837" s="186"/>
    </row>
    <row r="3838" spans="67:90" x14ac:dyDescent="0.2">
      <c r="BO3838" s="490"/>
      <c r="BP3838" s="73"/>
      <c r="BQ3838" s="73"/>
      <c r="BR3838" s="73"/>
      <c r="BS3838" s="493"/>
      <c r="BT3838" s="493"/>
      <c r="BU3838" s="493"/>
      <c r="BV3838" s="70"/>
      <c r="BW3838" s="70"/>
      <c r="BX3838" s="70"/>
      <c r="BY3838" s="70"/>
      <c r="BZ3838" s="70"/>
      <c r="CA3838" s="70"/>
      <c r="CB3838" s="70"/>
      <c r="CC3838" s="70"/>
      <c r="CD3838" s="491"/>
      <c r="CE3838" s="491"/>
      <c r="CF3838" s="491"/>
      <c r="CG3838" s="491"/>
      <c r="CH3838" s="491"/>
      <c r="CI3838" s="491"/>
      <c r="CJ3838" s="491"/>
      <c r="CK3838" s="490"/>
      <c r="CL3838" s="186"/>
    </row>
    <row r="3839" spans="67:90" x14ac:dyDescent="0.2">
      <c r="BO3839" s="490"/>
      <c r="BP3839" s="73"/>
      <c r="BQ3839" s="73"/>
      <c r="BR3839" s="73"/>
      <c r="BS3839" s="493"/>
      <c r="BT3839" s="493"/>
      <c r="BU3839" s="493"/>
      <c r="BV3839" s="70"/>
      <c r="BW3839" s="70"/>
      <c r="BX3839" s="70"/>
      <c r="BY3839" s="70"/>
      <c r="BZ3839" s="70"/>
      <c r="CA3839" s="70"/>
      <c r="CB3839" s="70"/>
      <c r="CC3839" s="70"/>
      <c r="CD3839" s="491"/>
      <c r="CE3839" s="491"/>
      <c r="CF3839" s="491"/>
      <c r="CG3839" s="491"/>
      <c r="CH3839" s="491"/>
      <c r="CI3839" s="491"/>
      <c r="CJ3839" s="491"/>
      <c r="CK3839" s="490"/>
      <c r="CL3839" s="186"/>
    </row>
    <row r="3840" spans="67:90" x14ac:dyDescent="0.2">
      <c r="BO3840" s="490"/>
      <c r="BP3840" s="73"/>
      <c r="BQ3840" s="73"/>
      <c r="BR3840" s="73"/>
      <c r="BS3840" s="493"/>
      <c r="BT3840" s="493"/>
      <c r="BU3840" s="493"/>
      <c r="BV3840" s="70"/>
      <c r="BW3840" s="70"/>
      <c r="BX3840" s="70"/>
      <c r="BY3840" s="70"/>
      <c r="BZ3840" s="70"/>
      <c r="CA3840" s="70"/>
      <c r="CB3840" s="70"/>
      <c r="CC3840" s="70"/>
      <c r="CD3840" s="491"/>
      <c r="CE3840" s="491"/>
      <c r="CF3840" s="491"/>
      <c r="CG3840" s="491"/>
      <c r="CH3840" s="491"/>
      <c r="CI3840" s="491"/>
      <c r="CJ3840" s="491"/>
      <c r="CK3840" s="490"/>
      <c r="CL3840" s="186"/>
    </row>
    <row r="3841" spans="67:90" x14ac:dyDescent="0.2">
      <c r="BO3841" s="490"/>
      <c r="BP3841" s="73"/>
      <c r="BQ3841" s="73"/>
      <c r="BR3841" s="73"/>
      <c r="BS3841" s="493"/>
      <c r="BT3841" s="493"/>
      <c r="BU3841" s="493"/>
      <c r="BV3841" s="70"/>
      <c r="BW3841" s="70"/>
      <c r="BX3841" s="70"/>
      <c r="BY3841" s="70"/>
      <c r="BZ3841" s="70"/>
      <c r="CA3841" s="70"/>
      <c r="CB3841" s="70"/>
      <c r="CC3841" s="70"/>
      <c r="CD3841" s="491"/>
      <c r="CE3841" s="491"/>
      <c r="CF3841" s="491"/>
      <c r="CG3841" s="491"/>
      <c r="CH3841" s="491"/>
      <c r="CI3841" s="491"/>
      <c r="CJ3841" s="491"/>
      <c r="CK3841" s="490"/>
      <c r="CL3841" s="186"/>
    </row>
    <row r="3842" spans="67:90" x14ac:dyDescent="0.2">
      <c r="BO3842" s="490"/>
      <c r="BP3842" s="73"/>
      <c r="BQ3842" s="73"/>
      <c r="BR3842" s="73"/>
      <c r="BS3842" s="493"/>
      <c r="BT3842" s="493"/>
      <c r="BU3842" s="493"/>
      <c r="BV3842" s="70"/>
      <c r="BW3842" s="70"/>
      <c r="BX3842" s="70"/>
      <c r="BY3842" s="70"/>
      <c r="BZ3842" s="70"/>
      <c r="CA3842" s="70"/>
      <c r="CB3842" s="70"/>
      <c r="CC3842" s="70"/>
      <c r="CD3842" s="491"/>
      <c r="CE3842" s="491"/>
      <c r="CF3842" s="491"/>
      <c r="CG3842" s="491"/>
      <c r="CH3842" s="491"/>
      <c r="CI3842" s="491"/>
      <c r="CJ3842" s="491"/>
      <c r="CK3842" s="490"/>
      <c r="CL3842" s="186"/>
    </row>
    <row r="3843" spans="67:90" x14ac:dyDescent="0.2">
      <c r="BO3843" s="490"/>
      <c r="BP3843" s="73"/>
      <c r="BQ3843" s="73"/>
      <c r="BR3843" s="73"/>
      <c r="BS3843" s="493"/>
      <c r="BT3843" s="493"/>
      <c r="BU3843" s="493"/>
      <c r="BV3843" s="70"/>
      <c r="BW3843" s="70"/>
      <c r="BX3843" s="70"/>
      <c r="BY3843" s="70"/>
      <c r="BZ3843" s="70"/>
      <c r="CA3843" s="70"/>
      <c r="CB3843" s="70"/>
      <c r="CC3843" s="70"/>
      <c r="CD3843" s="491"/>
      <c r="CE3843" s="491"/>
      <c r="CF3843" s="491"/>
      <c r="CG3843" s="491"/>
      <c r="CH3843" s="491"/>
      <c r="CI3843" s="491"/>
      <c r="CJ3843" s="491"/>
      <c r="CK3843" s="490"/>
      <c r="CL3843" s="186"/>
    </row>
    <row r="3844" spans="67:90" x14ac:dyDescent="0.2">
      <c r="BO3844" s="490"/>
      <c r="BP3844" s="73"/>
      <c r="BQ3844" s="73"/>
      <c r="BR3844" s="73"/>
      <c r="BS3844" s="493"/>
      <c r="BT3844" s="493"/>
      <c r="BU3844" s="493"/>
      <c r="BV3844" s="70"/>
      <c r="BW3844" s="70"/>
      <c r="BX3844" s="70"/>
      <c r="BY3844" s="70"/>
      <c r="BZ3844" s="70"/>
      <c r="CA3844" s="70"/>
      <c r="CB3844" s="70"/>
      <c r="CC3844" s="70"/>
      <c r="CD3844" s="491"/>
      <c r="CE3844" s="491"/>
      <c r="CF3844" s="491"/>
      <c r="CG3844" s="491"/>
      <c r="CH3844" s="491"/>
      <c r="CI3844" s="491"/>
      <c r="CJ3844" s="491"/>
      <c r="CK3844" s="490"/>
      <c r="CL3844" s="186"/>
    </row>
    <row r="3845" spans="67:90" x14ac:dyDescent="0.2">
      <c r="BO3845" s="490"/>
      <c r="BP3845" s="73"/>
      <c r="BQ3845" s="73"/>
      <c r="BR3845" s="73"/>
      <c r="BS3845" s="493"/>
      <c r="BT3845" s="493"/>
      <c r="BU3845" s="493"/>
      <c r="BV3845" s="70"/>
      <c r="BW3845" s="70"/>
      <c r="BX3845" s="70"/>
      <c r="BY3845" s="70"/>
      <c r="BZ3845" s="70"/>
      <c r="CA3845" s="70"/>
      <c r="CB3845" s="70"/>
      <c r="CC3845" s="70"/>
      <c r="CD3845" s="491"/>
      <c r="CE3845" s="491"/>
      <c r="CF3845" s="491"/>
      <c r="CG3845" s="491"/>
      <c r="CH3845" s="491"/>
      <c r="CI3845" s="491"/>
      <c r="CJ3845" s="491"/>
      <c r="CK3845" s="490"/>
      <c r="CL3845" s="186"/>
    </row>
    <row r="3846" spans="67:90" x14ac:dyDescent="0.2">
      <c r="BO3846" s="490"/>
      <c r="BP3846" s="73"/>
      <c r="BQ3846" s="73"/>
      <c r="BR3846" s="73"/>
      <c r="BS3846" s="493"/>
      <c r="BT3846" s="493"/>
      <c r="BU3846" s="493"/>
      <c r="BV3846" s="70"/>
      <c r="BW3846" s="70"/>
      <c r="BX3846" s="70"/>
      <c r="BY3846" s="70"/>
      <c r="BZ3846" s="70"/>
      <c r="CA3846" s="70"/>
      <c r="CB3846" s="70"/>
      <c r="CC3846" s="70"/>
      <c r="CD3846" s="491"/>
      <c r="CE3846" s="491"/>
      <c r="CF3846" s="491"/>
      <c r="CG3846" s="491"/>
      <c r="CH3846" s="491"/>
      <c r="CI3846" s="491"/>
      <c r="CJ3846" s="491"/>
      <c r="CK3846" s="490"/>
      <c r="CL3846" s="186"/>
    </row>
    <row r="3847" spans="67:90" x14ac:dyDescent="0.2">
      <c r="BO3847" s="490"/>
      <c r="BP3847" s="73"/>
      <c r="BQ3847" s="73"/>
      <c r="BR3847" s="73"/>
      <c r="BS3847" s="493"/>
      <c r="BT3847" s="493"/>
      <c r="BU3847" s="493"/>
      <c r="BV3847" s="70"/>
      <c r="BW3847" s="70"/>
      <c r="BX3847" s="70"/>
      <c r="BY3847" s="70"/>
      <c r="BZ3847" s="70"/>
      <c r="CA3847" s="70"/>
      <c r="CB3847" s="70"/>
      <c r="CC3847" s="70"/>
      <c r="CD3847" s="491"/>
      <c r="CE3847" s="491"/>
      <c r="CF3847" s="491"/>
      <c r="CG3847" s="491"/>
      <c r="CH3847" s="491"/>
      <c r="CI3847" s="491"/>
      <c r="CJ3847" s="491"/>
      <c r="CK3847" s="490"/>
      <c r="CL3847" s="186"/>
    </row>
    <row r="3848" spans="67:90" x14ac:dyDescent="0.2">
      <c r="BO3848" s="490"/>
      <c r="BP3848" s="73"/>
      <c r="BQ3848" s="73"/>
      <c r="BR3848" s="73"/>
      <c r="BS3848" s="493"/>
      <c r="BT3848" s="493"/>
      <c r="BU3848" s="493"/>
      <c r="BV3848" s="70"/>
      <c r="BW3848" s="70"/>
      <c r="BX3848" s="70"/>
      <c r="BY3848" s="70"/>
      <c r="BZ3848" s="70"/>
      <c r="CA3848" s="70"/>
      <c r="CB3848" s="70"/>
      <c r="CC3848" s="70"/>
      <c r="CD3848" s="491"/>
      <c r="CE3848" s="491"/>
      <c r="CF3848" s="491"/>
      <c r="CG3848" s="491"/>
      <c r="CH3848" s="491"/>
      <c r="CI3848" s="491"/>
      <c r="CJ3848" s="491"/>
      <c r="CK3848" s="490"/>
      <c r="CL3848" s="186"/>
    </row>
    <row r="3849" spans="67:90" x14ac:dyDescent="0.2">
      <c r="BO3849" s="490"/>
      <c r="BP3849" s="73"/>
      <c r="BQ3849" s="73"/>
      <c r="BR3849" s="73"/>
      <c r="BS3849" s="493"/>
      <c r="BT3849" s="493"/>
      <c r="BU3849" s="493"/>
      <c r="BV3849" s="70"/>
      <c r="BW3849" s="70"/>
      <c r="BX3849" s="70"/>
      <c r="BY3849" s="70"/>
      <c r="BZ3849" s="70"/>
      <c r="CA3849" s="70"/>
      <c r="CB3849" s="70"/>
      <c r="CC3849" s="70"/>
      <c r="CD3849" s="491"/>
      <c r="CE3849" s="491"/>
      <c r="CF3849" s="491"/>
      <c r="CG3849" s="491"/>
      <c r="CH3849" s="491"/>
      <c r="CI3849" s="491"/>
      <c r="CJ3849" s="491"/>
      <c r="CK3849" s="490"/>
      <c r="CL3849" s="186"/>
    </row>
    <row r="3850" spans="67:90" x14ac:dyDescent="0.2">
      <c r="BO3850" s="490"/>
      <c r="BP3850" s="73"/>
      <c r="BQ3850" s="73"/>
      <c r="BR3850" s="73"/>
      <c r="BS3850" s="493"/>
      <c r="BT3850" s="493"/>
      <c r="BU3850" s="493"/>
      <c r="BV3850" s="70"/>
      <c r="BW3850" s="70"/>
      <c r="BX3850" s="70"/>
      <c r="BY3850" s="70"/>
      <c r="BZ3850" s="70"/>
      <c r="CA3850" s="70"/>
      <c r="CB3850" s="70"/>
      <c r="CC3850" s="70"/>
      <c r="CD3850" s="491"/>
      <c r="CE3850" s="491"/>
      <c r="CF3850" s="491"/>
      <c r="CG3850" s="491"/>
      <c r="CH3850" s="491"/>
      <c r="CI3850" s="491"/>
      <c r="CJ3850" s="491"/>
      <c r="CK3850" s="490"/>
      <c r="CL3850" s="186"/>
    </row>
    <row r="3851" spans="67:90" x14ac:dyDescent="0.2">
      <c r="BO3851" s="490"/>
      <c r="BP3851" s="73"/>
      <c r="BQ3851" s="73"/>
      <c r="BR3851" s="73"/>
      <c r="BS3851" s="493"/>
      <c r="BT3851" s="493"/>
      <c r="BU3851" s="493"/>
      <c r="BV3851" s="70"/>
      <c r="BW3851" s="70"/>
      <c r="BX3851" s="70"/>
      <c r="BY3851" s="70"/>
      <c r="BZ3851" s="70"/>
      <c r="CA3851" s="70"/>
      <c r="CB3851" s="70"/>
      <c r="CC3851" s="70"/>
      <c r="CD3851" s="491"/>
      <c r="CE3851" s="491"/>
      <c r="CF3851" s="491"/>
      <c r="CG3851" s="491"/>
      <c r="CH3851" s="491"/>
      <c r="CI3851" s="491"/>
      <c r="CJ3851" s="491"/>
      <c r="CK3851" s="490"/>
      <c r="CL3851" s="186"/>
    </row>
    <row r="3852" spans="67:90" x14ac:dyDescent="0.2">
      <c r="BO3852" s="490"/>
      <c r="BP3852" s="73"/>
      <c r="BQ3852" s="73"/>
      <c r="BR3852" s="73"/>
      <c r="BS3852" s="493"/>
      <c r="BT3852" s="493"/>
      <c r="BU3852" s="493"/>
      <c r="BV3852" s="70"/>
      <c r="BW3852" s="70"/>
      <c r="BX3852" s="70"/>
      <c r="BY3852" s="70"/>
      <c r="BZ3852" s="70"/>
      <c r="CA3852" s="70"/>
      <c r="CB3852" s="70"/>
      <c r="CC3852" s="70"/>
      <c r="CD3852" s="491"/>
      <c r="CE3852" s="491"/>
      <c r="CF3852" s="491"/>
      <c r="CG3852" s="491"/>
      <c r="CH3852" s="491"/>
      <c r="CI3852" s="491"/>
      <c r="CJ3852" s="491"/>
      <c r="CK3852" s="490"/>
      <c r="CL3852" s="186"/>
    </row>
    <row r="3853" spans="67:90" x14ac:dyDescent="0.2">
      <c r="BO3853" s="490"/>
      <c r="BP3853" s="73"/>
      <c r="BQ3853" s="73"/>
      <c r="BR3853" s="73"/>
      <c r="BS3853" s="493"/>
      <c r="BT3853" s="493"/>
      <c r="BU3853" s="493"/>
      <c r="BV3853" s="70"/>
      <c r="BW3853" s="70"/>
      <c r="BX3853" s="70"/>
      <c r="BY3853" s="70"/>
      <c r="BZ3853" s="70"/>
      <c r="CA3853" s="70"/>
      <c r="CB3853" s="70"/>
      <c r="CC3853" s="70"/>
      <c r="CD3853" s="491"/>
      <c r="CE3853" s="491"/>
      <c r="CF3853" s="491"/>
      <c r="CG3853" s="491"/>
      <c r="CH3853" s="491"/>
      <c r="CI3853" s="491"/>
      <c r="CJ3853" s="491"/>
      <c r="CK3853" s="490"/>
      <c r="CL3853" s="186"/>
    </row>
    <row r="3854" spans="67:90" x14ac:dyDescent="0.2">
      <c r="BO3854" s="490"/>
      <c r="BP3854" s="73"/>
      <c r="BQ3854" s="73"/>
      <c r="BR3854" s="73"/>
      <c r="BS3854" s="493"/>
      <c r="BT3854" s="493"/>
      <c r="BU3854" s="493"/>
      <c r="BV3854" s="70"/>
      <c r="BW3854" s="70"/>
      <c r="BX3854" s="70"/>
      <c r="BY3854" s="70"/>
      <c r="BZ3854" s="70"/>
      <c r="CA3854" s="70"/>
      <c r="CB3854" s="70"/>
      <c r="CC3854" s="70"/>
      <c r="CD3854" s="491"/>
      <c r="CE3854" s="491"/>
      <c r="CF3854" s="491"/>
      <c r="CG3854" s="491"/>
      <c r="CH3854" s="491"/>
      <c r="CI3854" s="491"/>
      <c r="CJ3854" s="491"/>
      <c r="CK3854" s="490"/>
      <c r="CL3854" s="186"/>
    </row>
    <row r="3855" spans="67:90" x14ac:dyDescent="0.2">
      <c r="BO3855" s="490"/>
      <c r="BP3855" s="73"/>
      <c r="BQ3855" s="73"/>
      <c r="BR3855" s="73"/>
      <c r="BS3855" s="493"/>
      <c r="BT3855" s="493"/>
      <c r="BU3855" s="493"/>
      <c r="BV3855" s="70"/>
      <c r="BW3855" s="70"/>
      <c r="BX3855" s="70"/>
      <c r="BY3855" s="70"/>
      <c r="BZ3855" s="70"/>
      <c r="CA3855" s="70"/>
      <c r="CB3855" s="70"/>
      <c r="CC3855" s="70"/>
      <c r="CD3855" s="491"/>
      <c r="CE3855" s="491"/>
      <c r="CF3855" s="491"/>
      <c r="CG3855" s="491"/>
      <c r="CH3855" s="491"/>
      <c r="CI3855" s="491"/>
      <c r="CJ3855" s="491"/>
      <c r="CK3855" s="490"/>
      <c r="CL3855" s="186"/>
    </row>
    <row r="3856" spans="67:90" x14ac:dyDescent="0.2">
      <c r="BO3856" s="490"/>
      <c r="BP3856" s="73"/>
      <c r="BQ3856" s="73"/>
      <c r="BR3856" s="73"/>
      <c r="BS3856" s="493"/>
      <c r="BT3856" s="493"/>
      <c r="BU3856" s="493"/>
      <c r="BV3856" s="70"/>
      <c r="BW3856" s="70"/>
      <c r="BX3856" s="70"/>
      <c r="BY3856" s="70"/>
      <c r="BZ3856" s="70"/>
      <c r="CA3856" s="70"/>
      <c r="CB3856" s="70"/>
      <c r="CC3856" s="70"/>
      <c r="CD3856" s="491"/>
      <c r="CE3856" s="491"/>
      <c r="CF3856" s="491"/>
      <c r="CG3856" s="491"/>
      <c r="CH3856" s="491"/>
      <c r="CI3856" s="491"/>
      <c r="CJ3856" s="491"/>
      <c r="CK3856" s="490"/>
      <c r="CL3856" s="186"/>
    </row>
    <row r="3857" spans="67:90" x14ac:dyDescent="0.2">
      <c r="BO3857" s="490"/>
      <c r="BP3857" s="73"/>
      <c r="BQ3857" s="73"/>
      <c r="BR3857" s="73"/>
      <c r="BS3857" s="493"/>
      <c r="BT3857" s="493"/>
      <c r="BU3857" s="493"/>
      <c r="BV3857" s="70"/>
      <c r="BW3857" s="70"/>
      <c r="BX3857" s="70"/>
      <c r="BY3857" s="70"/>
      <c r="BZ3857" s="70"/>
      <c r="CA3857" s="70"/>
      <c r="CB3857" s="70"/>
      <c r="CC3857" s="70"/>
      <c r="CD3857" s="491"/>
      <c r="CE3857" s="491"/>
      <c r="CF3857" s="491"/>
      <c r="CG3857" s="491"/>
      <c r="CH3857" s="491"/>
      <c r="CI3857" s="491"/>
      <c r="CJ3857" s="491"/>
      <c r="CK3857" s="490"/>
      <c r="CL3857" s="186"/>
    </row>
    <row r="3858" spans="67:90" x14ac:dyDescent="0.2">
      <c r="BO3858" s="490"/>
      <c r="BP3858" s="73"/>
      <c r="BQ3858" s="73"/>
      <c r="BR3858" s="73"/>
      <c r="BS3858" s="493"/>
      <c r="BT3858" s="493"/>
      <c r="BU3858" s="493"/>
      <c r="BV3858" s="70"/>
      <c r="BW3858" s="70"/>
      <c r="BX3858" s="70"/>
      <c r="BY3858" s="70"/>
      <c r="BZ3858" s="70"/>
      <c r="CA3858" s="70"/>
      <c r="CB3858" s="70"/>
      <c r="CC3858" s="70"/>
      <c r="CD3858" s="491"/>
      <c r="CE3858" s="491"/>
      <c r="CF3858" s="491"/>
      <c r="CG3858" s="491"/>
      <c r="CH3858" s="491"/>
      <c r="CI3858" s="491"/>
      <c r="CJ3858" s="491"/>
      <c r="CK3858" s="490"/>
      <c r="CL3858" s="186"/>
    </row>
    <row r="3859" spans="67:90" x14ac:dyDescent="0.2">
      <c r="BO3859" s="490"/>
      <c r="BP3859" s="73"/>
      <c r="BQ3859" s="73"/>
      <c r="BR3859" s="73"/>
      <c r="BS3859" s="493"/>
      <c r="BT3859" s="493"/>
      <c r="BU3859" s="493"/>
      <c r="BV3859" s="70"/>
      <c r="BW3859" s="70"/>
      <c r="BX3859" s="70"/>
      <c r="BY3859" s="70"/>
      <c r="BZ3859" s="70"/>
      <c r="CA3859" s="70"/>
      <c r="CB3859" s="70"/>
      <c r="CC3859" s="70"/>
      <c r="CD3859" s="491"/>
      <c r="CE3859" s="491"/>
      <c r="CF3859" s="491"/>
      <c r="CG3859" s="491"/>
      <c r="CH3859" s="491"/>
      <c r="CI3859" s="491"/>
      <c r="CJ3859" s="491"/>
      <c r="CK3859" s="490"/>
      <c r="CL3859" s="186"/>
    </row>
    <row r="3860" spans="67:90" x14ac:dyDescent="0.2">
      <c r="BO3860" s="490"/>
      <c r="BP3860" s="73"/>
      <c r="BQ3860" s="73"/>
      <c r="BR3860" s="73"/>
      <c r="BS3860" s="493"/>
      <c r="BT3860" s="493"/>
      <c r="BU3860" s="493"/>
      <c r="BV3860" s="70"/>
      <c r="BW3860" s="70"/>
      <c r="BX3860" s="70"/>
      <c r="BY3860" s="70"/>
      <c r="BZ3860" s="70"/>
      <c r="CA3860" s="70"/>
      <c r="CB3860" s="70"/>
      <c r="CC3860" s="70"/>
      <c r="CD3860" s="491"/>
      <c r="CE3860" s="491"/>
      <c r="CF3860" s="491"/>
      <c r="CG3860" s="491"/>
      <c r="CH3860" s="491"/>
      <c r="CI3860" s="491"/>
      <c r="CJ3860" s="491"/>
      <c r="CK3860" s="490"/>
      <c r="CL3860" s="186"/>
    </row>
    <row r="3861" spans="67:90" x14ac:dyDescent="0.2">
      <c r="BO3861" s="490"/>
      <c r="BP3861" s="73"/>
      <c r="BQ3861" s="73"/>
      <c r="BR3861" s="73"/>
      <c r="BS3861" s="493"/>
      <c r="BT3861" s="493"/>
      <c r="BU3861" s="493"/>
      <c r="BV3861" s="70"/>
      <c r="BW3861" s="70"/>
      <c r="BX3861" s="70"/>
      <c r="BY3861" s="70"/>
      <c r="BZ3861" s="70"/>
      <c r="CA3861" s="70"/>
      <c r="CB3861" s="70"/>
      <c r="CC3861" s="70"/>
      <c r="CD3861" s="491"/>
      <c r="CE3861" s="491"/>
      <c r="CF3861" s="491"/>
      <c r="CG3861" s="491"/>
      <c r="CH3861" s="491"/>
      <c r="CI3861" s="491"/>
      <c r="CJ3861" s="491"/>
      <c r="CK3861" s="490"/>
      <c r="CL3861" s="186"/>
    </row>
    <row r="3862" spans="67:90" x14ac:dyDescent="0.2">
      <c r="BO3862" s="490"/>
      <c r="BP3862" s="73"/>
      <c r="BQ3862" s="73"/>
      <c r="BR3862" s="73"/>
      <c r="BS3862" s="493"/>
      <c r="BT3862" s="493"/>
      <c r="BU3862" s="493"/>
      <c r="BV3862" s="70"/>
      <c r="BW3862" s="70"/>
      <c r="BX3862" s="70"/>
      <c r="BY3862" s="70"/>
      <c r="BZ3862" s="70"/>
      <c r="CA3862" s="70"/>
      <c r="CB3862" s="70"/>
      <c r="CC3862" s="70"/>
      <c r="CD3862" s="491"/>
      <c r="CE3862" s="491"/>
      <c r="CF3862" s="491"/>
      <c r="CG3862" s="491"/>
      <c r="CH3862" s="491"/>
      <c r="CI3862" s="491"/>
      <c r="CJ3862" s="491"/>
      <c r="CK3862" s="490"/>
      <c r="CL3862" s="186"/>
    </row>
    <row r="3863" spans="67:90" x14ac:dyDescent="0.2">
      <c r="BO3863" s="490"/>
      <c r="BP3863" s="73"/>
      <c r="BQ3863" s="73"/>
      <c r="BR3863" s="73"/>
      <c r="BS3863" s="493"/>
      <c r="BT3863" s="493"/>
      <c r="BU3863" s="493"/>
      <c r="BV3863" s="70"/>
      <c r="BW3863" s="70"/>
      <c r="BX3863" s="70"/>
      <c r="BY3863" s="70"/>
      <c r="BZ3863" s="70"/>
      <c r="CA3863" s="70"/>
      <c r="CB3863" s="70"/>
      <c r="CC3863" s="70"/>
      <c r="CD3863" s="491"/>
      <c r="CE3863" s="491"/>
      <c r="CF3863" s="491"/>
      <c r="CG3863" s="491"/>
      <c r="CH3863" s="491"/>
      <c r="CI3863" s="491"/>
      <c r="CJ3863" s="491"/>
      <c r="CK3863" s="490"/>
      <c r="CL3863" s="186"/>
    </row>
    <row r="3864" spans="67:90" x14ac:dyDescent="0.2">
      <c r="BO3864" s="490"/>
      <c r="BP3864" s="73"/>
      <c r="BQ3864" s="73"/>
      <c r="BR3864" s="73"/>
      <c r="BS3864" s="493"/>
      <c r="BT3864" s="493"/>
      <c r="BU3864" s="493"/>
      <c r="BV3864" s="70"/>
      <c r="BW3864" s="70"/>
      <c r="BX3864" s="70"/>
      <c r="BY3864" s="70"/>
      <c r="BZ3864" s="70"/>
      <c r="CA3864" s="70"/>
      <c r="CB3864" s="70"/>
      <c r="CC3864" s="70"/>
      <c r="CD3864" s="491"/>
      <c r="CE3864" s="491"/>
      <c r="CF3864" s="491"/>
      <c r="CG3864" s="491"/>
      <c r="CH3864" s="491"/>
      <c r="CI3864" s="491"/>
      <c r="CJ3864" s="491"/>
      <c r="CK3864" s="490"/>
      <c r="CL3864" s="186"/>
    </row>
    <row r="3865" spans="67:90" x14ac:dyDescent="0.2">
      <c r="BO3865" s="490"/>
      <c r="BP3865" s="73"/>
      <c r="BQ3865" s="73"/>
      <c r="BR3865" s="73"/>
      <c r="BS3865" s="493"/>
      <c r="BT3865" s="493"/>
      <c r="BU3865" s="493"/>
      <c r="BV3865" s="70"/>
      <c r="BW3865" s="70"/>
      <c r="BX3865" s="70"/>
      <c r="BY3865" s="70"/>
      <c r="BZ3865" s="70"/>
      <c r="CA3865" s="70"/>
      <c r="CB3865" s="70"/>
      <c r="CC3865" s="70"/>
      <c r="CD3865" s="491"/>
      <c r="CE3865" s="491"/>
      <c r="CF3865" s="491"/>
      <c r="CG3865" s="491"/>
      <c r="CH3865" s="491"/>
      <c r="CI3865" s="491"/>
      <c r="CJ3865" s="491"/>
      <c r="CK3865" s="490"/>
      <c r="CL3865" s="186"/>
    </row>
    <row r="3866" spans="67:90" x14ac:dyDescent="0.2">
      <c r="BO3866" s="490"/>
      <c r="BP3866" s="73"/>
      <c r="BQ3866" s="73"/>
      <c r="BR3866" s="73"/>
      <c r="BS3866" s="493"/>
      <c r="BT3866" s="493"/>
      <c r="BU3866" s="493"/>
      <c r="BV3866" s="70"/>
      <c r="BW3866" s="70"/>
      <c r="BX3866" s="70"/>
      <c r="BY3866" s="70"/>
      <c r="BZ3866" s="70"/>
      <c r="CA3866" s="70"/>
      <c r="CB3866" s="70"/>
      <c r="CC3866" s="70"/>
      <c r="CD3866" s="491"/>
      <c r="CE3866" s="491"/>
      <c r="CF3866" s="491"/>
      <c r="CG3866" s="491"/>
      <c r="CH3866" s="491"/>
      <c r="CI3866" s="491"/>
      <c r="CJ3866" s="491"/>
      <c r="CK3866" s="490"/>
      <c r="CL3866" s="186"/>
    </row>
    <row r="3867" spans="67:90" x14ac:dyDescent="0.2">
      <c r="BO3867" s="490"/>
      <c r="BP3867" s="73"/>
      <c r="BQ3867" s="73"/>
      <c r="BR3867" s="73"/>
      <c r="BS3867" s="493"/>
      <c r="BT3867" s="493"/>
      <c r="BU3867" s="493"/>
      <c r="BV3867" s="70"/>
      <c r="BW3867" s="70"/>
      <c r="BX3867" s="70"/>
      <c r="BY3867" s="70"/>
      <c r="BZ3867" s="70"/>
      <c r="CA3867" s="70"/>
      <c r="CB3867" s="70"/>
      <c r="CC3867" s="70"/>
      <c r="CD3867" s="491"/>
      <c r="CE3867" s="491"/>
      <c r="CF3867" s="491"/>
      <c r="CG3867" s="491"/>
      <c r="CH3867" s="491"/>
      <c r="CI3867" s="491"/>
      <c r="CJ3867" s="491"/>
      <c r="CK3867" s="490"/>
      <c r="CL3867" s="186"/>
    </row>
    <row r="3868" spans="67:90" x14ac:dyDescent="0.2">
      <c r="BO3868" s="490"/>
      <c r="BP3868" s="73"/>
      <c r="BQ3868" s="73"/>
      <c r="BR3868" s="73"/>
      <c r="BS3868" s="493"/>
      <c r="BT3868" s="493"/>
      <c r="BU3868" s="493"/>
      <c r="BV3868" s="70"/>
      <c r="BW3868" s="70"/>
      <c r="BX3868" s="70"/>
      <c r="BY3868" s="70"/>
      <c r="BZ3868" s="70"/>
      <c r="CA3868" s="70"/>
      <c r="CB3868" s="70"/>
      <c r="CC3868" s="70"/>
      <c r="CD3868" s="491"/>
      <c r="CE3868" s="491"/>
      <c r="CF3868" s="491"/>
      <c r="CG3868" s="491"/>
      <c r="CH3868" s="491"/>
      <c r="CI3868" s="491"/>
      <c r="CJ3868" s="491"/>
      <c r="CK3868" s="490"/>
      <c r="CL3868" s="186"/>
    </row>
    <row r="3869" spans="67:90" x14ac:dyDescent="0.2">
      <c r="BO3869" s="490"/>
      <c r="BP3869" s="73"/>
      <c r="BQ3869" s="73"/>
      <c r="BR3869" s="73"/>
      <c r="BS3869" s="493"/>
      <c r="BT3869" s="493"/>
      <c r="BU3869" s="493"/>
      <c r="BV3869" s="70"/>
      <c r="BW3869" s="70"/>
      <c r="BX3869" s="70"/>
      <c r="BY3869" s="70"/>
      <c r="BZ3869" s="70"/>
      <c r="CA3869" s="70"/>
      <c r="CB3869" s="70"/>
      <c r="CC3869" s="70"/>
      <c r="CD3869" s="491"/>
      <c r="CE3869" s="491"/>
      <c r="CF3869" s="491"/>
      <c r="CG3869" s="491"/>
      <c r="CH3869" s="491"/>
      <c r="CI3869" s="491"/>
      <c r="CJ3869" s="491"/>
      <c r="CK3869" s="490"/>
      <c r="CL3869" s="186"/>
    </row>
    <row r="3870" spans="67:90" x14ac:dyDescent="0.2">
      <c r="BO3870" s="490"/>
      <c r="BP3870" s="73"/>
      <c r="BQ3870" s="73"/>
      <c r="BR3870" s="73"/>
      <c r="BS3870" s="493"/>
      <c r="BT3870" s="493"/>
      <c r="BU3870" s="493"/>
      <c r="BV3870" s="70"/>
      <c r="BW3870" s="70"/>
      <c r="BX3870" s="70"/>
      <c r="BY3870" s="70"/>
      <c r="BZ3870" s="70"/>
      <c r="CA3870" s="70"/>
      <c r="CB3870" s="70"/>
      <c r="CC3870" s="70"/>
      <c r="CD3870" s="491"/>
      <c r="CE3870" s="491"/>
      <c r="CF3870" s="491"/>
      <c r="CG3870" s="491"/>
      <c r="CH3870" s="491"/>
      <c r="CI3870" s="491"/>
      <c r="CJ3870" s="491"/>
      <c r="CK3870" s="490"/>
      <c r="CL3870" s="186"/>
    </row>
    <row r="3871" spans="67:90" x14ac:dyDescent="0.2">
      <c r="BO3871" s="490"/>
      <c r="BP3871" s="73"/>
      <c r="BQ3871" s="73"/>
      <c r="BR3871" s="73"/>
      <c r="BS3871" s="493"/>
      <c r="BT3871" s="493"/>
      <c r="BU3871" s="493"/>
      <c r="BV3871" s="70"/>
      <c r="BW3871" s="70"/>
      <c r="BX3871" s="70"/>
      <c r="BY3871" s="70"/>
      <c r="BZ3871" s="70"/>
      <c r="CA3871" s="70"/>
      <c r="CB3871" s="70"/>
      <c r="CC3871" s="70"/>
      <c r="CD3871" s="491"/>
      <c r="CE3871" s="491"/>
      <c r="CF3871" s="491"/>
      <c r="CG3871" s="491"/>
      <c r="CH3871" s="491"/>
      <c r="CI3871" s="491"/>
      <c r="CJ3871" s="491"/>
      <c r="CK3871" s="490"/>
      <c r="CL3871" s="186"/>
    </row>
    <row r="3872" spans="67:90" x14ac:dyDescent="0.2">
      <c r="BO3872" s="490"/>
      <c r="BP3872" s="73"/>
      <c r="BQ3872" s="73"/>
      <c r="BR3872" s="73"/>
      <c r="BS3872" s="493"/>
      <c r="BT3872" s="493"/>
      <c r="BU3872" s="493"/>
      <c r="BV3872" s="70"/>
      <c r="BW3872" s="70"/>
      <c r="BX3872" s="70"/>
      <c r="BY3872" s="70"/>
      <c r="BZ3872" s="70"/>
      <c r="CA3872" s="70"/>
      <c r="CB3872" s="70"/>
      <c r="CC3872" s="70"/>
      <c r="CD3872" s="491"/>
      <c r="CE3872" s="491"/>
      <c r="CF3872" s="491"/>
      <c r="CG3872" s="491"/>
      <c r="CH3872" s="491"/>
      <c r="CI3872" s="491"/>
      <c r="CJ3872" s="491"/>
      <c r="CK3872" s="490"/>
      <c r="CL3872" s="186"/>
    </row>
    <row r="3873" spans="67:90" x14ac:dyDescent="0.2">
      <c r="BO3873" s="490"/>
      <c r="BP3873" s="73"/>
      <c r="BQ3873" s="73"/>
      <c r="BR3873" s="73"/>
      <c r="BS3873" s="493"/>
      <c r="BT3873" s="493"/>
      <c r="BU3873" s="493"/>
      <c r="BV3873" s="70"/>
      <c r="BW3873" s="70"/>
      <c r="BX3873" s="70"/>
      <c r="BY3873" s="70"/>
      <c r="BZ3873" s="70"/>
      <c r="CA3873" s="70"/>
      <c r="CB3873" s="70"/>
      <c r="CC3873" s="70"/>
      <c r="CD3873" s="491"/>
      <c r="CE3873" s="491"/>
      <c r="CF3873" s="491"/>
      <c r="CG3873" s="491"/>
      <c r="CH3873" s="491"/>
      <c r="CI3873" s="491"/>
      <c r="CJ3873" s="491"/>
      <c r="CK3873" s="490"/>
      <c r="CL3873" s="186"/>
    </row>
    <row r="3874" spans="67:90" x14ac:dyDescent="0.2">
      <c r="BO3874" s="490"/>
      <c r="BP3874" s="73"/>
      <c r="BQ3874" s="73"/>
      <c r="BR3874" s="73"/>
      <c r="BS3874" s="493"/>
      <c r="BT3874" s="493"/>
      <c r="BU3874" s="493"/>
      <c r="BV3874" s="70"/>
      <c r="BW3874" s="70"/>
      <c r="BX3874" s="70"/>
      <c r="BY3874" s="70"/>
      <c r="BZ3874" s="70"/>
      <c r="CA3874" s="70"/>
      <c r="CB3874" s="70"/>
      <c r="CC3874" s="70"/>
      <c r="CD3874" s="491"/>
      <c r="CE3874" s="491"/>
      <c r="CF3874" s="491"/>
      <c r="CG3874" s="491"/>
      <c r="CH3874" s="491"/>
      <c r="CI3874" s="491"/>
      <c r="CJ3874" s="491"/>
      <c r="CK3874" s="490"/>
      <c r="CL3874" s="186"/>
    </row>
    <row r="3875" spans="67:90" x14ac:dyDescent="0.2">
      <c r="BO3875" s="490"/>
      <c r="BP3875" s="73"/>
      <c r="BQ3875" s="73"/>
      <c r="BR3875" s="73"/>
      <c r="BS3875" s="493"/>
      <c r="BT3875" s="493"/>
      <c r="BU3875" s="493"/>
      <c r="BV3875" s="70"/>
      <c r="BW3875" s="70"/>
      <c r="BX3875" s="70"/>
      <c r="BY3875" s="70"/>
      <c r="BZ3875" s="70"/>
      <c r="CA3875" s="70"/>
      <c r="CB3875" s="70"/>
      <c r="CC3875" s="70"/>
      <c r="CD3875" s="491"/>
      <c r="CE3875" s="491"/>
      <c r="CF3875" s="491"/>
      <c r="CG3875" s="491"/>
      <c r="CH3875" s="491"/>
      <c r="CI3875" s="491"/>
      <c r="CJ3875" s="491"/>
      <c r="CK3875" s="490"/>
      <c r="CL3875" s="186"/>
    </row>
    <row r="3876" spans="67:90" x14ac:dyDescent="0.2">
      <c r="BO3876" s="490"/>
      <c r="BP3876" s="73"/>
      <c r="BQ3876" s="73"/>
      <c r="BR3876" s="73"/>
      <c r="BS3876" s="493"/>
      <c r="BT3876" s="493"/>
      <c r="BU3876" s="493"/>
      <c r="BV3876" s="70"/>
      <c r="BW3876" s="70"/>
      <c r="BX3876" s="70"/>
      <c r="BY3876" s="70"/>
      <c r="BZ3876" s="70"/>
      <c r="CA3876" s="70"/>
      <c r="CB3876" s="70"/>
      <c r="CC3876" s="70"/>
      <c r="CD3876" s="491"/>
      <c r="CE3876" s="491"/>
      <c r="CF3876" s="491"/>
      <c r="CG3876" s="491"/>
      <c r="CH3876" s="491"/>
      <c r="CI3876" s="491"/>
      <c r="CJ3876" s="491"/>
      <c r="CK3876" s="490"/>
      <c r="CL3876" s="186"/>
    </row>
  </sheetData>
  <mergeCells count="1">
    <mergeCell ref="A2:B3"/>
  </mergeCells>
  <conditionalFormatting sqref="F1:Y1048576 AY16:BB1048576 BD16:BN1048576">
    <cfRule type="expression" dxfId="473" priority="61">
      <formula>LEFT($B1,4)="_Mil"</formula>
    </cfRule>
  </conditionalFormatting>
  <conditionalFormatting sqref="J1:J1048576 L1:L1048576 AY16:BB1048576 BD16:BN1048576">
    <cfRule type="expression" dxfId="472" priority="60">
      <formula>AND(ISNUMBER(J1),OR(ROUND(J1,2)&lt;0,ROUND(J1,2)&gt;1))</formula>
    </cfRule>
  </conditionalFormatting>
  <conditionalFormatting sqref="F1:F1048576 H1:H1048576 N1:N1048576 P1:P1048576 R1:R1048576 T1:T1048576 V1:V1048576 X1:X1048576 Z1:AI14 Z15:AK15 AM15:AR15 AU15:AW15 Z16:AW1048576 BI16:BL1048576">
    <cfRule type="expression" dxfId="471" priority="59">
      <formula>AND(ISNUMBER(F1),ROUND(F1,0)&lt;0)</formula>
    </cfRule>
  </conditionalFormatting>
  <conditionalFormatting sqref="F1:F1048576 H1:H1048576 J1:J1048576 L1:L1048576 N1:N1048576 P1:P1048576 R1:R1048576 T1:T1048576 V1:V1048576 X1:X1048576">
    <cfRule type="expression" dxfId="470" priority="62">
      <formula>AND(ISNUMBER(G1),ISNUMBER(F1),G1&gt;=40%)</formula>
    </cfRule>
    <cfRule type="expression" dxfId="469" priority="62">
      <formula>AND(ISNUMBER(G1),ISNUMBER(F1),G1&gt;=20%,G1&lt;40%)</formula>
    </cfRule>
    <cfRule type="expression" dxfId="468" priority="62">
      <formula>AND(ISNUMBER(G1),ISNUMBER(F1),G1&lt;20%)</formula>
    </cfRule>
  </conditionalFormatting>
  <conditionalFormatting sqref="AM1:AR14">
    <cfRule type="expression" dxfId="467" priority="55">
      <formula>LEFT($B1,4)="_Mil"</formula>
    </cfRule>
  </conditionalFormatting>
  <conditionalFormatting sqref="AL1:AL3 AL5:AL14">
    <cfRule type="cellIs" dxfId="466" priority="54" operator="lessThan">
      <formula>0</formula>
    </cfRule>
  </conditionalFormatting>
  <conditionalFormatting sqref="AM1:AM14">
    <cfRule type="containsText" dxfId="465" priority="53" operator="containsText" text="SUBNAT not reported">
      <formula>NOT(ISERROR(SEARCH("SUBNAT not reported",AM1)))</formula>
    </cfRule>
  </conditionalFormatting>
  <conditionalFormatting sqref="AN1:AN14">
    <cfRule type="expression" dxfId="464" priority="52">
      <formula>AND(ROW($X1)&gt;14,$X1&lt;&gt;$W1)</formula>
    </cfRule>
  </conditionalFormatting>
  <conditionalFormatting sqref="AP1:AP14">
    <cfRule type="expression" dxfId="463" priority="51">
      <formula>AND(ROW($Z1)&gt;14,$Z1&lt;&gt;$Y1)</formula>
    </cfRule>
  </conditionalFormatting>
  <conditionalFormatting sqref="AM1:AN14">
    <cfRule type="expression" dxfId="462" priority="50">
      <formula>AND(ROW(AM1)&gt;14,OR(ROUND(AM1,2)&gt;100%,ROUND(AM1,2)&lt;0))</formula>
    </cfRule>
  </conditionalFormatting>
  <conditionalFormatting sqref="AJ4">
    <cfRule type="expression" dxfId="461" priority="49">
      <formula>LEFT($B4,4)="_Mil"</formula>
    </cfRule>
  </conditionalFormatting>
  <conditionalFormatting sqref="AK4:AL4">
    <cfRule type="expression" dxfId="460" priority="48">
      <formula>LEFT($B4,4)="_Mil"</formula>
    </cfRule>
  </conditionalFormatting>
  <conditionalFormatting sqref="AJ8:AJ10">
    <cfRule type="expression" dxfId="459" priority="47">
      <formula>AND(ISNUMBER(AJ8),ROUND(AJ8,0)&lt;0)</formula>
    </cfRule>
  </conditionalFormatting>
  <conditionalFormatting sqref="AK8:AK10">
    <cfRule type="expression" dxfId="458" priority="46">
      <formula>AND(ISNUMBER(AK8),ROUND(AK8,0)&lt;0)</formula>
    </cfRule>
  </conditionalFormatting>
  <conditionalFormatting sqref="AL15">
    <cfRule type="cellIs" dxfId="457" priority="45" operator="lessThan">
      <formula>0</formula>
    </cfRule>
  </conditionalFormatting>
  <conditionalFormatting sqref="AS1:AT14">
    <cfRule type="expression" dxfId="456" priority="44">
      <formula>$C1="&lt;01"</formula>
    </cfRule>
  </conditionalFormatting>
  <conditionalFormatting sqref="AS1:AT14">
    <cfRule type="expression" dxfId="455" priority="43">
      <formula>AND(ISNUMBER(AS1),ROUND(AS1,2)&lt;98%)</formula>
    </cfRule>
  </conditionalFormatting>
  <conditionalFormatting sqref="AS1:AT14">
    <cfRule type="expression" dxfId="454" priority="42">
      <formula>AND(ISNUMBER(AS1),OR(ROUND(AS1,2)&lt;0,ROUND(AS1,2)&gt;1))</formula>
    </cfRule>
  </conditionalFormatting>
  <conditionalFormatting sqref="AU1:AW2">
    <cfRule type="expression" dxfId="453" priority="41">
      <formula>AND(ISNUMBER(AU1),ROUND(AU1,0)&lt;0)</formula>
    </cfRule>
  </conditionalFormatting>
  <conditionalFormatting sqref="AU3:AU14">
    <cfRule type="expression" dxfId="452" priority="40">
      <formula>AND(ROW(AU3)&gt;14,$B3&lt;&gt;"",NOT($C3="&lt;01"))</formula>
    </cfRule>
  </conditionalFormatting>
  <conditionalFormatting sqref="AS15:AT15">
    <cfRule type="expression" dxfId="451" priority="39">
      <formula>$C15="&lt;01"</formula>
    </cfRule>
  </conditionalFormatting>
  <conditionalFormatting sqref="AS15:AT15">
    <cfRule type="expression" dxfId="450" priority="38">
      <formula>AND(ISNUMBER(AS15),ROUND(AS15,2)&lt;98%)</formula>
    </cfRule>
  </conditionalFormatting>
  <conditionalFormatting sqref="AS15:AT15">
    <cfRule type="expression" dxfId="449" priority="37">
      <formula>AND(ISNUMBER(AS15),OR(ROUND(AS15,2)&lt;0,ROUND(AS15,2)&gt;1))</formula>
    </cfRule>
  </conditionalFormatting>
  <conditionalFormatting sqref="BI1:BI15">
    <cfRule type="expression" dxfId="448" priority="36">
      <formula>AND(ROW(BI1)&gt;14,ISNUMBER(BI1),ROUND(BI1,2)&lt;100%)</formula>
    </cfRule>
  </conditionalFormatting>
  <conditionalFormatting sqref="BI1:BI15">
    <cfRule type="expression" dxfId="447" priority="63">
      <formula>AND($C1="&lt;01",ROW(BI1)&gt;14,$B1&lt;&gt;"")</formula>
    </cfRule>
  </conditionalFormatting>
  <conditionalFormatting sqref="BI1:BI15">
    <cfRule type="expression" dxfId="446" priority="34">
      <formula>AND(ROW(BI1)&gt;14,OR(ROUND(BI1,2)&gt;100%,ROUND(BI1,2)&lt;0))</formula>
    </cfRule>
  </conditionalFormatting>
  <conditionalFormatting sqref="BN5:BN12">
    <cfRule type="expression" dxfId="445" priority="33">
      <formula>AND(ISNUMBER(BN5),ROUND(BN5,0)&lt;0)</formula>
    </cfRule>
  </conditionalFormatting>
  <conditionalFormatting sqref="AY1:BA14">
    <cfRule type="expression" dxfId="444" priority="32">
      <formula>$C1="&lt;01"</formula>
    </cfRule>
  </conditionalFormatting>
  <conditionalFormatting sqref="AY1:BA14">
    <cfRule type="expression" dxfId="443" priority="31">
      <formula>AND(ISNUMBER(AY1),OR(ROUND(AY1,2)&lt;0,ROUND(AY1,2)&gt;1))</formula>
    </cfRule>
  </conditionalFormatting>
  <conditionalFormatting sqref="AY1:BA14">
    <cfRule type="expression" dxfId="442" priority="64">
      <formula>AND(ISNUMBER(AY1),ROUND(AY1,2)&lt;95%)</formula>
    </cfRule>
  </conditionalFormatting>
  <conditionalFormatting sqref="BB1:BB14">
    <cfRule type="expression" dxfId="441" priority="29">
      <formula>AND(ISNUMBER(BB1),ROUND(BB1,0)&lt;0)</formula>
    </cfRule>
  </conditionalFormatting>
  <conditionalFormatting sqref="BA15">
    <cfRule type="expression" dxfId="440" priority="28">
      <formula>$C15="&lt;01"</formula>
    </cfRule>
  </conditionalFormatting>
  <conditionalFormatting sqref="BA15">
    <cfRule type="expression" dxfId="439" priority="27">
      <formula>AND(ISNUMBER(BA15),OR(ROUND(BA15,2)&lt;0,ROUND(BA15,2)&gt;1))</formula>
    </cfRule>
  </conditionalFormatting>
  <conditionalFormatting sqref="BA15">
    <cfRule type="expression" dxfId="438" priority="65">
      <formula>AND(ISNUMBER(BA15),ROUND(BA15,2)&lt;95%)</formula>
    </cfRule>
  </conditionalFormatting>
  <conditionalFormatting sqref="BG1:BN14">
    <cfRule type="expression" dxfId="437" priority="25">
      <formula>LEFT($B1,4)="_Mil"</formula>
    </cfRule>
  </conditionalFormatting>
  <conditionalFormatting sqref="BD1:BE14">
    <cfRule type="expression" dxfId="436" priority="24">
      <formula>AND(ROW(BD1)&gt;14,ISNUMBER(BD1),ROUND(BD1,2)&lt;95%)</formula>
    </cfRule>
  </conditionalFormatting>
  <conditionalFormatting sqref="BD1:BE14">
    <cfRule type="expression" dxfId="435" priority="23">
      <formula>AND(ROW(BD1)&gt;14,OR(ROUND(BD1,2)&gt;100%,ROUND(BD1,2)&lt;0))</formula>
    </cfRule>
  </conditionalFormatting>
  <conditionalFormatting sqref="AX1:AX1048576">
    <cfRule type="expression" dxfId="434" priority="22">
      <formula>AND(ISNUMBER(AX1),ROUND(AX1,0)&lt;0)</formula>
    </cfRule>
  </conditionalFormatting>
  <conditionalFormatting sqref="BC1:BC1048576">
    <cfRule type="expression" dxfId="433" priority="21">
      <formula>AND(ISNUMBER(BC1),ROUND(BC1,0)&lt;0)</formula>
    </cfRule>
  </conditionalFormatting>
  <conditionalFormatting sqref="BO1:BO1048576">
    <cfRule type="expression" dxfId="432" priority="20">
      <formula>AND(ISNUMBER($AW1),ROUND($AW1,2)&gt;0)</formula>
    </cfRule>
  </conditionalFormatting>
  <conditionalFormatting sqref="CL1:CL1048576">
    <cfRule type="expression" dxfId="431" priority="19">
      <formula>LEFT($B1,4)="_Mil"</formula>
    </cfRule>
  </conditionalFormatting>
  <conditionalFormatting sqref="CB1:CB1048576 CI1:CI1048576">
    <cfRule type="expression" dxfId="430" priority="18">
      <formula>AND(ROW(CB1)&gt;14,$B1&lt;&gt;"",NOT($C1="&lt;01"))</formula>
    </cfRule>
  </conditionalFormatting>
  <conditionalFormatting sqref="BT1:BU1048576 BW1:CA1048576 CD1:CH1048576">
    <cfRule type="expression" dxfId="429" priority="17">
      <formula>AND($C1="&lt;01",ROW(BT1)&gt;14,$B1&lt;&gt;"")</formula>
    </cfRule>
  </conditionalFormatting>
  <conditionalFormatting sqref="BX1:BY1048576 CE1:CF1048576">
    <cfRule type="expression" dxfId="428" priority="16">
      <formula>AND(ROW(BX1)&gt;14,$B1&lt;&gt;"",OR($C1="&lt;01",$C1="01-04",$C1="05-09"))</formula>
    </cfRule>
  </conditionalFormatting>
  <conditionalFormatting sqref="CA1:CA1048576 CH1:CH1048576 CI15:CJ15">
    <cfRule type="expression" dxfId="427" priority="14">
      <formula>AND(ROW(BT1)&gt;14,$B1&lt;&gt;"",$D1&lt;&gt;"Male")</formula>
    </cfRule>
    <cfRule type="expression" dxfId="426" priority="14">
      <formula>AND(ROW(BQ1)&gt;14,$B1&lt;&gt;"",OR($C1="&lt;01",$C1="01-04",$C1="05-09",$C1="10-14"))</formula>
    </cfRule>
  </conditionalFormatting>
  <conditionalFormatting sqref="BX1:BY1048576 CE1:CF1048576 CG15:CJ15">
    <cfRule type="expression" dxfId="425" priority="13">
      <formula>AND(ROW(BP1)&gt;14,$B1&lt;&gt;"",$D1&lt;&gt;"Female")</formula>
    </cfRule>
  </conditionalFormatting>
  <conditionalFormatting sqref="BS1:BS1048576">
    <cfRule type="expression" dxfId="424" priority="12">
      <formula>AND(ROW(BS1)&gt;14,ISNUMBER(BS1),ROUND(BS1,2)&lt;95%)</formula>
    </cfRule>
  </conditionalFormatting>
  <conditionalFormatting sqref="BO1:BO1048576 BS1:BS1048576 BU1:BU1048576 CD1:CK1048576">
    <cfRule type="expression" dxfId="423" priority="11">
      <formula>AND(ROW(BO1)&gt;14,OR(ROUND(BO1,2)&gt;100%,ROUND(BO1,2)&lt;0))</formula>
    </cfRule>
  </conditionalFormatting>
  <conditionalFormatting sqref="BW1:CJ1048576">
    <cfRule type="expression" dxfId="422" priority="7">
      <formula>AND(ROW(BW1)&gt;14,ISNUMBER(BW1),SUM($AX1)=0,SUM(BW1)&lt;&gt;0)</formula>
    </cfRule>
  </conditionalFormatting>
  <conditionalFormatting sqref="CG15:CJ15">
    <cfRule type="expression" dxfId="421" priority="6">
      <formula>AND(ROW(CG15)&gt;14,$B15&lt;&gt;"",OR($C15="&lt;01",$C15="01-04",$C15="05-09"))</formula>
    </cfRule>
  </conditionalFormatting>
  <conditionalFormatting sqref="CI15:CJ15">
    <cfRule type="expression" dxfId="420" priority="4">
      <formula>AND($C15="&lt;01",ROW(CI15)&gt;14,$B15&lt;&gt;"")</formula>
    </cfRule>
  </conditionalFormatting>
  <conditionalFormatting sqref="CJ15">
    <cfRule type="expression" dxfId="419" priority="1">
      <formula>AND(ROW(CJ15)&gt;14,$B15&lt;&gt;"",NOT($C15="&lt;01"))</formula>
    </cfRule>
  </conditionalFormatting>
  <conditionalFormatting sqref="BV1:CJ1048576">
    <cfRule type="expression" dxfId="418" priority="3499">
      <formula>AND(ROW($BE1)&gt;14,$B1&lt;&gt;"",$C1="&lt;01",OR(SUM($BE1)&lt;&gt;0,SUM($BR1)&lt;&gt;0))</formula>
    </cfRule>
    <cfRule type="expression" dxfId="417" priority="3500">
      <formula>AND(ROW(BV1)&gt;14,$B1&lt;&gt;"",OR(SUM($BE1)&lt;0,SUM($BR1)&lt;0))</formula>
    </cfRule>
  </conditionalFormatting>
  <conditionalFormatting sqref="BU1:BU1048576">
    <cfRule type="expression" dxfId="416" priority="3501">
      <formula>AND(ISNUMBER($BN1),OR(AND(OR(SUM($Y1)&lt;70%,LEFT($B1,4)="_Mil"),SUM($BN1)&lt;30%),AND(OR(SUM($Y1)&gt;=70%,SUM($Y1)&lt;80%),SUM($BN1)&lt;50%),AND(SUM($Y1)&gt;=80%,SUM($BN1)&lt;75%)))</formula>
    </cfRule>
  </conditionalFormatting>
  <hyperlinks>
    <hyperlink ref="AU3" location="EID!N:N" display="PMTCT_HEI_POS Linked to ART (FY22)" xr:uid="{BBA66A2D-DAAF-734A-B1CC-06EBB43D3910}"/>
    <hyperlink ref="BW3" location="HTS!N:U" display="HTS_INDEX (FY22)" xr:uid="{0F0D3F58-C788-1346-9A29-7B8BC8A4D791}"/>
    <hyperlink ref="BX3" location="PMTCT!AB:AB" display="PMTCT_STAT New Positives (FY22)" xr:uid="{D36B2B6D-FE39-0E49-BF96-769734C5AE45}"/>
    <hyperlink ref="BY3" location="PMTCT!AJ:AJ" display="HTS_TST Post ANC1 New Positives (FY22)" xr:uid="{A6BDB128-C2AA-3F41-913A-BDD5CE73AA4E}"/>
    <hyperlink ref="BZ3" location="TB!Q:Q" display="TB_STAT New Positives (FY22)" xr:uid="{61C4AED8-A300-AE49-B3BA-EFFB75A3B84D}"/>
    <hyperlink ref="CA3" location="VMMC!AC:AC" display="VMMC Tested Positives (FY22)" xr:uid="{0DDE2680-FD52-8642-9FB6-A9147585A2D1}"/>
    <hyperlink ref="CB3" location="EID!M:M" display="PMTCT_HEI_POS" xr:uid="{60EE7028-D7D4-B540-B7C6-031718BCC1DD}"/>
    <hyperlink ref="CC3" location="HTS!M:M" display="HTS_TST_POS from All Other Modalities (FY22)" xr:uid="{EB1EDF00-F8C6-544D-A3D2-53DF5F042ACF}"/>
  </hyperlinks>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E15"/>
  <sheetViews>
    <sheetView zoomScale="130" zoomScaleNormal="130" workbookViewId="0">
      <pane xSplit="5" ySplit="14" topLeftCell="W15" activePane="bottomRight" state="frozen"/>
      <selection pane="topRight"/>
      <selection pane="bottomLeft"/>
      <selection pane="bottomRight" activeCell="AD14" sqref="AD14"/>
    </sheetView>
  </sheetViews>
  <sheetFormatPr baseColWidth="10" defaultRowHeight="16" x14ac:dyDescent="0.2"/>
  <cols>
    <col min="1" max="1" width="16.1640625" style="23" customWidth="1"/>
    <col min="2" max="2" width="30.83203125" style="25" customWidth="1"/>
    <col min="3" max="3" width="10.83203125" style="25" customWidth="1"/>
    <col min="4" max="4" width="7.83203125" style="25" customWidth="1"/>
    <col min="5" max="5" width="15.5" style="25" hidden="1" customWidth="1"/>
    <col min="6" max="7" width="11.83203125" style="61" customWidth="1"/>
    <col min="8" max="8" width="11.83203125" style="170" customWidth="1"/>
    <col min="9" max="9" width="11.83203125" style="61" customWidth="1"/>
    <col min="10" max="11" width="11.83203125" style="176" customWidth="1"/>
    <col min="12" max="18" width="11.83203125" style="67" customWidth="1"/>
    <col min="19" max="19" width="11.83203125" style="91" customWidth="1"/>
    <col min="20" max="20" width="11.83203125" style="19" customWidth="1"/>
    <col min="21" max="21" width="11.83203125" style="105" customWidth="1"/>
    <col min="22" max="22" width="11.83203125" style="138" customWidth="1"/>
    <col min="23" max="23" width="11.83203125" style="19" customWidth="1"/>
    <col min="24" max="24" width="11.83203125" style="105" customWidth="1"/>
    <col min="25" max="25" width="11.83203125" style="138" customWidth="1"/>
    <col min="26" max="29" width="11.83203125" style="215" customWidth="1"/>
    <col min="30" max="30" width="11.83203125" style="55" customWidth="1"/>
    <col min="31" max="31" width="11.83203125" style="108" customWidth="1"/>
    <col min="32" max="33" width="11.83203125" style="55" customWidth="1"/>
    <col min="34" max="34" width="11.83203125" style="101" customWidth="1"/>
    <col min="35" max="37" width="11.83203125" style="55" customWidth="1"/>
    <col min="38" max="38" width="11.83203125" style="317" customWidth="1"/>
    <col min="39" max="39" width="11.83203125" style="83" customWidth="1"/>
    <col min="40" max="40" width="11.83203125" style="55" customWidth="1"/>
    <col min="41" max="41" width="11.83203125" style="101" customWidth="1"/>
    <col min="42" max="42" width="11.83203125" style="83" customWidth="1"/>
    <col min="43" max="43" width="11.83203125" style="55" customWidth="1"/>
    <col min="44" max="44" width="11.83203125" style="80" customWidth="1"/>
    <col min="45" max="47" width="11.83203125" style="215" customWidth="1"/>
    <col min="48" max="48" width="11.83203125" style="83" customWidth="1"/>
    <col min="49" max="49" width="11.83203125" style="55" customWidth="1"/>
    <col min="50" max="50" width="11.83203125" style="58" customWidth="1"/>
    <col min="51" max="51" width="11.83203125" style="80" customWidth="1"/>
    <col min="52" max="52" width="11.83203125" style="79" customWidth="1"/>
    <col min="53" max="57" width="11.83203125" style="215" customWidth="1"/>
    <col min="58" max="16384" width="10.83203125" style="23"/>
  </cols>
  <sheetData>
    <row r="1" spans="1:57" s="44" customFormat="1" ht="31" customHeight="1" thickBot="1" x14ac:dyDescent="0.35">
      <c r="A1" s="5" t="s">
        <v>71</v>
      </c>
      <c r="C1" s="1"/>
      <c r="D1" s="1"/>
      <c r="E1" s="1"/>
      <c r="F1" s="63" t="s">
        <v>73</v>
      </c>
      <c r="G1" s="78"/>
      <c r="H1" s="169"/>
      <c r="I1" s="78"/>
      <c r="J1" s="18"/>
      <c r="K1" s="18"/>
      <c r="L1" s="63"/>
      <c r="M1" s="63"/>
      <c r="N1" s="63"/>
      <c r="O1" s="63"/>
      <c r="P1" s="63"/>
      <c r="Q1" s="63"/>
      <c r="R1" s="63"/>
      <c r="S1" s="89" t="s">
        <v>29</v>
      </c>
      <c r="T1" s="28"/>
      <c r="U1" s="102"/>
      <c r="V1" s="209" t="s">
        <v>694</v>
      </c>
      <c r="W1" s="28"/>
      <c r="X1" s="102"/>
      <c r="Y1" s="209" t="s">
        <v>30</v>
      </c>
      <c r="Z1" s="211"/>
      <c r="AA1" s="211"/>
      <c r="AB1" s="211"/>
      <c r="AC1" s="211"/>
      <c r="AD1" s="50"/>
      <c r="AE1" s="50"/>
      <c r="AF1" s="50"/>
      <c r="AG1" s="50"/>
      <c r="AH1" s="86" t="s">
        <v>695</v>
      </c>
      <c r="AI1" s="50"/>
      <c r="AJ1" s="50"/>
      <c r="AK1" s="50"/>
      <c r="AL1" s="209" t="s">
        <v>48</v>
      </c>
      <c r="AM1" s="93"/>
      <c r="AN1" s="63"/>
      <c r="AO1" s="89" t="s">
        <v>701</v>
      </c>
      <c r="AP1" s="93"/>
      <c r="AQ1" s="63"/>
      <c r="AR1" s="86" t="s">
        <v>65</v>
      </c>
      <c r="AS1" s="211"/>
      <c r="AT1" s="211"/>
      <c r="AU1" s="211"/>
      <c r="AV1" s="109"/>
      <c r="AW1" s="50"/>
      <c r="AX1" s="50"/>
      <c r="AY1" s="86" t="s">
        <v>543</v>
      </c>
      <c r="AZ1" s="109"/>
      <c r="BA1" s="211"/>
      <c r="BB1" s="211"/>
      <c r="BC1" s="211"/>
      <c r="BD1" s="211"/>
      <c r="BE1" s="211"/>
    </row>
    <row r="2" spans="1:57" s="39" customFormat="1" ht="19" customHeight="1" x14ac:dyDescent="0.25">
      <c r="A2" s="543" t="s">
        <v>1079</v>
      </c>
      <c r="B2" s="540"/>
      <c r="D2" s="2"/>
      <c r="E2" s="2"/>
      <c r="F2" s="77" t="s">
        <v>70</v>
      </c>
      <c r="G2" s="77"/>
      <c r="H2" s="162"/>
      <c r="I2" s="77"/>
      <c r="J2" s="17"/>
      <c r="K2" s="17"/>
      <c r="L2" s="64"/>
      <c r="M2" s="64"/>
      <c r="N2" s="64"/>
      <c r="O2" s="64"/>
      <c r="P2" s="64"/>
      <c r="Q2" s="64"/>
      <c r="R2" s="64"/>
      <c r="S2" s="90" t="s">
        <v>70</v>
      </c>
      <c r="T2" s="17" t="s">
        <v>2</v>
      </c>
      <c r="U2" s="103" t="s">
        <v>3</v>
      </c>
      <c r="V2" s="210" t="s">
        <v>70</v>
      </c>
      <c r="W2" s="17" t="s">
        <v>2</v>
      </c>
      <c r="X2" s="103" t="s">
        <v>3</v>
      </c>
      <c r="Y2" s="210" t="s">
        <v>2</v>
      </c>
      <c r="Z2" s="212"/>
      <c r="AA2" s="212"/>
      <c r="AB2" s="212"/>
      <c r="AC2" s="212"/>
      <c r="AD2" s="51" t="s">
        <v>3</v>
      </c>
      <c r="AE2" s="106"/>
      <c r="AF2" s="51"/>
      <c r="AG2" s="51"/>
      <c r="AH2" s="197" t="s">
        <v>3</v>
      </c>
      <c r="AI2" s="51"/>
      <c r="AJ2" s="51"/>
      <c r="AK2" s="51"/>
      <c r="AL2" s="210" t="s">
        <v>70</v>
      </c>
      <c r="AM2" s="110" t="s">
        <v>3</v>
      </c>
      <c r="AN2" s="51"/>
      <c r="AO2" s="197" t="s">
        <v>3</v>
      </c>
      <c r="AP2" s="110"/>
      <c r="AQ2" s="51"/>
      <c r="AR2" s="87" t="s">
        <v>2</v>
      </c>
      <c r="AS2" s="212"/>
      <c r="AT2" s="212"/>
      <c r="AU2" s="212"/>
      <c r="AV2" s="110" t="s">
        <v>3</v>
      </c>
      <c r="AW2" s="51"/>
      <c r="AX2" s="77"/>
      <c r="AY2" s="87" t="s">
        <v>58</v>
      </c>
      <c r="AZ2" s="133"/>
      <c r="BA2" s="212"/>
      <c r="BB2" s="212"/>
      <c r="BC2" s="212"/>
      <c r="BD2" s="212"/>
      <c r="BE2" s="212"/>
    </row>
    <row r="3" spans="1:57" ht="117" customHeight="1" thickBot="1" x14ac:dyDescent="0.25">
      <c r="A3" s="541"/>
      <c r="B3" s="542"/>
      <c r="D3" s="30"/>
      <c r="E3" s="30"/>
      <c r="F3" s="223" t="s">
        <v>755</v>
      </c>
      <c r="G3" s="223" t="s">
        <v>560</v>
      </c>
      <c r="H3" s="224" t="s">
        <v>733</v>
      </c>
      <c r="I3" s="223" t="s">
        <v>734</v>
      </c>
      <c r="J3" s="225" t="s">
        <v>756</v>
      </c>
      <c r="K3" s="225" t="s">
        <v>1004</v>
      </c>
      <c r="L3" s="118" t="s">
        <v>757</v>
      </c>
      <c r="M3" s="118" t="s">
        <v>705</v>
      </c>
      <c r="N3" s="118" t="s">
        <v>706</v>
      </c>
      <c r="O3" s="118" t="s">
        <v>707</v>
      </c>
      <c r="P3" s="118" t="s">
        <v>708</v>
      </c>
      <c r="Q3" s="118" t="s">
        <v>709</v>
      </c>
      <c r="R3" s="118" t="s">
        <v>710</v>
      </c>
      <c r="S3" s="115" t="s">
        <v>1029</v>
      </c>
      <c r="T3" s="31" t="s">
        <v>246</v>
      </c>
      <c r="U3" s="104" t="s">
        <v>744</v>
      </c>
      <c r="V3" s="296" t="s">
        <v>899</v>
      </c>
      <c r="W3" s="31" t="s">
        <v>742</v>
      </c>
      <c r="X3" s="104" t="s">
        <v>743</v>
      </c>
      <c r="Y3" s="304" t="s">
        <v>745</v>
      </c>
      <c r="Z3" s="213" t="s">
        <v>900</v>
      </c>
      <c r="AA3" s="297" t="s">
        <v>901</v>
      </c>
      <c r="AB3" s="213" t="s">
        <v>1032</v>
      </c>
      <c r="AC3" s="297" t="s">
        <v>1033</v>
      </c>
      <c r="AD3" s="100" t="s">
        <v>1020</v>
      </c>
      <c r="AE3" s="52" t="s">
        <v>1021</v>
      </c>
      <c r="AF3" s="53" t="s">
        <v>1022</v>
      </c>
      <c r="AG3" s="52" t="s">
        <v>1023</v>
      </c>
      <c r="AH3" s="237" t="s">
        <v>693</v>
      </c>
      <c r="AI3" s="52" t="s">
        <v>746</v>
      </c>
      <c r="AJ3" s="52" t="s">
        <v>747</v>
      </c>
      <c r="AK3" s="52" t="s">
        <v>748</v>
      </c>
      <c r="AL3" s="316" t="s">
        <v>788</v>
      </c>
      <c r="AM3" s="136" t="s">
        <v>1024</v>
      </c>
      <c r="AN3" s="52" t="s">
        <v>1025</v>
      </c>
      <c r="AO3" s="237" t="s">
        <v>902</v>
      </c>
      <c r="AP3" s="136" t="s">
        <v>903</v>
      </c>
      <c r="AQ3" s="52" t="s">
        <v>904</v>
      </c>
      <c r="AR3" s="111" t="s">
        <v>905</v>
      </c>
      <c r="AS3" s="318" t="s">
        <v>906</v>
      </c>
      <c r="AT3" s="319" t="s">
        <v>907</v>
      </c>
      <c r="AU3" s="318" t="s">
        <v>788</v>
      </c>
      <c r="AV3" s="324" t="s">
        <v>1026</v>
      </c>
      <c r="AW3" s="52" t="s">
        <v>1027</v>
      </c>
      <c r="AX3" s="321" t="s">
        <v>1028</v>
      </c>
      <c r="AY3" s="222" t="s">
        <v>1074</v>
      </c>
      <c r="AZ3" s="226" t="s">
        <v>749</v>
      </c>
      <c r="BA3" s="227" t="s">
        <v>750</v>
      </c>
      <c r="BB3" s="227" t="s">
        <v>751</v>
      </c>
      <c r="BC3" s="227" t="s">
        <v>752</v>
      </c>
      <c r="BD3" s="227" t="s">
        <v>753</v>
      </c>
      <c r="BE3" s="227" t="s">
        <v>754</v>
      </c>
    </row>
    <row r="4" spans="1:57" x14ac:dyDescent="0.2">
      <c r="B4" s="32"/>
      <c r="C4" s="32"/>
      <c r="D4" s="32" t="s">
        <v>4</v>
      </c>
      <c r="E4" s="32"/>
      <c r="F4" s="72" t="e">
        <f>SUBTOTAL(109,F$15:INDEX(F:F,COUNTA($B:$B)+14-COUNTA($B$1:$B$14)))</f>
        <v>#REF!</v>
      </c>
      <c r="G4" s="72" t="e">
        <f>SUBTOTAL(109,G$15:INDEX(G:G,COUNTA($B:$B)+14-COUNTA($B$1:$B$14)))</f>
        <v>#REF!</v>
      </c>
      <c r="H4" s="132" t="e">
        <f>IF($F$4=0,"",$G4/$F4)</f>
        <v>#REF!</v>
      </c>
      <c r="I4" s="72" t="e">
        <f>SUBTOTAL(109,I$15:INDEX(I:I,COUNTA($B:$B)+14-COUNTA($B$1:$B$14)))</f>
        <v>#REF!</v>
      </c>
      <c r="J4" s="293" t="e">
        <f>IF($G$4=0,"",$I4/$G4)</f>
        <v>#REF!</v>
      </c>
      <c r="K4" s="33"/>
      <c r="L4" s="69">
        <f>SUBTOTAL(109,L$15:INDEX(L:L,COUNTA($B:$B)+14-COUNTA($B$1:$B$14)))</f>
        <v>0</v>
      </c>
      <c r="M4" s="69">
        <f>SUBTOTAL(109,M$15:INDEX(M:M,COUNTA($B:$B)+14-COUNTA($B$1:$B$14)))</f>
        <v>0</v>
      </c>
      <c r="N4" s="69">
        <f>SUBTOTAL(109,N$15:INDEX(N:N,COUNTA($B:$B)+14-COUNTA($B$1:$B$14)))</f>
        <v>0</v>
      </c>
      <c r="O4" s="69">
        <f>SUBTOTAL(109,O$15:INDEX(O:O,COUNTA($B:$B)+14-COUNTA($B$1:$B$14)))</f>
        <v>0</v>
      </c>
      <c r="P4" s="69">
        <f>SUBTOTAL(109,P$15:INDEX(P:P,COUNTA($B:$B)+14-COUNTA($B$1:$B$14)))</f>
        <v>0</v>
      </c>
      <c r="Q4" s="69">
        <f>SUBTOTAL(109,Q$15:INDEX(Q:Q,COUNTA($B:$B)+14-COUNTA($B$1:$B$14)))</f>
        <v>0</v>
      </c>
      <c r="R4" s="69">
        <f>SUBTOTAL(109,R$15:INDEX(R:R,COUNTA($B:$B)+14-COUNTA($B$1:$B$14)))</f>
        <v>0</v>
      </c>
      <c r="S4" s="112">
        <f>SUBTOTAL(109,S$15:INDEX(S:S,COUNTA($B:$B)+14-COUNTA($B$1:$B$14)))</f>
        <v>0</v>
      </c>
      <c r="T4" s="33" t="str">
        <f>IF(SUM($S$4,$L$4)=0,"",$U$4/MIN($S$4,$L$4)-1)</f>
        <v/>
      </c>
      <c r="U4" s="122">
        <f>SUBTOTAL(109,U$15:INDEX(U:U,COUNTA($B:$B)+14-COUNTA($B$1:$B$14)))</f>
        <v>0</v>
      </c>
      <c r="V4" s="137" t="str">
        <f>IF($L$4=0,"",$S$4/$L$4)</f>
        <v/>
      </c>
      <c r="W4" s="33" t="str">
        <f>IF($X$4=0,"",$U$4/$X$4)</f>
        <v/>
      </c>
      <c r="X4" s="122">
        <f>SUBTOTAL(109,X$15:INDEX(X:X,COUNTA($B:$B)+14-COUNTA($B$1:$B$14)))</f>
        <v>0</v>
      </c>
      <c r="Y4" s="137" t="str">
        <f>IF($U$4=0,"",$AD$4/$U$4)</f>
        <v/>
      </c>
      <c r="Z4" s="214"/>
      <c r="AA4" s="214" t="str">
        <f>IF($AD$4=0,"",$AE$4/$AD$4)</f>
        <v/>
      </c>
      <c r="AB4" s="214"/>
      <c r="AC4" s="214" t="str">
        <f>IF($AD$4=0,"",$AF$4/($AD$4-$AE$4))</f>
        <v/>
      </c>
      <c r="AD4" s="69">
        <f>SUBTOTAL(109,AD$15:INDEX(AD:AD,COUNTA($B:$B)+14-COUNTA($B$1:$B$14)))</f>
        <v>0</v>
      </c>
      <c r="AE4" s="107">
        <f>IF(COUNTIF(AE$15:INDEX($AE:$AE,COUNTA($B:$B)+14-COUNTA($B$1:$B$14)),"&lt;0")&gt;0,"RESOLVE NEGATIVES",SUBTOTAL(109,AE$15:INDEX(AE:AE,COUNTA($B:$B)+14-COUNTA($B$1:$B$14))))</f>
        <v>0</v>
      </c>
      <c r="AF4" s="69">
        <f>SUBTOTAL(109,AF$15:INDEX(AF:AF,COUNTA($B:$B)+14-COUNTA($B$1:$B$14)))</f>
        <v>0</v>
      </c>
      <c r="AG4" s="69">
        <f>SUBTOTAL(109,AG$15:INDEX(AG:AG,COUNTA($B:$B)+14-COUNTA($B$1:$B$14)))</f>
        <v>0</v>
      </c>
      <c r="AH4" s="238">
        <f>SUBTOTAL(109,AH$15:INDEX(AH:AH,COUNTA($B:$B)+14-COUNTA($B$1:$B$14)))</f>
        <v>0</v>
      </c>
      <c r="AI4" s="69">
        <f>SUBTOTAL(109,AI$15:INDEX(AI:AI,COUNTA($B:$B)+14-COUNTA($B$1:$B$14)))</f>
        <v>0</v>
      </c>
      <c r="AJ4" s="69">
        <f>SUBTOTAL(109,AJ$15:INDEX(AJ:AJ,COUNTA($B:$B)+14-COUNTA($B$1:$B$14)))</f>
        <v>0</v>
      </c>
      <c r="AK4" s="69">
        <f>SUBTOTAL(109,AK$15:INDEX(AK:AK,COUNTA($B:$B)+14-COUNTA($B$1:$B$14)))</f>
        <v>0</v>
      </c>
      <c r="AL4" s="137" t="str">
        <f>IF($AF$4=0,"",$AN$4/$AF$4)</f>
        <v/>
      </c>
      <c r="AM4" s="113">
        <f>SUBTOTAL(109,AM$15:INDEX(AM:AM,COUNTA($B:$B)+14-COUNTA($B$1:$B$14)))</f>
        <v>0</v>
      </c>
      <c r="AN4" s="69">
        <f>SUBTOTAL(109,AN$15:INDEX(AN:AN,COUNTA($B:$B)+14-COUNTA($B$1:$B$14)))</f>
        <v>0</v>
      </c>
      <c r="AO4" s="238">
        <f>SUBTOTAL(109,AO$15:INDEX(AO:AO,COUNTA($B:$B)+14-COUNTA($B$1:$B$14)))</f>
        <v>0</v>
      </c>
      <c r="AP4" s="113">
        <f>SUBTOTAL(109,AP$15:INDEX(AP:AP,COUNTA($B:$B)+14-COUNTA($B$1:$B$14)))</f>
        <v>0</v>
      </c>
      <c r="AQ4" s="69">
        <f>SUBTOTAL(109,AQ$15:INDEX(AQ:AQ,COUNTA($B:$B)+14-COUNTA($B$1:$B$14)))</f>
        <v>0</v>
      </c>
      <c r="AR4" s="112">
        <f>SUBTOTAL(109,AR$15:INDEX(AR:AR,COUNTA($B:$B)+14-COUNTA($B$1:$B$14)))</f>
        <v>0</v>
      </c>
      <c r="AS4" s="320"/>
      <c r="AT4" s="320" t="str">
        <f>IF($AR$4=0,"",$AV$4/$AR$4)</f>
        <v/>
      </c>
      <c r="AU4" s="320" t="str">
        <f>IF($AV$4=0,"",$AX$4/$AV$4)</f>
        <v/>
      </c>
      <c r="AV4" s="113">
        <f>SUBTOTAL(109,AV$15:INDEX(AV:AV,COUNTA($B:$B)+14-COUNTA($B$1:$B$14)))</f>
        <v>0</v>
      </c>
      <c r="AW4" s="69">
        <f>SUBTOTAL(109,AW$15:INDEX(AW:AW,COUNTA($B:$B)+14-COUNTA($B$1:$B$14)))</f>
        <v>0</v>
      </c>
      <c r="AX4" s="72">
        <f>SUBTOTAL(109,AX$15:INDEX(AX:AX,COUNTA($B:$B)+14-COUNTA($B$1:$B$14)))</f>
        <v>0</v>
      </c>
      <c r="AY4" s="112">
        <f>SUBTOTAL(109,AY$15:INDEX(AY:AY,COUNTA($B:$B)+14-COUNTA($B$1:$B$14)))</f>
        <v>0</v>
      </c>
      <c r="AZ4" s="134" t="e">
        <f>SUBTOTAL(109,AZ$15:INDEX(AZ:AZ,COUNTA($B:$B)+14-COUNTA($B$1:$B$14)))</f>
        <v>#REF!</v>
      </c>
      <c r="BA4" s="215" t="str">
        <f>IF($AF4=0,"",$AF4/$AZ4)</f>
        <v/>
      </c>
      <c r="BB4" s="215" t="str">
        <f>IF($AV4=0,"",$AV4/$AZ4)</f>
        <v/>
      </c>
      <c r="BE4" s="215" t="str">
        <f>IF(COUNTIF(BE$15:INDEX(BE:BE,COUNTA($B:$B)+14-COUNTA($B$1:$B$14)),"&lt;0")&gt;0,"Negatives","")</f>
        <v/>
      </c>
    </row>
    <row r="5" spans="1:57" x14ac:dyDescent="0.2">
      <c r="A5" s="23" t="s">
        <v>95</v>
      </c>
      <c r="B5" s="25" t="s">
        <v>95</v>
      </c>
      <c r="C5" s="25" t="s">
        <v>95</v>
      </c>
      <c r="D5" s="25" t="s">
        <v>95</v>
      </c>
      <c r="E5" s="25" t="s">
        <v>95</v>
      </c>
      <c r="F5" s="58" t="s">
        <v>95</v>
      </c>
      <c r="G5" s="58" t="s">
        <v>95</v>
      </c>
      <c r="H5" s="146" t="s">
        <v>95</v>
      </c>
      <c r="I5" s="58" t="s">
        <v>95</v>
      </c>
      <c r="J5" s="19" t="s">
        <v>95</v>
      </c>
      <c r="K5" s="140" t="s">
        <v>95</v>
      </c>
      <c r="L5" s="55" t="s">
        <v>104</v>
      </c>
      <c r="M5" s="55" t="s">
        <v>104</v>
      </c>
      <c r="N5" s="55" t="s">
        <v>104</v>
      </c>
      <c r="O5" s="55" t="s">
        <v>104</v>
      </c>
      <c r="P5" s="55" t="s">
        <v>104</v>
      </c>
      <c r="Q5" s="55" t="s">
        <v>104</v>
      </c>
      <c r="R5" s="55" t="s">
        <v>104</v>
      </c>
      <c r="S5" s="80" t="s">
        <v>106</v>
      </c>
      <c r="T5" s="19" t="s">
        <v>95</v>
      </c>
      <c r="U5" s="55" t="s">
        <v>106</v>
      </c>
      <c r="V5" s="138" t="s">
        <v>95</v>
      </c>
      <c r="W5" s="19" t="s">
        <v>95</v>
      </c>
      <c r="X5" s="55" t="s">
        <v>104</v>
      </c>
      <c r="Y5" s="138" t="s">
        <v>95</v>
      </c>
      <c r="Z5" s="215" t="s">
        <v>95</v>
      </c>
      <c r="AA5" s="215" t="s">
        <v>95</v>
      </c>
      <c r="AB5" s="215" t="s">
        <v>95</v>
      </c>
      <c r="AC5" s="215" t="s">
        <v>95</v>
      </c>
      <c r="AD5" s="55" t="s">
        <v>95</v>
      </c>
      <c r="AE5" s="108" t="s">
        <v>106</v>
      </c>
      <c r="AF5" s="55" t="s">
        <v>106</v>
      </c>
      <c r="AG5" s="55" t="s">
        <v>106</v>
      </c>
      <c r="AH5" s="101" t="s">
        <v>95</v>
      </c>
      <c r="AI5" s="55" t="s">
        <v>104</v>
      </c>
      <c r="AJ5" s="55" t="s">
        <v>104</v>
      </c>
      <c r="AK5" s="55" t="s">
        <v>104</v>
      </c>
      <c r="AL5" s="138" t="s">
        <v>95</v>
      </c>
      <c r="AM5" s="83" t="s">
        <v>106</v>
      </c>
      <c r="AN5" s="55" t="s">
        <v>106</v>
      </c>
      <c r="AO5" s="101" t="s">
        <v>104</v>
      </c>
      <c r="AP5" s="83" t="s">
        <v>104</v>
      </c>
      <c r="AQ5" s="55" t="s">
        <v>104</v>
      </c>
      <c r="AR5" s="80" t="s">
        <v>95</v>
      </c>
      <c r="AS5" s="19" t="s">
        <v>95</v>
      </c>
      <c r="AT5" s="19" t="s">
        <v>95</v>
      </c>
      <c r="AU5" s="19" t="s">
        <v>95</v>
      </c>
      <c r="AV5" s="83" t="s">
        <v>106</v>
      </c>
      <c r="AW5" s="55" t="s">
        <v>106</v>
      </c>
      <c r="AX5" s="58" t="s">
        <v>95</v>
      </c>
      <c r="AY5" s="80" t="s">
        <v>95</v>
      </c>
      <c r="AZ5" s="79" t="s">
        <v>95</v>
      </c>
      <c r="BA5" s="215" t="s">
        <v>95</v>
      </c>
      <c r="BB5" s="215" t="s">
        <v>95</v>
      </c>
      <c r="BC5" s="215" t="s">
        <v>95</v>
      </c>
      <c r="BD5" s="215" t="s">
        <v>95</v>
      </c>
      <c r="BE5" s="215" t="s">
        <v>95</v>
      </c>
    </row>
    <row r="6" spans="1:57" x14ac:dyDescent="0.2">
      <c r="A6" s="23" t="s">
        <v>187</v>
      </c>
      <c r="B6" s="25" t="s">
        <v>187</v>
      </c>
      <c r="C6" s="25" t="s">
        <v>187</v>
      </c>
      <c r="D6" s="25" t="s">
        <v>187</v>
      </c>
      <c r="E6" s="25" t="s">
        <v>187</v>
      </c>
      <c r="F6" s="58" t="s">
        <v>90</v>
      </c>
      <c r="G6" s="58" t="s">
        <v>90</v>
      </c>
      <c r="H6" s="146" t="s">
        <v>90</v>
      </c>
      <c r="I6" s="58" t="s">
        <v>90</v>
      </c>
      <c r="J6" s="19" t="s">
        <v>90</v>
      </c>
      <c r="K6" s="34" t="s">
        <v>90</v>
      </c>
      <c r="L6" s="55" t="s">
        <v>89</v>
      </c>
      <c r="M6" s="55" t="s">
        <v>89</v>
      </c>
      <c r="N6" s="55" t="s">
        <v>89</v>
      </c>
      <c r="O6" s="55" t="s">
        <v>89</v>
      </c>
      <c r="P6" s="55" t="s">
        <v>89</v>
      </c>
      <c r="Q6" s="55" t="s">
        <v>89</v>
      </c>
      <c r="R6" s="55" t="s">
        <v>89</v>
      </c>
      <c r="S6" s="80" t="s">
        <v>107</v>
      </c>
      <c r="T6" s="19" t="s">
        <v>109</v>
      </c>
      <c r="U6" s="55" t="s">
        <v>89</v>
      </c>
      <c r="V6" s="138" t="s">
        <v>90</v>
      </c>
      <c r="W6" s="19" t="s">
        <v>109</v>
      </c>
      <c r="X6" s="55" t="s">
        <v>89</v>
      </c>
      <c r="Y6" s="138" t="s">
        <v>109</v>
      </c>
      <c r="Z6" s="215" t="s">
        <v>108</v>
      </c>
      <c r="AA6" s="215" t="s">
        <v>109</v>
      </c>
      <c r="AB6" s="215" t="s">
        <v>108</v>
      </c>
      <c r="AC6" s="215" t="s">
        <v>109</v>
      </c>
      <c r="AD6" s="55" t="s">
        <v>90</v>
      </c>
      <c r="AE6" s="108" t="s">
        <v>89</v>
      </c>
      <c r="AF6" s="55" t="s">
        <v>89</v>
      </c>
      <c r="AG6" s="55" t="s">
        <v>89</v>
      </c>
      <c r="AH6" s="101" t="s">
        <v>90</v>
      </c>
      <c r="AI6" s="55" t="s">
        <v>89</v>
      </c>
      <c r="AJ6" s="55" t="s">
        <v>89</v>
      </c>
      <c r="AK6" s="55" t="s">
        <v>89</v>
      </c>
      <c r="AL6" s="138" t="s">
        <v>90</v>
      </c>
      <c r="AM6" s="83" t="s">
        <v>89</v>
      </c>
      <c r="AN6" s="55" t="s">
        <v>89</v>
      </c>
      <c r="AO6" s="101" t="s">
        <v>89</v>
      </c>
      <c r="AP6" s="83" t="s">
        <v>89</v>
      </c>
      <c r="AQ6" s="55" t="s">
        <v>89</v>
      </c>
      <c r="AR6" s="80" t="s">
        <v>109</v>
      </c>
      <c r="AS6" s="19" t="s">
        <v>108</v>
      </c>
      <c r="AT6" s="19" t="s">
        <v>109</v>
      </c>
      <c r="AU6" s="19" t="s">
        <v>90</v>
      </c>
      <c r="AV6" s="83" t="s">
        <v>89</v>
      </c>
      <c r="AW6" s="55" t="s">
        <v>89</v>
      </c>
      <c r="AX6" s="58" t="s">
        <v>90</v>
      </c>
      <c r="AY6" s="80" t="s">
        <v>90</v>
      </c>
      <c r="AZ6" s="79" t="s">
        <v>90</v>
      </c>
      <c r="BA6" s="215" t="s">
        <v>90</v>
      </c>
      <c r="BB6" s="215" t="s">
        <v>90</v>
      </c>
      <c r="BC6" s="215" t="s">
        <v>90</v>
      </c>
      <c r="BD6" s="215" t="s">
        <v>90</v>
      </c>
      <c r="BE6" s="215" t="s">
        <v>90</v>
      </c>
    </row>
    <row r="7" spans="1:57" x14ac:dyDescent="0.2">
      <c r="A7" s="23" t="s">
        <v>105</v>
      </c>
      <c r="B7" s="25" t="s">
        <v>105</v>
      </c>
      <c r="C7" s="25" t="s">
        <v>105</v>
      </c>
      <c r="D7" s="25" t="s">
        <v>105</v>
      </c>
      <c r="E7" s="25" t="s">
        <v>105</v>
      </c>
      <c r="F7" s="58" t="s">
        <v>91</v>
      </c>
      <c r="G7" s="58" t="s">
        <v>91</v>
      </c>
      <c r="H7" s="146" t="s">
        <v>92</v>
      </c>
      <c r="I7" s="58" t="s">
        <v>91</v>
      </c>
      <c r="J7" s="19" t="s">
        <v>92</v>
      </c>
      <c r="K7" s="34" t="s">
        <v>92</v>
      </c>
      <c r="L7" s="55" t="s">
        <v>91</v>
      </c>
      <c r="M7" s="55" t="s">
        <v>91</v>
      </c>
      <c r="N7" s="55" t="s">
        <v>91</v>
      </c>
      <c r="O7" s="55" t="s">
        <v>91</v>
      </c>
      <c r="P7" s="55" t="s">
        <v>91</v>
      </c>
      <c r="Q7" s="55" t="s">
        <v>91</v>
      </c>
      <c r="R7" s="55" t="s">
        <v>91</v>
      </c>
      <c r="S7" s="80" t="s">
        <v>91</v>
      </c>
      <c r="T7" s="19" t="s">
        <v>92</v>
      </c>
      <c r="U7" s="55" t="s">
        <v>91</v>
      </c>
      <c r="V7" s="138" t="s">
        <v>92</v>
      </c>
      <c r="W7" s="19" t="s">
        <v>92</v>
      </c>
      <c r="X7" s="55" t="s">
        <v>91</v>
      </c>
      <c r="Y7" s="138" t="s">
        <v>92</v>
      </c>
      <c r="Z7" s="215" t="s">
        <v>92</v>
      </c>
      <c r="AA7" s="215" t="s">
        <v>92</v>
      </c>
      <c r="AB7" s="215" t="s">
        <v>92</v>
      </c>
      <c r="AC7" s="215" t="s">
        <v>92</v>
      </c>
      <c r="AD7" s="55" t="s">
        <v>91</v>
      </c>
      <c r="AE7" s="108" t="s">
        <v>91</v>
      </c>
      <c r="AF7" s="55" t="s">
        <v>91</v>
      </c>
      <c r="AG7" s="55" t="s">
        <v>91</v>
      </c>
      <c r="AH7" s="101" t="s">
        <v>91</v>
      </c>
      <c r="AI7" s="55" t="s">
        <v>91</v>
      </c>
      <c r="AJ7" s="55" t="s">
        <v>91</v>
      </c>
      <c r="AK7" s="55" t="s">
        <v>91</v>
      </c>
      <c r="AL7" s="138" t="s">
        <v>92</v>
      </c>
      <c r="AM7" s="83" t="s">
        <v>91</v>
      </c>
      <c r="AN7" s="55" t="s">
        <v>91</v>
      </c>
      <c r="AO7" s="101" t="s">
        <v>91</v>
      </c>
      <c r="AP7" s="83" t="s">
        <v>91</v>
      </c>
      <c r="AQ7" s="55" t="s">
        <v>91</v>
      </c>
      <c r="AR7" s="80" t="s">
        <v>91</v>
      </c>
      <c r="AS7" s="19" t="s">
        <v>92</v>
      </c>
      <c r="AT7" s="19" t="s">
        <v>92</v>
      </c>
      <c r="AU7" s="19" t="s">
        <v>92</v>
      </c>
      <c r="AV7" s="83" t="s">
        <v>91</v>
      </c>
      <c r="AW7" s="55" t="s">
        <v>91</v>
      </c>
      <c r="AX7" s="58" t="s">
        <v>91</v>
      </c>
      <c r="AY7" s="80" t="s">
        <v>91</v>
      </c>
      <c r="AZ7" s="79" t="s">
        <v>91</v>
      </c>
      <c r="BA7" s="215" t="s">
        <v>92</v>
      </c>
      <c r="BB7" s="215" t="s">
        <v>92</v>
      </c>
      <c r="BC7" s="215" t="s">
        <v>92</v>
      </c>
      <c r="BD7" s="215" t="s">
        <v>92</v>
      </c>
      <c r="BE7" s="215" t="s">
        <v>92</v>
      </c>
    </row>
    <row r="8" spans="1:57" x14ac:dyDescent="0.2">
      <c r="F8" s="58"/>
      <c r="G8" s="58"/>
      <c r="H8" s="146"/>
      <c r="I8" s="58"/>
      <c r="J8" s="19"/>
      <c r="K8" s="34"/>
      <c r="L8" s="257" t="s">
        <v>724</v>
      </c>
      <c r="M8" s="257" t="s">
        <v>725</v>
      </c>
      <c r="N8" s="257" t="s">
        <v>725</v>
      </c>
      <c r="O8" s="257" t="s">
        <v>725</v>
      </c>
      <c r="P8" s="257" t="s">
        <v>726</v>
      </c>
      <c r="Q8" s="257" t="s">
        <v>727</v>
      </c>
      <c r="R8" s="257" t="s">
        <v>727</v>
      </c>
      <c r="S8" s="262" t="s">
        <v>110</v>
      </c>
      <c r="U8" s="257" t="s">
        <v>110</v>
      </c>
      <c r="X8" s="257" t="s">
        <v>724</v>
      </c>
      <c r="AE8" s="272" t="s">
        <v>112</v>
      </c>
      <c r="AF8" s="257" t="s">
        <v>112</v>
      </c>
      <c r="AG8" s="257" t="s">
        <v>112</v>
      </c>
      <c r="AI8" s="257" t="s">
        <v>725</v>
      </c>
      <c r="AJ8" s="257" t="s">
        <v>725</v>
      </c>
      <c r="AK8" s="257" t="s">
        <v>725</v>
      </c>
      <c r="AL8" s="138"/>
      <c r="AM8" s="258" t="s">
        <v>114</v>
      </c>
      <c r="AN8" s="257" t="s">
        <v>114</v>
      </c>
      <c r="AO8" s="259" t="s">
        <v>726</v>
      </c>
      <c r="AP8" s="258" t="s">
        <v>727</v>
      </c>
      <c r="AQ8" s="257" t="s">
        <v>727</v>
      </c>
      <c r="AS8" s="19"/>
      <c r="AT8" s="19"/>
      <c r="AU8" s="19"/>
      <c r="AV8" s="258" t="s">
        <v>721</v>
      </c>
      <c r="AW8" s="257" t="s">
        <v>721</v>
      </c>
    </row>
    <row r="9" spans="1:57" x14ac:dyDescent="0.2">
      <c r="F9" s="58"/>
      <c r="G9" s="58"/>
      <c r="H9" s="146"/>
      <c r="I9" s="58"/>
      <c r="J9" s="19"/>
      <c r="K9" s="34"/>
      <c r="L9" s="257"/>
      <c r="M9" s="257"/>
      <c r="N9" s="257"/>
      <c r="O9" s="257"/>
      <c r="P9" s="257"/>
      <c r="Q9" s="257"/>
      <c r="R9" s="257"/>
      <c r="S9" s="262" t="s">
        <v>111</v>
      </c>
      <c r="U9" s="257" t="s">
        <v>111</v>
      </c>
      <c r="X9" s="257"/>
      <c r="AE9" s="272" t="s">
        <v>113</v>
      </c>
      <c r="AF9" s="257" t="s">
        <v>113</v>
      </c>
      <c r="AG9" s="257" t="s">
        <v>113</v>
      </c>
      <c r="AI9" s="257"/>
      <c r="AJ9" s="257"/>
      <c r="AK9" s="257"/>
      <c r="AL9" s="138"/>
      <c r="AM9" s="258" t="s">
        <v>115</v>
      </c>
      <c r="AN9" s="257" t="s">
        <v>115</v>
      </c>
      <c r="AO9" s="259"/>
      <c r="AP9" s="258"/>
      <c r="AQ9" s="257"/>
      <c r="AS9" s="19"/>
      <c r="AT9" s="19"/>
      <c r="AU9" s="19"/>
      <c r="AV9" s="258" t="s">
        <v>722</v>
      </c>
      <c r="AW9" s="257" t="s">
        <v>722</v>
      </c>
    </row>
    <row r="10" spans="1:57" x14ac:dyDescent="0.2">
      <c r="F10" s="58"/>
      <c r="G10" s="58"/>
      <c r="H10" s="146"/>
      <c r="I10" s="58"/>
      <c r="J10" s="19"/>
      <c r="K10" s="34"/>
      <c r="L10" s="257"/>
      <c r="M10" s="257" t="s">
        <v>98</v>
      </c>
      <c r="N10" s="257" t="s">
        <v>99</v>
      </c>
      <c r="O10" s="257" t="s">
        <v>100</v>
      </c>
      <c r="P10" s="257" t="s">
        <v>101</v>
      </c>
      <c r="Q10" s="257" t="s">
        <v>117</v>
      </c>
      <c r="R10" s="257" t="s">
        <v>116</v>
      </c>
      <c r="S10" s="262"/>
      <c r="U10" s="257"/>
      <c r="X10" s="257"/>
      <c r="AE10" s="272" t="s">
        <v>98</v>
      </c>
      <c r="AF10" s="257" t="s">
        <v>99</v>
      </c>
      <c r="AG10" s="257" t="s">
        <v>100</v>
      </c>
      <c r="AI10" s="257" t="s">
        <v>98</v>
      </c>
      <c r="AJ10" s="257" t="s">
        <v>99</v>
      </c>
      <c r="AK10" s="257" t="s">
        <v>100</v>
      </c>
      <c r="AL10" s="138"/>
      <c r="AM10" s="258" t="s">
        <v>117</v>
      </c>
      <c r="AN10" s="257" t="s">
        <v>116</v>
      </c>
      <c r="AO10" s="259" t="s">
        <v>101</v>
      </c>
      <c r="AP10" s="258" t="s">
        <v>117</v>
      </c>
      <c r="AQ10" s="257" t="s">
        <v>116</v>
      </c>
      <c r="AS10" s="19"/>
      <c r="AT10" s="19"/>
      <c r="AU10" s="19"/>
      <c r="AV10" s="258" t="s">
        <v>101</v>
      </c>
      <c r="AW10" s="257" t="s">
        <v>118</v>
      </c>
    </row>
    <row r="11" spans="1:57" x14ac:dyDescent="0.2">
      <c r="F11" s="58" t="s">
        <v>190</v>
      </c>
      <c r="G11" s="58" t="s">
        <v>190</v>
      </c>
      <c r="H11" s="146" t="s">
        <v>190</v>
      </c>
      <c r="I11" s="58" t="s">
        <v>190</v>
      </c>
      <c r="J11" s="19" t="s">
        <v>190</v>
      </c>
      <c r="K11" s="19" t="s">
        <v>190</v>
      </c>
      <c r="L11" s="55" t="s">
        <v>190</v>
      </c>
      <c r="M11" s="55" t="s">
        <v>190</v>
      </c>
      <c r="N11" s="55" t="s">
        <v>190</v>
      </c>
      <c r="O11" s="55" t="s">
        <v>190</v>
      </c>
      <c r="P11" s="55" t="s">
        <v>190</v>
      </c>
      <c r="Q11" s="55" t="s">
        <v>190</v>
      </c>
      <c r="R11" s="55" t="s">
        <v>190</v>
      </c>
      <c r="S11" s="80" t="s">
        <v>190</v>
      </c>
      <c r="T11" s="19" t="s">
        <v>190</v>
      </c>
      <c r="U11" s="55" t="s">
        <v>190</v>
      </c>
      <c r="V11" s="138" t="s">
        <v>190</v>
      </c>
      <c r="W11" s="19" t="s">
        <v>190</v>
      </c>
      <c r="X11" s="55" t="s">
        <v>190</v>
      </c>
      <c r="Y11" s="138" t="s">
        <v>190</v>
      </c>
      <c r="Z11" s="215" t="s">
        <v>190</v>
      </c>
      <c r="AA11" s="215" t="s">
        <v>190</v>
      </c>
      <c r="AB11" s="215" t="s">
        <v>190</v>
      </c>
      <c r="AC11" s="215" t="s">
        <v>190</v>
      </c>
      <c r="AD11" s="55" t="s">
        <v>190</v>
      </c>
      <c r="AE11" s="108" t="s">
        <v>190</v>
      </c>
      <c r="AF11" s="55" t="s">
        <v>190</v>
      </c>
      <c r="AG11" s="55" t="s">
        <v>190</v>
      </c>
      <c r="AH11" s="101" t="s">
        <v>190</v>
      </c>
      <c r="AI11" s="55" t="s">
        <v>190</v>
      </c>
      <c r="AJ11" s="55" t="s">
        <v>190</v>
      </c>
      <c r="AK11" s="55" t="s">
        <v>190</v>
      </c>
      <c r="AL11" s="138" t="s">
        <v>190</v>
      </c>
      <c r="AM11" s="83" t="s">
        <v>190</v>
      </c>
      <c r="AN11" s="55" t="s">
        <v>190</v>
      </c>
      <c r="AO11" s="101" t="s">
        <v>190</v>
      </c>
      <c r="AP11" s="83" t="s">
        <v>190</v>
      </c>
      <c r="AQ11" s="55" t="s">
        <v>190</v>
      </c>
      <c r="AR11" s="80" t="s">
        <v>190</v>
      </c>
      <c r="AS11" s="19" t="s">
        <v>190</v>
      </c>
      <c r="AT11" s="19" t="s">
        <v>190</v>
      </c>
      <c r="AU11" s="19" t="s">
        <v>190</v>
      </c>
      <c r="AV11" s="83" t="s">
        <v>190</v>
      </c>
      <c r="AW11" s="55" t="s">
        <v>190</v>
      </c>
      <c r="AX11" s="58" t="s">
        <v>190</v>
      </c>
      <c r="AY11" s="80" t="s">
        <v>190</v>
      </c>
      <c r="AZ11" s="79" t="s">
        <v>190</v>
      </c>
      <c r="BA11" s="215" t="s">
        <v>190</v>
      </c>
      <c r="BB11" s="215" t="s">
        <v>190</v>
      </c>
      <c r="BC11" s="215" t="s">
        <v>190</v>
      </c>
      <c r="BD11" s="215" t="s">
        <v>190</v>
      </c>
      <c r="BE11" s="215" t="s">
        <v>190</v>
      </c>
    </row>
    <row r="12" spans="1:57" x14ac:dyDescent="0.2">
      <c r="F12" s="58" t="s">
        <v>643</v>
      </c>
      <c r="G12" s="58" t="s">
        <v>643</v>
      </c>
      <c r="H12" s="146" t="s">
        <v>643</v>
      </c>
      <c r="I12" s="58" t="s">
        <v>643</v>
      </c>
      <c r="J12" s="19" t="s">
        <v>643</v>
      </c>
      <c r="K12" s="19" t="s">
        <v>643</v>
      </c>
      <c r="L12" s="55" t="s">
        <v>643</v>
      </c>
      <c r="M12" s="55" t="s">
        <v>643</v>
      </c>
      <c r="N12" s="55" t="s">
        <v>643</v>
      </c>
      <c r="O12" s="55" t="s">
        <v>643</v>
      </c>
      <c r="P12" s="55" t="s">
        <v>643</v>
      </c>
      <c r="Q12" s="55" t="s">
        <v>643</v>
      </c>
      <c r="R12" s="55" t="s">
        <v>643</v>
      </c>
      <c r="S12" s="80" t="s">
        <v>643</v>
      </c>
      <c r="T12" s="19" t="s">
        <v>643</v>
      </c>
      <c r="U12" s="55" t="s">
        <v>643</v>
      </c>
      <c r="V12" s="138" t="s">
        <v>643</v>
      </c>
      <c r="W12" s="19" t="s">
        <v>643</v>
      </c>
      <c r="X12" s="55" t="s">
        <v>643</v>
      </c>
      <c r="Y12" s="138" t="s">
        <v>643</v>
      </c>
      <c r="Z12" s="215" t="s">
        <v>643</v>
      </c>
      <c r="AA12" s="215" t="s">
        <v>643</v>
      </c>
      <c r="AB12" s="215" t="s">
        <v>643</v>
      </c>
      <c r="AC12" s="215" t="s">
        <v>643</v>
      </c>
      <c r="AD12" s="55" t="s">
        <v>643</v>
      </c>
      <c r="AE12" s="108" t="s">
        <v>643</v>
      </c>
      <c r="AF12" s="55" t="s">
        <v>643</v>
      </c>
      <c r="AG12" s="55" t="s">
        <v>643</v>
      </c>
      <c r="AH12" s="101" t="s">
        <v>643</v>
      </c>
      <c r="AI12" s="55" t="s">
        <v>643</v>
      </c>
      <c r="AJ12" s="55" t="s">
        <v>643</v>
      </c>
      <c r="AK12" s="55" t="s">
        <v>643</v>
      </c>
      <c r="AL12" s="138" t="s">
        <v>643</v>
      </c>
      <c r="AM12" s="83" t="s">
        <v>643</v>
      </c>
      <c r="AN12" s="55" t="s">
        <v>643</v>
      </c>
      <c r="AO12" s="101" t="s">
        <v>643</v>
      </c>
      <c r="AP12" s="83" t="s">
        <v>643</v>
      </c>
      <c r="AQ12" s="55" t="s">
        <v>643</v>
      </c>
      <c r="AR12" s="80" t="s">
        <v>643</v>
      </c>
      <c r="AS12" s="19" t="s">
        <v>643</v>
      </c>
      <c r="AT12" s="19" t="s">
        <v>643</v>
      </c>
      <c r="AU12" s="19" t="s">
        <v>643</v>
      </c>
      <c r="AV12" s="83" t="s">
        <v>643</v>
      </c>
      <c r="AW12" s="55" t="s">
        <v>643</v>
      </c>
      <c r="AX12" s="58" t="s">
        <v>643</v>
      </c>
      <c r="AY12" s="80" t="s">
        <v>643</v>
      </c>
      <c r="AZ12" s="79" t="s">
        <v>643</v>
      </c>
      <c r="BA12" s="215" t="s">
        <v>643</v>
      </c>
      <c r="BB12" s="215" t="s">
        <v>643</v>
      </c>
      <c r="BC12" s="215" t="s">
        <v>643</v>
      </c>
      <c r="BD12" s="215" t="s">
        <v>643</v>
      </c>
      <c r="BE12" s="215" t="s">
        <v>643</v>
      </c>
    </row>
    <row r="13" spans="1:57" x14ac:dyDescent="0.2">
      <c r="F13" s="58"/>
      <c r="G13" s="58"/>
      <c r="H13" s="146"/>
      <c r="I13" s="58"/>
      <c r="J13" s="19"/>
      <c r="K13" s="34"/>
      <c r="L13" s="55"/>
      <c r="M13" s="55"/>
      <c r="N13" s="55"/>
      <c r="O13" s="55"/>
      <c r="P13" s="55"/>
      <c r="Q13" s="55"/>
      <c r="R13" s="55"/>
      <c r="S13" s="80"/>
      <c r="U13" s="55"/>
      <c r="X13" s="55"/>
      <c r="AL13" s="138"/>
      <c r="AS13" s="19"/>
      <c r="AT13" s="19"/>
      <c r="AU13" s="19"/>
    </row>
    <row r="14" spans="1:57" x14ac:dyDescent="0.2">
      <c r="A14" s="35" t="s">
        <v>541</v>
      </c>
      <c r="B14" s="35" t="s">
        <v>5</v>
      </c>
      <c r="C14" s="35" t="s">
        <v>34</v>
      </c>
      <c r="D14" s="35" t="s">
        <v>6</v>
      </c>
      <c r="E14" s="35" t="s">
        <v>72</v>
      </c>
      <c r="F14" s="75" t="s">
        <v>285</v>
      </c>
      <c r="G14" s="75" t="s">
        <v>286</v>
      </c>
      <c r="H14" s="147" t="s">
        <v>288</v>
      </c>
      <c r="I14" s="75" t="s">
        <v>289</v>
      </c>
      <c r="J14" s="177" t="s">
        <v>457</v>
      </c>
      <c r="K14" s="177" t="s">
        <v>1002</v>
      </c>
      <c r="L14" s="141" t="s">
        <v>291</v>
      </c>
      <c r="M14" s="141" t="s">
        <v>292</v>
      </c>
      <c r="N14" s="141" t="s">
        <v>293</v>
      </c>
      <c r="O14" s="141" t="s">
        <v>294</v>
      </c>
      <c r="P14" s="141" t="s">
        <v>295</v>
      </c>
      <c r="Q14" s="141" t="s">
        <v>296</v>
      </c>
      <c r="R14" s="141" t="s">
        <v>297</v>
      </c>
      <c r="S14" s="143" t="s">
        <v>304</v>
      </c>
      <c r="T14" s="314" t="s">
        <v>462</v>
      </c>
      <c r="U14" s="312" t="s">
        <v>305</v>
      </c>
      <c r="V14" s="315" t="s">
        <v>691</v>
      </c>
      <c r="W14" s="314" t="s">
        <v>692</v>
      </c>
      <c r="X14" s="312" t="s">
        <v>689</v>
      </c>
      <c r="Y14" s="315" t="s">
        <v>463</v>
      </c>
      <c r="Z14" s="216" t="s">
        <v>558</v>
      </c>
      <c r="AA14" s="314" t="s">
        <v>464</v>
      </c>
      <c r="AB14" s="177" t="s">
        <v>559</v>
      </c>
      <c r="AC14" s="314" t="s">
        <v>465</v>
      </c>
      <c r="AD14" s="308" t="s">
        <v>699</v>
      </c>
      <c r="AE14" s="312" t="s">
        <v>306</v>
      </c>
      <c r="AF14" s="308" t="s">
        <v>342</v>
      </c>
      <c r="AG14" s="312" t="s">
        <v>343</v>
      </c>
      <c r="AH14" s="313" t="s">
        <v>700</v>
      </c>
      <c r="AI14" s="312" t="s">
        <v>696</v>
      </c>
      <c r="AJ14" s="312" t="s">
        <v>697</v>
      </c>
      <c r="AK14" s="312" t="s">
        <v>698</v>
      </c>
      <c r="AL14" s="298" t="s">
        <v>487</v>
      </c>
      <c r="AM14" s="312" t="s">
        <v>307</v>
      </c>
      <c r="AN14" s="312" t="s">
        <v>712</v>
      </c>
      <c r="AO14" s="313" t="s">
        <v>702</v>
      </c>
      <c r="AP14" s="135" t="s">
        <v>703</v>
      </c>
      <c r="AQ14" s="312" t="s">
        <v>704</v>
      </c>
      <c r="AR14" s="313" t="s">
        <v>466</v>
      </c>
      <c r="AS14" s="177" t="s">
        <v>690</v>
      </c>
      <c r="AT14" s="177" t="s">
        <v>467</v>
      </c>
      <c r="AU14" s="177" t="s">
        <v>468</v>
      </c>
      <c r="AV14" s="308" t="s">
        <v>344</v>
      </c>
      <c r="AW14" s="308" t="s">
        <v>345</v>
      </c>
      <c r="AX14" s="312" t="s">
        <v>469</v>
      </c>
      <c r="AY14" s="313" t="s">
        <v>470</v>
      </c>
      <c r="AZ14" s="135" t="s">
        <v>471</v>
      </c>
      <c r="BA14" s="216" t="s">
        <v>473</v>
      </c>
      <c r="BB14" s="216" t="s">
        <v>472</v>
      </c>
      <c r="BC14" s="216" t="s">
        <v>528</v>
      </c>
      <c r="BD14" s="216" t="s">
        <v>530</v>
      </c>
      <c r="BE14" s="216" t="s">
        <v>533</v>
      </c>
    </row>
    <row r="15" spans="1:57" x14ac:dyDescent="0.2">
      <c r="E15" s="25" t="str">
        <f>B15&amp;"|"&amp;C15&amp;"|"&amp;D15</f>
        <v>||</v>
      </c>
      <c r="F15" s="62" t="e">
        <f>IF(LEFT($B15,4)="_Mil","",_xlfn.IFNA(INDEX(Cascade!#REF!,MATCH($E15,Cascade!$E:$E,0)),""))</f>
        <v>#REF!</v>
      </c>
      <c r="G15" s="62" t="e">
        <f>IF(LEFT($B15,4)="_Mil","",_xlfn.IFNA(INDEX(Cascade!#REF!,MATCH($E15,Cascade!$E:$E,0)),""))</f>
        <v>#REF!</v>
      </c>
      <c r="H15" s="146" t="e">
        <f>IF(LEFT($B15,4)="_Mil","",_xlfn.IFNA(INDEX(Cascade!#REF!,MATCH($E15,Cascade!$E:$E,0)),""))</f>
        <v>#REF!</v>
      </c>
      <c r="I15" s="62" t="e">
        <f>IF(LEFT($B15,4)="_Mil","",_xlfn.IFNA(INDEX(Cascade!#REF!,MATCH($E15,Cascade!$E:$E,0)),""))</f>
        <v>#REF!</v>
      </c>
      <c r="J15" s="19" t="e">
        <f>IF(LEFT($B15,4)="_Mil","",_xlfn.IFNA(INDEX(Cascade!#REF!,MATCH($E15,Cascade!$E:$E,0)),""))</f>
        <v>#REF!</v>
      </c>
      <c r="K15" s="19" t="e">
        <f>IF(LEFT($B15,4)="_Mil","",_xlfn.IFNA(INDEX(Cascade!#REF!,MATCH($E15,Cascade!$E:$E,0)),""))</f>
        <v>#REF!</v>
      </c>
      <c r="L15" s="67" t="str">
        <f>IF(LEFT($B15,4)="_Mil","",_xlfn.IFNA(ROUND(INDEX(Spectrum!$N:$N,MATCH(RIGHT($B15,13)&amp;"|"&amp;$C15&amp;"|"&amp;$D15&amp;"|"&amp;L$14&amp;"|"&amp;"CY2022Q3",Spectrum!$Q:$Q,0)),0),""))</f>
        <v/>
      </c>
      <c r="M15" s="67" t="str">
        <f>IF(LEFT($B15,4)="_Mil","",_xlfn.IFNA(ROUND(INDEX(Spectrum!$N:$N,MATCH(RIGHT($B15,13)&amp;"|"&amp;$C15&amp;"|"&amp;$D15&amp;"|"&amp;M$14&amp;"|"&amp;"CY2022Q3",Spectrum!$Q:$Q,0)),0),""))</f>
        <v/>
      </c>
      <c r="N15" s="67" t="str">
        <f>IF(LEFT($B15,4)="_Mil","",_xlfn.IFNA(ROUND(INDEX(Spectrum!$N:$N,MATCH(RIGHT($B15,13)&amp;"|"&amp;$C15&amp;"|"&amp;$D15&amp;"|"&amp;N$14&amp;"|"&amp;"CY2022Q3",Spectrum!$Q:$Q,0)),0),""))</f>
        <v/>
      </c>
      <c r="O15" s="67" t="str">
        <f>IF(LEFT($B15,4)="_Mil","",_xlfn.IFNA(ROUND(INDEX(Spectrum!$N:$N,MATCH(RIGHT($B15,13)&amp;"|"&amp;$C15&amp;"|"&amp;$D15&amp;"|"&amp;O$14&amp;"|"&amp;"CY2022Q3",Spectrum!$Q:$Q,0)),0),""))</f>
        <v/>
      </c>
      <c r="P15" s="67" t="str">
        <f>IF(LEFT($B15,4)="_Mil","",_xlfn.IFNA(ROUND(INDEX(Spectrum!$N:$N,MATCH(RIGHT($B15,13)&amp;"|"&amp;$C15&amp;"|"&amp;$D15&amp;"|"&amp;P$14&amp;"|"&amp;"CY2022Q3",Spectrum!$Q:$Q,0)),0),""))</f>
        <v/>
      </c>
      <c r="Q15" s="67" t="str">
        <f>IF(LEFT($B15,4)="_Mil","",_xlfn.IFNA(ROUND(INDEX(Spectrum!$N:$N,MATCH(RIGHT($B15,13)&amp;"|"&amp;$C15&amp;"|"&amp;$D15&amp;"|"&amp;Q$14&amp;"|"&amp;"CY2022Q3",Spectrum!$Q:$Q,0)),0),""))</f>
        <v/>
      </c>
      <c r="R15" s="67" t="str">
        <f>IF(LEFT($B15,4)="_Mil","",_xlfn.IFNA(ROUND(INDEX(Spectrum!$N:$N,MATCH(RIGHT($B15,13)&amp;"|"&amp;$C15&amp;"|"&amp;$D15&amp;"|"&amp;R$14&amp;"|"&amp;"CY2022Q3",Spectrum!$Q:$Q,0)),0),""))</f>
        <v/>
      </c>
      <c r="T15" s="19" t="str">
        <f>IF(SUM($S15)=0,"",0%)</f>
        <v/>
      </c>
      <c r="U15" s="105" t="str">
        <f>IF(SUM($S15)=0,"",ROUND(MIN($S15,$L15)*(1+$T15),0))</f>
        <v/>
      </c>
      <c r="V15" s="138" t="str">
        <f>IF(LEFT($B15,4)="_Mil","",IF(SUM($L15)=0,IF(SUM($S15)=0,"",1),MIN($S15/$L15,1)))</f>
        <v/>
      </c>
      <c r="W15" s="19" t="str">
        <f>$V15</f>
        <v/>
      </c>
      <c r="X15" s="105" t="str">
        <f>IF(OR(SUM($U15)=0,LEFT($B15,4)="_Mil"),"",ROUND($U15/$W15,0))</f>
        <v/>
      </c>
      <c r="Y15" s="138" t="str">
        <f>IF(SUM($S15)=0,"",100%)</f>
        <v/>
      </c>
      <c r="AA15" s="215" t="str">
        <f>IF(SUM($L15,$Z15)=0,"",MAX(IFERROR(SUM($M15)/$L15,0),SUM($Z15)))</f>
        <v/>
      </c>
      <c r="AC15" s="215" t="str">
        <f>IF(SUM($L15,$N15,$AB15)=0,"",MIN(SUM($AB15),IFERROR($N15/(SUM($L15)-SUM($M15)),1)))</f>
        <v/>
      </c>
      <c r="AD15" s="55" t="str">
        <f>IF(SUM($U15)=0,"",ROUND($U15*SUM($Y15),0))</f>
        <v/>
      </c>
      <c r="AE15" s="55" t="str">
        <f>IF(SUM($AD15)=0,"",ROUND($AD15*$AA15,0))</f>
        <v/>
      </c>
      <c r="AF15" s="55" t="str">
        <f>IF(SUM($AD15)=0,"",ROUND(($AD15-SUM($AE15))*$AC15,0))</f>
        <v/>
      </c>
      <c r="AG15" s="55" t="str">
        <f>IF(SUM($AD15)=0,"",ROUND($AD15-SUM($AE15)-SUM($AF15),0))</f>
        <v/>
      </c>
      <c r="AH15" s="101" t="str">
        <f>IF(SUM($X15)=0,"",ROUND($X15*SUM($Y15),0))</f>
        <v/>
      </c>
      <c r="AI15" s="55" t="str">
        <f>IF(SUM($AH15)=0,"",ROUND($AH15*SUM($AA15),0))</f>
        <v/>
      </c>
      <c r="AJ15" s="55" t="str">
        <f>IF(SUM($AH15)=0,"",ROUND(($AH15-SUM($AI15))*SUM($AC15),0))</f>
        <v/>
      </c>
      <c r="AK15" s="55" t="str">
        <f>IF(SUM($AH15)=0,"",ROUND($AH15-SUM($AI15)-SUM($AJ15),0))</f>
        <v/>
      </c>
      <c r="AL15" s="138" t="str">
        <f>IF(SUM($AF15)=0,"",_xlfn.IFNA(INDEX(Cascade!#REF!,MATCH($E15,Cascade!$E:$E,0)),""))</f>
        <v/>
      </c>
      <c r="AM15" s="83" t="str">
        <f>IF(SUM($AE15)=0,"",$AE15)</f>
        <v/>
      </c>
      <c r="AN15" s="55" t="str">
        <f>IF(SUM($AF15)=0,"",IF($AL15="","&lt;- Enter Linkage Rate",ROUND($AF15*$AL15,0)))</f>
        <v/>
      </c>
      <c r="AO15" s="101" t="str">
        <f>IF(SUM($AI15,$AJ15)=0,"",SUM($AI15,$AJ15))</f>
        <v/>
      </c>
      <c r="AP15" s="83" t="str">
        <f>IF(SUM($AI15)=0,"",$AI15)</f>
        <v/>
      </c>
      <c r="AQ15" s="55" t="str">
        <f>IF(SUM($AJ15)=0,"",ROUND($AJ15*SUM($AL15),0))</f>
        <v/>
      </c>
      <c r="AR15" s="80" t="str">
        <f>IF(AND((SUM($U15)-SUM($AE15)-SUM($AF15))=0,SUM($AG15)=0),"",MAX(SUM($U15)-SUM($AE15,$AF15),$AG15))</f>
        <v/>
      </c>
      <c r="AS15" s="19"/>
      <c r="AT15" s="19" t="str">
        <f>IF(SUM($AS15)=0,"",$AS15)</f>
        <v/>
      </c>
      <c r="AU15" s="19" t="str">
        <f>IF(SUM($AR15)=0,"",_xlfn.IFNA(INDEX(Cascade!#REF!,MATCH($E15,Cascade!$E:$E,0)),""))</f>
        <v/>
      </c>
      <c r="AV15" s="83" t="str">
        <f>IF(SUM($AR15)=0,"",ROUND($AR15*$AT15,0))</f>
        <v/>
      </c>
      <c r="AW15" s="55" t="str">
        <f>IF(SUM($AR15)=0,"",$AR15-SUM($AV15))</f>
        <v/>
      </c>
      <c r="AX15" s="58" t="str">
        <f>IF(SUM($AV15)=0,"",ROUND($AV15*$AU15,0))</f>
        <v/>
      </c>
      <c r="AY15" s="80" t="str">
        <f>IF(SUM($AF15,$AE15,$AV15)=0,"",SUM($AF15,$AE15,$AV15))</f>
        <v/>
      </c>
      <c r="AZ15" s="79" t="e">
        <f>_xlfn.IFNA(INDEX(Cascade!#REF!,MATCH($E15,Cascade!$E:$E,0)),"")</f>
        <v>#REF!</v>
      </c>
      <c r="BA15" s="215" t="str">
        <f>IF(SUM($AF15)=0,"",$AF15/SUM($AZ15))</f>
        <v/>
      </c>
      <c r="BB15" s="215" t="str">
        <f>IF(SUM($AV15)=0,"",$AV15/SUM($AZ15))</f>
        <v/>
      </c>
      <c r="BC15" s="215" t="e">
        <f>_xlfn.IFNA(INDEX(Cascade!#REF!,MATCH($E15,Cascade!$E:$E,0)),"")</f>
        <v>#REF!</v>
      </c>
      <c r="BD15" s="215" t="e">
        <f>_xlfn.IFNA(INDEX(Cascade!#REF!,MATCH($E15,Cascade!$E:$E,0)),"")</f>
        <v>#REF!</v>
      </c>
      <c r="BE15" s="215" t="e">
        <f>_xlfn.IFNA(INDEX(Cascade!#REF!,MATCH($E15,Cascade!$E:$E,0)),"")</f>
        <v>#REF!</v>
      </c>
    </row>
  </sheetData>
  <mergeCells count="1">
    <mergeCell ref="A2:B3"/>
  </mergeCells>
  <phoneticPr fontId="21" type="noConversion"/>
  <conditionalFormatting sqref="T1:T1048576">
    <cfRule type="expression" dxfId="415" priority="46">
      <formula>AND(ISNUMBER($T1),ROUND($T1,2)&lt;&gt;0)</formula>
    </cfRule>
  </conditionalFormatting>
  <conditionalFormatting sqref="AL1:AL1048576 AU1:AU1048576">
    <cfRule type="expression" dxfId="414" priority="23">
      <formula>AND(ISNUMBER(AL1),ROUND(AL1,2)&lt;0.95)</formula>
    </cfRule>
  </conditionalFormatting>
  <conditionalFormatting sqref="AA1:AA1048576">
    <cfRule type="expression" dxfId="413" priority="48">
      <formula>AND(ISNUMBER(AA1),ROUND(AA1,2)&gt;=0.75)</formula>
    </cfRule>
  </conditionalFormatting>
  <conditionalFormatting sqref="Y1:Y1048576">
    <cfRule type="expression" dxfId="412" priority="14">
      <formula>AND(ISNUMBER($Y1),$Y1&lt;100%)</formula>
    </cfRule>
  </conditionalFormatting>
  <conditionalFormatting sqref="AY1:BE1048576">
    <cfRule type="expression" dxfId="411" priority="7">
      <formula>AND(ROW($BE1)&gt;14,ROUND($BE1,2)&lt;0)</formula>
    </cfRule>
    <cfRule type="expression" dxfId="410" priority="16">
      <formula>AND(ROW($BE1)&gt;14,ISERROR($BE1))</formula>
    </cfRule>
  </conditionalFormatting>
  <conditionalFormatting sqref="AC1:AC1048576">
    <cfRule type="expression" dxfId="409" priority="3">
      <formula>AND(ROW($AA1)&gt;14,SUM($AD1)&gt;0,SUM($AA1)&lt;=0)</formula>
    </cfRule>
    <cfRule type="expression" dxfId="408" priority="4">
      <formula>AND(ROW($AC1)&gt;14,SUM($AD1)&gt;0,SUM($AC1)&lt;=0)</formula>
    </cfRule>
    <cfRule type="expression" dxfId="407" priority="13">
      <formula>AND(ROW($AC1)&gt;14,ROUND($AC1,2)&gt;10%)</formula>
    </cfRule>
  </conditionalFormatting>
  <conditionalFormatting sqref="U1:U1048576">
    <cfRule type="expression" dxfId="406" priority="1282">
      <formula>AND(ROW($U1)&gt;14,ISNUMBER($U1),$S1&gt;$L1)</formula>
    </cfRule>
  </conditionalFormatting>
  <conditionalFormatting sqref="F1:R1048576 V1:X1048576 AH1:AK1048576 AO1:AQ1048576">
    <cfRule type="expression" dxfId="405" priority="2178">
      <formula>AND(ROW(F1)&gt;14,LEFT($B1,4)="_Mil")</formula>
    </cfRule>
  </conditionalFormatting>
  <conditionalFormatting sqref="H1:H1048576 J1:K1048576 V1:W1048576 Y1:AC1048576 AL1:AL1048576 AS1:AU1048576 BA1:BE1048576">
    <cfRule type="expression" dxfId="404" priority="6">
      <formula>AND(ISNUMBER(H1),OR(ROUND(H1,2)&lt;0,ROUND(H1,2)&gt;1))</formula>
    </cfRule>
  </conditionalFormatting>
  <conditionalFormatting sqref="F1:G1048576 I1:I1048576 L1:S1048576 U1:U1048576 X1:X1048576 AD1:AK1048576 AM1:AR1048576 AV1:AZ1048576">
    <cfRule type="expression" dxfId="403" priority="1">
      <formula>AND(ISNUMBER(F1),ROUND(F1,0)&lt;0)</formula>
    </cfRule>
  </conditionalFormatting>
  <conditionalFormatting sqref="AT1:AT1048576">
    <cfRule type="expression" dxfId="402" priority="5">
      <formula>AND(ROW($AT1)&gt;14,SUM($AR1)&gt;0,SUM($AT1)&lt;=0)</formula>
    </cfRule>
  </conditionalFormatting>
  <conditionalFormatting sqref="W1:W1048576">
    <cfRule type="expression" dxfId="401" priority="2">
      <formula>AND(ROW($W1)&gt;14,LEFT($B1,4)&lt;&gt;"_Mil",SUM($U1)&gt;0,SUM($W1)&lt;=0)</formula>
    </cfRule>
  </conditionalFormatting>
  <hyperlinks>
    <hyperlink ref="AV3" location="Cascade!CE:CE" display="Positive (FY23)" xr:uid="{9AC7778E-2E88-7242-BE1A-0032FDF1AA0A}"/>
    <hyperlink ref="AY3" location="EID!C:C" display="Total PMTCT: Positives (From ANC1 &amp; Post ANC1) (FY23)" xr:uid="{06033567-B162-B642-952B-86F608E51389}"/>
    <hyperlink ref="F3" location="Cascade!F:F" display="Host Country Est. Female Population (FY21)" xr:uid="{9DCC4747-78E8-574F-8A0A-74D7310ECF73}"/>
    <hyperlink ref="G3" location="Cascade!H:H" display="Host Country Est. PLHIV (FY21)" xr:uid="{38AE695F-2465-C345-B2DE-60A49EB9D43A}"/>
    <hyperlink ref="H3" location="Cascade!J:J" display="Host Country Est. HIV Prevalence (FY21) (%)" xr:uid="{5FF09F6B-1BA6-A247-A7AB-EF4027EBC38D}"/>
    <hyperlink ref="I3" location="Cascade!T:T" display="Host Country Est. TX_CURR_SUBNAT (FY22)" xr:uid="{AE293FF8-6531-8E47-9771-94756A48F05D}"/>
    <hyperlink ref="J3" location="Cascade!BS:BS" display="Host Country Est. ART Coverage (FY22) (%)" xr:uid="{62172621-78AD-F245-A486-21A9FED7A825}"/>
    <hyperlink ref="AZ3" location="Cascade!CB:CB" display="Total HTS_TST_POS (FY23)" xr:uid="{EF1CACDE-E83E-BC49-803E-79E8D75E671B}"/>
    <hyperlink ref="BA3" location="PMTCT!AF:AF" display="Total Positives from PMTCT_STAT ANC1 (FY23) (%)" xr:uid="{237D0CFB-FBAB-3A42-9524-0309C16E980E}"/>
    <hyperlink ref="BB3" location="PMTCT!AV:AV" display="Total Positives from PMTCT Post ANC1 (FY23) (%)" xr:uid="{D680F786-FE9E-564F-8330-479022D7C4BA}"/>
    <hyperlink ref="BC3" location="Cascade!CJ:CJ" display="Total Positives from HTS_INDEX (FY23) (%)" xr:uid="{A440D5C0-3246-D64E-9D9A-125BFE1073A1}"/>
    <hyperlink ref="BD3" location="Cascade!CM:CM" display="Total Positives from TB_STAT (FY23) (%)" xr:uid="{37B73FCD-3AA1-4546-B221-83E509C72600}"/>
    <hyperlink ref="BE3" location="Cascade!CP:CP" display="Total Positives from All Other Modalities (FY23) (%)" xr:uid="{EA06E773-2DB3-0B4D-BA39-4517BD65D120}"/>
    <hyperlink ref="K3" location="Cascade!AL:AL" display="Host Country Est. PopVLS Rate (VLS/PLHIV) (FY22) (%)" xr:uid="{117CCFAC-2256-F346-BBFA-6D9C183041C6}"/>
    <hyperlink ref="AF3" location="Cascade!CD:CD" display="Newly Tested, Positive (FY23)" xr:uid="{ABC0F45D-6FF3-E94C-B20E-66540AE6F2E1}"/>
  </hyperlinks>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activeCell="I21" sqref="I21"/>
    </sheetView>
  </sheetViews>
  <sheetFormatPr baseColWidth="10" defaultRowHeight="16" x14ac:dyDescent="0.2"/>
  <cols>
    <col min="1" max="1" width="16.1640625" customWidth="1"/>
    <col min="2" max="2" width="30.83203125" customWidth="1"/>
    <col min="3" max="3" width="11.83203125" style="243" customWidth="1"/>
    <col min="4" max="5" width="11.83203125" style="242" customWidth="1"/>
    <col min="6" max="7" width="11.83203125" style="55" customWidth="1"/>
    <col min="8" max="11" width="11.83203125" style="242" customWidth="1"/>
    <col min="12" max="12" width="11.83203125" style="55" customWidth="1"/>
    <col min="13" max="13" width="11.83203125" style="242" customWidth="1"/>
    <col min="14" max="14" width="11.83203125" style="55" customWidth="1"/>
    <col min="15" max="15" width="11.83203125" style="242" customWidth="1"/>
    <col min="16" max="16" width="11.83203125" style="55" customWidth="1"/>
    <col min="17" max="17" width="11.83203125" style="242" customWidth="1"/>
    <col min="18" max="18" width="11.83203125" style="55" customWidth="1"/>
    <col min="19" max="19" width="11.83203125" style="242" customWidth="1"/>
    <col min="20" max="20" width="11.83203125" style="55" customWidth="1"/>
    <col min="21" max="21" width="11.83203125" style="242" customWidth="1"/>
    <col min="22" max="22" width="11.83203125" style="55" customWidth="1"/>
  </cols>
  <sheetData>
    <row r="1" spans="1:22" s="40" customFormat="1" ht="31" customHeight="1" x14ac:dyDescent="0.3">
      <c r="A1" s="5" t="s">
        <v>33</v>
      </c>
      <c r="B1" s="5"/>
      <c r="C1" s="50" t="s">
        <v>49</v>
      </c>
      <c r="D1" s="28"/>
      <c r="E1" s="26"/>
      <c r="F1" s="50"/>
      <c r="G1" s="50"/>
      <c r="H1" s="211" t="s">
        <v>66</v>
      </c>
      <c r="I1" s="211"/>
      <c r="J1" s="211"/>
      <c r="K1" s="28"/>
      <c r="L1" s="63"/>
      <c r="M1" s="28"/>
      <c r="N1" s="63"/>
      <c r="O1" s="28"/>
      <c r="P1" s="63"/>
      <c r="Q1" s="28"/>
      <c r="R1" s="63"/>
      <c r="S1" s="28"/>
      <c r="T1" s="63"/>
      <c r="U1" s="28"/>
      <c r="V1" s="63"/>
    </row>
    <row r="2" spans="1:22" s="3" customFormat="1" ht="19" x14ac:dyDescent="0.25">
      <c r="A2" s="22"/>
      <c r="B2" s="22"/>
      <c r="C2" s="77" t="s">
        <v>2</v>
      </c>
      <c r="D2" s="17"/>
      <c r="E2" s="17"/>
      <c r="F2" s="64" t="s">
        <v>3</v>
      </c>
      <c r="G2" s="64"/>
      <c r="H2" s="212" t="s">
        <v>2</v>
      </c>
      <c r="I2" s="212"/>
      <c r="J2" s="212"/>
      <c r="K2" s="17"/>
      <c r="L2" s="64"/>
      <c r="M2" s="17"/>
      <c r="N2" s="64"/>
      <c r="O2" s="17"/>
      <c r="P2" s="64"/>
      <c r="Q2" s="17"/>
      <c r="R2" s="64"/>
      <c r="S2" s="17"/>
      <c r="T2" s="64"/>
      <c r="U2" s="17"/>
      <c r="V2" s="64"/>
    </row>
    <row r="3" spans="1:22" s="23" customFormat="1" ht="117" customHeight="1" x14ac:dyDescent="0.2">
      <c r="A3" s="30"/>
      <c r="B3" s="30"/>
      <c r="C3" s="223" t="s">
        <v>973</v>
      </c>
      <c r="D3" s="31" t="s">
        <v>974</v>
      </c>
      <c r="E3" s="31" t="s">
        <v>975</v>
      </c>
      <c r="F3" s="52" t="s">
        <v>909</v>
      </c>
      <c r="G3" s="52" t="s">
        <v>910</v>
      </c>
      <c r="H3" s="316" t="s">
        <v>869</v>
      </c>
      <c r="I3" s="319" t="s">
        <v>870</v>
      </c>
      <c r="J3" s="318" t="s">
        <v>871</v>
      </c>
      <c r="K3" s="328" t="s">
        <v>872</v>
      </c>
      <c r="L3" s="53" t="s">
        <v>912</v>
      </c>
      <c r="M3" s="328" t="s">
        <v>788</v>
      </c>
      <c r="N3" s="53" t="s">
        <v>915</v>
      </c>
      <c r="O3" s="328" t="s">
        <v>911</v>
      </c>
      <c r="P3" s="53" t="s">
        <v>916</v>
      </c>
      <c r="Q3" s="319" t="s">
        <v>1015</v>
      </c>
      <c r="R3" s="289" t="s">
        <v>1018</v>
      </c>
      <c r="S3" s="319" t="s">
        <v>1017</v>
      </c>
      <c r="T3" s="53" t="s">
        <v>913</v>
      </c>
      <c r="U3" s="319" t="s">
        <v>1016</v>
      </c>
      <c r="V3" s="53" t="s">
        <v>914</v>
      </c>
    </row>
    <row r="4" spans="1:22" s="23" customFormat="1" x14ac:dyDescent="0.2">
      <c r="A4" s="32"/>
      <c r="B4" s="32" t="s">
        <v>4</v>
      </c>
      <c r="C4" s="114">
        <f>SUBTOTAL(109,C$15:INDEX(C:C,COUNTA($B:$B)+14-COUNTA($B$1:$B$14)))</f>
        <v>0</v>
      </c>
      <c r="D4" s="33" t="str">
        <f>IF(SUM($C4)=0,"",SUM($F4)/$C4)</f>
        <v/>
      </c>
      <c r="E4" s="33" t="str">
        <f>IF(SUM($C4)=0,"",SUM($F4,$G4)/$C4)</f>
        <v/>
      </c>
      <c r="F4" s="54">
        <f>SUBTOTAL(109,F$15:INDEX(F:F,COUNTA($B:$B)+14-COUNTA($B$1:$B$14)))</f>
        <v>0</v>
      </c>
      <c r="G4" s="54">
        <f>SUBTOTAL(109,G$15:INDEX(G:G,COUNTA($B:$B)+14-COUNTA($B$1:$B$14)))</f>
        <v>0</v>
      </c>
      <c r="H4" s="137"/>
      <c r="I4" s="214"/>
      <c r="J4" s="214"/>
      <c r="K4" s="33"/>
      <c r="L4" s="54">
        <f>SUBTOTAL(109,L$15:INDEX(L:L,COUNTA($B:$B)+14-COUNTA($B$1:$B$14)))</f>
        <v>0</v>
      </c>
      <c r="M4" s="33" t="str">
        <f>IF(SUM($L4)=0,"",SUM($N4)/$L4)</f>
        <v/>
      </c>
      <c r="N4" s="54">
        <f>SUBTOTAL(109,N$15:INDEX(N:N,COUNTA($B:$B)+14-COUNTA($B$1:$B$14)))</f>
        <v>0</v>
      </c>
      <c r="O4" s="33" t="str">
        <f>IF(SUM($N4)=0,"",SUM($P4)/$N4)</f>
        <v/>
      </c>
      <c r="P4" s="54">
        <f>SUBTOTAL(109,P$15:INDEX(P:P,COUNTA($B:$B)+14-COUNTA($B$1:$B$14)))</f>
        <v>0</v>
      </c>
      <c r="Q4" s="33" t="str">
        <f>IF(SUM($N4)=0,"",SUM($R4)/$N4)</f>
        <v/>
      </c>
      <c r="R4" s="66">
        <f>SUBTOTAL(109,R$15:INDEX(R:R,COUNTA($B:$B)+14-COUNTA($B$1:$B$14)))</f>
        <v>0</v>
      </c>
      <c r="S4" s="33" t="str">
        <f>IF(SUM($R4)=0,"",SUM($T4)/$R4)</f>
        <v/>
      </c>
      <c r="T4" s="54">
        <f>SUBTOTAL(109,T$15:INDEX(T:T,COUNTA($B:$B)+14-COUNTA($B$1:$B$14)))</f>
        <v>0</v>
      </c>
      <c r="U4" s="33" t="str">
        <f>IF(SUM($T4)=0,"",SUM($V4)/$T4)</f>
        <v/>
      </c>
      <c r="V4" s="54">
        <f>SUBTOTAL(109,V$15:INDEX(V:V,COUNTA($B:$B)+14-COUNTA($B$1:$B$14)))</f>
        <v>0</v>
      </c>
    </row>
    <row r="5" spans="1:22" s="23" customFormat="1" x14ac:dyDescent="0.2">
      <c r="A5" s="25" t="s">
        <v>95</v>
      </c>
      <c r="B5" s="25" t="s">
        <v>95</v>
      </c>
      <c r="C5" s="58" t="s">
        <v>95</v>
      </c>
      <c r="D5" s="34" t="s">
        <v>95</v>
      </c>
      <c r="E5" s="34" t="s">
        <v>95</v>
      </c>
      <c r="F5" s="55" t="s">
        <v>106</v>
      </c>
      <c r="G5" s="55" t="s">
        <v>106</v>
      </c>
      <c r="H5" s="138" t="s">
        <v>95</v>
      </c>
      <c r="I5" s="215" t="s">
        <v>95</v>
      </c>
      <c r="J5" s="215" t="s">
        <v>95</v>
      </c>
      <c r="K5" s="19" t="s">
        <v>95</v>
      </c>
      <c r="L5" s="55" t="s">
        <v>95</v>
      </c>
      <c r="M5" s="19" t="s">
        <v>95</v>
      </c>
      <c r="N5" s="55" t="s">
        <v>95</v>
      </c>
      <c r="O5" s="19" t="s">
        <v>95</v>
      </c>
      <c r="P5" s="55" t="s">
        <v>95</v>
      </c>
      <c r="Q5" s="251" t="s">
        <v>95</v>
      </c>
      <c r="R5" s="290" t="s">
        <v>95</v>
      </c>
      <c r="S5" s="251" t="s">
        <v>95</v>
      </c>
      <c r="T5" s="55" t="s">
        <v>95</v>
      </c>
      <c r="U5" s="251" t="s">
        <v>95</v>
      </c>
      <c r="V5" s="55" t="s">
        <v>95</v>
      </c>
    </row>
    <row r="6" spans="1:22" s="23" customFormat="1" x14ac:dyDescent="0.2">
      <c r="A6" s="25" t="s">
        <v>187</v>
      </c>
      <c r="B6" s="25" t="s">
        <v>187</v>
      </c>
      <c r="C6" s="58" t="s">
        <v>90</v>
      </c>
      <c r="D6" s="34" t="s">
        <v>109</v>
      </c>
      <c r="E6" s="34" t="s">
        <v>109</v>
      </c>
      <c r="F6" s="55" t="s">
        <v>89</v>
      </c>
      <c r="G6" s="55" t="s">
        <v>89</v>
      </c>
      <c r="H6" s="138" t="s">
        <v>108</v>
      </c>
      <c r="I6" s="215" t="s">
        <v>109</v>
      </c>
      <c r="J6" s="215" t="s">
        <v>108</v>
      </c>
      <c r="K6" s="19" t="s">
        <v>109</v>
      </c>
      <c r="L6" s="55" t="s">
        <v>90</v>
      </c>
      <c r="M6" s="19" t="s">
        <v>109</v>
      </c>
      <c r="N6" s="55" t="s">
        <v>90</v>
      </c>
      <c r="O6" s="19" t="s">
        <v>109</v>
      </c>
      <c r="P6" s="55" t="s">
        <v>90</v>
      </c>
      <c r="Q6" s="251" t="s">
        <v>109</v>
      </c>
      <c r="R6" s="290" t="s">
        <v>90</v>
      </c>
      <c r="S6" s="251" t="s">
        <v>109</v>
      </c>
      <c r="T6" s="55" t="s">
        <v>90</v>
      </c>
      <c r="U6" s="251" t="s">
        <v>109</v>
      </c>
      <c r="V6" s="55" t="s">
        <v>90</v>
      </c>
    </row>
    <row r="7" spans="1:22" s="23" customFormat="1" x14ac:dyDescent="0.2">
      <c r="A7" s="25" t="s">
        <v>105</v>
      </c>
      <c r="B7" s="25" t="s">
        <v>105</v>
      </c>
      <c r="C7" s="58" t="s">
        <v>91</v>
      </c>
      <c r="D7" s="34" t="s">
        <v>92</v>
      </c>
      <c r="E7" s="34" t="s">
        <v>92</v>
      </c>
      <c r="F7" s="55" t="s">
        <v>91</v>
      </c>
      <c r="G7" s="55" t="s">
        <v>91</v>
      </c>
      <c r="H7" s="138" t="s">
        <v>92</v>
      </c>
      <c r="I7" s="215" t="s">
        <v>92</v>
      </c>
      <c r="J7" s="215" t="s">
        <v>92</v>
      </c>
      <c r="K7" s="19" t="s">
        <v>92</v>
      </c>
      <c r="L7" s="55" t="s">
        <v>91</v>
      </c>
      <c r="M7" s="19" t="s">
        <v>92</v>
      </c>
      <c r="N7" s="55" t="s">
        <v>91</v>
      </c>
      <c r="O7" s="19" t="s">
        <v>92</v>
      </c>
      <c r="P7" s="55" t="s">
        <v>91</v>
      </c>
      <c r="Q7" s="251" t="s">
        <v>92</v>
      </c>
      <c r="R7" s="290" t="s">
        <v>91</v>
      </c>
      <c r="S7" s="251" t="s">
        <v>92</v>
      </c>
      <c r="T7" s="55" t="s">
        <v>91</v>
      </c>
      <c r="U7" s="251" t="s">
        <v>92</v>
      </c>
      <c r="V7" s="55" t="s">
        <v>91</v>
      </c>
    </row>
    <row r="8" spans="1:22" s="23" customFormat="1" x14ac:dyDescent="0.2">
      <c r="A8" s="25"/>
      <c r="B8" s="25"/>
      <c r="C8" s="58"/>
      <c r="D8" s="34"/>
      <c r="E8" s="34"/>
      <c r="F8" s="257" t="s">
        <v>119</v>
      </c>
      <c r="G8" s="257" t="s">
        <v>119</v>
      </c>
      <c r="H8" s="138"/>
      <c r="I8" s="215"/>
      <c r="J8" s="215"/>
      <c r="K8" s="19"/>
      <c r="L8" s="55"/>
      <c r="M8" s="19"/>
      <c r="N8" s="55"/>
      <c r="O8" s="19"/>
      <c r="P8" s="55"/>
      <c r="Q8" s="19"/>
      <c r="R8" s="67"/>
      <c r="S8" s="19"/>
      <c r="T8" s="55"/>
      <c r="U8" s="19"/>
      <c r="V8" s="55"/>
    </row>
    <row r="9" spans="1:22" s="23" customFormat="1" x14ac:dyDescent="0.2">
      <c r="A9" s="25"/>
      <c r="B9" s="25"/>
      <c r="C9" s="58"/>
      <c r="D9" s="34"/>
      <c r="E9" s="34"/>
      <c r="F9" s="257" t="s">
        <v>120</v>
      </c>
      <c r="G9" s="257" t="s">
        <v>120</v>
      </c>
      <c r="H9" s="138"/>
      <c r="I9" s="215"/>
      <c r="J9" s="215"/>
      <c r="K9" s="19"/>
      <c r="L9" s="55"/>
      <c r="M9" s="19"/>
      <c r="N9" s="55"/>
      <c r="O9" s="19"/>
      <c r="P9" s="55"/>
      <c r="Q9" s="19"/>
      <c r="R9" s="67"/>
      <c r="S9" s="19"/>
      <c r="T9" s="55"/>
      <c r="U9" s="19"/>
      <c r="V9" s="55"/>
    </row>
    <row r="10" spans="1:22" s="23" customFormat="1" x14ac:dyDescent="0.2">
      <c r="A10" s="25"/>
      <c r="B10" s="25"/>
      <c r="C10" s="58"/>
      <c r="D10" s="34"/>
      <c r="E10" s="34"/>
      <c r="F10" s="257" t="s">
        <v>121</v>
      </c>
      <c r="G10" s="257" t="s">
        <v>122</v>
      </c>
      <c r="H10" s="138"/>
      <c r="I10" s="215"/>
      <c r="J10" s="215"/>
      <c r="K10" s="19"/>
      <c r="L10" s="55"/>
      <c r="M10" s="19"/>
      <c r="N10" s="55"/>
      <c r="O10" s="19"/>
      <c r="P10" s="55"/>
      <c r="Q10" s="19"/>
      <c r="R10" s="67"/>
      <c r="S10" s="19"/>
      <c r="T10" s="55"/>
      <c r="U10" s="19"/>
      <c r="V10" s="55"/>
    </row>
    <row r="11" spans="1:22" s="23" customFormat="1" x14ac:dyDescent="0.2">
      <c r="A11" s="25"/>
      <c r="B11" s="25"/>
      <c r="C11" s="58"/>
      <c r="D11" s="34"/>
      <c r="E11" s="34"/>
      <c r="F11" s="55"/>
      <c r="G11" s="55"/>
      <c r="H11" s="138"/>
      <c r="I11" s="215"/>
      <c r="J11" s="215"/>
      <c r="K11" s="19"/>
      <c r="L11" s="55"/>
      <c r="M11" s="19"/>
      <c r="N11" s="55"/>
      <c r="O11" s="19"/>
      <c r="P11" s="55"/>
      <c r="Q11" s="19"/>
      <c r="R11" s="67"/>
      <c r="S11" s="19"/>
      <c r="T11" s="55"/>
      <c r="U11" s="19"/>
      <c r="V11" s="55"/>
    </row>
    <row r="12" spans="1:22" s="23" customFormat="1" x14ac:dyDescent="0.2">
      <c r="A12" s="25"/>
      <c r="B12" s="25"/>
      <c r="C12" s="58"/>
      <c r="D12" s="34"/>
      <c r="E12" s="34"/>
      <c r="F12" s="55"/>
      <c r="G12" s="55"/>
      <c r="H12" s="138"/>
      <c r="I12" s="215"/>
      <c r="J12" s="215"/>
      <c r="K12" s="19"/>
      <c r="L12" s="55"/>
      <c r="M12" s="19"/>
      <c r="N12" s="55"/>
      <c r="O12" s="19"/>
      <c r="P12" s="55"/>
      <c r="Q12" s="19"/>
      <c r="R12" s="67"/>
      <c r="S12" s="19"/>
      <c r="T12" s="55"/>
      <c r="U12" s="19"/>
      <c r="V12" s="55"/>
    </row>
    <row r="13" spans="1:22" s="23" customFormat="1" x14ac:dyDescent="0.2">
      <c r="A13" s="25"/>
      <c r="B13" s="25"/>
      <c r="C13" s="58"/>
      <c r="D13" s="34"/>
      <c r="E13" s="34"/>
      <c r="F13" s="55"/>
      <c r="G13" s="55"/>
      <c r="H13" s="138"/>
      <c r="I13" s="215"/>
      <c r="J13" s="215"/>
      <c r="K13" s="19"/>
      <c r="L13" s="55"/>
      <c r="M13" s="19"/>
      <c r="N13" s="55"/>
      <c r="O13" s="19"/>
      <c r="P13" s="55"/>
      <c r="Q13" s="19"/>
      <c r="R13" s="67"/>
      <c r="S13" s="19"/>
      <c r="T13" s="55"/>
      <c r="U13" s="19"/>
      <c r="V13" s="55"/>
    </row>
    <row r="14" spans="1:22" s="23" customFormat="1" x14ac:dyDescent="0.2">
      <c r="A14" s="35" t="s">
        <v>541</v>
      </c>
      <c r="B14" s="35" t="s">
        <v>5</v>
      </c>
      <c r="C14" s="75" t="s">
        <v>474</v>
      </c>
      <c r="D14" s="177" t="s">
        <v>475</v>
      </c>
      <c r="E14" s="177" t="s">
        <v>476</v>
      </c>
      <c r="F14" s="141" t="s">
        <v>308</v>
      </c>
      <c r="G14" s="141" t="s">
        <v>309</v>
      </c>
      <c r="H14" s="298" t="s">
        <v>669</v>
      </c>
      <c r="I14" s="216" t="s">
        <v>477</v>
      </c>
      <c r="J14" s="216" t="s">
        <v>670</v>
      </c>
      <c r="K14" s="177" t="s">
        <v>478</v>
      </c>
      <c r="L14" s="141" t="s">
        <v>480</v>
      </c>
      <c r="M14" s="177" t="s">
        <v>479</v>
      </c>
      <c r="N14" s="288" t="s">
        <v>481</v>
      </c>
      <c r="O14" s="177" t="s">
        <v>917</v>
      </c>
      <c r="P14" s="288" t="s">
        <v>896</v>
      </c>
      <c r="Q14" s="177" t="s">
        <v>920</v>
      </c>
      <c r="R14" s="141" t="s">
        <v>1019</v>
      </c>
      <c r="S14" s="177" t="s">
        <v>919</v>
      </c>
      <c r="T14" s="288" t="s">
        <v>898</v>
      </c>
      <c r="U14" s="177" t="s">
        <v>918</v>
      </c>
      <c r="V14" s="288" t="s">
        <v>897</v>
      </c>
    </row>
    <row r="15" spans="1:22" s="23" customFormat="1" x14ac:dyDescent="0.2">
      <c r="A15" s="36"/>
      <c r="B15" s="36"/>
      <c r="C15" s="62">
        <f>SUMIF(PMTCT!$B:$B,$B15,PMTCT!$AY:$AY)</f>
        <v>0</v>
      </c>
      <c r="D15" s="19">
        <v>0.95</v>
      </c>
      <c r="E15" s="19">
        <v>1</v>
      </c>
      <c r="F15" s="55">
        <f>ROUND(SUM($C15)*$D15,0)</f>
        <v>0</v>
      </c>
      <c r="G15" s="55">
        <f>ROUND(SUM($C15)*$E15,0)-SUM($F15)</f>
        <v>0</v>
      </c>
      <c r="H15" s="138"/>
      <c r="I15" s="215" t="str">
        <f>IF(SUM($F15)=0,"",IF($H15="","Enter Positivity Rate",$H15))</f>
        <v/>
      </c>
      <c r="J15" s="215"/>
      <c r="K15" s="19" t="str">
        <f>IF(SUM($G15)=0,"",IF($J15="","Enter Positivity Rate",$J15))</f>
        <v/>
      </c>
      <c r="L15" s="55">
        <f>ROUND(SUM(SUM($F15)*SUM($I15),SUM($G15)*SUM($K15)),0)</f>
        <v>0</v>
      </c>
      <c r="M15" s="19">
        <v>0.95</v>
      </c>
      <c r="N15" s="55">
        <f>ROUND(SUM($L15)*$M15,0)</f>
        <v>0</v>
      </c>
      <c r="O15" s="19">
        <v>0.98</v>
      </c>
      <c r="P15" s="55">
        <f>ROUND(SUM($N15)*$O15,0)</f>
        <v>0</v>
      </c>
      <c r="Q15" s="19">
        <v>0.7</v>
      </c>
      <c r="R15" s="67">
        <f>ROUND(SUM($N15)*$Q15,0)</f>
        <v>0</v>
      </c>
      <c r="S15" s="19">
        <v>0.95</v>
      </c>
      <c r="T15" s="55">
        <f>ROUND(SUM($R15)*$S15,0)</f>
        <v>0</v>
      </c>
      <c r="U15" s="19">
        <v>0.95</v>
      </c>
      <c r="V15" s="55">
        <f>ROUND(SUM($T15)*$U15,0)</f>
        <v>0</v>
      </c>
    </row>
  </sheetData>
  <conditionalFormatting sqref="E1:E1048576 M1:M1048576 S1:S1048576 U1:U1048576">
    <cfRule type="expression" dxfId="400" priority="23">
      <formula>AND(ISNUMBER(E1),ROUND(E1,2)&lt;0.95)</formula>
    </cfRule>
  </conditionalFormatting>
  <conditionalFormatting sqref="D1:D1048576">
    <cfRule type="expression" dxfId="399" priority="22">
      <formula>AND(ISNUMBER(D1),ROUND(D1,2)&lt;0.8)</formula>
    </cfRule>
  </conditionalFormatting>
  <conditionalFormatting sqref="D1:E1048576 H1:K1048576 M1:M1048576 O1:O1048576 Q1:Q1048576 S1:S1048576 U1:U1048576">
    <cfRule type="expression" dxfId="398" priority="5">
      <formula>AND(ISNUMBER(D1),OR(ROUND(D1,2)&gt;1,ROUND(D1,2)&lt;0))</formula>
    </cfRule>
  </conditionalFormatting>
  <conditionalFormatting sqref="K1:K1048576">
    <cfRule type="expression" dxfId="397" priority="1267">
      <formula>AND(SUM(G1)&gt;0,SUM(K1)=0)</formula>
    </cfRule>
  </conditionalFormatting>
  <conditionalFormatting sqref="I1:I1048576">
    <cfRule type="expression" dxfId="396" priority="2151">
      <formula>AND(SUM(F1)&gt;0,SUM(I1)=0)</formula>
    </cfRule>
  </conditionalFormatting>
  <conditionalFormatting sqref="D1:E1048576">
    <cfRule type="expression" dxfId="395" priority="13">
      <formula>AND(ISNUMBER($D1),ROUND($E1,2)&lt;ROUND($D1,2))</formula>
    </cfRule>
  </conditionalFormatting>
  <conditionalFormatting sqref="C1:C1048576 F1:G1048576 L1:L1048576 N1:N1048576 P1:P1048576 R1:R1048576 T1:T1048576 V1:V1048576">
    <cfRule type="expression" dxfId="394" priority="4">
      <formula>AND(ISNUMBER(C1),C1&lt;0)</formula>
    </cfRule>
  </conditionalFormatting>
  <conditionalFormatting sqref="O1:O1048576">
    <cfRule type="expression" dxfId="393" priority="3">
      <formula>AND(ISNUMBER(O1),ROUND(O1,2)&lt;98%)</formula>
    </cfRule>
  </conditionalFormatting>
  <conditionalFormatting sqref="Q1:Q1048576">
    <cfRule type="expression" dxfId="392" priority="2">
      <formula>AND(ISNUMBER(Q1),ROUND(Q1,2)&lt;70%)</formula>
    </cfRule>
  </conditionalFormatting>
  <hyperlinks>
    <hyperlink ref="N3" location="Cascade!BH:BH" display="HIV+ infants linked to ART (FY23)" xr:uid="{DAA7530A-3E04-1740-9290-973637420098}"/>
    <hyperlink ref="C3" location="PMTCT!AY:AY" display="Est. # infants born to HIV-positive women (FY23)" xr:uid="{1452E224-9F1C-1442-AC84-D0C0D1BADDB9}"/>
    <hyperlink ref="V3" location="Cascade!AP:AP" display="HIV+ infants  Virally Suppressed (FY23)" xr:uid="{B588F469-4EE5-124C-9655-BE4B92E2099B}"/>
    <hyperlink ref="T3" location="Cascade!AU:AU" display="HIV+ infants tested for VLS (FY23)" xr:uid="{204B8930-346A-BF40-BF29-A050F7DAD2C2}"/>
    <hyperlink ref="P3" location="Cascade!BQ:BQ" display="HIV+ infants retained on ART at end of FY23" xr:uid="{89871460-7732-6748-8258-655A5F0C2B89}"/>
    <hyperlink ref="L3" location="Cascade!CH:CH" display="Total HIV+ infants identified (FY23)" xr:uid="{29465258-72C7-F34F-B99E-5CC67BF8776B}"/>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AB15"/>
  <sheetViews>
    <sheetView zoomScale="130" zoomScaleNormal="13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 style="25" hidden="1" customWidth="1"/>
    <col min="6" max="6" width="11.83203125" style="58" customWidth="1"/>
    <col min="7" max="7" width="11.83203125" style="19" customWidth="1"/>
    <col min="8" max="8" width="11.83203125" style="55" customWidth="1"/>
    <col min="9" max="9" width="11.83203125" style="91" customWidth="1"/>
    <col min="10" max="14" width="11.83203125" style="215" customWidth="1"/>
    <col min="15" max="18" width="11.83203125" style="55" customWidth="1"/>
    <col min="19" max="19" width="11.83203125" style="138" customWidth="1"/>
    <col min="20" max="20" width="11.83203125" style="83" customWidth="1"/>
    <col min="21" max="21" width="11.83203125" style="55" customWidth="1"/>
    <col min="22" max="22" width="11.83203125" style="80" customWidth="1"/>
    <col min="23" max="28" width="11.83203125" style="19" customWidth="1"/>
    <col min="29" max="16384" width="10.83203125" style="23"/>
  </cols>
  <sheetData>
    <row r="1" spans="1:28" s="40" customFormat="1" ht="31" customHeight="1" thickBot="1" x14ac:dyDescent="0.35">
      <c r="A1" s="5" t="s">
        <v>38</v>
      </c>
      <c r="B1" s="5"/>
      <c r="C1" s="1"/>
      <c r="D1" s="1"/>
      <c r="E1" s="1"/>
      <c r="F1" s="50" t="s">
        <v>15</v>
      </c>
      <c r="G1" s="28"/>
      <c r="H1" s="50"/>
      <c r="I1" s="89" t="s">
        <v>16</v>
      </c>
      <c r="J1" s="211"/>
      <c r="K1" s="211"/>
      <c r="L1" s="211"/>
      <c r="M1" s="211"/>
      <c r="N1" s="211"/>
      <c r="O1" s="50"/>
      <c r="P1" s="50"/>
      <c r="Q1" s="50"/>
      <c r="R1" s="50"/>
      <c r="S1" s="209" t="s">
        <v>17</v>
      </c>
      <c r="T1" s="109"/>
      <c r="U1" s="50"/>
      <c r="V1" s="86" t="s">
        <v>543</v>
      </c>
      <c r="W1" s="18"/>
      <c r="X1" s="18"/>
      <c r="Y1" s="18"/>
      <c r="Z1" s="18"/>
      <c r="AA1" s="18"/>
      <c r="AB1" s="18"/>
    </row>
    <row r="2" spans="1:28" s="39" customFormat="1" ht="20" customHeight="1" x14ac:dyDescent="0.25">
      <c r="A2" s="543" t="s">
        <v>758</v>
      </c>
      <c r="B2" s="540"/>
      <c r="C2" s="2"/>
      <c r="D2" s="2"/>
      <c r="E2" s="2"/>
      <c r="F2" s="56" t="s">
        <v>70</v>
      </c>
      <c r="G2" s="17" t="s">
        <v>2</v>
      </c>
      <c r="H2" s="51" t="s">
        <v>3</v>
      </c>
      <c r="I2" s="90" t="s">
        <v>70</v>
      </c>
      <c r="J2" s="212" t="s">
        <v>2</v>
      </c>
      <c r="K2" s="212"/>
      <c r="L2" s="212"/>
      <c r="M2" s="212"/>
      <c r="N2" s="212"/>
      <c r="O2" s="51" t="s">
        <v>3</v>
      </c>
      <c r="P2" s="51"/>
      <c r="Q2" s="51"/>
      <c r="R2" s="51"/>
      <c r="S2" s="210" t="s">
        <v>2</v>
      </c>
      <c r="T2" s="110" t="s">
        <v>3</v>
      </c>
      <c r="U2" s="51"/>
      <c r="V2" s="87" t="s">
        <v>58</v>
      </c>
      <c r="W2" s="17"/>
      <c r="X2" s="17"/>
      <c r="Y2" s="17"/>
      <c r="Z2" s="17"/>
      <c r="AA2" s="17"/>
      <c r="AB2" s="17"/>
    </row>
    <row r="3" spans="1:28" ht="117" customHeight="1" thickBot="1" x14ac:dyDescent="0.25">
      <c r="A3" s="541"/>
      <c r="B3" s="542"/>
      <c r="C3" s="30"/>
      <c r="D3" s="30"/>
      <c r="E3" s="30"/>
      <c r="F3" s="116" t="s">
        <v>811</v>
      </c>
      <c r="G3" s="31" t="s">
        <v>680</v>
      </c>
      <c r="H3" s="52" t="s">
        <v>759</v>
      </c>
      <c r="I3" s="115" t="s">
        <v>953</v>
      </c>
      <c r="J3" s="297" t="s">
        <v>760</v>
      </c>
      <c r="K3" s="213" t="s">
        <v>954</v>
      </c>
      <c r="L3" s="297" t="s">
        <v>921</v>
      </c>
      <c r="M3" s="213" t="s">
        <v>1031</v>
      </c>
      <c r="N3" s="297" t="s">
        <v>1030</v>
      </c>
      <c r="O3" s="100" t="s">
        <v>263</v>
      </c>
      <c r="P3" s="52" t="s">
        <v>27</v>
      </c>
      <c r="Q3" s="53" t="s">
        <v>28</v>
      </c>
      <c r="R3" s="52" t="s">
        <v>26</v>
      </c>
      <c r="S3" s="296" t="s">
        <v>788</v>
      </c>
      <c r="T3" s="136" t="s">
        <v>32</v>
      </c>
      <c r="U3" s="52" t="s">
        <v>31</v>
      </c>
      <c r="V3" s="222" t="s">
        <v>749</v>
      </c>
      <c r="W3" s="225" t="s">
        <v>753</v>
      </c>
      <c r="X3" s="225" t="s">
        <v>752</v>
      </c>
      <c r="Y3" s="225" t="s">
        <v>761</v>
      </c>
      <c r="Z3" s="225" t="s">
        <v>762</v>
      </c>
      <c r="AA3" s="225" t="s">
        <v>763</v>
      </c>
      <c r="AB3" s="225" t="s">
        <v>754</v>
      </c>
    </row>
    <row r="4" spans="1:28" x14ac:dyDescent="0.2">
      <c r="A4" s="32"/>
      <c r="B4" s="32"/>
      <c r="C4" s="32"/>
      <c r="D4" s="32" t="s">
        <v>4</v>
      </c>
      <c r="E4" s="32"/>
      <c r="F4" s="57">
        <f>SUBTOTAL(109,F$15:INDEX(F:F,COUNTA($B:$B)+14-COUNTA($B$1:$B$14)))</f>
        <v>0</v>
      </c>
      <c r="G4" s="33" t="str">
        <f>IF(SUM($F$4)=0,"",SUM($H$4)/SUM($F$4)-1)</f>
        <v/>
      </c>
      <c r="H4" s="54">
        <f>SUBTOTAL(109,H$15:INDEX(H:H,COUNTA($B:$B)+14-COUNTA($B$1:$B$14)))</f>
        <v>0</v>
      </c>
      <c r="I4" s="99">
        <f>SUBTOTAL(109,I$15:INDEX(I:I,COUNTA($B:$B)+14-COUNTA($B$1:$B$14)))</f>
        <v>0</v>
      </c>
      <c r="J4" s="214" t="str">
        <f>IF(SUM($H$4)=0,"",SUM($O$4)/$H$4)</f>
        <v/>
      </c>
      <c r="K4" s="214"/>
      <c r="L4" s="214" t="str">
        <f>IF(SUM($O$4)=0,"",SUM($P$4)/$O$4)</f>
        <v/>
      </c>
      <c r="M4" s="214"/>
      <c r="N4" s="214" t="str">
        <f>IF(SUM($O$4,$P$4)=0,"",SUM($Q$4)/(SUM($O$4)-SUM($P$4)))</f>
        <v/>
      </c>
      <c r="O4" s="54">
        <f>SUBTOTAL(109,O$15:INDEX($O:$O,COUNTA($B:$B)+14-COUNTA($B$1:$B$14)))</f>
        <v>0</v>
      </c>
      <c r="P4" s="54">
        <f>SUBTOTAL(109,P$15:INDEX(P:P,COUNTA($B:$B)+14-COUNTA($B$1:$B$14)))</f>
        <v>0</v>
      </c>
      <c r="Q4" s="54">
        <f>SUBTOTAL(109,Q$15:INDEX(Q:Q,COUNTA($B:$B)+14-COUNTA($B$1:$B$14)))</f>
        <v>0</v>
      </c>
      <c r="R4" s="54">
        <f>SUBTOTAL(109,R$15:INDEX(R:R,COUNTA($B:$B)+14-COUNTA($B$1:$B$14)))</f>
        <v>0</v>
      </c>
      <c r="S4" s="137" t="str">
        <f>IF(SUM($Q$4)=0,"",SUM($U$4)/$Q$4)</f>
        <v/>
      </c>
      <c r="T4" s="144">
        <f>SUBTOTAL(109,T$15:INDEX(T:T,COUNTA($B:$B)+14-COUNTA($B$1:$B$14)))</f>
        <v>0</v>
      </c>
      <c r="U4" s="54">
        <f>SUBTOTAL(109,U$15:INDEX(U:U,COUNTA($B:$B)+14-COUNTA($B$1:$B$14)))</f>
        <v>0</v>
      </c>
      <c r="V4" s="88" t="e">
        <f>SUBTOTAL(109,V$15:INDEX(V:V,COUNTA($B:$B)+14-COUNTA($B$1:$B$14)))</f>
        <v>#REF!</v>
      </c>
      <c r="W4" s="33" t="e">
        <f>$Q$4/$V$4</f>
        <v>#REF!</v>
      </c>
      <c r="X4" s="33"/>
      <c r="Y4" s="33"/>
      <c r="Z4" s="33"/>
      <c r="AA4" s="33"/>
      <c r="AB4" s="33" t="str">
        <f>IF(COUNTIF(AB$15:INDEX(AB:AB,COUNTA($B:$B)+14-COUNTA($B$1:$B$14)),"&lt;0")&gt;0,"Negatives","")</f>
        <v/>
      </c>
    </row>
    <row r="5" spans="1:28" ht="16" customHeight="1" x14ac:dyDescent="0.2">
      <c r="A5" s="25" t="s">
        <v>95</v>
      </c>
      <c r="B5" s="25" t="s">
        <v>95</v>
      </c>
      <c r="C5" s="25" t="s">
        <v>95</v>
      </c>
      <c r="D5" s="25" t="s">
        <v>95</v>
      </c>
      <c r="E5" s="25" t="s">
        <v>95</v>
      </c>
      <c r="F5" s="58" t="s">
        <v>106</v>
      </c>
      <c r="G5" s="19" t="s">
        <v>95</v>
      </c>
      <c r="H5" s="55" t="s">
        <v>106</v>
      </c>
      <c r="I5" s="91" t="s">
        <v>106</v>
      </c>
      <c r="J5" s="215" t="s">
        <v>95</v>
      </c>
      <c r="K5" s="215" t="s">
        <v>95</v>
      </c>
      <c r="L5" s="215" t="s">
        <v>95</v>
      </c>
      <c r="M5" s="215" t="s">
        <v>95</v>
      </c>
      <c r="N5" s="215" t="s">
        <v>95</v>
      </c>
      <c r="O5" s="55" t="s">
        <v>95</v>
      </c>
      <c r="P5" s="55" t="s">
        <v>106</v>
      </c>
      <c r="Q5" s="55" t="s">
        <v>106</v>
      </c>
      <c r="R5" s="55" t="s">
        <v>106</v>
      </c>
      <c r="S5" s="138" t="s">
        <v>95</v>
      </c>
      <c r="T5" s="83" t="s">
        <v>106</v>
      </c>
      <c r="U5" s="55" t="s">
        <v>106</v>
      </c>
      <c r="V5" s="80" t="s">
        <v>95</v>
      </c>
      <c r="W5" s="19" t="s">
        <v>95</v>
      </c>
      <c r="X5" s="19" t="s">
        <v>95</v>
      </c>
      <c r="Y5" s="19" t="s">
        <v>95</v>
      </c>
      <c r="Z5" s="19" t="s">
        <v>95</v>
      </c>
      <c r="AA5" s="19" t="s">
        <v>95</v>
      </c>
      <c r="AB5" s="19" t="s">
        <v>95</v>
      </c>
    </row>
    <row r="6" spans="1:28" ht="16" customHeight="1" x14ac:dyDescent="0.2">
      <c r="A6" s="25" t="s">
        <v>187</v>
      </c>
      <c r="B6" s="25" t="s">
        <v>187</v>
      </c>
      <c r="C6" s="25" t="s">
        <v>187</v>
      </c>
      <c r="D6" s="25" t="s">
        <v>187</v>
      </c>
      <c r="E6" s="25" t="s">
        <v>187</v>
      </c>
      <c r="F6" s="58" t="s">
        <v>107</v>
      </c>
      <c r="G6" s="19" t="s">
        <v>109</v>
      </c>
      <c r="H6" s="55" t="s">
        <v>89</v>
      </c>
      <c r="I6" s="91" t="s">
        <v>107</v>
      </c>
      <c r="J6" s="215" t="s">
        <v>109</v>
      </c>
      <c r="K6" s="215" t="s">
        <v>108</v>
      </c>
      <c r="L6" s="215" t="s">
        <v>109</v>
      </c>
      <c r="M6" s="215" t="s">
        <v>108</v>
      </c>
      <c r="N6" s="215" t="s">
        <v>109</v>
      </c>
      <c r="O6" s="55" t="s">
        <v>90</v>
      </c>
      <c r="P6" s="55" t="s">
        <v>89</v>
      </c>
      <c r="Q6" s="55" t="s">
        <v>89</v>
      </c>
      <c r="R6" s="55" t="s">
        <v>89</v>
      </c>
      <c r="S6" s="138" t="s">
        <v>90</v>
      </c>
      <c r="T6" s="83" t="s">
        <v>89</v>
      </c>
      <c r="U6" s="55" t="s">
        <v>89</v>
      </c>
      <c r="V6" s="80" t="s">
        <v>90</v>
      </c>
      <c r="W6" s="19" t="s">
        <v>90</v>
      </c>
      <c r="X6" s="19" t="s">
        <v>90</v>
      </c>
      <c r="Y6" s="19" t="s">
        <v>90</v>
      </c>
      <c r="Z6" s="19" t="s">
        <v>90</v>
      </c>
      <c r="AA6" s="19" t="s">
        <v>90</v>
      </c>
      <c r="AB6" s="19" t="s">
        <v>90</v>
      </c>
    </row>
    <row r="7" spans="1:28" x14ac:dyDescent="0.2">
      <c r="A7" s="25" t="s">
        <v>105</v>
      </c>
      <c r="B7" s="25" t="s">
        <v>105</v>
      </c>
      <c r="C7" s="25" t="s">
        <v>105</v>
      </c>
      <c r="D7" s="25" t="s">
        <v>105</v>
      </c>
      <c r="E7" s="25" t="s">
        <v>105</v>
      </c>
      <c r="F7" s="58" t="s">
        <v>91</v>
      </c>
      <c r="G7" s="19" t="s">
        <v>92</v>
      </c>
      <c r="H7" s="55" t="s">
        <v>91</v>
      </c>
      <c r="I7" s="91" t="s">
        <v>91</v>
      </c>
      <c r="J7" s="215" t="s">
        <v>92</v>
      </c>
      <c r="K7" s="215" t="s">
        <v>92</v>
      </c>
      <c r="L7" s="215" t="s">
        <v>92</v>
      </c>
      <c r="M7" s="215" t="s">
        <v>92</v>
      </c>
      <c r="N7" s="215" t="s">
        <v>92</v>
      </c>
      <c r="O7" s="55" t="s">
        <v>91</v>
      </c>
      <c r="P7" s="55" t="s">
        <v>91</v>
      </c>
      <c r="Q7" s="55" t="s">
        <v>91</v>
      </c>
      <c r="R7" s="55" t="s">
        <v>91</v>
      </c>
      <c r="S7" s="138" t="s">
        <v>92</v>
      </c>
      <c r="T7" s="83" t="s">
        <v>91</v>
      </c>
      <c r="U7" s="55" t="s">
        <v>91</v>
      </c>
      <c r="V7" s="80" t="s">
        <v>91</v>
      </c>
      <c r="W7" s="19" t="s">
        <v>92</v>
      </c>
      <c r="X7" s="19" t="s">
        <v>92</v>
      </c>
      <c r="Y7" s="19" t="s">
        <v>92</v>
      </c>
      <c r="Z7" s="19" t="s">
        <v>92</v>
      </c>
      <c r="AA7" s="19" t="s">
        <v>92</v>
      </c>
      <c r="AB7" s="19" t="s">
        <v>92</v>
      </c>
    </row>
    <row r="8" spans="1:28" x14ac:dyDescent="0.2">
      <c r="F8" s="260" t="s">
        <v>123</v>
      </c>
      <c r="H8" s="257" t="s">
        <v>123</v>
      </c>
      <c r="I8" s="264" t="s">
        <v>125</v>
      </c>
      <c r="P8" s="257" t="s">
        <v>125</v>
      </c>
      <c r="Q8" s="257" t="s">
        <v>125</v>
      </c>
      <c r="R8" s="257" t="s">
        <v>125</v>
      </c>
      <c r="S8" s="279"/>
      <c r="T8" s="258" t="s">
        <v>251</v>
      </c>
      <c r="U8" s="257" t="s">
        <v>251</v>
      </c>
      <c r="V8" s="181"/>
      <c r="W8" s="280"/>
      <c r="X8" s="280"/>
      <c r="Y8" s="280"/>
      <c r="Z8" s="280"/>
      <c r="AA8" s="280"/>
      <c r="AB8" s="280"/>
    </row>
    <row r="9" spans="1:28" x14ac:dyDescent="0.2">
      <c r="F9" s="260" t="s">
        <v>124</v>
      </c>
      <c r="H9" s="257" t="s">
        <v>124</v>
      </c>
      <c r="I9" s="264" t="s">
        <v>126</v>
      </c>
      <c r="P9" s="257" t="s">
        <v>126</v>
      </c>
      <c r="Q9" s="257" t="s">
        <v>126</v>
      </c>
      <c r="R9" s="257" t="s">
        <v>126</v>
      </c>
      <c r="S9" s="279"/>
      <c r="T9" s="258" t="s">
        <v>252</v>
      </c>
      <c r="U9" s="257" t="s">
        <v>252</v>
      </c>
      <c r="V9" s="181"/>
      <c r="W9" s="280"/>
      <c r="X9" s="280"/>
      <c r="Y9" s="280"/>
      <c r="Z9" s="280"/>
      <c r="AA9" s="280"/>
      <c r="AB9" s="280"/>
    </row>
    <row r="10" spans="1:28" x14ac:dyDescent="0.2">
      <c r="F10" s="260"/>
      <c r="H10" s="257"/>
      <c r="I10" s="264" t="s">
        <v>99</v>
      </c>
      <c r="P10" s="257" t="s">
        <v>98</v>
      </c>
      <c r="Q10" s="257" t="s">
        <v>99</v>
      </c>
      <c r="R10" s="257" t="s">
        <v>100</v>
      </c>
      <c r="T10" s="258" t="s">
        <v>117</v>
      </c>
      <c r="U10" s="257" t="s">
        <v>116</v>
      </c>
    </row>
    <row r="11" spans="1:28" x14ac:dyDescent="0.2">
      <c r="F11" s="58" t="s">
        <v>642</v>
      </c>
      <c r="G11" s="19" t="s">
        <v>642</v>
      </c>
      <c r="H11" s="55" t="s">
        <v>642</v>
      </c>
      <c r="I11" s="91" t="s">
        <v>642</v>
      </c>
      <c r="J11" s="215" t="s">
        <v>642</v>
      </c>
      <c r="K11" s="215" t="s">
        <v>642</v>
      </c>
      <c r="L11" s="215" t="s">
        <v>642</v>
      </c>
      <c r="M11" s="215" t="s">
        <v>642</v>
      </c>
      <c r="N11" s="215" t="s">
        <v>642</v>
      </c>
      <c r="O11" s="55" t="s">
        <v>642</v>
      </c>
      <c r="P11" s="55" t="s">
        <v>642</v>
      </c>
      <c r="Q11" s="55" t="s">
        <v>642</v>
      </c>
      <c r="R11" s="55" t="s">
        <v>642</v>
      </c>
      <c r="S11" s="138" t="s">
        <v>642</v>
      </c>
      <c r="T11" s="83" t="s">
        <v>642</v>
      </c>
      <c r="U11" s="55" t="s">
        <v>642</v>
      </c>
      <c r="V11" s="80" t="s">
        <v>642</v>
      </c>
      <c r="W11" s="19" t="s">
        <v>642</v>
      </c>
      <c r="X11" s="19" t="s">
        <v>642</v>
      </c>
      <c r="Y11" s="19" t="s">
        <v>190</v>
      </c>
      <c r="Z11" s="19" t="s">
        <v>190</v>
      </c>
      <c r="AA11" s="19" t="s">
        <v>192</v>
      </c>
      <c r="AB11" s="19" t="s">
        <v>642</v>
      </c>
    </row>
    <row r="12" spans="1:28" x14ac:dyDescent="0.2">
      <c r="F12" s="58" t="s">
        <v>188</v>
      </c>
      <c r="G12" s="19" t="s">
        <v>188</v>
      </c>
      <c r="H12" s="55" t="s">
        <v>188</v>
      </c>
      <c r="I12" s="91" t="s">
        <v>188</v>
      </c>
      <c r="J12" s="215" t="s">
        <v>188</v>
      </c>
      <c r="K12" s="215" t="s">
        <v>188</v>
      </c>
      <c r="L12" s="215" t="s">
        <v>188</v>
      </c>
      <c r="M12" s="215" t="s">
        <v>188</v>
      </c>
      <c r="N12" s="215" t="s">
        <v>188</v>
      </c>
      <c r="O12" s="55" t="s">
        <v>188</v>
      </c>
      <c r="P12" s="55" t="s">
        <v>188</v>
      </c>
      <c r="Q12" s="55" t="s">
        <v>188</v>
      </c>
      <c r="R12" s="55" t="s">
        <v>188</v>
      </c>
      <c r="S12" s="138" t="s">
        <v>188</v>
      </c>
      <c r="T12" s="83" t="s">
        <v>188</v>
      </c>
      <c r="U12" s="55" t="s">
        <v>188</v>
      </c>
      <c r="V12" s="80" t="s">
        <v>188</v>
      </c>
      <c r="W12" s="19" t="s">
        <v>188</v>
      </c>
      <c r="X12" s="19" t="s">
        <v>188</v>
      </c>
      <c r="Y12" s="19" t="s">
        <v>643</v>
      </c>
      <c r="Z12" s="19" t="s">
        <v>643</v>
      </c>
      <c r="AA12" s="19" t="s">
        <v>644</v>
      </c>
      <c r="AB12" s="19" t="s">
        <v>188</v>
      </c>
    </row>
    <row r="14" spans="1:28" x14ac:dyDescent="0.2">
      <c r="A14" s="37" t="s">
        <v>541</v>
      </c>
      <c r="B14" s="37" t="s">
        <v>5</v>
      </c>
      <c r="C14" s="37" t="s">
        <v>34</v>
      </c>
      <c r="D14" s="37" t="s">
        <v>6</v>
      </c>
      <c r="E14" s="37" t="s">
        <v>72</v>
      </c>
      <c r="F14" s="75" t="s">
        <v>310</v>
      </c>
      <c r="G14" s="177" t="s">
        <v>482</v>
      </c>
      <c r="H14" s="141" t="s">
        <v>311</v>
      </c>
      <c r="I14" s="143" t="s">
        <v>312</v>
      </c>
      <c r="J14" s="177" t="s">
        <v>483</v>
      </c>
      <c r="K14" s="177" t="s">
        <v>668</v>
      </c>
      <c r="L14" s="177" t="s">
        <v>484</v>
      </c>
      <c r="M14" s="177" t="s">
        <v>667</v>
      </c>
      <c r="N14" s="177" t="s">
        <v>485</v>
      </c>
      <c r="O14" s="141" t="s">
        <v>486</v>
      </c>
      <c r="P14" s="141" t="s">
        <v>313</v>
      </c>
      <c r="Q14" s="141" t="s">
        <v>340</v>
      </c>
      <c r="R14" s="141" t="s">
        <v>341</v>
      </c>
      <c r="S14" s="298" t="s">
        <v>488</v>
      </c>
      <c r="T14" s="180" t="s">
        <v>314</v>
      </c>
      <c r="U14" s="141" t="s">
        <v>302</v>
      </c>
      <c r="V14" s="143" t="s">
        <v>471</v>
      </c>
      <c r="W14" s="177" t="s">
        <v>530</v>
      </c>
      <c r="X14" s="177" t="s">
        <v>528</v>
      </c>
      <c r="Y14" s="177" t="s">
        <v>473</v>
      </c>
      <c r="Z14" s="177" t="s">
        <v>472</v>
      </c>
      <c r="AA14" s="177" t="s">
        <v>531</v>
      </c>
      <c r="AB14" s="177" t="s">
        <v>533</v>
      </c>
    </row>
    <row r="15" spans="1:28" x14ac:dyDescent="0.2">
      <c r="E15" s="25" t="str">
        <f>B15&amp;"|"&amp;C15&amp;"|"&amp;D15</f>
        <v>||</v>
      </c>
      <c r="G15" s="19">
        <v>0</v>
      </c>
      <c r="H15" s="55">
        <f>ROUND(SUM($F15)*(1+$G15),0)</f>
        <v>0</v>
      </c>
      <c r="J15" s="215">
        <v>1</v>
      </c>
      <c r="L15" s="215" t="str">
        <f>IF(SUM($K15)=0,"",$K15)</f>
        <v/>
      </c>
      <c r="N15" s="215" t="str">
        <f>IF(SUM($M15)=0,"",$M15)</f>
        <v/>
      </c>
      <c r="O15" s="55">
        <f>ROUND($H15*$J15,0)</f>
        <v>0</v>
      </c>
      <c r="P15" s="55">
        <f>IF(SUM($O15)=0,0,ROUND($O15*$L15,0))</f>
        <v>0</v>
      </c>
      <c r="Q15" s="55">
        <f>IF(SUM($O15)=0,0,ROUND(($O15-$P15)*$N15,0))</f>
        <v>0</v>
      </c>
      <c r="R15" s="55">
        <f>IF(SUM($O15)=0,0,$O15-$P15-$Q15)</f>
        <v>0</v>
      </c>
      <c r="S15" s="138" t="str">
        <f>IF(SUM($Q15)=0,"",IFERROR(1/(1/INDEX(Cascade!#REF!,MATCH($E15,Cascade!$E:$E,0))),""))</f>
        <v/>
      </c>
      <c r="T15" s="83">
        <f>$P15</f>
        <v>0</v>
      </c>
      <c r="U15" s="55">
        <f>IF(SUM($Q15)=0,0,ROUND($Q15*$S15,0))</f>
        <v>0</v>
      </c>
      <c r="V15" s="80" t="e">
        <f>_xlfn.IFNA(INDEX(Cascade!#REF!,MATCH($E15,Cascade!$E:$E,0)),"")</f>
        <v>#REF!</v>
      </c>
      <c r="W15" s="19" t="str">
        <f>IF(SUM($Q15)=0,"",$Q15/$V15)</f>
        <v/>
      </c>
      <c r="X15" s="19" t="e">
        <f>_xlfn.IFNA(INDEX(Cascade!#REF!,MATCH($E15,Cascade!$E:$E,0)),"")</f>
        <v>#REF!</v>
      </c>
      <c r="Y15" s="19" t="e">
        <f>_xlfn.IFNA(INDEX(Cascade!#REF!,MATCH($E15,Cascade!$E:$E,0)),"")</f>
        <v>#REF!</v>
      </c>
      <c r="Z15" s="19" t="e">
        <f>_xlfn.IFNA(INDEX(Cascade!#REF!,MATCH($E15,Cascade!$E:$E,0)),"")</f>
        <v>#REF!</v>
      </c>
      <c r="AA15" s="19" t="e">
        <f>_xlfn.IFNA(INDEX(Cascade!#REF!,MATCH($E15,Cascade!$E:$E,0)),"")</f>
        <v>#REF!</v>
      </c>
      <c r="AB15" s="19" t="e">
        <f>_xlfn.IFNA(INDEX(Cascade!#REF!,MATCH($E15,Cascade!$E:$E,0)),"")</f>
        <v>#REF!</v>
      </c>
    </row>
  </sheetData>
  <mergeCells count="1">
    <mergeCell ref="A2:B3"/>
  </mergeCells>
  <conditionalFormatting sqref="G1:G1048576">
    <cfRule type="expression" dxfId="391" priority="20">
      <formula>AND(ISNUMBER(G1),G1&lt;&gt;0)</formula>
    </cfRule>
  </conditionalFormatting>
  <conditionalFormatting sqref="Q1:Q1048576">
    <cfRule type="expression" dxfId="390" priority="672">
      <formula>AND(ISNUMBER($Q1),ROUND(SUM($Q1),2)&gt;ROUND(SUM($I1),2))</formula>
    </cfRule>
  </conditionalFormatting>
  <conditionalFormatting sqref="J1:J1048576">
    <cfRule type="expression" dxfId="389" priority="4">
      <formula>AND(ISNUMBER($J1),SUM($J1)&lt;1)</formula>
    </cfRule>
  </conditionalFormatting>
  <conditionalFormatting sqref="S1:S1048576">
    <cfRule type="expression" dxfId="388" priority="687">
      <formula>AND(ISNUMBER(S1),S1&lt;0.95)</formula>
    </cfRule>
  </conditionalFormatting>
  <conditionalFormatting sqref="Y1:Z1048576">
    <cfRule type="expression" dxfId="387" priority="11">
      <formula>AND(ROW(Y1)&gt;14,$B1&lt;&gt;"",$D1&lt;&gt;"Female")</formula>
    </cfRule>
    <cfRule type="expression" dxfId="386" priority="12">
      <formula>AND(ROW(Y1)&gt;14,$B1&lt;&gt;"",OR($C1="&lt;01",$C1="01-04",$C1="05-09"))</formula>
    </cfRule>
  </conditionalFormatting>
  <conditionalFormatting sqref="AA1:AA1048576">
    <cfRule type="expression" dxfId="385" priority="9">
      <formula>AND(ROW(AA1)&gt;14,$B1&lt;&gt;"",OR($C1="&lt;01",$C1="01-04",$C1="05-09",$C1="10-14"))</formula>
    </cfRule>
    <cfRule type="expression" dxfId="384" priority="10">
      <formula>AND(ROW(AA1)&gt;14,$B1&lt;&gt;"",$D1&lt;&gt;"Male")</formula>
    </cfRule>
  </conditionalFormatting>
  <conditionalFormatting sqref="V1:AB1048576">
    <cfRule type="expression" dxfId="383" priority="2">
      <formula>AND(ROW($AB1)&gt;14,ROUND($AB1,2)&lt;0)</formula>
    </cfRule>
    <cfRule type="expression" dxfId="382" priority="8">
      <formula>AND(ROW($AB1)&gt;14,ISERROR($AB1))</formula>
    </cfRule>
  </conditionalFormatting>
  <conditionalFormatting sqref="J1:N1048576 S1:S1048576 W1:AB1048576">
    <cfRule type="expression" dxfId="381" priority="1">
      <formula>AND(ISNUMBER(J1),OR(ROUND(J1,2)&gt;1,ROUND(J1,2)&lt;0))</formula>
    </cfRule>
  </conditionalFormatting>
  <conditionalFormatting sqref="N1:N1048576">
    <cfRule type="expression" dxfId="380" priority="14">
      <formula>AND(ROW($N1)&gt;14,$N1="",SUM($O1)&gt;0)</formula>
    </cfRule>
    <cfRule type="expression" dxfId="379" priority="15">
      <formula>AND(ISNUMBER($N1),SUM($N1)&gt;10%)</formula>
    </cfRule>
  </conditionalFormatting>
  <conditionalFormatting sqref="L1:L1048576">
    <cfRule type="expression" dxfId="378" priority="5">
      <formula>AND(ROW($L1)&gt;14,$L1="",SUM($O1)&gt;0)</formula>
    </cfRule>
    <cfRule type="expression" dxfId="377" priority="7">
      <formula>AND(ISNUMBER($L1),ROUND(SUM($L1),2)&gt;=0.75)</formula>
    </cfRule>
  </conditionalFormatting>
  <conditionalFormatting sqref="F1:F1048576 H1:I1048576 O1:R1048576 T1:U1048576">
    <cfRule type="expression" dxfId="376" priority="3">
      <formula>AND(ISNUMBER(F1),F1&lt;0)</formula>
    </cfRule>
  </conditionalFormatting>
  <hyperlinks>
    <hyperlink ref="Q3" location="Cascade!CF:CF" display="Newly Tested, Positive" xr:uid="{F41C5CBD-C2B6-7349-92F3-4B3EE0741D63}"/>
    <hyperlink ref="V3" location="Cascade!CB:CB" display="Total HTS_TST_POS (FY23)" xr:uid="{0C12D99A-2693-9E4D-945B-D14B7A252AA9}"/>
    <hyperlink ref="W3" location="TB!Q:Q" display="Total Positives from TB_STAT (FY23) (%)" xr:uid="{B168364E-0686-8544-BA70-DF499D18A47C}"/>
    <hyperlink ref="X3" location="Cascade!CJ:CJ" display="Total Positives from HTS_INDEX (FY23) (%)" xr:uid="{05C499CF-75CA-2A49-859D-540B72651529}"/>
    <hyperlink ref="Y3" location="Cascade!CK:CK" display="Total Positives from PMTCT_STAT (FY23) (%)" xr:uid="{54774E98-3A3D-4D48-90D1-801481ED11B7}"/>
    <hyperlink ref="Z3" location="Cascade!CL:CL" display="Total Positives from Post ANC1 (FY23) (%)" xr:uid="{6E885B80-FB4C-E04D-B2FB-104D9CEB3861}"/>
    <hyperlink ref="AA3" location="Cascade!CN:CN" display="Total Positives from VMMC (FY23) (%)" xr:uid="{C15FB732-6CF1-6C44-B544-07BF476A6F31}"/>
    <hyperlink ref="AB3" location="Cascade!CP:CP" display="Total Positives from All Other Modalities (FY23) (%)" xr:uid="{9AC9FE86-7701-D446-947B-8E63FD134235}"/>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K15"/>
  <sheetViews>
    <sheetView zoomScale="120" zoomScaleNormal="120" workbookViewId="0">
      <pane xSplit="5" ySplit="14" topLeftCell="F15" activePane="bottomRight" state="frozen"/>
      <selection pane="topRight"/>
      <selection pane="bottomLeft"/>
      <selection pane="bottomRight" activeCell="F15" sqref="F15"/>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 style="25" hidden="1" customWidth="1"/>
    <col min="6" max="7" width="11.83203125" style="55" customWidth="1"/>
    <col min="8" max="8" width="11.83203125" style="295" customWidth="1"/>
    <col min="9" max="9" width="11.83203125" style="55" customWidth="1"/>
    <col min="10" max="11" width="11.83203125" style="295" customWidth="1"/>
    <col min="12" max="12" width="11.83203125" style="83" customWidth="1"/>
    <col min="13" max="13" width="11.83203125" style="55" customWidth="1"/>
    <col min="14" max="15" width="11.83203125" style="19" customWidth="1"/>
    <col min="16" max="17" width="11.83203125" style="67" customWidth="1"/>
    <col min="18" max="18" width="11.83203125" style="101" customWidth="1"/>
    <col min="19" max="19" width="11.83203125" style="58" customWidth="1"/>
    <col min="20" max="26" width="11.83203125" style="176" customWidth="1"/>
    <col min="27" max="30" width="11.83203125" style="55" customWidth="1"/>
    <col min="31" max="31" width="11.83203125" style="329" customWidth="1"/>
    <col min="32" max="32" width="11.83203125" style="55" customWidth="1"/>
    <col min="33" max="33" width="11.83203125" style="80" customWidth="1"/>
    <col min="34" max="34" width="11.83203125" style="215" customWidth="1"/>
    <col min="35" max="37" width="11.83203125" style="240" customWidth="1"/>
    <col min="38" max="16384" width="10.83203125" style="23"/>
  </cols>
  <sheetData>
    <row r="1" spans="1:37" s="40" customFormat="1" ht="31" customHeight="1" thickBot="1" x14ac:dyDescent="0.35">
      <c r="A1" s="5" t="s">
        <v>8</v>
      </c>
      <c r="B1" s="5"/>
      <c r="C1" s="1"/>
      <c r="D1" s="1"/>
      <c r="E1" s="1"/>
      <c r="F1" s="86" t="s">
        <v>44</v>
      </c>
      <c r="G1" s="109"/>
      <c r="H1" s="211"/>
      <c r="I1" s="109"/>
      <c r="J1" s="211"/>
      <c r="K1" s="18"/>
      <c r="L1" s="109"/>
      <c r="M1" s="50"/>
      <c r="N1" s="28"/>
      <c r="O1" s="28"/>
      <c r="P1" s="63"/>
      <c r="Q1" s="63"/>
      <c r="R1" s="86" t="s">
        <v>20</v>
      </c>
      <c r="S1" s="60"/>
      <c r="T1" s="18"/>
      <c r="U1" s="18"/>
      <c r="V1" s="18"/>
      <c r="W1" s="18"/>
      <c r="X1" s="18"/>
      <c r="Y1" s="18"/>
      <c r="Z1" s="18"/>
      <c r="AA1" s="50"/>
      <c r="AB1" s="50"/>
      <c r="AC1" s="50"/>
      <c r="AD1" s="50"/>
      <c r="AE1" s="209" t="s">
        <v>924</v>
      </c>
      <c r="AF1" s="50"/>
      <c r="AG1" s="86" t="s">
        <v>543</v>
      </c>
      <c r="AH1" s="299"/>
      <c r="AI1" s="299"/>
      <c r="AJ1" s="299"/>
      <c r="AK1" s="299"/>
    </row>
    <row r="2" spans="1:37" s="39" customFormat="1" ht="19" customHeight="1" x14ac:dyDescent="0.25">
      <c r="A2" s="543" t="s">
        <v>714</v>
      </c>
      <c r="B2" s="540"/>
      <c r="C2" s="2"/>
      <c r="D2" s="2"/>
      <c r="E2" s="2"/>
      <c r="F2" s="87" t="s">
        <v>70</v>
      </c>
      <c r="G2" s="133"/>
      <c r="H2" s="212"/>
      <c r="I2" s="133"/>
      <c r="J2" s="212"/>
      <c r="K2" s="17"/>
      <c r="L2" s="110"/>
      <c r="M2" s="51"/>
      <c r="N2" s="17"/>
      <c r="O2" s="17" t="s">
        <v>2</v>
      </c>
      <c r="P2" s="64" t="s">
        <v>3</v>
      </c>
      <c r="Q2" s="64"/>
      <c r="R2" s="87" t="s">
        <v>70</v>
      </c>
      <c r="S2" s="56"/>
      <c r="T2" s="17"/>
      <c r="U2" s="17" t="s">
        <v>2</v>
      </c>
      <c r="V2" s="17" t="s">
        <v>1036</v>
      </c>
      <c r="W2" s="17"/>
      <c r="X2" s="17"/>
      <c r="Y2" s="17"/>
      <c r="Z2" s="17"/>
      <c r="AA2" s="51" t="s">
        <v>3</v>
      </c>
      <c r="AB2" s="51"/>
      <c r="AC2" s="51"/>
      <c r="AD2" s="51"/>
      <c r="AE2" s="210" t="s">
        <v>70</v>
      </c>
      <c r="AF2" s="51"/>
      <c r="AG2" s="87" t="s">
        <v>58</v>
      </c>
      <c r="AH2" s="212"/>
      <c r="AI2" s="212"/>
      <c r="AJ2" s="212"/>
      <c r="AK2" s="212"/>
    </row>
    <row r="3" spans="1:37" ht="117" customHeight="1" thickBot="1" x14ac:dyDescent="0.25">
      <c r="A3" s="541"/>
      <c r="B3" s="542"/>
      <c r="C3" s="30"/>
      <c r="D3" s="30"/>
      <c r="E3" s="30"/>
      <c r="F3" s="223" t="s">
        <v>768</v>
      </c>
      <c r="G3" s="223" t="s">
        <v>560</v>
      </c>
      <c r="H3" s="225" t="s">
        <v>733</v>
      </c>
      <c r="I3" s="223" t="s">
        <v>734</v>
      </c>
      <c r="J3" s="225" t="s">
        <v>756</v>
      </c>
      <c r="K3" s="225" t="s">
        <v>1004</v>
      </c>
      <c r="L3" s="179" t="s">
        <v>769</v>
      </c>
      <c r="M3" s="179" t="s">
        <v>770</v>
      </c>
      <c r="N3" s="283" t="s">
        <v>771</v>
      </c>
      <c r="O3" s="31" t="s">
        <v>764</v>
      </c>
      <c r="P3" s="65" t="s">
        <v>765</v>
      </c>
      <c r="Q3" s="65" t="s">
        <v>766</v>
      </c>
      <c r="R3" s="123" t="s">
        <v>956</v>
      </c>
      <c r="S3" s="116" t="s">
        <v>955</v>
      </c>
      <c r="T3" s="283" t="s">
        <v>922</v>
      </c>
      <c r="U3" s="172" t="s">
        <v>1035</v>
      </c>
      <c r="V3" s="172" t="s">
        <v>985</v>
      </c>
      <c r="W3" s="283" t="s">
        <v>957</v>
      </c>
      <c r="X3" s="172" t="s">
        <v>923</v>
      </c>
      <c r="Y3" s="283" t="s">
        <v>1034</v>
      </c>
      <c r="Z3" s="172" t="s">
        <v>1030</v>
      </c>
      <c r="AA3" s="52" t="s">
        <v>195</v>
      </c>
      <c r="AB3" s="52" t="s">
        <v>259</v>
      </c>
      <c r="AC3" s="53" t="s">
        <v>257</v>
      </c>
      <c r="AD3" s="52" t="s">
        <v>258</v>
      </c>
      <c r="AE3" s="296" t="s">
        <v>788</v>
      </c>
      <c r="AF3" s="52" t="s">
        <v>68</v>
      </c>
      <c r="AG3" s="222" t="s">
        <v>749</v>
      </c>
      <c r="AH3" s="227" t="s">
        <v>767</v>
      </c>
      <c r="AI3" s="227" t="s">
        <v>752</v>
      </c>
      <c r="AJ3" s="227" t="s">
        <v>753</v>
      </c>
      <c r="AK3" s="227" t="s">
        <v>754</v>
      </c>
    </row>
    <row r="4" spans="1:37" x14ac:dyDescent="0.2">
      <c r="A4" s="32"/>
      <c r="B4" s="32"/>
      <c r="C4" s="32"/>
      <c r="D4" s="32" t="s">
        <v>4</v>
      </c>
      <c r="E4" s="32"/>
      <c r="F4" s="57" t="e">
        <f>SUBTOTAL(109,F$15:INDEX(F:F,COUNTA($B:$B)+14-COUNTA($B$1:$B$14)))</f>
        <v>#REF!</v>
      </c>
      <c r="G4" s="72" t="e">
        <f>SUBTOTAL(109,G$15:INDEX(G:G,COUNTA($B:$B)+14-COUNTA($B$1:$B$14)))</f>
        <v>#REF!</v>
      </c>
      <c r="H4" s="293" t="e">
        <f>IF(SUM($F$4)=0,"",SUM($G$4)/$F$4)</f>
        <v>#REF!</v>
      </c>
      <c r="I4" s="72" t="e">
        <f>SUBTOTAL(109,I$15:INDEX(I:I,COUNTA($B:$B)+14-COUNTA($B$1:$B$14)))</f>
        <v>#REF!</v>
      </c>
      <c r="J4" s="293" t="e">
        <f>IF(SUM($G$4)=0,"",SUM($I$4)/$G$4)</f>
        <v>#REF!</v>
      </c>
      <c r="K4" s="33"/>
      <c r="L4" s="144">
        <f>SUBTOTAL(109,L$15:INDEX(L:L,COUNTA($B:$B)+14-COUNTA($B$1:$B$14)))</f>
        <v>0</v>
      </c>
      <c r="M4" s="144">
        <f>SUBTOTAL(109,M$15:INDEX(M:M,COUNTA($B:$B)+14-COUNTA($B$1:$B$14)))</f>
        <v>0</v>
      </c>
      <c r="N4" s="33" t="e">
        <f>IF($F$4=0,"",$M$4/$F$4)</f>
        <v>#REF!</v>
      </c>
      <c r="O4" s="33" t="e">
        <f>IF($F$4=0,"",$P$4/$F$4)</f>
        <v>#REF!</v>
      </c>
      <c r="P4" s="66" t="e">
        <f>SUBTOTAL(109,P$15:INDEX(P:P,COUNTA($B:$B)+14-COUNTA($B$1:$B$14)))</f>
        <v>#REF!</v>
      </c>
      <c r="Q4" s="66" t="e">
        <f>SUBTOTAL(109,Q$15:INDEX(Q:Q,COUNTA($B:$B)+14-COUNTA($B$1:$B$14)))</f>
        <v>#REF!</v>
      </c>
      <c r="R4" s="88">
        <f>SUBTOTAL(109,R$15:INDEX(R:R,COUNTA($B:$B)+14-COUNTA($B$1:$B$14)))</f>
        <v>0</v>
      </c>
      <c r="S4" s="57">
        <f>SUBTOTAL(109,S$15:INDEX(S:S,COUNTA($B:$B)+14-COUNTA($B$1:$B$14)))</f>
        <v>0</v>
      </c>
      <c r="T4" s="174" t="str">
        <f>IF($L$4=0,"",$S$4/$L$4)</f>
        <v/>
      </c>
      <c r="U4" s="174" t="e">
        <f>IF($Q$4=0,"",$AA$4/$Q$4)</f>
        <v>#REF!</v>
      </c>
      <c r="V4" s="174"/>
      <c r="W4" s="174"/>
      <c r="X4" s="174" t="e">
        <f>IF($AA$4=0,"",$AB$4/$AA$4)</f>
        <v>#REF!</v>
      </c>
      <c r="Y4" s="174"/>
      <c r="Z4" s="174" t="e">
        <f>IF(SUM($AA$4,$AB$4)=0,"",SUM($AC$4)/(SUM($AA$4)-SUM($AB$4)))</f>
        <v>#REF!</v>
      </c>
      <c r="AA4" s="54" t="e">
        <f>SUBTOTAL(109,AA$15:INDEX(AA:AA,COUNTA($B:$B)+14-COUNTA($B$1:$B$14)))</f>
        <v>#REF!</v>
      </c>
      <c r="AB4" s="54" t="e">
        <f>SUBTOTAL(109,AB$15:INDEX(AB:AB,COUNTA($B:$B)+14-COUNTA($B$1:$B$14)))</f>
        <v>#REF!</v>
      </c>
      <c r="AC4" s="54" t="e">
        <f>SUBTOTAL(109,AC$15:INDEX(AC:AC,COUNTA($B:$B)+14-COUNTA($B$1:$B$14)))</f>
        <v>#REF!</v>
      </c>
      <c r="AD4" s="54" t="e">
        <f>SUBTOTAL(109,AD$15:INDEX(AD:AD,COUNTA($B:$B)+14-COUNTA($B$1:$B$14)))</f>
        <v>#REF!</v>
      </c>
      <c r="AE4" s="137" t="e">
        <f>IF($AC$4=0,"",$AF$4/$AC$4)</f>
        <v>#REF!</v>
      </c>
      <c r="AF4" s="54" t="e">
        <f>SUBTOTAL(109,AF$15:INDEX(AF:AF,COUNTA($B:$B)+14-COUNTA($B$1:$B$14)))</f>
        <v>#REF!</v>
      </c>
      <c r="AG4" s="57" t="e">
        <f>SUBTOTAL(109,AG$15:INDEX(AG:AG,COUNTA($B:$B)+14-COUNTA($B$1:$B$14)))</f>
        <v>#REF!</v>
      </c>
      <c r="AH4" s="300" t="e">
        <f>$AC$4/$AG$4</f>
        <v>#REF!</v>
      </c>
      <c r="AI4" s="300"/>
      <c r="AJ4" s="300"/>
      <c r="AK4" s="300" t="str">
        <f>IF(COUNTIF(AK$15:INDEX(AK:AK,COUNTA($B:$B)+14-COUNTA($B$1:$B$14)),"&lt;0")&gt;0,"Negatives","")</f>
        <v/>
      </c>
    </row>
    <row r="5" spans="1:37" x14ac:dyDescent="0.2">
      <c r="A5" s="25" t="s">
        <v>95</v>
      </c>
      <c r="B5" s="25" t="s">
        <v>95</v>
      </c>
      <c r="C5" s="25" t="s">
        <v>95</v>
      </c>
      <c r="D5" s="25" t="s">
        <v>95</v>
      </c>
      <c r="E5" s="25" t="s">
        <v>95</v>
      </c>
      <c r="F5" s="58" t="s">
        <v>95</v>
      </c>
      <c r="G5" s="58" t="s">
        <v>95</v>
      </c>
      <c r="H5" s="19" t="s">
        <v>95</v>
      </c>
      <c r="I5" s="58" t="s">
        <v>95</v>
      </c>
      <c r="J5" s="19" t="s">
        <v>95</v>
      </c>
      <c r="K5" s="140" t="s">
        <v>95</v>
      </c>
      <c r="L5" s="83" t="s">
        <v>104</v>
      </c>
      <c r="M5" s="83" t="s">
        <v>104</v>
      </c>
      <c r="N5" s="19" t="s">
        <v>95</v>
      </c>
      <c r="O5" s="19" t="s">
        <v>95</v>
      </c>
      <c r="P5" s="67" t="s">
        <v>104</v>
      </c>
      <c r="Q5" s="67" t="s">
        <v>104</v>
      </c>
      <c r="R5" s="80" t="s">
        <v>106</v>
      </c>
      <c r="S5" s="58" t="s">
        <v>106</v>
      </c>
      <c r="T5" s="176" t="s">
        <v>95</v>
      </c>
      <c r="U5" s="176" t="s">
        <v>95</v>
      </c>
      <c r="V5" s="176" t="s">
        <v>95</v>
      </c>
      <c r="W5" s="176" t="s">
        <v>95</v>
      </c>
      <c r="X5" s="176" t="s">
        <v>95</v>
      </c>
      <c r="Y5" s="176" t="s">
        <v>95</v>
      </c>
      <c r="Z5" s="176" t="s">
        <v>95</v>
      </c>
      <c r="AA5" s="55" t="s">
        <v>95</v>
      </c>
      <c r="AB5" s="55" t="s">
        <v>106</v>
      </c>
      <c r="AC5" s="55" t="s">
        <v>106</v>
      </c>
      <c r="AD5" s="55" t="s">
        <v>106</v>
      </c>
      <c r="AE5" s="138" t="s">
        <v>95</v>
      </c>
      <c r="AF5" s="55" t="s">
        <v>95</v>
      </c>
      <c r="AG5" s="80" t="s">
        <v>95</v>
      </c>
      <c r="AH5" s="215" t="s">
        <v>95</v>
      </c>
      <c r="AI5" s="240" t="s">
        <v>95</v>
      </c>
      <c r="AJ5" s="240" t="s">
        <v>95</v>
      </c>
      <c r="AK5" s="240" t="s">
        <v>95</v>
      </c>
    </row>
    <row r="6" spans="1:37" x14ac:dyDescent="0.2">
      <c r="A6" s="25" t="s">
        <v>187</v>
      </c>
      <c r="B6" s="25" t="s">
        <v>187</v>
      </c>
      <c r="C6" s="25" t="s">
        <v>187</v>
      </c>
      <c r="D6" s="25" t="s">
        <v>187</v>
      </c>
      <c r="E6" s="25" t="s">
        <v>187</v>
      </c>
      <c r="F6" s="58" t="s">
        <v>90</v>
      </c>
      <c r="G6" s="58" t="s">
        <v>90</v>
      </c>
      <c r="H6" s="19" t="s">
        <v>90</v>
      </c>
      <c r="I6" s="58" t="s">
        <v>90</v>
      </c>
      <c r="J6" s="19" t="s">
        <v>90</v>
      </c>
      <c r="K6" s="34" t="s">
        <v>90</v>
      </c>
      <c r="L6" s="83" t="s">
        <v>89</v>
      </c>
      <c r="M6" s="83" t="s">
        <v>89</v>
      </c>
      <c r="N6" s="19" t="s">
        <v>90</v>
      </c>
      <c r="O6" s="19" t="s">
        <v>109</v>
      </c>
      <c r="P6" s="67" t="s">
        <v>89</v>
      </c>
      <c r="Q6" s="67" t="s">
        <v>89</v>
      </c>
      <c r="R6" s="80" t="s">
        <v>107</v>
      </c>
      <c r="S6" s="58" t="s">
        <v>107</v>
      </c>
      <c r="T6" s="176" t="s">
        <v>90</v>
      </c>
      <c r="U6" s="176" t="s">
        <v>109</v>
      </c>
      <c r="V6" s="176" t="s">
        <v>109</v>
      </c>
      <c r="W6" s="176" t="s">
        <v>108</v>
      </c>
      <c r="X6" s="176" t="s">
        <v>109</v>
      </c>
      <c r="Y6" s="176" t="s">
        <v>108</v>
      </c>
      <c r="Z6" s="176" t="s">
        <v>109</v>
      </c>
      <c r="AA6" s="55" t="s">
        <v>90</v>
      </c>
      <c r="AB6" s="55" t="s">
        <v>89</v>
      </c>
      <c r="AC6" s="55" t="s">
        <v>89</v>
      </c>
      <c r="AD6" s="55" t="s">
        <v>89</v>
      </c>
      <c r="AE6" s="138" t="s">
        <v>90</v>
      </c>
      <c r="AF6" s="55" t="s">
        <v>90</v>
      </c>
      <c r="AG6" s="80" t="s">
        <v>90</v>
      </c>
      <c r="AH6" s="215" t="s">
        <v>90</v>
      </c>
      <c r="AI6" s="240" t="s">
        <v>90</v>
      </c>
      <c r="AJ6" s="240" t="s">
        <v>90</v>
      </c>
      <c r="AK6" s="240" t="s">
        <v>90</v>
      </c>
    </row>
    <row r="7" spans="1:37" x14ac:dyDescent="0.2">
      <c r="A7" s="25" t="s">
        <v>105</v>
      </c>
      <c r="B7" s="25" t="s">
        <v>105</v>
      </c>
      <c r="C7" s="25" t="s">
        <v>105</v>
      </c>
      <c r="D7" s="25" t="s">
        <v>105</v>
      </c>
      <c r="E7" s="25" t="s">
        <v>105</v>
      </c>
      <c r="F7" s="58" t="s">
        <v>91</v>
      </c>
      <c r="G7" s="58" t="s">
        <v>91</v>
      </c>
      <c r="H7" s="19" t="s">
        <v>92</v>
      </c>
      <c r="I7" s="58" t="s">
        <v>91</v>
      </c>
      <c r="J7" s="19" t="s">
        <v>92</v>
      </c>
      <c r="K7" s="34" t="s">
        <v>92</v>
      </c>
      <c r="L7" s="83" t="s">
        <v>91</v>
      </c>
      <c r="M7" s="83" t="s">
        <v>91</v>
      </c>
      <c r="N7" s="19" t="s">
        <v>92</v>
      </c>
      <c r="O7" s="19" t="s">
        <v>92</v>
      </c>
      <c r="P7" s="67" t="s">
        <v>91</v>
      </c>
      <c r="Q7" s="67" t="s">
        <v>91</v>
      </c>
      <c r="R7" s="80" t="s">
        <v>91</v>
      </c>
      <c r="S7" s="58" t="s">
        <v>91</v>
      </c>
      <c r="T7" s="176" t="s">
        <v>92</v>
      </c>
      <c r="U7" s="176" t="s">
        <v>92</v>
      </c>
      <c r="V7" s="176" t="s">
        <v>92</v>
      </c>
      <c r="W7" s="176" t="s">
        <v>92</v>
      </c>
      <c r="X7" s="176" t="s">
        <v>92</v>
      </c>
      <c r="Y7" s="176" t="s">
        <v>92</v>
      </c>
      <c r="Z7" s="176" t="s">
        <v>92</v>
      </c>
      <c r="AA7" s="55" t="s">
        <v>91</v>
      </c>
      <c r="AB7" s="55" t="s">
        <v>91</v>
      </c>
      <c r="AC7" s="55" t="s">
        <v>91</v>
      </c>
      <c r="AD7" s="55" t="s">
        <v>91</v>
      </c>
      <c r="AE7" s="138" t="s">
        <v>92</v>
      </c>
      <c r="AF7" s="55" t="s">
        <v>91</v>
      </c>
      <c r="AG7" s="80" t="s">
        <v>91</v>
      </c>
      <c r="AH7" s="215" t="s">
        <v>92</v>
      </c>
      <c r="AI7" s="240" t="s">
        <v>92</v>
      </c>
      <c r="AJ7" s="240" t="s">
        <v>92</v>
      </c>
      <c r="AK7" s="240" t="s">
        <v>92</v>
      </c>
    </row>
    <row r="8" spans="1:37" x14ac:dyDescent="0.2">
      <c r="F8" s="58"/>
      <c r="G8" s="58"/>
      <c r="H8" s="19"/>
      <c r="I8" s="58"/>
      <c r="J8" s="19"/>
      <c r="K8" s="34"/>
      <c r="L8" s="258" t="s">
        <v>127</v>
      </c>
      <c r="M8" s="258" t="s">
        <v>128</v>
      </c>
      <c r="P8" s="261" t="s">
        <v>128</v>
      </c>
      <c r="Q8" s="261" t="s">
        <v>127</v>
      </c>
      <c r="R8" s="262" t="s">
        <v>555</v>
      </c>
      <c r="S8" s="260" t="s">
        <v>129</v>
      </c>
      <c r="AB8" s="257" t="s">
        <v>129</v>
      </c>
      <c r="AC8" s="257" t="s">
        <v>129</v>
      </c>
      <c r="AD8" s="257" t="s">
        <v>129</v>
      </c>
      <c r="AE8" s="138"/>
    </row>
    <row r="9" spans="1:37" x14ac:dyDescent="0.2">
      <c r="F9" s="58"/>
      <c r="G9" s="58"/>
      <c r="H9" s="19"/>
      <c r="I9" s="58"/>
      <c r="J9" s="19"/>
      <c r="K9" s="34"/>
      <c r="L9" s="258"/>
      <c r="M9" s="258"/>
      <c r="P9" s="261"/>
      <c r="Q9" s="261"/>
      <c r="R9" s="262" t="s">
        <v>556</v>
      </c>
      <c r="S9" s="260" t="s">
        <v>130</v>
      </c>
      <c r="AB9" s="257" t="s">
        <v>130</v>
      </c>
      <c r="AC9" s="257" t="s">
        <v>130</v>
      </c>
      <c r="AD9" s="257" t="s">
        <v>130</v>
      </c>
      <c r="AE9" s="138"/>
    </row>
    <row r="10" spans="1:37" x14ac:dyDescent="0.2">
      <c r="F10" s="58"/>
      <c r="G10" s="58"/>
      <c r="H10" s="19"/>
      <c r="I10" s="58"/>
      <c r="J10" s="19"/>
      <c r="K10" s="34"/>
      <c r="L10" s="258"/>
      <c r="M10" s="258"/>
      <c r="P10" s="261"/>
      <c r="Q10" s="261"/>
      <c r="R10" s="262"/>
      <c r="S10" s="260"/>
      <c r="AB10" s="257" t="s">
        <v>131</v>
      </c>
      <c r="AC10" s="257" t="s">
        <v>101</v>
      </c>
      <c r="AD10" s="257" t="s">
        <v>118</v>
      </c>
      <c r="AE10" s="138"/>
    </row>
    <row r="11" spans="1:37" x14ac:dyDescent="0.2">
      <c r="F11" s="58" t="s">
        <v>192</v>
      </c>
      <c r="G11" s="58" t="s">
        <v>192</v>
      </c>
      <c r="H11" s="19" t="s">
        <v>192</v>
      </c>
      <c r="I11" s="58" t="s">
        <v>192</v>
      </c>
      <c r="J11" s="19" t="s">
        <v>192</v>
      </c>
      <c r="K11" s="19" t="s">
        <v>192</v>
      </c>
      <c r="L11" s="83" t="s">
        <v>192</v>
      </c>
      <c r="M11" s="83" t="s">
        <v>192</v>
      </c>
      <c r="N11" s="19" t="s">
        <v>192</v>
      </c>
      <c r="O11" s="34" t="s">
        <v>192</v>
      </c>
      <c r="P11" s="67" t="s">
        <v>192</v>
      </c>
      <c r="Q11" s="67" t="s">
        <v>192</v>
      </c>
      <c r="R11" s="80" t="s">
        <v>192</v>
      </c>
      <c r="S11" s="58" t="s">
        <v>192</v>
      </c>
      <c r="T11" s="176" t="s">
        <v>192</v>
      </c>
      <c r="U11" s="176" t="s">
        <v>192</v>
      </c>
      <c r="V11" s="176" t="s">
        <v>192</v>
      </c>
      <c r="W11" s="176" t="s">
        <v>192</v>
      </c>
      <c r="X11" s="176" t="s">
        <v>192</v>
      </c>
      <c r="Y11" s="176" t="s">
        <v>192</v>
      </c>
      <c r="Z11" s="176" t="s">
        <v>192</v>
      </c>
      <c r="AA11" s="55" t="s">
        <v>192</v>
      </c>
      <c r="AB11" s="55" t="s">
        <v>192</v>
      </c>
      <c r="AC11" s="55" t="s">
        <v>192</v>
      </c>
      <c r="AD11" s="55" t="s">
        <v>192</v>
      </c>
      <c r="AE11" s="285" t="s">
        <v>192</v>
      </c>
      <c r="AF11" s="55" t="s">
        <v>192</v>
      </c>
      <c r="AG11" s="80" t="s">
        <v>192</v>
      </c>
      <c r="AH11" s="215" t="s">
        <v>192</v>
      </c>
      <c r="AI11" s="240" t="s">
        <v>192</v>
      </c>
      <c r="AJ11" s="240" t="s">
        <v>192</v>
      </c>
      <c r="AK11" s="240" t="s">
        <v>192</v>
      </c>
    </row>
    <row r="12" spans="1:37" x14ac:dyDescent="0.2">
      <c r="F12" s="58" t="s">
        <v>644</v>
      </c>
      <c r="G12" s="58" t="s">
        <v>644</v>
      </c>
      <c r="H12" s="19" t="s">
        <v>644</v>
      </c>
      <c r="I12" s="58" t="s">
        <v>644</v>
      </c>
      <c r="J12" s="19" t="s">
        <v>644</v>
      </c>
      <c r="K12" s="19" t="s">
        <v>644</v>
      </c>
      <c r="L12" s="83" t="s">
        <v>644</v>
      </c>
      <c r="M12" s="83" t="s">
        <v>644</v>
      </c>
      <c r="N12" s="19" t="s">
        <v>644</v>
      </c>
      <c r="O12" s="19" t="s">
        <v>644</v>
      </c>
      <c r="P12" s="67" t="s">
        <v>644</v>
      </c>
      <c r="Q12" s="67" t="s">
        <v>644</v>
      </c>
      <c r="R12" s="80" t="s">
        <v>644</v>
      </c>
      <c r="S12" s="58" t="s">
        <v>644</v>
      </c>
      <c r="T12" s="176" t="s">
        <v>644</v>
      </c>
      <c r="U12" s="176" t="s">
        <v>644</v>
      </c>
      <c r="V12" s="176" t="s">
        <v>644</v>
      </c>
      <c r="W12" s="176" t="s">
        <v>644</v>
      </c>
      <c r="X12" s="176" t="s">
        <v>644</v>
      </c>
      <c r="Y12" s="176" t="s">
        <v>644</v>
      </c>
      <c r="Z12" s="176" t="s">
        <v>644</v>
      </c>
      <c r="AA12" s="55" t="s">
        <v>644</v>
      </c>
      <c r="AB12" s="55" t="s">
        <v>644</v>
      </c>
      <c r="AC12" s="55" t="s">
        <v>644</v>
      </c>
      <c r="AD12" s="55" t="s">
        <v>644</v>
      </c>
      <c r="AE12" s="138" t="s">
        <v>644</v>
      </c>
      <c r="AF12" s="55" t="s">
        <v>644</v>
      </c>
      <c r="AG12" s="80" t="s">
        <v>644</v>
      </c>
      <c r="AH12" s="215" t="s">
        <v>644</v>
      </c>
      <c r="AI12" s="240" t="s">
        <v>644</v>
      </c>
      <c r="AJ12" s="240" t="s">
        <v>644</v>
      </c>
      <c r="AK12" s="240" t="s">
        <v>644</v>
      </c>
    </row>
    <row r="13" spans="1:37" x14ac:dyDescent="0.2">
      <c r="F13" s="58"/>
      <c r="G13" s="58"/>
      <c r="H13" s="19"/>
      <c r="I13" s="58"/>
      <c r="J13" s="19"/>
      <c r="K13" s="34"/>
      <c r="M13" s="83"/>
      <c r="R13" s="80"/>
      <c r="AE13" s="138"/>
    </row>
    <row r="14" spans="1:37" x14ac:dyDescent="0.2">
      <c r="A14" s="35" t="s">
        <v>541</v>
      </c>
      <c r="B14" s="35" t="s">
        <v>5</v>
      </c>
      <c r="C14" s="35" t="s">
        <v>34</v>
      </c>
      <c r="D14" s="35" t="s">
        <v>6</v>
      </c>
      <c r="E14" s="35" t="s">
        <v>72</v>
      </c>
      <c r="F14" s="75" t="s">
        <v>285</v>
      </c>
      <c r="G14" s="75" t="s">
        <v>286</v>
      </c>
      <c r="H14" s="177" t="s">
        <v>288</v>
      </c>
      <c r="I14" s="75" t="s">
        <v>289</v>
      </c>
      <c r="J14" s="177" t="s">
        <v>457</v>
      </c>
      <c r="K14" s="177" t="s">
        <v>1002</v>
      </c>
      <c r="L14" s="180" t="s">
        <v>316</v>
      </c>
      <c r="M14" s="180" t="s">
        <v>317</v>
      </c>
      <c r="N14" s="177" t="s">
        <v>496</v>
      </c>
      <c r="O14" s="177" t="s">
        <v>495</v>
      </c>
      <c r="P14" s="141" t="s">
        <v>319</v>
      </c>
      <c r="Q14" s="141" t="s">
        <v>318</v>
      </c>
      <c r="R14" s="143" t="s">
        <v>652</v>
      </c>
      <c r="S14" s="75" t="s">
        <v>653</v>
      </c>
      <c r="T14" s="177" t="s">
        <v>542</v>
      </c>
      <c r="U14" s="177" t="s">
        <v>494</v>
      </c>
      <c r="V14" s="177" t="s">
        <v>681</v>
      </c>
      <c r="W14" s="177" t="s">
        <v>665</v>
      </c>
      <c r="X14" s="177" t="s">
        <v>489</v>
      </c>
      <c r="Y14" s="177" t="s">
        <v>666</v>
      </c>
      <c r="Z14" s="177" t="s">
        <v>491</v>
      </c>
      <c r="AA14" s="141" t="s">
        <v>490</v>
      </c>
      <c r="AB14" s="141" t="s">
        <v>315</v>
      </c>
      <c r="AC14" s="141" t="s">
        <v>346</v>
      </c>
      <c r="AD14" s="141" t="s">
        <v>347</v>
      </c>
      <c r="AE14" s="298" t="s">
        <v>492</v>
      </c>
      <c r="AF14" s="141" t="s">
        <v>493</v>
      </c>
      <c r="AG14" s="143" t="s">
        <v>471</v>
      </c>
      <c r="AH14" s="216" t="s">
        <v>531</v>
      </c>
      <c r="AI14" s="216" t="s">
        <v>528</v>
      </c>
      <c r="AJ14" s="216" t="s">
        <v>530</v>
      </c>
      <c r="AK14" s="216" t="s">
        <v>533</v>
      </c>
    </row>
    <row r="15" spans="1:37" x14ac:dyDescent="0.2">
      <c r="E15" s="25" t="str">
        <f>B15&amp;"|"&amp;C15&amp;"|"&amp;D15</f>
        <v>||</v>
      </c>
      <c r="F15" s="62" t="e">
        <f>IF(LEFT($B15,4)="_Mil","",_xlfn.IFNA(INDEX(Cascade!#REF!,MATCH($E15,Cascade!$E:$E,0)),""))</f>
        <v>#REF!</v>
      </c>
      <c r="G15" s="62" t="e">
        <f>IF(LEFT($B15,4)="_Mil","",_xlfn.IFNA(INDEX(Cascade!#REF!,MATCH($E15,Cascade!$E:$E,0)),""))</f>
        <v>#REF!</v>
      </c>
      <c r="H15" s="19" t="e">
        <f>IF(LEFT($B15,4)="_Mil","",_xlfn.IFNA(INDEX(Cascade!#REF!,MATCH($E15,Cascade!$E:$E,0)),""))</f>
        <v>#REF!</v>
      </c>
      <c r="I15" s="62" t="e">
        <f>IF(LEFT($B15,4)="_Mil","",_xlfn.IFNA(INDEX(Cascade!#REF!,MATCH($E15,Cascade!$E:$E,0)),""))</f>
        <v>#REF!</v>
      </c>
      <c r="J15" s="19" t="e">
        <f>IF(LEFT($B15,4)="_Mil","",_xlfn.IFNA(INDEX(Cascade!#REF!,MATCH($E15,Cascade!$E:$E,0)),""))</f>
        <v>#REF!</v>
      </c>
      <c r="K15" s="19" t="e">
        <f>IF(LEFT($B15,4)="_Mil","",_xlfn.IFNA(INDEX(Cascade!#REF!,MATCH($E15,Cascade!$E:$E,0)),""))</f>
        <v>#REF!</v>
      </c>
      <c r="L15" s="83" t="str">
        <f>IF(LEFT($B15,4)="_Mil","",_xlfn.IFNA(ROUND(INDEX(Spectrum!$N:$N,MATCH(RIGHT($B15,13)&amp;"|"&amp;$C15&amp;"|"&amp;$D15&amp;"|"&amp;L$14&amp;"|"&amp;"CY2022Q3",Spectrum!$Q:$Q,0)),0),""))</f>
        <v/>
      </c>
      <c r="M15" s="83" t="str">
        <f>IF(LEFT($B15,4)="_Mil","",_xlfn.IFNA(ROUND(INDEX(Spectrum!$N:$N,MATCH(RIGHT($B15,13)&amp;"|"&amp;$C15&amp;"|"&amp;$D15&amp;"|"&amp;M$14&amp;"|"&amp;"CY2022Q3",Spectrum!$Q:$Q,0)),0),""))</f>
        <v/>
      </c>
      <c r="N15" s="19" t="e">
        <f>IF(OR(LEFT($B15,4)="_Mil",SUM($F15)=0),"",SUM($M15)/$F15)</f>
        <v>#REF!</v>
      </c>
      <c r="O15" s="19" t="e">
        <f>IF(OR(LEFT($B15,4)="_Mil",SUM($F15)=0),"",80%)</f>
        <v>#REF!</v>
      </c>
      <c r="P15" s="67" t="e">
        <f>IF(OR(LEFT($B15,4)="_Mil",SUM($F15)=0),"",ROUND(SUM($F15)*$O15,0))</f>
        <v>#REF!</v>
      </c>
      <c r="Q15" s="67" t="e">
        <f>IF(OR(LEFT($B15,4)="_Mil",SUM($P15)=0),"",ROUND(MAX($P15-SUM($M15),0),0))</f>
        <v>#REF!</v>
      </c>
      <c r="T15" s="19">
        <f>IF(LEFT($B15,4)="_Mil","",IF(SUM($S15)=0,0,IF(SUM($L15)=0,1,$S15/$L15)))</f>
        <v>0</v>
      </c>
      <c r="U15" s="19">
        <f>IF(LEFT($B15,4)="_Mil","",$T15)</f>
        <v>0</v>
      </c>
      <c r="V15" s="19" t="str">
        <f>IF(LEFT($B15,4)="_Mil",0,"")</f>
        <v/>
      </c>
      <c r="W15" s="19"/>
      <c r="X15" s="19" t="str">
        <f>IF($W15="","",$W15)</f>
        <v/>
      </c>
      <c r="Y15" s="19"/>
      <c r="Z15" s="19" t="str">
        <f>IF($Y15="","",$Y15)</f>
        <v/>
      </c>
      <c r="AA15" s="55" t="e">
        <f>IF(LEFT($B15,4)="_Mil",ROUND(SUM($S15)*(1+$V15),0),IF(SUM($Q15)=0,0,ROUND(SUM($Q15)*$U15,0)))</f>
        <v>#REF!</v>
      </c>
      <c r="AB15" s="55" t="e">
        <f>IF(SUM($AA15)=0,0,ROUND(SUM($AA15)*$X15,0))</f>
        <v>#REF!</v>
      </c>
      <c r="AC15" s="55" t="e">
        <f>IF(SUM($AA15)=0,0,ROUND(($AA15-SUM($AB15))*$Z15,0))</f>
        <v>#REF!</v>
      </c>
      <c r="AD15" s="55" t="e">
        <f>IF(SUM($AA15)=0,0,$AA15-SUM($AB15)-SUM($AC15))</f>
        <v>#REF!</v>
      </c>
      <c r="AE15" s="138" t="e">
        <f>IF(SUM($AC15)=0,"",_xlfn.IFNA(INDEX(Cascade!#REF!,MATCH($E15,Cascade!$E:$E,0)),""))</f>
        <v>#REF!</v>
      </c>
      <c r="AF15" s="55" t="e">
        <f>IF(SUM($AC15)=0,0,ROUND($AC15*$AE15,0))</f>
        <v>#REF!</v>
      </c>
      <c r="AG15" s="80" t="e">
        <f>_xlfn.IFNA(INDEX(Cascade!#REF!,MATCH($E15,Cascade!$E:$E,0)),"")</f>
        <v>#REF!</v>
      </c>
      <c r="AH15" s="215" t="e">
        <f>IF(SUM($AC15)=0,"",$AC15/$AG15)</f>
        <v>#REF!</v>
      </c>
      <c r="AI15" s="215" t="e">
        <f>_xlfn.IFNA(INDEX(Cascade!#REF!,MATCH($E15,Cascade!$E:$E,0)),"")</f>
        <v>#REF!</v>
      </c>
      <c r="AJ15" s="215" t="e">
        <f>_xlfn.IFNA(INDEX(Cascade!#REF!,MATCH($E15,Cascade!$E:$E,0)),"")</f>
        <v>#REF!</v>
      </c>
      <c r="AK15" s="215" t="e">
        <f>_xlfn.IFNA(INDEX(Cascade!#REF!,MATCH($E15,Cascade!$E:$E,0)),"")</f>
        <v>#REF!</v>
      </c>
    </row>
  </sheetData>
  <mergeCells count="1">
    <mergeCell ref="A2:B3"/>
  </mergeCells>
  <conditionalFormatting sqref="O1:O1048576">
    <cfRule type="expression" dxfId="375" priority="17">
      <formula>AND(ISNUMBER($O1),OR(ROUND($O1,2)&lt;0.8,ROUND($O1,2)&gt;1))</formula>
    </cfRule>
  </conditionalFormatting>
  <conditionalFormatting sqref="Z1:Z1048576">
    <cfRule type="expression" dxfId="374" priority="6">
      <formula>AND(ROW($Z1)&gt;14,$Z1="",SUM($AA1)&gt;0)</formula>
    </cfRule>
    <cfRule type="expression" dxfId="373" priority="7">
      <formula>AND(ROW($Z1)&gt;14,ROUND(SUM($Z1),2)&gt;0.01)</formula>
    </cfRule>
  </conditionalFormatting>
  <conditionalFormatting sqref="AG1:AK1048576">
    <cfRule type="expression" dxfId="372" priority="4">
      <formula>AND(ISNUMBER($AK1),ROUND($AK1,2)&lt;0)</formula>
    </cfRule>
    <cfRule type="expression" dxfId="371" priority="19">
      <formula>AND(ISNUMBER($AK1),ISERROR($AK1))</formula>
    </cfRule>
  </conditionalFormatting>
  <conditionalFormatting sqref="P1:P1048576">
    <cfRule type="expression" dxfId="370" priority="11">
      <formula>AND(ISNUMBER($P1),$P1&lt;$M1)</formula>
    </cfRule>
  </conditionalFormatting>
  <conditionalFormatting sqref="V1:V1048576">
    <cfRule type="expression" dxfId="369" priority="20">
      <formula>AND(ROW($V1)&gt;14,$E1&lt;&gt;"",LEFT($B1,4)&lt;&gt;"_Mil")</formula>
    </cfRule>
  </conditionalFormatting>
  <conditionalFormatting sqref="AE1:AE1048576">
    <cfRule type="expression" dxfId="368" priority="2164">
      <formula>AND(ISNUMBER($AE1),ROUND($AE1,2)&lt;95%)</formula>
    </cfRule>
  </conditionalFormatting>
  <conditionalFormatting sqref="L1:M1048576">
    <cfRule type="expression" dxfId="367" priority="27">
      <formula>AND(ISNUMBER($L1),ISNUMBER($M1),$M1&lt;$L1)</formula>
    </cfRule>
  </conditionalFormatting>
  <conditionalFormatting sqref="F1:Q1048576 T1:U1048576">
    <cfRule type="expression" dxfId="366" priority="16">
      <formula>LEFT($B1,4)="_Mil"</formula>
    </cfRule>
  </conditionalFormatting>
  <conditionalFormatting sqref="X1:X1048576">
    <cfRule type="expression" dxfId="365" priority="5">
      <formula>AND(ROW($X1)&gt;14,$X1="",SUM($AA1)&gt;0)</formula>
    </cfRule>
  </conditionalFormatting>
  <conditionalFormatting sqref="F1:G1048576 I1:I1048576 L1:M1048576 P1:S1048576 AA1:AD1048576 AF1:AG1048576">
    <cfRule type="expression" dxfId="364" priority="2">
      <formula>AND(ISNUMBER(F1),ROUND(F1,0)&lt;0)</formula>
    </cfRule>
  </conditionalFormatting>
  <conditionalFormatting sqref="H1:H1048576 J1:K1048576 N1:O1048576 T1:U1048576 W1:Z1048576 AE1:AE1048576 AH1:AK1048576">
    <cfRule type="expression" dxfId="363" priority="1">
      <formula>AND(ISNUMBER(H1),OR(ROUND(H1,2)&lt;0,ROUND(H1,2)&gt;1))</formula>
    </cfRule>
  </conditionalFormatting>
  <hyperlinks>
    <hyperlink ref="F3" location="Cascade!F:F" display="Host Country Est. Male Population (FY21)" xr:uid="{C6A99DFC-4F48-404C-9B66-D9590F47A2D3}"/>
    <hyperlink ref="AC3" location="Cascade!CG:CG" display="HIV Positive" xr:uid="{2DCD329B-B29F-704E-8461-36B4301F077A}"/>
    <hyperlink ref="G3" location="Cascade!H:H" display="Host Country Est. PLHIV (FY21)" xr:uid="{2930CCBC-8F45-954A-9C4B-E82145674BB9}"/>
    <hyperlink ref="H3" location="Cascade!J:J" display="Host Country Est. HIV Prevalence (FY21) (%)" xr:uid="{5289F01F-A702-2040-B8A4-F3E42F6D1A29}"/>
    <hyperlink ref="I3" location="Cascade!T:T" display="Host Country Est. TX_CURR_SUBNAT (FY22)" xr:uid="{0B9E2838-E36E-914B-ABB2-4D62A487F4F9}"/>
    <hyperlink ref="J3" location="Cascade!BS:BS" display="Host Country Est. ART Coverage (FY22) (%)" xr:uid="{A7D90546-FC05-1942-88B3-F73371278897}"/>
    <hyperlink ref="AG3" location="Cascade!CB:CB" display="Total HTS_TST_POS (FY23)" xr:uid="{54DA9148-5100-4B4B-9121-6C351B2AE8A1}"/>
    <hyperlink ref="AH3" location="VMMC!AC:AC" display="Total Positives from VMMC_CIRC (FY23) (%)" xr:uid="{823FE536-9720-0B41-B603-761E70AF5F5E}"/>
    <hyperlink ref="AI3" location="Cascade!CJ:CJ" display="Total Positives from HTS_INDEX (FY23) (%)" xr:uid="{51CE2F45-E9AC-8943-8F4A-61132094AC48}"/>
    <hyperlink ref="AJ3" location="Cascade!CM:CM" display="Total Positives from TB_STAT (FY23) (%)" xr:uid="{89FDD463-524F-4745-993F-7C848E2A4A01}"/>
    <hyperlink ref="AK3" location="Cascade!CP:CP" display="Total Positives from All Other Modalities (FY23) (%)" xr:uid="{DF85F481-72CF-A242-8614-1D2F503366BF}"/>
    <hyperlink ref="K3" location="Cascade!AL:AL" display="Host Country Est. PopVLS Rate (VLS/PLHIV) (FY22) (%)" xr:uid="{B9826B15-EC60-524A-9E47-7913491A2C2F}"/>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N15"/>
  <sheetViews>
    <sheetView zoomScaleNormal="100"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101" customWidth="1"/>
    <col min="6" max="6" width="11.83203125" style="55" customWidth="1"/>
    <col min="7" max="7" width="11.83203125" style="166" customWidth="1"/>
    <col min="8" max="8" width="11.83203125" style="331" customWidth="1"/>
    <col min="9" max="9" width="11.83203125" style="55" customWidth="1"/>
    <col min="10" max="10" width="11.83203125" style="331" customWidth="1"/>
    <col min="11" max="11" width="11.83203125" style="55" customWidth="1"/>
    <col min="12" max="12" width="11.83203125" style="331" customWidth="1"/>
    <col min="13" max="13" width="11.83203125" style="55" customWidth="1"/>
    <col min="14" max="14" width="11.83203125" style="331" customWidth="1"/>
    <col min="15" max="15" width="11.83203125" style="243" customWidth="1"/>
    <col min="16" max="17" width="11.83203125" style="55" customWidth="1"/>
    <col min="18" max="18" width="11.83203125" style="331" customWidth="1"/>
    <col min="19" max="21" width="11.83203125" style="242" customWidth="1"/>
    <col min="22" max="22" width="11.83203125" style="55" customWidth="1"/>
    <col min="23" max="23" width="11.83203125" style="334" customWidth="1"/>
    <col min="24" max="24" width="11.83203125" style="242" customWidth="1"/>
    <col min="25" max="25" width="11.83203125" style="55" customWidth="1"/>
    <col min="26" max="26" width="11.83203125" style="334" customWidth="1"/>
    <col min="27" max="27" width="11.83203125" style="55" customWidth="1"/>
    <col min="28" max="28" width="11.83203125" style="334" customWidth="1"/>
    <col min="29" max="32" width="11.83203125" style="243" customWidth="1"/>
    <col min="33" max="34" width="11.83203125" style="242" customWidth="1"/>
    <col min="35" max="36" width="11.83203125" style="55" customWidth="1"/>
    <col min="37" max="37" width="11.83203125" style="334" customWidth="1"/>
    <col min="38" max="38" width="11.83203125" style="55" customWidth="1"/>
    <col min="39" max="39" width="11.83203125" style="331" customWidth="1"/>
    <col min="40" max="40" width="11.83203125" style="55" customWidth="1"/>
  </cols>
  <sheetData>
    <row r="1" spans="1:40" s="40" customFormat="1" ht="31" customHeight="1" x14ac:dyDescent="0.3">
      <c r="A1" s="5" t="s">
        <v>437</v>
      </c>
      <c r="B1" s="5"/>
      <c r="C1" s="1"/>
      <c r="D1" s="1"/>
      <c r="E1" s="86" t="s">
        <v>42</v>
      </c>
      <c r="F1" s="50"/>
      <c r="G1" s="335"/>
      <c r="H1" s="86" t="s">
        <v>842</v>
      </c>
      <c r="I1" s="50"/>
      <c r="J1" s="86" t="s">
        <v>23</v>
      </c>
      <c r="K1" s="50"/>
      <c r="L1" s="86" t="s">
        <v>21</v>
      </c>
      <c r="M1" s="63"/>
      <c r="N1" s="86" t="s">
        <v>0</v>
      </c>
      <c r="O1" s="78"/>
      <c r="P1" s="50"/>
      <c r="Q1" s="50"/>
      <c r="R1" s="86" t="s">
        <v>1</v>
      </c>
      <c r="S1" s="325"/>
      <c r="T1" s="18"/>
      <c r="U1" s="18"/>
      <c r="V1" s="50"/>
      <c r="W1" s="209" t="s">
        <v>51</v>
      </c>
      <c r="X1" s="18"/>
      <c r="Y1" s="50"/>
      <c r="Z1" s="209" t="s">
        <v>50</v>
      </c>
      <c r="AA1" s="50"/>
      <c r="AB1" s="209" t="s">
        <v>235</v>
      </c>
      <c r="AC1" s="60"/>
      <c r="AD1" s="60"/>
      <c r="AE1" s="60"/>
      <c r="AF1" s="60"/>
      <c r="AG1" s="28"/>
      <c r="AH1" s="28"/>
      <c r="AI1" s="50"/>
      <c r="AJ1" s="50"/>
      <c r="AK1" s="209" t="s">
        <v>193</v>
      </c>
      <c r="AL1" s="50"/>
      <c r="AM1" s="86" t="s">
        <v>233</v>
      </c>
      <c r="AN1" s="50"/>
    </row>
    <row r="2" spans="1:40" s="39" customFormat="1" ht="19" x14ac:dyDescent="0.25">
      <c r="A2" s="2"/>
      <c r="B2" s="2"/>
      <c r="C2" s="2"/>
      <c r="D2" s="2"/>
      <c r="E2" s="197" t="s">
        <v>41</v>
      </c>
      <c r="F2" s="51"/>
      <c r="G2" s="163"/>
      <c r="H2" s="87" t="s">
        <v>70</v>
      </c>
      <c r="I2" s="51" t="s">
        <v>3</v>
      </c>
      <c r="J2" s="90" t="s">
        <v>70</v>
      </c>
      <c r="K2" s="51" t="s">
        <v>3</v>
      </c>
      <c r="L2" s="90" t="s">
        <v>70</v>
      </c>
      <c r="M2" s="64" t="s">
        <v>3</v>
      </c>
      <c r="N2" s="90" t="s">
        <v>70</v>
      </c>
      <c r="O2" s="77"/>
      <c r="P2" s="51" t="s">
        <v>3</v>
      </c>
      <c r="Q2" s="64"/>
      <c r="R2" s="90" t="s">
        <v>70</v>
      </c>
      <c r="S2" s="212" t="s">
        <v>2</v>
      </c>
      <c r="T2" s="17"/>
      <c r="U2" s="17"/>
      <c r="V2" s="51" t="s">
        <v>3</v>
      </c>
      <c r="W2" s="210" t="s">
        <v>2</v>
      </c>
      <c r="X2" s="17"/>
      <c r="Y2" s="51" t="s">
        <v>3</v>
      </c>
      <c r="Z2" s="210" t="s">
        <v>2</v>
      </c>
      <c r="AA2" s="51" t="s">
        <v>3</v>
      </c>
      <c r="AB2" s="210" t="s">
        <v>2</v>
      </c>
      <c r="AC2" s="56"/>
      <c r="AD2" s="56"/>
      <c r="AE2" s="56"/>
      <c r="AF2" s="56"/>
      <c r="AG2" s="17"/>
      <c r="AH2" s="17"/>
      <c r="AI2" s="51" t="s">
        <v>3</v>
      </c>
      <c r="AJ2" s="51"/>
      <c r="AK2" s="210" t="s">
        <v>2</v>
      </c>
      <c r="AL2" s="51" t="s">
        <v>3</v>
      </c>
      <c r="AM2" s="87" t="s">
        <v>70</v>
      </c>
      <c r="AN2" s="51" t="s">
        <v>3</v>
      </c>
    </row>
    <row r="3" spans="1:40" s="45" customFormat="1" ht="117" customHeight="1" x14ac:dyDescent="0.2">
      <c r="A3"/>
      <c r="B3"/>
      <c r="C3"/>
      <c r="D3" s="46"/>
      <c r="E3" s="202" t="s">
        <v>795</v>
      </c>
      <c r="F3" s="117" t="s">
        <v>796</v>
      </c>
      <c r="G3" s="164" t="s">
        <v>733</v>
      </c>
      <c r="H3" s="123" t="s">
        <v>844</v>
      </c>
      <c r="I3" s="117" t="s">
        <v>851</v>
      </c>
      <c r="J3" s="198" t="s">
        <v>845</v>
      </c>
      <c r="K3" s="117" t="s">
        <v>772</v>
      </c>
      <c r="L3" s="189" t="s">
        <v>846</v>
      </c>
      <c r="M3" s="118" t="s">
        <v>773</v>
      </c>
      <c r="N3" s="189" t="s">
        <v>850</v>
      </c>
      <c r="O3" s="125" t="s">
        <v>847</v>
      </c>
      <c r="P3" s="117" t="s">
        <v>774</v>
      </c>
      <c r="Q3" s="65" t="s">
        <v>775</v>
      </c>
      <c r="R3" s="189" t="s">
        <v>848</v>
      </c>
      <c r="S3" s="241" t="s">
        <v>776</v>
      </c>
      <c r="T3" s="172" t="s">
        <v>777</v>
      </c>
      <c r="U3" s="172" t="s">
        <v>778</v>
      </c>
      <c r="V3" s="117" t="s">
        <v>779</v>
      </c>
      <c r="W3" s="332" t="s">
        <v>780</v>
      </c>
      <c r="X3" s="294" t="s">
        <v>781</v>
      </c>
      <c r="Y3" s="117" t="s">
        <v>782</v>
      </c>
      <c r="Z3" s="332" t="s">
        <v>783</v>
      </c>
      <c r="AA3" s="117" t="s">
        <v>784</v>
      </c>
      <c r="AB3" s="304" t="s">
        <v>785</v>
      </c>
      <c r="AC3" s="116" t="s">
        <v>786</v>
      </c>
      <c r="AD3" s="116" t="s">
        <v>787</v>
      </c>
      <c r="AE3" s="116" t="s">
        <v>925</v>
      </c>
      <c r="AF3" s="116" t="s">
        <v>926</v>
      </c>
      <c r="AG3" s="172" t="s">
        <v>788</v>
      </c>
      <c r="AH3" s="172" t="s">
        <v>789</v>
      </c>
      <c r="AI3" s="117" t="s">
        <v>790</v>
      </c>
      <c r="AJ3" s="117" t="s">
        <v>791</v>
      </c>
      <c r="AK3" s="301" t="s">
        <v>792</v>
      </c>
      <c r="AL3" s="52" t="s">
        <v>793</v>
      </c>
      <c r="AM3" s="123" t="s">
        <v>849</v>
      </c>
      <c r="AN3" s="117" t="s">
        <v>794</v>
      </c>
    </row>
    <row r="4" spans="1:40" s="45" customFormat="1" x14ac:dyDescent="0.2">
      <c r="A4" s="48"/>
      <c r="B4" s="48"/>
      <c r="C4" s="48" t="s">
        <v>4</v>
      </c>
      <c r="D4" s="48"/>
      <c r="E4" s="199">
        <f>SUBTOTAL(109,E$15:INDEX(E:E,COUNTA($B:$B)+14-COUNTA($B$1:$B$14)))</f>
        <v>0</v>
      </c>
      <c r="F4" s="54">
        <f>SUBTOTAL(109,F$15:INDEX(F:F,COUNTA($B:$B)+14-COUNTA($B$1:$B$14)))</f>
        <v>0</v>
      </c>
      <c r="G4" s="165" t="str">
        <f>IF($E$4=0,"",$F$4/$E$4)</f>
        <v/>
      </c>
      <c r="H4" s="88">
        <f>SUBTOTAL(109,H$15:INDEX(H:H,COUNTA($B:$B)+14-COUNTA($B$1:$B$14)))</f>
        <v>0</v>
      </c>
      <c r="I4" s="54">
        <f>SUBTOTAL(109,I$15:INDEX(I:I,COUNTA($B:$B)+14-COUNTA($B$1:$B$14)))</f>
        <v>0</v>
      </c>
      <c r="J4" s="199">
        <f>SUBTOTAL(109,J$15:INDEX(J:J,COUNTA($B:$B)+14-COUNTA($B$1:$B$14)))</f>
        <v>0</v>
      </c>
      <c r="K4" s="54">
        <f>SUBTOTAL(109,K$15:INDEX(K:K,COUNTA($B:$B)+14-COUNTA($B$1:$B$14)))</f>
        <v>0</v>
      </c>
      <c r="L4" s="199">
        <f>SUBTOTAL(109,L$15:INDEX(L:L,COUNTA($B:$B)+14-COUNTA($B$1:$B$14)))</f>
        <v>0</v>
      </c>
      <c r="M4" s="54">
        <f>SUBTOTAL(109,M$15:INDEX(M:M,COUNTA($B:$B)+14-COUNTA($B$1:$B$14)))</f>
        <v>0</v>
      </c>
      <c r="N4" s="190">
        <f>SUBTOTAL(109,N$15:INDEX(N:N,COUNTA($B:$B)+14-COUNTA($B$1:$B$14)))</f>
        <v>0</v>
      </c>
      <c r="O4" s="187">
        <f>SUBTOTAL(109,O$15:INDEX(O:O,COUNTA($B:$B)+14-COUNTA($B$1:$B$14)))</f>
        <v>0</v>
      </c>
      <c r="P4" s="54">
        <f>SUBTOTAL(109,P$15:INDEX(P:P,COUNTA($B:$B)+14-COUNTA($B$1:$B$14)))</f>
        <v>0</v>
      </c>
      <c r="Q4" s="54">
        <f>SUBTOTAL(109,Q$15:INDEX(Q:Q,COUNTA($B:$B)+14-COUNTA($B$1:$B$14)))</f>
        <v>0</v>
      </c>
      <c r="R4" s="201">
        <f>SUBTOTAL(109,R$15:INDEX(R:R,COUNTA($B:$B)+14-COUNTA($B$1:$B$14)))</f>
        <v>0</v>
      </c>
      <c r="S4" s="300" t="str">
        <f>IF($Q$4=0,"",$V$4/$Q$4)</f>
        <v/>
      </c>
      <c r="T4" s="174"/>
      <c r="U4" s="174"/>
      <c r="V4" s="54">
        <f>SUBTOTAL(109,V$15:INDEX(V:V,COUNTA($B:$B)+14-COUNTA($B$1:$B$14)))</f>
        <v>0</v>
      </c>
      <c r="W4" s="333"/>
      <c r="X4" s="174"/>
      <c r="Y4" s="54">
        <f>SUBTOTAL(109,Y$15:INDEX(Y:Y,COUNTA($B:$B)+14-COUNTA($B$1:$B$14)))</f>
        <v>0</v>
      </c>
      <c r="Z4" s="333" t="str">
        <f>IF($Y$4=0,"",$AA$4/$Y$4)</f>
        <v/>
      </c>
      <c r="AA4" s="54">
        <f>SUBTOTAL(109,AA$15:INDEX(AA:AA,COUNTA($B:$B)+14-COUNTA($B$1:$B$14)))</f>
        <v>0</v>
      </c>
      <c r="AB4" s="137" t="str">
        <f>IF($V$4=0,"",$AC$4/$V$4)</f>
        <v/>
      </c>
      <c r="AC4" s="57">
        <f>SUBTOTAL(109,AC$15:INDEX(AC:AC,COUNTA($B:$B)+14-COUNTA($B$1:$B$14)))</f>
        <v>0</v>
      </c>
      <c r="AD4" s="57">
        <f>SUBTOTAL(109,AD$15:INDEX(AD:AD,COUNTA($B:$B)+14-COUNTA($B$1:$B$14)))</f>
        <v>0</v>
      </c>
      <c r="AE4" s="57">
        <f>SUBTOTAL(109,AE$15:INDEX(AE:AE,COUNTA($B:$B)+14-COUNTA($B$1:$B$14)))</f>
        <v>0</v>
      </c>
      <c r="AF4" s="57">
        <f>SUBTOTAL(109,AF$15:INDEX(AF:AF,COUNTA($B:$B)+14-COUNTA($B$1:$B$14)))</f>
        <v>0</v>
      </c>
      <c r="AG4" s="174" t="str">
        <f>IF($AI$4=0,"",$V$4/$AI$4)</f>
        <v/>
      </c>
      <c r="AH4" s="174" t="str">
        <f>IF(SUM($AI$4,$AJ$4)=0,"",$AI$4/SUM($AI$4,$AJ$4))</f>
        <v/>
      </c>
      <c r="AI4" s="54">
        <f>SUBTOTAL(109,AI$15:INDEX(AI:AI,COUNTA($B:$B)+14-COUNTA($B$1:$B$14)))</f>
        <v>0</v>
      </c>
      <c r="AJ4" s="54">
        <f>SUBTOTAL(109,AJ$15:INDEX(AJ:AJ,COUNTA($B:$B)+14-COUNTA($B$1:$B$14)))</f>
        <v>0</v>
      </c>
      <c r="AK4" s="333" t="str">
        <f>IF($AI$4=0,"",$AL$4/$AI$4)</f>
        <v/>
      </c>
      <c r="AL4" s="54">
        <f>SUBTOTAL(109,AL$15:INDEX(AL:AL,COUNTA($B:$B)+14-COUNTA($B$1:$B$14)))</f>
        <v>0</v>
      </c>
      <c r="AM4" s="88">
        <f>SUBTOTAL(109,AM$15:INDEX(AM:AM,COUNTA($B:$B)+14-COUNTA($B$1:$B$14)))</f>
        <v>0</v>
      </c>
      <c r="AN4" s="54">
        <f>SUBTOTAL(109,AN$15:INDEX(AN:AN,COUNTA($B:$B)+14-COUNTA($B$1:$B$14)))</f>
        <v>0</v>
      </c>
    </row>
    <row r="5" spans="1:40" s="45" customFormat="1" x14ac:dyDescent="0.2">
      <c r="A5" s="49" t="s">
        <v>95</v>
      </c>
      <c r="B5" s="49" t="s">
        <v>95</v>
      </c>
      <c r="C5" s="49" t="s">
        <v>95</v>
      </c>
      <c r="D5" s="49" t="s">
        <v>95</v>
      </c>
      <c r="E5" s="101" t="s">
        <v>103</v>
      </c>
      <c r="F5" s="55" t="s">
        <v>103</v>
      </c>
      <c r="G5" s="168" t="s">
        <v>103</v>
      </c>
      <c r="H5" s="80" t="s">
        <v>106</v>
      </c>
      <c r="I5" s="55" t="s">
        <v>106</v>
      </c>
      <c r="J5" s="200" t="s">
        <v>106</v>
      </c>
      <c r="K5" s="55" t="s">
        <v>106</v>
      </c>
      <c r="L5" s="200" t="s">
        <v>106</v>
      </c>
      <c r="M5" s="67" t="s">
        <v>106</v>
      </c>
      <c r="N5" s="191" t="s">
        <v>106</v>
      </c>
      <c r="O5" s="61" t="s">
        <v>106</v>
      </c>
      <c r="P5" s="55" t="s">
        <v>106</v>
      </c>
      <c r="Q5" s="55" t="s">
        <v>95</v>
      </c>
      <c r="R5" s="200" t="s">
        <v>106</v>
      </c>
      <c r="S5" s="240" t="s">
        <v>95</v>
      </c>
      <c r="T5" s="176" t="s">
        <v>95</v>
      </c>
      <c r="U5" s="176" t="s">
        <v>95</v>
      </c>
      <c r="V5" s="55" t="s">
        <v>106</v>
      </c>
      <c r="W5" s="329" t="s">
        <v>95</v>
      </c>
      <c r="X5" s="176" t="s">
        <v>95</v>
      </c>
      <c r="Y5" s="55" t="s">
        <v>106</v>
      </c>
      <c r="Z5" s="329" t="s">
        <v>95</v>
      </c>
      <c r="AA5" s="55" t="s">
        <v>106</v>
      </c>
      <c r="AB5" s="138" t="s">
        <v>95</v>
      </c>
      <c r="AC5" s="58" t="s">
        <v>95</v>
      </c>
      <c r="AD5" s="58" t="s">
        <v>95</v>
      </c>
      <c r="AE5" s="58" t="s">
        <v>106</v>
      </c>
      <c r="AF5" s="58" t="s">
        <v>106</v>
      </c>
      <c r="AG5" s="176" t="s">
        <v>95</v>
      </c>
      <c r="AH5" s="176" t="s">
        <v>95</v>
      </c>
      <c r="AI5" s="55" t="s">
        <v>106</v>
      </c>
      <c r="AJ5" s="55" t="s">
        <v>106</v>
      </c>
      <c r="AK5" s="329" t="s">
        <v>95</v>
      </c>
      <c r="AL5" s="55" t="s">
        <v>106</v>
      </c>
      <c r="AM5" s="80" t="s">
        <v>106</v>
      </c>
      <c r="AN5" s="55" t="s">
        <v>106</v>
      </c>
    </row>
    <row r="6" spans="1:40" s="45" customFormat="1" x14ac:dyDescent="0.2">
      <c r="A6" s="49" t="s">
        <v>187</v>
      </c>
      <c r="B6" s="49" t="s">
        <v>187</v>
      </c>
      <c r="C6" s="49" t="s">
        <v>187</v>
      </c>
      <c r="D6" s="49" t="s">
        <v>187</v>
      </c>
      <c r="E6" s="101" t="s">
        <v>89</v>
      </c>
      <c r="F6" s="55" t="s">
        <v>89</v>
      </c>
      <c r="G6" s="168" t="s">
        <v>89</v>
      </c>
      <c r="H6" s="80" t="s">
        <v>107</v>
      </c>
      <c r="I6" s="55" t="s">
        <v>89</v>
      </c>
      <c r="J6" s="200" t="s">
        <v>107</v>
      </c>
      <c r="K6" s="55" t="s">
        <v>89</v>
      </c>
      <c r="L6" s="200" t="s">
        <v>107</v>
      </c>
      <c r="M6" s="67" t="s">
        <v>89</v>
      </c>
      <c r="N6" s="191" t="s">
        <v>107</v>
      </c>
      <c r="O6" s="61" t="s">
        <v>107</v>
      </c>
      <c r="P6" s="55" t="s">
        <v>89</v>
      </c>
      <c r="Q6" s="55" t="s">
        <v>90</v>
      </c>
      <c r="R6" s="200" t="s">
        <v>107</v>
      </c>
      <c r="S6" s="240" t="s">
        <v>109</v>
      </c>
      <c r="T6" s="176" t="s">
        <v>109</v>
      </c>
      <c r="U6" s="176" t="s">
        <v>109</v>
      </c>
      <c r="V6" s="55" t="s">
        <v>89</v>
      </c>
      <c r="W6" s="329" t="s">
        <v>109</v>
      </c>
      <c r="X6" s="176" t="s">
        <v>109</v>
      </c>
      <c r="Y6" s="55" t="s">
        <v>89</v>
      </c>
      <c r="Z6" s="329" t="s">
        <v>109</v>
      </c>
      <c r="AA6" s="55" t="s">
        <v>89</v>
      </c>
      <c r="AB6" s="138" t="s">
        <v>90</v>
      </c>
      <c r="AC6" s="58" t="s">
        <v>90</v>
      </c>
      <c r="AD6" s="58" t="s">
        <v>90</v>
      </c>
      <c r="AE6" s="58" t="s">
        <v>107</v>
      </c>
      <c r="AF6" s="58" t="s">
        <v>107</v>
      </c>
      <c r="AG6" s="176" t="s">
        <v>109</v>
      </c>
      <c r="AH6" s="176" t="s">
        <v>109</v>
      </c>
      <c r="AI6" s="55" t="s">
        <v>89</v>
      </c>
      <c r="AJ6" s="55" t="s">
        <v>89</v>
      </c>
      <c r="AK6" s="329" t="s">
        <v>109</v>
      </c>
      <c r="AL6" s="55" t="s">
        <v>89</v>
      </c>
      <c r="AM6" s="80" t="s">
        <v>107</v>
      </c>
      <c r="AN6" s="55" t="s">
        <v>89</v>
      </c>
    </row>
    <row r="7" spans="1:40" s="45" customFormat="1" x14ac:dyDescent="0.2">
      <c r="A7" s="49" t="s">
        <v>105</v>
      </c>
      <c r="B7" s="49" t="s">
        <v>105</v>
      </c>
      <c r="C7" s="49" t="s">
        <v>105</v>
      </c>
      <c r="D7" s="49" t="s">
        <v>105</v>
      </c>
      <c r="E7" s="101" t="s">
        <v>91</v>
      </c>
      <c r="F7" s="55" t="s">
        <v>91</v>
      </c>
      <c r="G7" s="168" t="s">
        <v>92</v>
      </c>
      <c r="H7" s="80" t="s">
        <v>91</v>
      </c>
      <c r="I7" s="55" t="s">
        <v>91</v>
      </c>
      <c r="J7" s="200" t="s">
        <v>91</v>
      </c>
      <c r="K7" s="55" t="s">
        <v>91</v>
      </c>
      <c r="L7" s="200" t="s">
        <v>91</v>
      </c>
      <c r="M7" s="67" t="s">
        <v>91</v>
      </c>
      <c r="N7" s="191" t="s">
        <v>91</v>
      </c>
      <c r="O7" s="61" t="s">
        <v>91</v>
      </c>
      <c r="P7" s="55" t="s">
        <v>91</v>
      </c>
      <c r="Q7" s="55" t="s">
        <v>91</v>
      </c>
      <c r="R7" s="200" t="s">
        <v>91</v>
      </c>
      <c r="S7" s="240" t="s">
        <v>92</v>
      </c>
      <c r="T7" s="176" t="s">
        <v>92</v>
      </c>
      <c r="U7" s="176" t="s">
        <v>92</v>
      </c>
      <c r="V7" s="55" t="s">
        <v>91</v>
      </c>
      <c r="W7" s="329" t="s">
        <v>92</v>
      </c>
      <c r="X7" s="176" t="s">
        <v>92</v>
      </c>
      <c r="Y7" s="55" t="s">
        <v>91</v>
      </c>
      <c r="Z7" s="329" t="s">
        <v>92</v>
      </c>
      <c r="AA7" s="55" t="s">
        <v>91</v>
      </c>
      <c r="AB7" s="138" t="s">
        <v>92</v>
      </c>
      <c r="AC7" s="58" t="s">
        <v>91</v>
      </c>
      <c r="AD7" s="58" t="s">
        <v>91</v>
      </c>
      <c r="AE7" s="58" t="s">
        <v>91</v>
      </c>
      <c r="AF7" s="58" t="s">
        <v>91</v>
      </c>
      <c r="AG7" s="176" t="s">
        <v>92</v>
      </c>
      <c r="AH7" s="176" t="s">
        <v>92</v>
      </c>
      <c r="AI7" s="55" t="s">
        <v>91</v>
      </c>
      <c r="AJ7" s="55" t="s">
        <v>91</v>
      </c>
      <c r="AK7" s="329" t="s">
        <v>92</v>
      </c>
      <c r="AL7" s="55" t="s">
        <v>91</v>
      </c>
      <c r="AM7" s="80" t="s">
        <v>91</v>
      </c>
      <c r="AN7" s="55" t="s">
        <v>91</v>
      </c>
    </row>
    <row r="8" spans="1:40" s="45" customFormat="1" x14ac:dyDescent="0.2">
      <c r="A8" s="49"/>
      <c r="B8" s="49"/>
      <c r="C8" s="49"/>
      <c r="D8" s="49"/>
      <c r="E8" s="259" t="s">
        <v>163</v>
      </c>
      <c r="F8" s="257" t="s">
        <v>272</v>
      </c>
      <c r="G8" s="336" t="s">
        <v>273</v>
      </c>
      <c r="H8" s="262" t="s">
        <v>173</v>
      </c>
      <c r="I8" s="257" t="s">
        <v>967</v>
      </c>
      <c r="J8" s="267" t="s">
        <v>175</v>
      </c>
      <c r="K8" s="257" t="s">
        <v>175</v>
      </c>
      <c r="L8" s="267" t="s">
        <v>164</v>
      </c>
      <c r="M8" s="261" t="s">
        <v>164</v>
      </c>
      <c r="N8" s="263" t="s">
        <v>719</v>
      </c>
      <c r="O8" s="268" t="s">
        <v>242</v>
      </c>
      <c r="P8" s="257" t="s">
        <v>242</v>
      </c>
      <c r="Q8" s="55"/>
      <c r="R8" s="267" t="s">
        <v>171</v>
      </c>
      <c r="S8" s="240"/>
      <c r="T8" s="176"/>
      <c r="U8" s="176"/>
      <c r="V8" s="257" t="s">
        <v>171</v>
      </c>
      <c r="W8" s="329"/>
      <c r="X8" s="176"/>
      <c r="Y8" s="257" t="s">
        <v>238</v>
      </c>
      <c r="Z8" s="329"/>
      <c r="AA8" s="257" t="s">
        <v>237</v>
      </c>
      <c r="AB8" s="138"/>
      <c r="AC8" s="58"/>
      <c r="AD8" s="58"/>
      <c r="AE8" s="260" t="s">
        <v>169</v>
      </c>
      <c r="AF8" s="260" t="s">
        <v>169</v>
      </c>
      <c r="AG8" s="176"/>
      <c r="AH8" s="176"/>
      <c r="AI8" s="257" t="s">
        <v>169</v>
      </c>
      <c r="AJ8" s="257" t="s">
        <v>169</v>
      </c>
      <c r="AK8" s="329"/>
      <c r="AL8" s="257" t="s">
        <v>234</v>
      </c>
      <c r="AM8" s="269" t="s">
        <v>256</v>
      </c>
      <c r="AN8" s="257" t="s">
        <v>256</v>
      </c>
    </row>
    <row r="9" spans="1:40" s="45" customFormat="1" x14ac:dyDescent="0.2">
      <c r="A9" s="49"/>
      <c r="B9" s="49"/>
      <c r="C9" s="49"/>
      <c r="D9" s="49"/>
      <c r="E9" s="259"/>
      <c r="F9" s="257"/>
      <c r="G9" s="336"/>
      <c r="H9" s="262" t="s">
        <v>174</v>
      </c>
      <c r="I9" s="257" t="s">
        <v>968</v>
      </c>
      <c r="J9" s="267" t="s">
        <v>176</v>
      </c>
      <c r="K9" s="257" t="s">
        <v>176</v>
      </c>
      <c r="L9" s="267" t="s">
        <v>165</v>
      </c>
      <c r="M9" s="261" t="s">
        <v>165</v>
      </c>
      <c r="N9" s="263" t="s">
        <v>720</v>
      </c>
      <c r="O9" s="268" t="s">
        <v>243</v>
      </c>
      <c r="P9" s="257" t="s">
        <v>243</v>
      </c>
      <c r="Q9" s="55"/>
      <c r="R9" s="267" t="s">
        <v>172</v>
      </c>
      <c r="S9" s="240"/>
      <c r="T9" s="176"/>
      <c r="U9" s="176"/>
      <c r="V9" s="257" t="s">
        <v>172</v>
      </c>
      <c r="W9" s="329"/>
      <c r="X9" s="176"/>
      <c r="Y9" s="257" t="s">
        <v>239</v>
      </c>
      <c r="Z9" s="329"/>
      <c r="AA9" s="257" t="s">
        <v>236</v>
      </c>
      <c r="AB9" s="138"/>
      <c r="AC9" s="58"/>
      <c r="AD9" s="58"/>
      <c r="AE9" s="260" t="s">
        <v>170</v>
      </c>
      <c r="AF9" s="260" t="s">
        <v>170</v>
      </c>
      <c r="AG9" s="176"/>
      <c r="AH9" s="176"/>
      <c r="AI9" s="257" t="s">
        <v>170</v>
      </c>
      <c r="AJ9" s="257" t="s">
        <v>170</v>
      </c>
      <c r="AK9" s="329"/>
      <c r="AL9" s="257" t="s">
        <v>275</v>
      </c>
      <c r="AM9" s="269" t="s">
        <v>255</v>
      </c>
      <c r="AN9" s="257" t="s">
        <v>255</v>
      </c>
    </row>
    <row r="10" spans="1:40" s="45" customFormat="1" x14ac:dyDescent="0.2">
      <c r="A10" s="49"/>
      <c r="B10" s="49"/>
      <c r="C10" s="49"/>
      <c r="D10" s="49"/>
      <c r="E10" s="259"/>
      <c r="F10" s="257" t="s">
        <v>101</v>
      </c>
      <c r="G10" s="336" t="s">
        <v>101</v>
      </c>
      <c r="H10" s="262"/>
      <c r="I10" s="257"/>
      <c r="J10" s="267"/>
      <c r="K10" s="257"/>
      <c r="L10" s="267"/>
      <c r="M10" s="261"/>
      <c r="N10" s="263" t="s">
        <v>101</v>
      </c>
      <c r="O10" s="268" t="s">
        <v>101</v>
      </c>
      <c r="P10" s="257" t="s">
        <v>101</v>
      </c>
      <c r="Q10" s="55"/>
      <c r="R10" s="267" t="s">
        <v>101</v>
      </c>
      <c r="S10" s="240"/>
      <c r="T10" s="176"/>
      <c r="U10" s="176"/>
      <c r="V10" s="257" t="s">
        <v>101</v>
      </c>
      <c r="W10" s="329"/>
      <c r="X10" s="176"/>
      <c r="Y10" s="257" t="s">
        <v>101</v>
      </c>
      <c r="Z10" s="329"/>
      <c r="AA10" s="257" t="s">
        <v>101</v>
      </c>
      <c r="AB10" s="138"/>
      <c r="AC10" s="58"/>
      <c r="AD10" s="58"/>
      <c r="AE10" s="260" t="s">
        <v>101</v>
      </c>
      <c r="AF10" s="260" t="s">
        <v>118</v>
      </c>
      <c r="AG10" s="176"/>
      <c r="AH10" s="176"/>
      <c r="AI10" s="257" t="s">
        <v>101</v>
      </c>
      <c r="AJ10" s="257" t="s">
        <v>118</v>
      </c>
      <c r="AK10" s="329"/>
      <c r="AL10" s="257" t="s">
        <v>101</v>
      </c>
      <c r="AM10" s="269"/>
      <c r="AN10" s="257"/>
    </row>
    <row r="11" spans="1:40" s="45" customFormat="1" x14ac:dyDescent="0.2">
      <c r="A11" s="49"/>
      <c r="B11" s="49"/>
      <c r="C11" s="49"/>
      <c r="D11" s="49"/>
      <c r="E11" s="101"/>
      <c r="F11" s="98"/>
      <c r="G11" s="337"/>
      <c r="H11" s="80"/>
      <c r="I11" s="55"/>
      <c r="J11" s="200"/>
      <c r="K11" s="55"/>
      <c r="L11" s="200"/>
      <c r="M11" s="182"/>
      <c r="N11" s="192"/>
      <c r="O11" s="188"/>
      <c r="P11" s="55"/>
      <c r="Q11" s="55"/>
      <c r="R11" s="200"/>
      <c r="S11" s="240"/>
      <c r="T11" s="176"/>
      <c r="U11" s="176"/>
      <c r="V11" s="55"/>
      <c r="W11" s="329"/>
      <c r="X11" s="176"/>
      <c r="Y11" s="55"/>
      <c r="Z11" s="329"/>
      <c r="AA11" s="55"/>
      <c r="AB11" s="138"/>
      <c r="AC11" s="58"/>
      <c r="AD11" s="58"/>
      <c r="AE11" s="58"/>
      <c r="AF11" s="58"/>
      <c r="AG11" s="176"/>
      <c r="AH11" s="176"/>
      <c r="AI11" s="55"/>
      <c r="AJ11" s="55"/>
      <c r="AK11" s="329"/>
      <c r="AL11" s="55"/>
      <c r="AM11" s="80"/>
      <c r="AN11" s="55"/>
    </row>
    <row r="12" spans="1:40" s="45" customFormat="1" x14ac:dyDescent="0.2">
      <c r="A12" s="49"/>
      <c r="B12" s="49"/>
      <c r="C12" s="49"/>
      <c r="D12" s="49"/>
      <c r="E12" s="101"/>
      <c r="F12" s="55"/>
      <c r="G12" s="168"/>
      <c r="H12" s="80"/>
      <c r="I12" s="55"/>
      <c r="J12" s="200"/>
      <c r="K12" s="55"/>
      <c r="L12" s="200"/>
      <c r="M12" s="67"/>
      <c r="N12" s="191"/>
      <c r="O12" s="61"/>
      <c r="P12" s="55"/>
      <c r="Q12" s="55"/>
      <c r="R12" s="200"/>
      <c r="S12" s="240"/>
      <c r="T12" s="176"/>
      <c r="U12" s="176"/>
      <c r="V12" s="55"/>
      <c r="W12" s="329"/>
      <c r="X12" s="176"/>
      <c r="Y12" s="55"/>
      <c r="Z12" s="329"/>
      <c r="AA12" s="55"/>
      <c r="AB12" s="138"/>
      <c r="AC12" s="58"/>
      <c r="AD12" s="58"/>
      <c r="AE12" s="58"/>
      <c r="AF12" s="58"/>
      <c r="AG12" s="176"/>
      <c r="AH12" s="176"/>
      <c r="AI12" s="55"/>
      <c r="AJ12" s="55"/>
      <c r="AK12" s="329"/>
      <c r="AL12" s="55"/>
      <c r="AM12" s="80"/>
      <c r="AN12" s="55"/>
    </row>
    <row r="13" spans="1:40" s="45" customFormat="1" x14ac:dyDescent="0.2">
      <c r="A13" s="49"/>
      <c r="B13" s="49"/>
      <c r="C13" s="49"/>
      <c r="D13" s="49"/>
      <c r="E13" s="101" t="s">
        <v>651</v>
      </c>
      <c r="F13" s="55" t="s">
        <v>651</v>
      </c>
      <c r="G13" s="168" t="s">
        <v>651</v>
      </c>
      <c r="H13" s="80" t="s">
        <v>651</v>
      </c>
      <c r="I13" s="55" t="s">
        <v>651</v>
      </c>
      <c r="J13" s="200" t="s">
        <v>651</v>
      </c>
      <c r="K13" s="55" t="s">
        <v>651</v>
      </c>
      <c r="L13" s="200" t="s">
        <v>651</v>
      </c>
      <c r="M13" s="55" t="s">
        <v>651</v>
      </c>
      <c r="N13" s="191" t="s">
        <v>651</v>
      </c>
      <c r="O13" s="61" t="s">
        <v>651</v>
      </c>
      <c r="P13" s="55" t="s">
        <v>651</v>
      </c>
      <c r="Q13" s="55" t="s">
        <v>651</v>
      </c>
      <c r="R13" s="200" t="s">
        <v>651</v>
      </c>
      <c r="S13" s="240" t="s">
        <v>651</v>
      </c>
      <c r="T13" s="176" t="s">
        <v>651</v>
      </c>
      <c r="U13" s="176" t="s">
        <v>651</v>
      </c>
      <c r="V13" s="55" t="s">
        <v>651</v>
      </c>
      <c r="W13" s="329" t="s">
        <v>651</v>
      </c>
      <c r="X13" s="176" t="s">
        <v>651</v>
      </c>
      <c r="Y13" s="55" t="s">
        <v>651</v>
      </c>
      <c r="Z13" s="329" t="s">
        <v>651</v>
      </c>
      <c r="AA13" s="55" t="s">
        <v>651</v>
      </c>
      <c r="AB13" s="138" t="s">
        <v>651</v>
      </c>
      <c r="AC13" s="58" t="s">
        <v>651</v>
      </c>
      <c r="AD13" s="58" t="s">
        <v>651</v>
      </c>
      <c r="AE13" s="58" t="s">
        <v>651</v>
      </c>
      <c r="AF13" s="58" t="s">
        <v>651</v>
      </c>
      <c r="AG13" s="176" t="s">
        <v>651</v>
      </c>
      <c r="AH13" s="176" t="s">
        <v>651</v>
      </c>
      <c r="AI13" s="55" t="s">
        <v>651</v>
      </c>
      <c r="AJ13" s="55" t="s">
        <v>651</v>
      </c>
      <c r="AK13" s="329" t="s">
        <v>651</v>
      </c>
      <c r="AL13" s="55" t="s">
        <v>651</v>
      </c>
      <c r="AM13" s="80" t="s">
        <v>651</v>
      </c>
      <c r="AN13" s="55" t="s">
        <v>651</v>
      </c>
    </row>
    <row r="14" spans="1:40" s="45" customFormat="1" x14ac:dyDescent="0.2">
      <c r="A14" s="35" t="s">
        <v>541</v>
      </c>
      <c r="B14" s="35" t="s">
        <v>5</v>
      </c>
      <c r="C14" s="35" t="s">
        <v>69</v>
      </c>
      <c r="D14" s="35" t="s">
        <v>72</v>
      </c>
      <c r="E14" s="217" t="s">
        <v>729</v>
      </c>
      <c r="F14" s="141" t="s">
        <v>730</v>
      </c>
      <c r="G14" s="167" t="s">
        <v>731</v>
      </c>
      <c r="H14" s="143" t="s">
        <v>419</v>
      </c>
      <c r="I14" s="141" t="s">
        <v>852</v>
      </c>
      <c r="J14" s="143" t="s">
        <v>420</v>
      </c>
      <c r="K14" s="141" t="s">
        <v>421</v>
      </c>
      <c r="L14" s="143" t="s">
        <v>402</v>
      </c>
      <c r="M14" s="141" t="s">
        <v>403</v>
      </c>
      <c r="N14" s="143" t="s">
        <v>568</v>
      </c>
      <c r="O14" s="75" t="s">
        <v>569</v>
      </c>
      <c r="P14" s="141" t="s">
        <v>413</v>
      </c>
      <c r="Q14" s="141" t="s">
        <v>570</v>
      </c>
      <c r="R14" s="143" t="s">
        <v>411</v>
      </c>
      <c r="S14" s="216" t="s">
        <v>571</v>
      </c>
      <c r="T14" s="177" t="s">
        <v>573</v>
      </c>
      <c r="U14" s="177" t="s">
        <v>572</v>
      </c>
      <c r="V14" s="141" t="s">
        <v>412</v>
      </c>
      <c r="W14" s="298" t="s">
        <v>414</v>
      </c>
      <c r="X14" s="177" t="s">
        <v>415</v>
      </c>
      <c r="Y14" s="141" t="s">
        <v>416</v>
      </c>
      <c r="Z14" s="298" t="s">
        <v>417</v>
      </c>
      <c r="AA14" s="141" t="s">
        <v>418</v>
      </c>
      <c r="AB14" s="298" t="s">
        <v>574</v>
      </c>
      <c r="AC14" s="75" t="s">
        <v>575</v>
      </c>
      <c r="AD14" s="75" t="s">
        <v>576</v>
      </c>
      <c r="AE14" s="75" t="s">
        <v>687</v>
      </c>
      <c r="AF14" s="75" t="s">
        <v>688</v>
      </c>
      <c r="AG14" s="177" t="s">
        <v>577</v>
      </c>
      <c r="AH14" s="177" t="s">
        <v>578</v>
      </c>
      <c r="AI14" s="141" t="s">
        <v>406</v>
      </c>
      <c r="AJ14" s="141" t="s">
        <v>407</v>
      </c>
      <c r="AK14" s="298" t="s">
        <v>408</v>
      </c>
      <c r="AL14" s="141" t="s">
        <v>409</v>
      </c>
      <c r="AM14" s="143" t="s">
        <v>567</v>
      </c>
      <c r="AN14" s="141" t="s">
        <v>410</v>
      </c>
    </row>
    <row r="15" spans="1:40" s="23" customFormat="1" x14ac:dyDescent="0.2">
      <c r="A15" s="36"/>
      <c r="B15" s="36"/>
      <c r="C15" s="36"/>
      <c r="D15" s="36" t="str">
        <f>B15&amp;"|"&amp;C15</f>
        <v>|</v>
      </c>
      <c r="E15" s="101"/>
      <c r="F15" s="55"/>
      <c r="G15" s="168"/>
      <c r="H15" s="80"/>
      <c r="I15" s="55"/>
      <c r="J15" s="80"/>
      <c r="K15" s="55"/>
      <c r="L15" s="101"/>
      <c r="M15" s="67"/>
      <c r="N15" s="91"/>
      <c r="O15" s="62"/>
      <c r="P15" s="55"/>
      <c r="Q15" s="67" t="str">
        <f>IF(SUM($O15,$P15)=0,"",$P15-$O15)</f>
        <v/>
      </c>
      <c r="R15" s="91"/>
      <c r="S15" s="215">
        <v>1</v>
      </c>
      <c r="T15" s="19">
        <v>0.98</v>
      </c>
      <c r="U15" s="19">
        <v>0.98</v>
      </c>
      <c r="V15" s="55" t="str">
        <f>IF(SUM($P15)=0,"",ROUND(($P15-($O15*$T15))/$U15,0))</f>
        <v/>
      </c>
      <c r="W15" s="139">
        <v>0.7</v>
      </c>
      <c r="X15" s="38">
        <v>0.95</v>
      </c>
      <c r="Y15" s="55" t="str">
        <f>IF(SUM($V15,$O15)=0,"",ROUND(($V15*$W15+$O15)*$X15,0))</f>
        <v/>
      </c>
      <c r="Z15" s="139">
        <v>0.95</v>
      </c>
      <c r="AA15" s="55" t="str">
        <f>IF(SUM($Y15)=0,"",ROUND($Y15*$Z15,0))</f>
        <v/>
      </c>
      <c r="AB15" s="138">
        <v>0</v>
      </c>
      <c r="AC15" s="58" t="str">
        <f>IF(OR(SUM($V15)=0,SUM($AB15)=0),"",ROUND($V15*$AB15,0))</f>
        <v/>
      </c>
      <c r="AD15" s="58" t="str">
        <f>IF(SUM($V15)=0,"",$V15-SUM($AC15))</f>
        <v/>
      </c>
      <c r="AE15" s="58"/>
      <c r="AF15" s="58"/>
      <c r="AG15" s="19">
        <v>0.95</v>
      </c>
      <c r="AH15" s="19"/>
      <c r="AI15" s="55" t="str">
        <f>IF(SUM($AD15)=0,"",ROUND($AD15/$AG15,0))</f>
        <v/>
      </c>
      <c r="AJ15" s="55" t="str">
        <f>IF(SUM($AI15)=0,"",ROUND($AI15/$AH15-$AI15,0))</f>
        <v/>
      </c>
      <c r="AK15" s="138">
        <v>1</v>
      </c>
      <c r="AL15" s="55" t="str">
        <f>IF(SUM($AI15)=0,"",ROUND($AI15*$AK15,0))</f>
        <v/>
      </c>
      <c r="AM15" s="80"/>
      <c r="AN15" s="55"/>
    </row>
  </sheetData>
  <conditionalFormatting sqref="X1:X1048576 Z1:Z1048576">
    <cfRule type="expression" dxfId="362" priority="32">
      <formula>AND(ISNUMBER($Z1),SUM($Y1)&gt;0,ROUND(SUM($Z1),2)&lt;95%)</formula>
    </cfRule>
  </conditionalFormatting>
  <conditionalFormatting sqref="AK1:AK1048576">
    <cfRule type="expression" dxfId="361" priority="30">
      <formula>AND(ISNUMBER($AK1),SUM($AI1)&gt;0,ROUND(SUM($AK1),2)&lt;1)</formula>
    </cfRule>
  </conditionalFormatting>
  <conditionalFormatting sqref="E1:G1048576">
    <cfRule type="expression" dxfId="360" priority="17">
      <formula>LEFT($B1,4)="_Mil"</formula>
    </cfRule>
  </conditionalFormatting>
  <conditionalFormatting sqref="W1:W1048576">
    <cfRule type="expression" dxfId="359" priority="11">
      <formula>AND(ISNUMBER($W1),ROUND(SUM($V1),0)&gt;0,ROUND(SUM($W1),2)&lt;70%)</formula>
    </cfRule>
  </conditionalFormatting>
  <conditionalFormatting sqref="AG1:AG1048576">
    <cfRule type="expression" dxfId="358" priority="10">
      <formula>AND(ISNUMBER($AG1),ROUND(SUM($V1),0)&gt;0,ROUND(SUM($AG1),2)&lt;95%)</formula>
    </cfRule>
  </conditionalFormatting>
  <conditionalFormatting sqref="U1:U1048576">
    <cfRule type="expression" dxfId="357" priority="8">
      <formula>AND(ISNUMBER($U1),SUM($V1)&gt;0,ROUND(SUM($U1),2)&lt;98%)</formula>
    </cfRule>
  </conditionalFormatting>
  <conditionalFormatting sqref="S1:S1048576">
    <cfRule type="expression" dxfId="356" priority="4">
      <formula>AND(ISNUMBER($S1),ROUND(SUM($S1),2)&lt;100%)</formula>
    </cfRule>
  </conditionalFormatting>
  <conditionalFormatting sqref="AB1:AB1048576">
    <cfRule type="expression" dxfId="355" priority="5">
      <formula>AND(ISNUMBER($AB1),ROUND(SUM($V1),0)&gt;0,ROUND(SUM($AB1),2)&gt;0)</formula>
    </cfRule>
  </conditionalFormatting>
  <conditionalFormatting sqref="E1:F1048576 H1:R1048576 V1:V1048576 Y1:Y1048576 AA1:AA1048576 AC1:AF1048576 AI1:AJ1048576 AL1:AN1048576">
    <cfRule type="expression" dxfId="354" priority="2">
      <formula>AND(ISNUMBER(E1),ROUND(E1,0)&lt;0)</formula>
    </cfRule>
  </conditionalFormatting>
  <conditionalFormatting sqref="G1:G1048576 S1:U1048576 W1:X1048576 Z1:Z1048576 AB1:AB1048576 AG1:AH1048576 AK1:AK1048576">
    <cfRule type="expression" dxfId="353" priority="1">
      <formula>AND(ISNUMBER(G1),OR(ROUND(G1,2)&lt;0,ROUND(G1,2)&gt;1))</formula>
    </cfRule>
  </conditionalFormatting>
  <conditionalFormatting sqref="T1:T1048576">
    <cfRule type="expression" dxfId="352" priority="7">
      <formula>AND(ISNUMBER($T1),SUM($P1)&gt;0,ROUND(SUM($T1),2)&lt;98%)</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O15"/>
  <sheetViews>
    <sheetView zoomScale="130" zoomScaleNormal="130" workbookViewId="0">
      <pane xSplit="5" ySplit="14" topLeftCell="F15" activePane="bottomRight" state="frozen"/>
      <selection pane="topRight"/>
      <selection pane="bottomLeft"/>
      <selection pane="bottomRight" activeCell="O14" sqref="O14"/>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 style="25" hidden="1" customWidth="1"/>
    <col min="6" max="6" width="11.83203125" style="80" customWidth="1"/>
    <col min="7" max="11" width="11.83203125" style="58" customWidth="1"/>
    <col min="12" max="12" width="11.83203125" style="55" customWidth="1"/>
    <col min="13" max="13" width="11.83203125" style="80" customWidth="1"/>
    <col min="14" max="14" width="11.83203125" style="58" customWidth="1"/>
    <col min="15" max="15" width="11.83203125" style="55" customWidth="1"/>
    <col min="16" max="16384" width="10.83203125" style="23"/>
  </cols>
  <sheetData>
    <row r="1" spans="1:15" s="40" customFormat="1" ht="31" customHeight="1" x14ac:dyDescent="0.3">
      <c r="A1" s="5" t="s">
        <v>12</v>
      </c>
      <c r="B1" s="5"/>
      <c r="C1" s="1"/>
      <c r="D1" s="1"/>
      <c r="E1" s="1"/>
      <c r="F1" s="86" t="s">
        <v>23</v>
      </c>
      <c r="G1" s="50"/>
      <c r="H1" s="50"/>
      <c r="I1" s="50"/>
      <c r="J1" s="50"/>
      <c r="K1" s="50"/>
      <c r="L1" s="50"/>
      <c r="M1" s="86" t="s">
        <v>842</v>
      </c>
      <c r="N1" s="50"/>
      <c r="O1" s="50"/>
    </row>
    <row r="2" spans="1:15" s="39" customFormat="1" ht="19" x14ac:dyDescent="0.25">
      <c r="A2" s="2"/>
      <c r="B2" s="2"/>
      <c r="C2" s="2"/>
      <c r="D2" s="2"/>
      <c r="E2" s="2"/>
      <c r="F2" s="87" t="s">
        <v>70</v>
      </c>
      <c r="G2" s="56"/>
      <c r="H2" s="56"/>
      <c r="I2" s="56"/>
      <c r="J2" s="56"/>
      <c r="K2" s="56"/>
      <c r="L2" s="51" t="s">
        <v>3</v>
      </c>
      <c r="M2" s="87" t="s">
        <v>70</v>
      </c>
      <c r="N2" s="56"/>
      <c r="O2" s="51" t="s">
        <v>3</v>
      </c>
    </row>
    <row r="3" spans="1:15" ht="117" customHeight="1" x14ac:dyDescent="0.2">
      <c r="A3" s="30"/>
      <c r="B3" s="30"/>
      <c r="C3" s="30"/>
      <c r="D3" s="30"/>
      <c r="E3" s="30"/>
      <c r="F3" s="222" t="s">
        <v>560</v>
      </c>
      <c r="G3" s="223" t="s">
        <v>827</v>
      </c>
      <c r="H3" s="223" t="s">
        <v>828</v>
      </c>
      <c r="I3" s="223" t="s">
        <v>829</v>
      </c>
      <c r="J3" s="116" t="s">
        <v>832</v>
      </c>
      <c r="K3" s="116" t="s">
        <v>830</v>
      </c>
      <c r="L3" s="117" t="s">
        <v>818</v>
      </c>
      <c r="M3" s="123" t="s">
        <v>833</v>
      </c>
      <c r="N3" s="116" t="s">
        <v>831</v>
      </c>
      <c r="O3" s="117" t="s">
        <v>1005</v>
      </c>
    </row>
    <row r="4" spans="1:15" x14ac:dyDescent="0.2">
      <c r="A4" s="32"/>
      <c r="B4" s="32"/>
      <c r="C4" s="32"/>
      <c r="D4" s="32" t="s">
        <v>4</v>
      </c>
      <c r="E4" s="32"/>
      <c r="F4" s="88">
        <f>SUBTOTAL(109,F$15:INDEX(F:F,COUNTA($B:$B)+14-COUNTA($B$1:$B$14)))</f>
        <v>0</v>
      </c>
      <c r="G4" s="57">
        <f>SUBTOTAL(109,G$15:INDEX(G:G,COUNTA($B:$B)+14-COUNTA($B$1:$B$14)))</f>
        <v>0</v>
      </c>
      <c r="H4" s="57">
        <f>SUBTOTAL(109,H$15:INDEX(H:H,COUNTA($B:$B)+14-COUNTA($B$1:$B$14)))</f>
        <v>0</v>
      </c>
      <c r="I4" s="57">
        <f>SUBTOTAL(109,I$15:INDEX(I:I,COUNTA($B:$B)+14-COUNTA($B$1:$B$14)))</f>
        <v>0</v>
      </c>
      <c r="J4" s="57">
        <f>SUBTOTAL(109,J$15:INDEX(J:J,COUNTA($B:$B)+14-COUNTA($B$1:$B$14)))</f>
        <v>0</v>
      </c>
      <c r="K4" s="57">
        <f>SUBTOTAL(109,K$15:INDEX(K:K,COUNTA($B:$B)+14-COUNTA($B$1:$B$14)))</f>
        <v>0</v>
      </c>
      <c r="L4" s="54">
        <f>SUBTOTAL(109,L$15:INDEX(L:L,COUNTA($B:$B)+14-COUNTA($B$1:$B$14)))</f>
        <v>0</v>
      </c>
      <c r="M4" s="88">
        <f>SUBTOTAL(109,M$15:INDEX(M:M,COUNTA($B:$B)+14-COUNTA($B$1:$B$14)))</f>
        <v>0</v>
      </c>
      <c r="N4" s="57">
        <f>SUBTOTAL(109,N$15:INDEX(N:N,COUNTA($B:$B)+14-COUNTA($B$1:$B$14)))</f>
        <v>0</v>
      </c>
      <c r="O4" s="54">
        <f>SUBTOTAL(109,O$15:INDEX(O:O,COUNTA($B:$B)+14-COUNTA($B$1:$B$14)))</f>
        <v>0</v>
      </c>
    </row>
    <row r="5" spans="1:15" x14ac:dyDescent="0.2">
      <c r="A5" s="25" t="s">
        <v>95</v>
      </c>
      <c r="B5" s="25" t="s">
        <v>95</v>
      </c>
      <c r="C5" s="25" t="s">
        <v>95</v>
      </c>
      <c r="D5" s="25" t="s">
        <v>95</v>
      </c>
      <c r="E5" s="25" t="s">
        <v>95</v>
      </c>
      <c r="F5" s="80" t="s">
        <v>95</v>
      </c>
      <c r="G5" s="58" t="s">
        <v>95</v>
      </c>
      <c r="H5" s="58" t="s">
        <v>95</v>
      </c>
      <c r="I5" s="58" t="s">
        <v>95</v>
      </c>
      <c r="J5" s="58" t="s">
        <v>106</v>
      </c>
      <c r="K5" s="58" t="s">
        <v>106</v>
      </c>
      <c r="L5" s="55" t="s">
        <v>106</v>
      </c>
      <c r="M5" s="80" t="s">
        <v>106</v>
      </c>
      <c r="N5" s="58" t="s">
        <v>106</v>
      </c>
      <c r="O5" s="55" t="s">
        <v>106</v>
      </c>
    </row>
    <row r="6" spans="1:15" x14ac:dyDescent="0.2">
      <c r="A6" s="25" t="s">
        <v>187</v>
      </c>
      <c r="B6" s="25" t="s">
        <v>187</v>
      </c>
      <c r="C6" s="25" t="s">
        <v>187</v>
      </c>
      <c r="D6" s="25" t="s">
        <v>187</v>
      </c>
      <c r="E6" s="25" t="s">
        <v>187</v>
      </c>
      <c r="F6" s="80" t="s">
        <v>90</v>
      </c>
      <c r="G6" s="58" t="s">
        <v>90</v>
      </c>
      <c r="H6" s="58" t="s">
        <v>90</v>
      </c>
      <c r="I6" s="58" t="s">
        <v>90</v>
      </c>
      <c r="J6" s="58" t="s">
        <v>107</v>
      </c>
      <c r="K6" s="58" t="s">
        <v>107</v>
      </c>
      <c r="L6" s="55" t="s">
        <v>89</v>
      </c>
      <c r="M6" s="80" t="s">
        <v>107</v>
      </c>
      <c r="N6" s="58" t="s">
        <v>107</v>
      </c>
      <c r="O6" s="55" t="s">
        <v>89</v>
      </c>
    </row>
    <row r="7" spans="1:15" x14ac:dyDescent="0.2">
      <c r="A7" s="25" t="s">
        <v>105</v>
      </c>
      <c r="B7" s="25" t="s">
        <v>105</v>
      </c>
      <c r="C7" s="25" t="s">
        <v>105</v>
      </c>
      <c r="D7" s="25" t="s">
        <v>105</v>
      </c>
      <c r="E7" s="25" t="s">
        <v>105</v>
      </c>
      <c r="F7" s="80" t="s">
        <v>91</v>
      </c>
      <c r="G7" s="58" t="s">
        <v>91</v>
      </c>
      <c r="H7" s="58" t="s">
        <v>91</v>
      </c>
      <c r="I7" s="58" t="s">
        <v>91</v>
      </c>
      <c r="J7" s="58" t="s">
        <v>91</v>
      </c>
      <c r="K7" s="58" t="s">
        <v>91</v>
      </c>
      <c r="L7" s="55" t="s">
        <v>91</v>
      </c>
      <c r="M7" s="80" t="s">
        <v>91</v>
      </c>
      <c r="N7" s="58" t="s">
        <v>91</v>
      </c>
      <c r="O7" s="55" t="s">
        <v>91</v>
      </c>
    </row>
    <row r="8" spans="1:15" x14ac:dyDescent="0.2">
      <c r="J8" s="265" t="s">
        <v>551</v>
      </c>
      <c r="K8" s="260" t="s">
        <v>179</v>
      </c>
      <c r="L8" s="257" t="s">
        <v>179</v>
      </c>
      <c r="M8" s="266" t="s">
        <v>553</v>
      </c>
      <c r="N8" s="260" t="s">
        <v>181</v>
      </c>
      <c r="O8" s="257" t="s">
        <v>965</v>
      </c>
    </row>
    <row r="9" spans="1:15" x14ac:dyDescent="0.2">
      <c r="J9" s="265" t="s">
        <v>552</v>
      </c>
      <c r="K9" s="260" t="s">
        <v>180</v>
      </c>
      <c r="L9" s="257" t="s">
        <v>180</v>
      </c>
      <c r="M9" s="266" t="s">
        <v>554</v>
      </c>
      <c r="N9" s="260" t="s">
        <v>182</v>
      </c>
      <c r="O9" s="257" t="s">
        <v>966</v>
      </c>
    </row>
    <row r="10" spans="1:15" x14ac:dyDescent="0.2">
      <c r="J10" s="260"/>
      <c r="K10" s="260"/>
      <c r="L10" s="257"/>
      <c r="M10" s="262"/>
      <c r="N10" s="260"/>
      <c r="O10" s="257"/>
    </row>
    <row r="11" spans="1:15" x14ac:dyDescent="0.2">
      <c r="F11" s="80" t="s">
        <v>952</v>
      </c>
      <c r="G11" s="58" t="s">
        <v>952</v>
      </c>
      <c r="H11" s="58" t="s">
        <v>565</v>
      </c>
      <c r="I11" s="58" t="s">
        <v>565</v>
      </c>
      <c r="J11" s="58" t="s">
        <v>952</v>
      </c>
      <c r="K11" s="58" t="s">
        <v>952</v>
      </c>
      <c r="L11" s="55" t="s">
        <v>952</v>
      </c>
      <c r="M11" s="80" t="s">
        <v>952</v>
      </c>
      <c r="N11" s="58" t="s">
        <v>952</v>
      </c>
      <c r="O11" s="55" t="s">
        <v>952</v>
      </c>
    </row>
    <row r="12" spans="1:15" x14ac:dyDescent="0.2">
      <c r="F12" s="80" t="s">
        <v>188</v>
      </c>
      <c r="G12" s="58" t="s">
        <v>188</v>
      </c>
      <c r="H12" s="58" t="s">
        <v>643</v>
      </c>
      <c r="I12" s="58" t="s">
        <v>643</v>
      </c>
      <c r="J12" s="58" t="s">
        <v>188</v>
      </c>
      <c r="K12" s="58" t="s">
        <v>188</v>
      </c>
      <c r="L12" s="55" t="s">
        <v>188</v>
      </c>
      <c r="M12" s="80" t="s">
        <v>188</v>
      </c>
      <c r="N12" s="58" t="s">
        <v>188</v>
      </c>
      <c r="O12" s="55" t="s">
        <v>188</v>
      </c>
    </row>
    <row r="14" spans="1:15" x14ac:dyDescent="0.2">
      <c r="A14" s="37" t="s">
        <v>541</v>
      </c>
      <c r="B14" s="37" t="s">
        <v>5</v>
      </c>
      <c r="C14" s="37" t="s">
        <v>34</v>
      </c>
      <c r="D14" s="37" t="s">
        <v>6</v>
      </c>
      <c r="E14" s="37" t="s">
        <v>72</v>
      </c>
      <c r="F14" s="143" t="s">
        <v>286</v>
      </c>
      <c r="G14" s="75" t="s">
        <v>506</v>
      </c>
      <c r="H14" s="75" t="s">
        <v>455</v>
      </c>
      <c r="I14" s="75" t="s">
        <v>456</v>
      </c>
      <c r="J14" s="75" t="s">
        <v>544</v>
      </c>
      <c r="K14" s="75" t="s">
        <v>427</v>
      </c>
      <c r="L14" s="141" t="s">
        <v>428</v>
      </c>
      <c r="M14" s="143" t="s">
        <v>545</v>
      </c>
      <c r="N14" s="75" t="s">
        <v>429</v>
      </c>
      <c r="O14" s="141" t="s">
        <v>843</v>
      </c>
    </row>
    <row r="15" spans="1:15" x14ac:dyDescent="0.2">
      <c r="D15" s="25" t="s">
        <v>1090</v>
      </c>
      <c r="E15" s="25" t="str">
        <f>B15&amp;"|"&amp;C15&amp;"|"&amp;D15</f>
        <v>||Female</v>
      </c>
      <c r="F15" s="80" t="str" cm="1">
        <f t="array" ref="F15">IFERROR(1/(1/IF($C15="50+",SUM(SUMIFS(Cascade!#REF!,Cascade!$B:$B,$B15,Cascade!$C:$C,{"50-54","55-59","60-64","65+"},Cascade!$D:$D,$D15)),INDEX(Cascade!#REF!,MATCH($E15,Cascade!$E:$E,0)))),"")</f>
        <v/>
      </c>
      <c r="G15" s="58" t="str">
        <f>_xlfn.IFNA(INDEX('HTS &amp; HTS_RECENT'!$BF:$BF,MATCH($E15,'HTS &amp; HTS_RECENT'!$E:$E,0)),"")</f>
        <v/>
      </c>
      <c r="H15" s="58" t="str">
        <f>_xlfn.IFNA(INDEX(AGYW!$U:$U,MATCH($E15,AGYW!$E:$E,0)),"")</f>
        <v/>
      </c>
      <c r="I15" s="58" t="str">
        <f>_xlfn.IFNA(INDEX(AGYW!$V:$V,MATCH($E15,AGYW!$E:$E,0)),"")</f>
        <v/>
      </c>
    </row>
  </sheetData>
  <conditionalFormatting sqref="H1:I1048576">
    <cfRule type="expression" dxfId="351" priority="3">
      <formula>AND(ROW(H1)&gt;14,$E1&lt;&gt;"",NOT(OR($C1="15-19",$C1="20-24",$C1="25-29")))</formula>
    </cfRule>
    <cfRule type="expression" dxfId="350" priority="4">
      <formula>AND(ROW(H1)&gt;14,$E1&lt;&gt;"",$D1&lt;&gt;"Female")</formula>
    </cfRule>
  </conditionalFormatting>
  <conditionalFormatting sqref="F1:F1048576">
    <cfRule type="expression" dxfId="349" priority="2">
      <formula>AND(ROW(F1)&gt;14,LEFT(B1,4)="_Mil")</formula>
    </cfRule>
  </conditionalFormatting>
  <conditionalFormatting sqref="F1:O1048576">
    <cfRule type="expression" dxfId="348" priority="1">
      <formula>AND(ISNUMBER(F1),ROUND(SUM(F1),0)&lt;0)</formula>
    </cfRule>
  </conditionalFormatting>
  <hyperlinks>
    <hyperlink ref="F3" location="Cascade!H:H" display="Host Country Est. PLHIV (FY22)" xr:uid="{B7B7332A-AA25-7843-B753-B1BB479AD3E2}"/>
    <hyperlink ref="G3" location="HTS!BX:BX" display="HTS!BX:BX" xr:uid="{6B2DEE5C-8D88-6A44-AE6E-7A9ADFED76BF}"/>
    <hyperlink ref="H3" location="AGYW!U:U" display="AGYW_PREV (D) (FY22)" xr:uid="{1E374B3E-0AF6-4E45-BB8A-3B7A1A47825D}"/>
    <hyperlink ref="I3" location="AGYW!V:V" display="AGYW_PREV (N) (FY22)" xr:uid="{CDE3EAF9-0387-C64A-9180-1C4AAE88952E}"/>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CI16"/>
  <sheetViews>
    <sheetView zoomScale="140" zoomScaleNormal="140" workbookViewId="0">
      <pane xSplit="5" ySplit="14" topLeftCell="F15" activePane="bottomRight" state="frozen"/>
      <selection pane="topRight"/>
      <selection pane="bottomLeft"/>
      <selection pane="bottomRight" activeCell="K15" sqref="K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customWidth="1"/>
    <col min="6" max="6" width="11.83203125" style="330" customWidth="1"/>
    <col min="7" max="15" width="11.83203125" customWidth="1"/>
    <col min="16" max="16" width="11.83203125" style="330" customWidth="1"/>
    <col min="17" max="33" width="11.83203125" customWidth="1"/>
    <col min="34" max="34" width="11.83203125" style="330" customWidth="1"/>
    <col min="35" max="36" width="11.83203125" customWidth="1"/>
    <col min="37" max="37" width="11.83203125" style="330" customWidth="1"/>
    <col min="38" max="39" width="11.83203125" customWidth="1"/>
    <col min="40" max="40" width="11.83203125" style="330" customWidth="1"/>
    <col min="41" max="42" width="11.83203125" customWidth="1"/>
    <col min="43" max="43" width="11.83203125" style="330" customWidth="1"/>
    <col min="44" max="45" width="11.83203125" customWidth="1"/>
    <col min="46" max="46" width="11.83203125" style="330" customWidth="1"/>
    <col min="47" max="48" width="11.83203125" customWidth="1"/>
    <col min="49" max="49" width="11.83203125" style="330" customWidth="1"/>
    <col min="50" max="60" width="11.83203125" customWidth="1"/>
    <col min="61" max="61" width="11.83203125" style="330" customWidth="1"/>
    <col min="62" max="63" width="11.83203125" customWidth="1"/>
    <col min="64" max="64" width="11.83203125" style="138" customWidth="1"/>
    <col min="65" max="65" width="11.83203125" style="55" customWidth="1"/>
    <col min="66" max="66" width="11.83203125" style="138" customWidth="1"/>
    <col min="67" max="67" width="11.83203125" style="55" customWidth="1"/>
    <col min="68" max="68" width="11.83203125" style="138" customWidth="1"/>
    <col min="69" max="69" width="11.83203125" style="55" customWidth="1"/>
    <col min="70" max="70" width="11.83203125" style="138" customWidth="1"/>
    <col min="71" max="73" width="11.83203125" style="55" customWidth="1"/>
    <col min="74" max="74" width="17.83203125" style="138" customWidth="1"/>
    <col min="75" max="75" width="17.83203125" style="55" customWidth="1"/>
    <col min="76" max="76" width="11.83203125" style="138" customWidth="1"/>
    <col min="77" max="77" width="11.83203125" style="55" customWidth="1"/>
    <col min="78" max="78" width="11.83203125" style="138" customWidth="1"/>
    <col min="79" max="79" width="11.83203125" style="55" customWidth="1"/>
    <col min="80" max="80" width="11.83203125" style="138" customWidth="1"/>
    <col min="81" max="81" width="11.83203125" style="55" customWidth="1"/>
    <col min="82" max="82" width="11.83203125" style="138" customWidth="1"/>
    <col min="83" max="83" width="11.83203125" style="55" customWidth="1"/>
    <col min="84" max="84" width="11.83203125" style="91" customWidth="1"/>
    <col min="85" max="85" width="11.83203125" style="234" customWidth="1"/>
    <col min="86" max="86" width="11.83203125" style="215" customWidth="1"/>
    <col min="87" max="87" width="10.83203125" style="23"/>
  </cols>
  <sheetData>
    <row r="1" spans="1:87" s="40" customFormat="1" ht="31" customHeight="1" thickBot="1" x14ac:dyDescent="0.35">
      <c r="A1" s="5" t="s">
        <v>9</v>
      </c>
      <c r="B1" s="5"/>
      <c r="C1" s="1"/>
      <c r="D1" s="1"/>
      <c r="E1" s="1"/>
      <c r="F1" s="209" t="s">
        <v>557</v>
      </c>
      <c r="G1" s="299"/>
      <c r="H1" s="109"/>
      <c r="I1" s="109"/>
      <c r="J1" s="109"/>
      <c r="K1" s="109"/>
      <c r="L1" s="109"/>
      <c r="M1" s="109"/>
      <c r="N1" s="109"/>
      <c r="O1" s="109"/>
      <c r="P1" s="209" t="s">
        <v>57</v>
      </c>
      <c r="Q1" s="211"/>
      <c r="R1" s="211"/>
      <c r="S1" s="211"/>
      <c r="T1" s="211"/>
      <c r="U1" s="211"/>
      <c r="V1" s="28"/>
      <c r="W1" s="28"/>
      <c r="X1" s="28"/>
      <c r="Y1" s="28"/>
      <c r="Z1" s="28"/>
      <c r="AA1" s="28"/>
      <c r="AB1" s="28"/>
      <c r="AC1" s="28"/>
      <c r="AD1" s="211"/>
      <c r="AE1" s="211"/>
      <c r="AF1" s="28"/>
      <c r="AG1" s="28"/>
      <c r="AH1" s="209" t="s">
        <v>1240</v>
      </c>
      <c r="AI1" s="50"/>
      <c r="AJ1" s="50"/>
      <c r="AK1" s="209" t="s">
        <v>1241</v>
      </c>
      <c r="AL1" s="50"/>
      <c r="AM1" s="50"/>
      <c r="AN1" s="209" t="s">
        <v>1242</v>
      </c>
      <c r="AO1" s="50"/>
      <c r="AP1" s="50"/>
      <c r="AQ1" s="209" t="s">
        <v>62</v>
      </c>
      <c r="AR1" s="50"/>
      <c r="AS1" s="50"/>
      <c r="AT1" s="209" t="s">
        <v>1243</v>
      </c>
      <c r="AU1" s="50"/>
      <c r="AV1" s="50"/>
      <c r="AW1" s="89" t="s">
        <v>241</v>
      </c>
      <c r="AX1" s="93"/>
      <c r="AY1" s="93"/>
      <c r="AZ1" s="93"/>
      <c r="BA1" s="93"/>
      <c r="BB1" s="93"/>
      <c r="BC1" s="93"/>
      <c r="BD1" s="93"/>
      <c r="BE1" s="93"/>
      <c r="BF1" s="93"/>
      <c r="BG1" s="93"/>
      <c r="BH1" s="18"/>
      <c r="BI1" s="89" t="s">
        <v>52</v>
      </c>
      <c r="BJ1" s="28"/>
      <c r="BK1" s="50"/>
      <c r="BL1" s="209" t="s">
        <v>203</v>
      </c>
      <c r="BM1" s="50"/>
      <c r="BN1" s="209" t="s">
        <v>204</v>
      </c>
      <c r="BO1" s="50"/>
      <c r="BP1" s="209" t="s">
        <v>205</v>
      </c>
      <c r="BQ1" s="50"/>
      <c r="BR1" s="209" t="s">
        <v>206</v>
      </c>
      <c r="BS1" s="50"/>
      <c r="BT1" s="209" t="s">
        <v>1244</v>
      </c>
      <c r="BU1" s="50"/>
      <c r="BV1" s="209" t="s">
        <v>1240</v>
      </c>
      <c r="BW1" s="50"/>
      <c r="BX1" s="524" t="s">
        <v>1241</v>
      </c>
      <c r="BY1" s="523"/>
      <c r="BZ1" s="209" t="s">
        <v>1242</v>
      </c>
      <c r="CA1" s="50"/>
      <c r="CB1" s="209" t="s">
        <v>62</v>
      </c>
      <c r="CC1" s="50"/>
      <c r="CD1" s="209" t="s">
        <v>1243</v>
      </c>
      <c r="CE1" s="50"/>
      <c r="CF1" s="89" t="s">
        <v>240</v>
      </c>
      <c r="CG1" s="286"/>
      <c r="CH1" s="211"/>
    </row>
    <row r="2" spans="1:87" s="39" customFormat="1" ht="19" customHeight="1" x14ac:dyDescent="0.25">
      <c r="A2" s="543" t="s">
        <v>717</v>
      </c>
      <c r="B2" s="540"/>
      <c r="C2" s="2"/>
      <c r="D2" s="2"/>
      <c r="E2" s="2"/>
      <c r="F2" s="210" t="s">
        <v>70</v>
      </c>
      <c r="G2" s="212"/>
      <c r="H2" s="133"/>
      <c r="I2" s="133"/>
      <c r="J2" s="133"/>
      <c r="K2" s="133"/>
      <c r="L2" s="133"/>
      <c r="M2" s="133"/>
      <c r="N2" s="133"/>
      <c r="O2" s="133"/>
      <c r="P2" s="210" t="s">
        <v>70</v>
      </c>
      <c r="Q2" s="212"/>
      <c r="R2" s="212"/>
      <c r="S2" s="212"/>
      <c r="T2" s="212"/>
      <c r="U2" s="212"/>
      <c r="V2" s="17" t="s">
        <v>2</v>
      </c>
      <c r="W2" s="17"/>
      <c r="X2" s="17"/>
      <c r="Y2" s="17"/>
      <c r="Z2" s="17"/>
      <c r="AA2" s="17"/>
      <c r="AB2" s="17"/>
      <c r="AC2" s="17"/>
      <c r="AD2" s="212"/>
      <c r="AE2" s="212"/>
      <c r="AF2" s="17"/>
      <c r="AG2" s="17" t="s">
        <v>58</v>
      </c>
      <c r="AH2" s="210" t="s">
        <v>2</v>
      </c>
      <c r="AI2" s="51" t="s">
        <v>3</v>
      </c>
      <c r="AJ2" s="51"/>
      <c r="AK2" s="210" t="s">
        <v>2</v>
      </c>
      <c r="AL2" s="51" t="s">
        <v>3</v>
      </c>
      <c r="AM2" s="51"/>
      <c r="AN2" s="210" t="s">
        <v>2</v>
      </c>
      <c r="AO2" s="51" t="s">
        <v>3</v>
      </c>
      <c r="AP2" s="51"/>
      <c r="AQ2" s="210" t="s">
        <v>2</v>
      </c>
      <c r="AR2" s="51" t="s">
        <v>3</v>
      </c>
      <c r="AS2" s="51"/>
      <c r="AT2" s="210" t="s">
        <v>2</v>
      </c>
      <c r="AU2" s="51" t="s">
        <v>3</v>
      </c>
      <c r="AV2" s="51"/>
      <c r="AW2" s="90" t="s">
        <v>58</v>
      </c>
      <c r="AX2" s="236"/>
      <c r="AY2" s="94"/>
      <c r="AZ2" s="94" t="s">
        <v>70</v>
      </c>
      <c r="BA2" s="94"/>
      <c r="BB2" s="94"/>
      <c r="BC2" s="94"/>
      <c r="BD2" s="94"/>
      <c r="BE2" s="94"/>
      <c r="BF2" s="236" t="s">
        <v>3</v>
      </c>
      <c r="BG2" s="236"/>
      <c r="BH2" s="17"/>
      <c r="BI2" s="87" t="s">
        <v>70</v>
      </c>
      <c r="BJ2" s="17" t="s">
        <v>2</v>
      </c>
      <c r="BK2" s="51" t="s">
        <v>3</v>
      </c>
      <c r="BL2" s="210" t="s">
        <v>2</v>
      </c>
      <c r="BM2" s="51" t="s">
        <v>3</v>
      </c>
      <c r="BN2" s="210" t="s">
        <v>2</v>
      </c>
      <c r="BO2" s="51" t="s">
        <v>3</v>
      </c>
      <c r="BP2" s="210" t="s">
        <v>2</v>
      </c>
      <c r="BQ2" s="51" t="s">
        <v>3</v>
      </c>
      <c r="BR2" s="210" t="s">
        <v>2</v>
      </c>
      <c r="BS2" s="51" t="s">
        <v>3</v>
      </c>
      <c r="BT2" s="210" t="s">
        <v>2</v>
      </c>
      <c r="BU2" s="51" t="s">
        <v>3</v>
      </c>
      <c r="BV2" s="210" t="s">
        <v>2</v>
      </c>
      <c r="BW2" s="51" t="s">
        <v>3</v>
      </c>
      <c r="BX2" s="525" t="s">
        <v>2</v>
      </c>
      <c r="BY2" s="437" t="s">
        <v>3</v>
      </c>
      <c r="BZ2" s="210" t="s">
        <v>2</v>
      </c>
      <c r="CA2" s="51" t="s">
        <v>3</v>
      </c>
      <c r="CB2" s="210" t="s">
        <v>2</v>
      </c>
      <c r="CC2" s="51" t="s">
        <v>3</v>
      </c>
      <c r="CD2" s="210" t="s">
        <v>2</v>
      </c>
      <c r="CE2" s="51" t="s">
        <v>3</v>
      </c>
      <c r="CF2" s="90" t="s">
        <v>58</v>
      </c>
      <c r="CG2" s="94"/>
      <c r="CH2" s="212"/>
    </row>
    <row r="3" spans="1:87" s="23" customFormat="1" ht="117" customHeight="1" thickBot="1" x14ac:dyDescent="0.25">
      <c r="A3" s="541"/>
      <c r="B3" s="542"/>
      <c r="C3" s="30"/>
      <c r="D3" s="30"/>
      <c r="E3" s="30"/>
      <c r="F3" s="228" t="s">
        <v>756</v>
      </c>
      <c r="G3" s="227" t="s">
        <v>1004</v>
      </c>
      <c r="H3" s="226" t="s">
        <v>749</v>
      </c>
      <c r="I3" s="226" t="s">
        <v>932</v>
      </c>
      <c r="J3" s="226" t="s">
        <v>933</v>
      </c>
      <c r="K3" s="226" t="s">
        <v>797</v>
      </c>
      <c r="L3" s="226" t="s">
        <v>798</v>
      </c>
      <c r="M3" s="226" t="s">
        <v>799</v>
      </c>
      <c r="N3" s="226" t="s">
        <v>800</v>
      </c>
      <c r="O3" s="226" t="s">
        <v>801</v>
      </c>
      <c r="P3" s="228" t="s">
        <v>739</v>
      </c>
      <c r="Q3" s="227" t="s">
        <v>738</v>
      </c>
      <c r="R3" s="227" t="s">
        <v>685</v>
      </c>
      <c r="S3" s="227" t="s">
        <v>684</v>
      </c>
      <c r="T3" s="227" t="s">
        <v>683</v>
      </c>
      <c r="U3" s="227" t="s">
        <v>682</v>
      </c>
      <c r="V3" s="229" t="s">
        <v>80</v>
      </c>
      <c r="W3" s="229" t="s">
        <v>82</v>
      </c>
      <c r="X3" s="229" t="s">
        <v>81</v>
      </c>
      <c r="Y3" s="229" t="s">
        <v>83</v>
      </c>
      <c r="Z3" s="229" t="s">
        <v>79</v>
      </c>
      <c r="AA3" s="229" t="s">
        <v>85</v>
      </c>
      <c r="AB3" s="229" t="s">
        <v>84</v>
      </c>
      <c r="AC3" s="229" t="s">
        <v>927</v>
      </c>
      <c r="AD3" s="230" t="s">
        <v>77</v>
      </c>
      <c r="AE3" s="230" t="s">
        <v>928</v>
      </c>
      <c r="AF3" s="229" t="s">
        <v>78</v>
      </c>
      <c r="AG3" s="302" t="s">
        <v>86</v>
      </c>
      <c r="AH3" s="304" t="s">
        <v>54</v>
      </c>
      <c r="AI3" s="53" t="s">
        <v>55</v>
      </c>
      <c r="AJ3" s="52" t="s">
        <v>56</v>
      </c>
      <c r="AK3" s="304" t="s">
        <v>54</v>
      </c>
      <c r="AL3" s="53" t="s">
        <v>55</v>
      </c>
      <c r="AM3" s="52" t="s">
        <v>56</v>
      </c>
      <c r="AN3" s="304" t="s">
        <v>54</v>
      </c>
      <c r="AO3" s="53" t="s">
        <v>55</v>
      </c>
      <c r="AP3" s="52" t="s">
        <v>56</v>
      </c>
      <c r="AQ3" s="304" t="s">
        <v>54</v>
      </c>
      <c r="AR3" s="53" t="s">
        <v>55</v>
      </c>
      <c r="AS3" s="52" t="s">
        <v>56</v>
      </c>
      <c r="AT3" s="304" t="s">
        <v>54</v>
      </c>
      <c r="AU3" s="53" t="s">
        <v>55</v>
      </c>
      <c r="AV3" s="52" t="s">
        <v>56</v>
      </c>
      <c r="AW3" s="222" t="s">
        <v>984</v>
      </c>
      <c r="AX3" s="220" t="s">
        <v>935</v>
      </c>
      <c r="AY3" s="95" t="s">
        <v>250</v>
      </c>
      <c r="AZ3" s="226" t="s">
        <v>930</v>
      </c>
      <c r="BA3" s="226" t="s">
        <v>931</v>
      </c>
      <c r="BB3" s="226" t="s">
        <v>802</v>
      </c>
      <c r="BC3" s="226" t="s">
        <v>803</v>
      </c>
      <c r="BD3" s="226" t="s">
        <v>804</v>
      </c>
      <c r="BE3" s="226" t="s">
        <v>805</v>
      </c>
      <c r="BF3" s="220" t="s">
        <v>983</v>
      </c>
      <c r="BG3" s="220" t="s">
        <v>982</v>
      </c>
      <c r="BH3" s="302" t="s">
        <v>981</v>
      </c>
      <c r="BI3" s="123" t="s">
        <v>958</v>
      </c>
      <c r="BJ3" s="31" t="s">
        <v>247</v>
      </c>
      <c r="BK3" s="52" t="s">
        <v>806</v>
      </c>
      <c r="BL3" s="231" t="s">
        <v>194</v>
      </c>
      <c r="BM3" s="52" t="s">
        <v>200</v>
      </c>
      <c r="BN3" s="231" t="s">
        <v>194</v>
      </c>
      <c r="BO3" s="52" t="s">
        <v>200</v>
      </c>
      <c r="BP3" s="231" t="s">
        <v>194</v>
      </c>
      <c r="BQ3" s="52" t="s">
        <v>200</v>
      </c>
      <c r="BR3" s="231" t="s">
        <v>194</v>
      </c>
      <c r="BS3" s="52" t="s">
        <v>200</v>
      </c>
      <c r="BT3" s="231" t="s">
        <v>194</v>
      </c>
      <c r="BU3" s="52" t="s">
        <v>200</v>
      </c>
      <c r="BV3" s="231" t="s">
        <v>194</v>
      </c>
      <c r="BW3" s="52" t="s">
        <v>200</v>
      </c>
      <c r="BX3" s="526" t="s">
        <v>194</v>
      </c>
      <c r="BY3" s="527" t="s">
        <v>200</v>
      </c>
      <c r="BZ3" s="231" t="s">
        <v>194</v>
      </c>
      <c r="CA3" s="52" t="s">
        <v>200</v>
      </c>
      <c r="CB3" s="231" t="s">
        <v>194</v>
      </c>
      <c r="CC3" s="52" t="s">
        <v>200</v>
      </c>
      <c r="CD3" s="231" t="s">
        <v>194</v>
      </c>
      <c r="CE3" s="52" t="s">
        <v>200</v>
      </c>
      <c r="CF3" s="115" t="s">
        <v>989</v>
      </c>
      <c r="CG3" s="323" t="s">
        <v>935</v>
      </c>
      <c r="CH3" s="213" t="s">
        <v>988</v>
      </c>
    </row>
    <row r="4" spans="1:87" s="23" customFormat="1" x14ac:dyDescent="0.2">
      <c r="A4" s="32"/>
      <c r="B4" s="32"/>
      <c r="C4" s="32"/>
      <c r="D4" s="32" t="s">
        <v>4</v>
      </c>
      <c r="E4" s="32"/>
      <c r="F4" s="137"/>
      <c r="G4" s="214"/>
      <c r="H4" s="96">
        <f>SUBTOTAL(109,H$15:INDEX(H:H,COUNTA($B:$B)+14-COUNTA($B$1:$B$14)))</f>
        <v>0</v>
      </c>
      <c r="I4" s="96">
        <f>SUBTOTAL(109,I$15:INDEX(I:I,COUNTA($B:$B)+14-COUNTA($B$1:$B$14)))</f>
        <v>0</v>
      </c>
      <c r="J4" s="96">
        <f>SUBTOTAL(109,J$15:INDEX(J:J,COUNTA($B:$B)+14-COUNTA($B$1:$B$14)))</f>
        <v>0</v>
      </c>
      <c r="K4" s="96">
        <f>SUBTOTAL(109,K$15:INDEX(K:K,COUNTA($B:$B)+14-COUNTA($B$1:$B$14)))</f>
        <v>0</v>
      </c>
      <c r="L4" s="96">
        <f>SUBTOTAL(109,L$15:INDEX(L:L,COUNTA($B:$B)+14-COUNTA($B$1:$B$14)))</f>
        <v>0</v>
      </c>
      <c r="M4" s="96">
        <f>SUBTOTAL(109,M$15:INDEX(M:M,COUNTA($B:$B)+14-COUNTA($B$1:$B$14)))</f>
        <v>0</v>
      </c>
      <c r="N4" s="96">
        <f>SUBTOTAL(109,N$15:INDEX(N:N,COUNTA($B:$B)+14-COUNTA($B$1:$B$14)))</f>
        <v>0</v>
      </c>
      <c r="O4" s="96">
        <f>SUBTOTAL(109,O$15:INDEX(O:O,COUNTA($B:$B)+14-COUNTA($B$1:$B$14)))</f>
        <v>0</v>
      </c>
      <c r="P4" s="137" t="str">
        <f>IF(OR(SUM($I$4)=0,SUM($H$4)=0),"",SUM($I$4)/SUM($H$4))</f>
        <v/>
      </c>
      <c r="Q4" s="214" t="str">
        <f>IF(OR(SUM($J$4)=0,SUM($H$4)=0),"",SUM($J$4)/SUM($H$4))</f>
        <v/>
      </c>
      <c r="R4" s="214" t="str">
        <f>IF(OR(SUM($H$4)=0,SUM($K$4)=0),"",SUM($K$4)/SUM($H$4))</f>
        <v/>
      </c>
      <c r="S4" s="214" t="str">
        <f>IF(OR(SUM($H$4)=0,SUM($L$4)=0),"",SUM($L$4)/SUM($H$4))</f>
        <v/>
      </c>
      <c r="T4" s="214" t="str">
        <f>IF(OR(SUM($H$4)=0,SUM($M$4)=0),"",SUM($M$4)/SUM($H$4))</f>
        <v/>
      </c>
      <c r="U4" s="214" t="str">
        <f>IF(OR(SUM($H$4)=0,SUM($N$4)=0),"",SUM($N$4)/SUM($H$4))</f>
        <v/>
      </c>
      <c r="V4" s="33" t="str">
        <f>IF(OR(SUM($H$4)=0,SUM($AI$4)=0),"",SUM($AI$4)/SUM($H$4))</f>
        <v/>
      </c>
      <c r="W4" s="33" t="str">
        <f>IF(OR(SUM($H$4)=0,SUM($AL$4)=0),"",SUM($AL$4)/SUM($H$4))</f>
        <v/>
      </c>
      <c r="X4" s="33" t="str">
        <f>IF(OR(SUM($H$4)=0,SUM($AO$4)=0),"",SUM($AO$4)/SUM($H$4))</f>
        <v/>
      </c>
      <c r="Y4" s="33" t="str">
        <f>IF(OR(SUM($H$4)=0,SUM($AR$4)=0),"",SUM($AR$4)/SUM($H$4))</f>
        <v/>
      </c>
      <c r="Z4" s="33" t="str">
        <f>IF(OR(SUM($H$4)=0,SUM($AU$4)=0),"",SUM($AU$4)/SUM($H$4))</f>
        <v/>
      </c>
      <c r="AA4" s="33" t="e">
        <f>IF(OR(SUM($H$4)=0,SUM(#REF!)=0),"",SUM(#REF!)/SUM($H$4))</f>
        <v>#REF!</v>
      </c>
      <c r="AB4" s="33" t="e">
        <f>IF(OR(SUM($H$4)=0,SUM(#REF!)=0),"",SUM(#REF!)/SUM($H$4))</f>
        <v>#REF!</v>
      </c>
      <c r="AC4" s="33" t="e">
        <f>IF(OR(SUM($H$4)=0,SUM(#REF!)=0),"",SUM(#REF!)/SUM($H$4))</f>
        <v>#REF!</v>
      </c>
      <c r="AD4" s="214" t="e">
        <f>IF(OR(SUM($H$4)=0,SUM(#REF!)=0),"",SUM(#REF!)/SUM($H$4))</f>
        <v>#REF!</v>
      </c>
      <c r="AE4" s="214" t="e">
        <f>IF(OR(SUM($H$4)=0,SUM(#REF!)=0),"",SUM(#REF!)/SUM($H$4))</f>
        <v>#REF!</v>
      </c>
      <c r="AF4" s="33" t="e">
        <f>IF(OR(SUM($H$4)=0,SUM(#REF!)=0),"",SUM(#REF!)/SUM($H$4))</f>
        <v>#REF!</v>
      </c>
      <c r="AG4" s="33" t="e">
        <f>SUM($P4:$AF4)</f>
        <v>#REF!</v>
      </c>
      <c r="AH4" s="137" t="str">
        <f>IF(SUM(AI4:AJ4)=0,"",AI4/(SUM(AI4:AJ4)))</f>
        <v/>
      </c>
      <c r="AI4" s="54">
        <f>SUBTOTAL(109,AI$15:INDEX(AI:AI,COUNTA($B:$B)+14-COUNTA($B$1:$B$14)))</f>
        <v>0</v>
      </c>
      <c r="AJ4" s="54">
        <f>SUBTOTAL(109,AJ$15:INDEX(AJ:AJ,COUNTA($B:$B)+14-COUNTA($B$1:$B$14)))</f>
        <v>0</v>
      </c>
      <c r="AK4" s="137" t="str">
        <f>IF(SUM(AL4:AM4)=0,"",AL4/(SUM(AL4:AM4)))</f>
        <v/>
      </c>
      <c r="AL4" s="54">
        <f>SUBTOTAL(109,AL$15:INDEX(AL:AL,COUNTA($B:$B)+14-COUNTA($B$1:$B$14)))</f>
        <v>0</v>
      </c>
      <c r="AM4" s="54">
        <f>SUBTOTAL(109,AM$15:INDEX(AM:AM,COUNTA($B:$B)+14-COUNTA($B$1:$B$14)))</f>
        <v>0</v>
      </c>
      <c r="AN4" s="137" t="str">
        <f>IF(SUM(AO4:AP4)=0,"",AO4/(SUM(AO4:AP4)))</f>
        <v/>
      </c>
      <c r="AO4" s="54">
        <f>SUBTOTAL(109,AO$15:INDEX(AO:AO,COUNTA($B:$B)+14-COUNTA($B$1:$B$14)))</f>
        <v>0</v>
      </c>
      <c r="AP4" s="54">
        <f>SUBTOTAL(109,AP$15:INDEX(AP:AP,COUNTA($B:$B)+14-COUNTA($B$1:$B$14)))</f>
        <v>0</v>
      </c>
      <c r="AQ4" s="137" t="str">
        <f>IF(SUM(AR4:AS4)=0,"",AR4/(SUM(AR4:AS4)))</f>
        <v/>
      </c>
      <c r="AR4" s="54">
        <f>SUBTOTAL(109,AR$15:INDEX(AR:AR,COUNTA($B:$B)+14-COUNTA($B$1:$B$14)))</f>
        <v>0</v>
      </c>
      <c r="AS4" s="54">
        <f>SUBTOTAL(109,AS$15:INDEX(AS:AS,COUNTA($B:$B)+14-COUNTA($B$1:$B$14)))</f>
        <v>0</v>
      </c>
      <c r="AT4" s="137" t="str">
        <f>IF(SUM(AU4:AV4)=0,"",AU4/(SUM(AU4:AV4)))</f>
        <v/>
      </c>
      <c r="AU4" s="54">
        <f>SUBTOTAL(109,AU$15:INDEX(AU:AU,COUNTA($B:$B)+14-COUNTA($B$1:$B$14)))</f>
        <v>0</v>
      </c>
      <c r="AV4" s="54">
        <f>SUBTOTAL(109,AV$15:INDEX(AV:AV,COUNTA($B:$B)+14-COUNTA($B$1:$B$14)))</f>
        <v>0</v>
      </c>
      <c r="AW4" s="88">
        <f>SUBTOTAL(109,AW$15:INDEX(AW:AW,COUNTA($B:$B)+14-COUNTA($B$1:$B$14)))</f>
        <v>0</v>
      </c>
      <c r="AX4" s="144">
        <f>SUBTOTAL(109,AX$15:INDEX(AX:AX,COUNTA($B:$B)+14-COUNTA($B$1:$B$14)))</f>
        <v>0</v>
      </c>
      <c r="AY4" s="96">
        <f>SUBTOTAL(109,AY$15:INDEX(AY:AY,COUNTA($B:$B)+14-COUNTA($B$1:$B$14)))</f>
        <v>0</v>
      </c>
      <c r="AZ4" s="96">
        <f>SUBTOTAL(109,AZ$15:INDEX(AZ:AZ,COUNTA($B:$B)+14-COUNTA($B$1:$B$14)))</f>
        <v>0</v>
      </c>
      <c r="BA4" s="96">
        <f>SUBTOTAL(109,BA$15:INDEX(BA:BA,COUNTA($B:$B)+14-COUNTA($B$1:$B$14)))</f>
        <v>0</v>
      </c>
      <c r="BB4" s="96">
        <f>SUBTOTAL(109,BB$15:INDEX(BB:BB,COUNTA($B:$B)+14-COUNTA($B$1:$B$14)))</f>
        <v>0</v>
      </c>
      <c r="BC4" s="96">
        <f>SUBTOTAL(109,BC$15:INDEX(BC:BC,COUNTA($B:$B)+14-COUNTA($B$1:$B$14)))</f>
        <v>0</v>
      </c>
      <c r="BD4" s="96">
        <f>SUBTOTAL(109,BD$15:INDEX(BD:BD,COUNTA($B:$B)+14-COUNTA($B$1:$B$14)))</f>
        <v>0</v>
      </c>
      <c r="BE4" s="96">
        <f>SUBTOTAL(109,BE$15:INDEX(BE:BE,COUNTA($B:$B)+14-COUNTA($B$1:$B$14)))</f>
        <v>0</v>
      </c>
      <c r="BF4" s="144">
        <f>SUBTOTAL(109,BF$15:INDEX(BF:BF,COUNTA($B:$B)+14-COUNTA($B$1:$B$14)))</f>
        <v>0</v>
      </c>
      <c r="BG4" s="54">
        <f>SUBTOTAL(109,BG$15:INDEX(BG:BG,COUNTA($B:$B)+14-COUNTA($B$1:$B$14)))</f>
        <v>0</v>
      </c>
      <c r="BH4" s="33" t="str">
        <f>IF($BG$4=0,"",$AX$4/$BG$4)</f>
        <v/>
      </c>
      <c r="BI4" s="88">
        <f>SUBTOTAL(109,BI$15:INDEX(BI:BI,COUNTA($B:$B)+14-COUNTA($B$1:$B$14)))</f>
        <v>0</v>
      </c>
      <c r="BJ4" s="33" t="str">
        <f>IF($BI$4=0,"",$BK$4/$BI$4-1)</f>
        <v/>
      </c>
      <c r="BK4" s="54">
        <f>SUBTOTAL(109,BK$15:INDEX(BK:BK,COUNTA($B:$B)+14-COUNTA($B$1:$B$14)))</f>
        <v>0</v>
      </c>
      <c r="BL4" s="137"/>
      <c r="BM4" s="54">
        <f>SUBTOTAL(109,BM$15:INDEX(BM:BM,COUNTA(HTS_RECENT!$B:$B)+14-COUNTA(HTS_RECENT!$B$1:$B$14)))</f>
        <v>0</v>
      </c>
      <c r="BN4" s="137"/>
      <c r="BO4" s="54">
        <f>SUBTOTAL(109,BO$15:INDEX(BO:BO,COUNTA(HTS_RECENT!$B:$B)+14-COUNTA(HTS_RECENT!$B$1:$B$14)))</f>
        <v>0</v>
      </c>
      <c r="BP4" s="137"/>
      <c r="BQ4" s="54">
        <f>SUBTOTAL(109,BQ$15:INDEX(BQ:BQ,COUNTA(HTS_RECENT!$B:$B)+14-COUNTA(HTS_RECENT!$B$1:$B$14)))</f>
        <v>0</v>
      </c>
      <c r="BR4" s="137"/>
      <c r="BS4" s="54">
        <f>SUBTOTAL(109,BS$15:INDEX(BS:BS,COUNTA(HTS_RECENT!$B:$B)+14-COUNTA(HTS_RECENT!$B$1:$B$14)))</f>
        <v>0</v>
      </c>
      <c r="BT4" s="137"/>
      <c r="BU4" s="54">
        <f>SUBTOTAL(109,BU$15:INDEX(BU:BU,COUNTA(HTS_RECENT!$B:$B)+14-COUNTA(HTS_RECENT!$B$1:$B$14)))</f>
        <v>0</v>
      </c>
      <c r="BV4" s="137"/>
      <c r="BW4" s="54">
        <f>SUBTOTAL(109,BW$15:INDEX(BW:BW,COUNTA(HTS_RECENT!$B:$B)+14-COUNTA(HTS_RECENT!$B$1:$B$14)))</f>
        <v>0</v>
      </c>
      <c r="BX4" s="528"/>
      <c r="BY4" s="463">
        <v>0</v>
      </c>
      <c r="BZ4" s="137"/>
      <c r="CA4" s="54">
        <f>SUBTOTAL(109,CA$15:INDEX(CA:CA,COUNTA(HTS_RECENT!$B:$B)+14-COUNTA(HTS_RECENT!$B$1:$B$14)))</f>
        <v>0</v>
      </c>
      <c r="CB4" s="137"/>
      <c r="CC4" s="54">
        <f>SUBTOTAL(109,CC$15:INDEX(CC:CC,COUNTA(HTS_RECENT!$B:$B)+14-COUNTA(HTS_RECENT!$B$1:$B$14)))</f>
        <v>0</v>
      </c>
      <c r="CD4" s="137"/>
      <c r="CE4" s="54">
        <f>SUBTOTAL(109,CE$15:INDEX(CE:CE,COUNTA(HTS_RECENT!$B:$B)+14-COUNTA(HTS_RECENT!$B$1:$B$14)))</f>
        <v>0</v>
      </c>
      <c r="CF4" s="88">
        <f>SUBTOTAL(109,CF$15:INDEX(CF:CF,COUNTA(HTS_RECENT!$B:$B)+14-COUNTA(HTS_RECENT!$B$1:$B$14)))</f>
        <v>0</v>
      </c>
      <c r="CG4" s="96">
        <f>SUBTOTAL(109,CG$15:INDEX(CG:CG,COUNTA(HTS_RECENT!$B:$B)+14-COUNTA(HTS_RECENT!$B$1:$B$14)))</f>
        <v>0</v>
      </c>
      <c r="CH4" s="214" t="str">
        <f>IF(SUM($CG4)=0,"",$CF4/$CG4)</f>
        <v/>
      </c>
    </row>
    <row r="5" spans="1:87" s="23" customFormat="1" x14ac:dyDescent="0.2">
      <c r="A5" s="25" t="s">
        <v>95</v>
      </c>
      <c r="B5" s="25" t="s">
        <v>95</v>
      </c>
      <c r="C5" s="25" t="s">
        <v>95</v>
      </c>
      <c r="D5" s="25" t="s">
        <v>95</v>
      </c>
      <c r="E5" s="25" t="s">
        <v>95</v>
      </c>
      <c r="F5" s="138" t="s">
        <v>95</v>
      </c>
      <c r="G5" s="140" t="s">
        <v>95</v>
      </c>
      <c r="H5" s="79" t="s">
        <v>95</v>
      </c>
      <c r="I5" s="79" t="s">
        <v>95</v>
      </c>
      <c r="J5" s="79" t="s">
        <v>95</v>
      </c>
      <c r="K5" s="79" t="s">
        <v>95</v>
      </c>
      <c r="L5" s="79" t="s">
        <v>95</v>
      </c>
      <c r="M5" s="79" t="s">
        <v>95</v>
      </c>
      <c r="N5" s="79" t="s">
        <v>95</v>
      </c>
      <c r="O5" s="79" t="s">
        <v>95</v>
      </c>
      <c r="P5" s="138" t="s">
        <v>95</v>
      </c>
      <c r="Q5" s="19" t="s">
        <v>95</v>
      </c>
      <c r="R5" s="215" t="s">
        <v>95</v>
      </c>
      <c r="S5" s="19" t="s">
        <v>95</v>
      </c>
      <c r="T5" s="19" t="s">
        <v>95</v>
      </c>
      <c r="U5" s="19" t="s">
        <v>95</v>
      </c>
      <c r="V5" s="19" t="s">
        <v>95</v>
      </c>
      <c r="W5" s="19" t="s">
        <v>95</v>
      </c>
      <c r="X5" s="19" t="s">
        <v>95</v>
      </c>
      <c r="Y5" s="19" t="s">
        <v>95</v>
      </c>
      <c r="Z5" s="19" t="s">
        <v>95</v>
      </c>
      <c r="AA5" s="19" t="s">
        <v>95</v>
      </c>
      <c r="AB5" s="19" t="s">
        <v>95</v>
      </c>
      <c r="AC5" s="19" t="s">
        <v>95</v>
      </c>
      <c r="AD5" s="19" t="s">
        <v>95</v>
      </c>
      <c r="AE5" s="19" t="s">
        <v>95</v>
      </c>
      <c r="AF5" s="19" t="s">
        <v>95</v>
      </c>
      <c r="AG5" s="19" t="s">
        <v>95</v>
      </c>
      <c r="AH5" s="138" t="s">
        <v>95</v>
      </c>
      <c r="AI5" s="55" t="s">
        <v>106</v>
      </c>
      <c r="AJ5" s="55" t="s">
        <v>106</v>
      </c>
      <c r="AK5" s="138" t="s">
        <v>95</v>
      </c>
      <c r="AL5" s="55" t="s">
        <v>106</v>
      </c>
      <c r="AM5" s="55" t="s">
        <v>106</v>
      </c>
      <c r="AN5" s="138" t="s">
        <v>95</v>
      </c>
      <c r="AO5" s="55" t="s">
        <v>106</v>
      </c>
      <c r="AP5" s="55" t="s">
        <v>106</v>
      </c>
      <c r="AQ5" s="138" t="s">
        <v>95</v>
      </c>
      <c r="AR5" s="55" t="s">
        <v>106</v>
      </c>
      <c r="AS5" s="55" t="s">
        <v>106</v>
      </c>
      <c r="AT5" s="138" t="s">
        <v>95</v>
      </c>
      <c r="AU5" s="55" t="s">
        <v>106</v>
      </c>
      <c r="AV5" s="55" t="s">
        <v>106</v>
      </c>
      <c r="AW5" s="80" t="s">
        <v>95</v>
      </c>
      <c r="AX5" s="83" t="s">
        <v>95</v>
      </c>
      <c r="AY5" s="79" t="s">
        <v>95</v>
      </c>
      <c r="AZ5" s="79" t="s">
        <v>95</v>
      </c>
      <c r="BA5" s="79" t="s">
        <v>95</v>
      </c>
      <c r="BB5" s="79" t="s">
        <v>95</v>
      </c>
      <c r="BC5" s="79" t="s">
        <v>95</v>
      </c>
      <c r="BD5" s="79" t="s">
        <v>95</v>
      </c>
      <c r="BE5" s="79" t="s">
        <v>95</v>
      </c>
      <c r="BF5" s="83" t="s">
        <v>95</v>
      </c>
      <c r="BG5" s="55" t="s">
        <v>95</v>
      </c>
      <c r="BH5" s="19" t="s">
        <v>95</v>
      </c>
      <c r="BI5" s="80" t="s">
        <v>106</v>
      </c>
      <c r="BJ5" s="19" t="s">
        <v>95</v>
      </c>
      <c r="BK5" s="55" t="s">
        <v>106</v>
      </c>
      <c r="BL5" s="138" t="s">
        <v>95</v>
      </c>
      <c r="BM5" s="55" t="s">
        <v>106</v>
      </c>
      <c r="BN5" s="138" t="s">
        <v>95</v>
      </c>
      <c r="BO5" s="55" t="s">
        <v>106</v>
      </c>
      <c r="BP5" s="138" t="s">
        <v>95</v>
      </c>
      <c r="BQ5" s="55" t="s">
        <v>106</v>
      </c>
      <c r="BR5" s="138" t="s">
        <v>95</v>
      </c>
      <c r="BS5" s="55" t="s">
        <v>106</v>
      </c>
      <c r="BT5" s="138" t="s">
        <v>95</v>
      </c>
      <c r="BU5" s="55" t="s">
        <v>106</v>
      </c>
      <c r="BV5" s="138" t="s">
        <v>95</v>
      </c>
      <c r="BW5" s="55" t="s">
        <v>106</v>
      </c>
      <c r="BX5" s="529" t="s">
        <v>95</v>
      </c>
      <c r="BY5" s="70" t="s">
        <v>106</v>
      </c>
      <c r="BZ5" s="138" t="s">
        <v>95</v>
      </c>
      <c r="CA5" s="55" t="s">
        <v>106</v>
      </c>
      <c r="CB5" s="138" t="s">
        <v>95</v>
      </c>
      <c r="CC5" s="55" t="s">
        <v>106</v>
      </c>
      <c r="CD5" s="138" t="s">
        <v>95</v>
      </c>
      <c r="CE5" s="55" t="s">
        <v>106</v>
      </c>
      <c r="CF5" s="80" t="s">
        <v>95</v>
      </c>
      <c r="CG5" s="58" t="s">
        <v>95</v>
      </c>
      <c r="CH5" s="19" t="s">
        <v>95</v>
      </c>
    </row>
    <row r="6" spans="1:87" s="23" customFormat="1" x14ac:dyDescent="0.2">
      <c r="A6" s="25" t="s">
        <v>187</v>
      </c>
      <c r="B6" s="25" t="s">
        <v>187</v>
      </c>
      <c r="C6" s="25" t="s">
        <v>187</v>
      </c>
      <c r="D6" s="25" t="s">
        <v>187</v>
      </c>
      <c r="E6" s="25" t="s">
        <v>187</v>
      </c>
      <c r="F6" s="138" t="s">
        <v>90</v>
      </c>
      <c r="G6" s="140" t="s">
        <v>90</v>
      </c>
      <c r="H6" s="79" t="s">
        <v>90</v>
      </c>
      <c r="I6" s="79" t="s">
        <v>90</v>
      </c>
      <c r="J6" s="79" t="s">
        <v>90</v>
      </c>
      <c r="K6" s="79" t="s">
        <v>90</v>
      </c>
      <c r="L6" s="79" t="s">
        <v>90</v>
      </c>
      <c r="M6" s="79" t="s">
        <v>90</v>
      </c>
      <c r="N6" s="79" t="s">
        <v>90</v>
      </c>
      <c r="O6" s="79" t="s">
        <v>90</v>
      </c>
      <c r="P6" s="138" t="s">
        <v>90</v>
      </c>
      <c r="Q6" s="19" t="s">
        <v>90</v>
      </c>
      <c r="R6" s="215" t="s">
        <v>90</v>
      </c>
      <c r="S6" s="19" t="s">
        <v>90</v>
      </c>
      <c r="T6" s="19" t="s">
        <v>90</v>
      </c>
      <c r="U6" s="19" t="s">
        <v>90</v>
      </c>
      <c r="V6" s="19" t="s">
        <v>108</v>
      </c>
      <c r="W6" s="19" t="s">
        <v>108</v>
      </c>
      <c r="X6" s="19" t="s">
        <v>108</v>
      </c>
      <c r="Y6" s="19" t="s">
        <v>108</v>
      </c>
      <c r="Z6" s="19" t="s">
        <v>108</v>
      </c>
      <c r="AA6" s="19" t="s">
        <v>108</v>
      </c>
      <c r="AB6" s="19" t="s">
        <v>108</v>
      </c>
      <c r="AC6" s="19" t="s">
        <v>90</v>
      </c>
      <c r="AD6" s="19" t="s">
        <v>108</v>
      </c>
      <c r="AE6" s="19" t="s">
        <v>90</v>
      </c>
      <c r="AF6" s="19" t="s">
        <v>108</v>
      </c>
      <c r="AG6" s="19" t="s">
        <v>90</v>
      </c>
      <c r="AH6" s="138" t="s">
        <v>108</v>
      </c>
      <c r="AI6" s="55" t="s">
        <v>89</v>
      </c>
      <c r="AJ6" s="55" t="s">
        <v>89</v>
      </c>
      <c r="AK6" s="138" t="s">
        <v>108</v>
      </c>
      <c r="AL6" s="55" t="s">
        <v>89</v>
      </c>
      <c r="AM6" s="55" t="s">
        <v>89</v>
      </c>
      <c r="AN6" s="138" t="s">
        <v>108</v>
      </c>
      <c r="AO6" s="55" t="s">
        <v>89</v>
      </c>
      <c r="AP6" s="55" t="s">
        <v>89</v>
      </c>
      <c r="AQ6" s="138" t="s">
        <v>108</v>
      </c>
      <c r="AR6" s="55" t="s">
        <v>89</v>
      </c>
      <c r="AS6" s="55" t="s">
        <v>89</v>
      </c>
      <c r="AT6" s="138" t="s">
        <v>108</v>
      </c>
      <c r="AU6" s="55" t="s">
        <v>89</v>
      </c>
      <c r="AV6" s="55" t="s">
        <v>89</v>
      </c>
      <c r="AW6" s="80" t="s">
        <v>90</v>
      </c>
      <c r="AX6" s="83" t="s">
        <v>90</v>
      </c>
      <c r="AY6" s="79" t="s">
        <v>90</v>
      </c>
      <c r="AZ6" s="79" t="s">
        <v>90</v>
      </c>
      <c r="BA6" s="79" t="s">
        <v>90</v>
      </c>
      <c r="BB6" s="79" t="s">
        <v>90</v>
      </c>
      <c r="BC6" s="79" t="s">
        <v>90</v>
      </c>
      <c r="BD6" s="79" t="s">
        <v>90</v>
      </c>
      <c r="BE6" s="79" t="s">
        <v>90</v>
      </c>
      <c r="BF6" s="83" t="s">
        <v>90</v>
      </c>
      <c r="BG6" s="55" t="s">
        <v>90</v>
      </c>
      <c r="BH6" s="19" t="s">
        <v>90</v>
      </c>
      <c r="BI6" s="80" t="s">
        <v>107</v>
      </c>
      <c r="BJ6" s="19" t="s">
        <v>109</v>
      </c>
      <c r="BK6" s="55" t="s">
        <v>89</v>
      </c>
      <c r="BL6" s="138" t="s">
        <v>109</v>
      </c>
      <c r="BM6" s="55" t="s">
        <v>89</v>
      </c>
      <c r="BN6" s="138" t="s">
        <v>109</v>
      </c>
      <c r="BO6" s="55" t="s">
        <v>89</v>
      </c>
      <c r="BP6" s="138" t="s">
        <v>109</v>
      </c>
      <c r="BQ6" s="55" t="s">
        <v>89</v>
      </c>
      <c r="BR6" s="138" t="s">
        <v>109</v>
      </c>
      <c r="BS6" s="55" t="s">
        <v>89</v>
      </c>
      <c r="BT6" s="138" t="s">
        <v>109</v>
      </c>
      <c r="BU6" s="55" t="s">
        <v>89</v>
      </c>
      <c r="BV6" s="138" t="s">
        <v>109</v>
      </c>
      <c r="BW6" s="55" t="s">
        <v>89</v>
      </c>
      <c r="BX6" s="529" t="s">
        <v>109</v>
      </c>
      <c r="BY6" s="70" t="s">
        <v>89</v>
      </c>
      <c r="BZ6" s="138" t="s">
        <v>109</v>
      </c>
      <c r="CA6" s="55" t="s">
        <v>89</v>
      </c>
      <c r="CB6" s="138" t="s">
        <v>109</v>
      </c>
      <c r="CC6" s="55" t="s">
        <v>89</v>
      </c>
      <c r="CD6" s="138" t="s">
        <v>109</v>
      </c>
      <c r="CE6" s="55" t="s">
        <v>89</v>
      </c>
      <c r="CF6" s="80" t="s">
        <v>90</v>
      </c>
      <c r="CG6" s="58" t="s">
        <v>90</v>
      </c>
      <c r="CH6" s="19" t="s">
        <v>90</v>
      </c>
    </row>
    <row r="7" spans="1:87" s="23" customFormat="1" x14ac:dyDescent="0.2">
      <c r="A7" s="25" t="s">
        <v>105</v>
      </c>
      <c r="B7" s="25" t="s">
        <v>105</v>
      </c>
      <c r="C7" s="25" t="s">
        <v>105</v>
      </c>
      <c r="D7" s="25" t="s">
        <v>105</v>
      </c>
      <c r="E7" s="25" t="s">
        <v>105</v>
      </c>
      <c r="F7" s="138" t="s">
        <v>92</v>
      </c>
      <c r="G7" s="140" t="s">
        <v>92</v>
      </c>
      <c r="H7" s="79" t="s">
        <v>91</v>
      </c>
      <c r="I7" s="79" t="s">
        <v>91</v>
      </c>
      <c r="J7" s="79" t="s">
        <v>91</v>
      </c>
      <c r="K7" s="79" t="s">
        <v>91</v>
      </c>
      <c r="L7" s="79" t="s">
        <v>91</v>
      </c>
      <c r="M7" s="79" t="s">
        <v>91</v>
      </c>
      <c r="N7" s="79" t="s">
        <v>91</v>
      </c>
      <c r="O7" s="79" t="s">
        <v>91</v>
      </c>
      <c r="P7" s="138" t="s">
        <v>92</v>
      </c>
      <c r="Q7" s="19" t="s">
        <v>92</v>
      </c>
      <c r="R7" s="215" t="s">
        <v>92</v>
      </c>
      <c r="S7" s="19" t="s">
        <v>92</v>
      </c>
      <c r="T7" s="19" t="s">
        <v>92</v>
      </c>
      <c r="U7" s="19" t="s">
        <v>92</v>
      </c>
      <c r="V7" s="19" t="s">
        <v>92</v>
      </c>
      <c r="W7" s="19" t="s">
        <v>92</v>
      </c>
      <c r="X7" s="19" t="s">
        <v>92</v>
      </c>
      <c r="Y7" s="19" t="s">
        <v>92</v>
      </c>
      <c r="Z7" s="19" t="s">
        <v>92</v>
      </c>
      <c r="AA7" s="19" t="s">
        <v>92</v>
      </c>
      <c r="AB7" s="19" t="s">
        <v>92</v>
      </c>
      <c r="AC7" s="19" t="s">
        <v>92</v>
      </c>
      <c r="AD7" s="19" t="s">
        <v>92</v>
      </c>
      <c r="AE7" s="19" t="s">
        <v>92</v>
      </c>
      <c r="AF7" s="19" t="s">
        <v>92</v>
      </c>
      <c r="AG7" s="19" t="s">
        <v>92</v>
      </c>
      <c r="AH7" s="138" t="s">
        <v>92</v>
      </c>
      <c r="AI7" s="55" t="s">
        <v>91</v>
      </c>
      <c r="AJ7" s="55" t="s">
        <v>91</v>
      </c>
      <c r="AK7" s="138" t="s">
        <v>92</v>
      </c>
      <c r="AL7" s="55" t="s">
        <v>91</v>
      </c>
      <c r="AM7" s="55" t="s">
        <v>91</v>
      </c>
      <c r="AN7" s="138" t="s">
        <v>92</v>
      </c>
      <c r="AO7" s="55" t="s">
        <v>91</v>
      </c>
      <c r="AP7" s="55" t="s">
        <v>91</v>
      </c>
      <c r="AQ7" s="138" t="s">
        <v>92</v>
      </c>
      <c r="AR7" s="55" t="s">
        <v>91</v>
      </c>
      <c r="AS7" s="55" t="s">
        <v>91</v>
      </c>
      <c r="AT7" s="138" t="s">
        <v>92</v>
      </c>
      <c r="AU7" s="55" t="s">
        <v>91</v>
      </c>
      <c r="AV7" s="55" t="s">
        <v>91</v>
      </c>
      <c r="AW7" s="80" t="s">
        <v>91</v>
      </c>
      <c r="AX7" s="83" t="s">
        <v>91</v>
      </c>
      <c r="AY7" s="79" t="s">
        <v>91</v>
      </c>
      <c r="AZ7" s="79" t="s">
        <v>91</v>
      </c>
      <c r="BA7" s="79" t="s">
        <v>91</v>
      </c>
      <c r="BB7" s="79" t="s">
        <v>91</v>
      </c>
      <c r="BC7" s="79" t="s">
        <v>91</v>
      </c>
      <c r="BD7" s="79" t="s">
        <v>91</v>
      </c>
      <c r="BE7" s="79" t="s">
        <v>91</v>
      </c>
      <c r="BF7" s="83" t="s">
        <v>91</v>
      </c>
      <c r="BG7" s="55" t="s">
        <v>91</v>
      </c>
      <c r="BH7" s="19" t="s">
        <v>92</v>
      </c>
      <c r="BI7" s="80" t="s">
        <v>91</v>
      </c>
      <c r="BJ7" s="19" t="s">
        <v>92</v>
      </c>
      <c r="BK7" s="55" t="s">
        <v>91</v>
      </c>
      <c r="BL7" s="138" t="s">
        <v>92</v>
      </c>
      <c r="BM7" s="55" t="s">
        <v>91</v>
      </c>
      <c r="BN7" s="138" t="s">
        <v>92</v>
      </c>
      <c r="BO7" s="55" t="s">
        <v>91</v>
      </c>
      <c r="BP7" s="138" t="s">
        <v>92</v>
      </c>
      <c r="BQ7" s="55" t="s">
        <v>91</v>
      </c>
      <c r="BR7" s="138" t="s">
        <v>92</v>
      </c>
      <c r="BS7" s="55" t="s">
        <v>91</v>
      </c>
      <c r="BT7" s="138" t="s">
        <v>92</v>
      </c>
      <c r="BU7" s="55" t="s">
        <v>91</v>
      </c>
      <c r="BV7" s="138" t="s">
        <v>92</v>
      </c>
      <c r="BW7" s="55" t="s">
        <v>91</v>
      </c>
      <c r="BX7" s="529" t="s">
        <v>92</v>
      </c>
      <c r="BY7" s="70" t="s">
        <v>91</v>
      </c>
      <c r="BZ7" s="138" t="s">
        <v>92</v>
      </c>
      <c r="CA7" s="55" t="s">
        <v>91</v>
      </c>
      <c r="CB7" s="138" t="s">
        <v>92</v>
      </c>
      <c r="CC7" s="55" t="s">
        <v>91</v>
      </c>
      <c r="CD7" s="138" t="s">
        <v>92</v>
      </c>
      <c r="CE7" s="55" t="s">
        <v>91</v>
      </c>
      <c r="CF7" s="80" t="s">
        <v>91</v>
      </c>
      <c r="CG7" s="58" t="s">
        <v>91</v>
      </c>
      <c r="CH7" s="19" t="s">
        <v>92</v>
      </c>
    </row>
    <row r="8" spans="1:87" s="23" customFormat="1" x14ac:dyDescent="0.2">
      <c r="A8" s="25"/>
      <c r="B8" s="25"/>
      <c r="C8" s="25"/>
      <c r="D8" s="25"/>
      <c r="E8" s="25"/>
      <c r="F8" s="138"/>
      <c r="G8" s="140"/>
      <c r="H8" s="79"/>
      <c r="I8" s="79"/>
      <c r="J8" s="79"/>
      <c r="K8" s="79"/>
      <c r="L8" s="79"/>
      <c r="M8" s="79"/>
      <c r="N8" s="79"/>
      <c r="O8" s="79"/>
      <c r="P8" s="138"/>
      <c r="Q8" s="19"/>
      <c r="R8" s="215"/>
      <c r="S8" s="19"/>
      <c r="T8" s="19"/>
      <c r="U8" s="19"/>
      <c r="V8" s="19"/>
      <c r="W8" s="19"/>
      <c r="X8" s="19"/>
      <c r="Y8" s="19"/>
      <c r="Z8" s="19"/>
      <c r="AA8" s="19"/>
      <c r="AB8" s="19"/>
      <c r="AC8" s="19"/>
      <c r="AD8" s="19"/>
      <c r="AE8" s="19"/>
      <c r="AF8" s="19"/>
      <c r="AG8" s="19"/>
      <c r="AH8" s="138"/>
      <c r="AI8" s="257" t="s">
        <v>143</v>
      </c>
      <c r="AJ8" s="257" t="s">
        <v>143</v>
      </c>
      <c r="AK8" s="279"/>
      <c r="AL8" s="257" t="s">
        <v>147</v>
      </c>
      <c r="AM8" s="257" t="s">
        <v>147</v>
      </c>
      <c r="AN8" s="279"/>
      <c r="AO8" s="257" t="s">
        <v>145</v>
      </c>
      <c r="AP8" s="257" t="s">
        <v>145</v>
      </c>
      <c r="AQ8" s="138"/>
      <c r="AR8" s="257" t="s">
        <v>149</v>
      </c>
      <c r="AS8" s="257" t="s">
        <v>149</v>
      </c>
      <c r="AT8" s="279"/>
      <c r="AU8" s="257" t="s">
        <v>141</v>
      </c>
      <c r="AV8" s="257" t="s">
        <v>141</v>
      </c>
      <c r="AW8" s="80"/>
      <c r="AX8" s="83"/>
      <c r="AY8" s="79"/>
      <c r="AZ8" s="79"/>
      <c r="BA8" s="79"/>
      <c r="BB8" s="79"/>
      <c r="BC8" s="79"/>
      <c r="BD8" s="79"/>
      <c r="BE8" s="79"/>
      <c r="BF8" s="83"/>
      <c r="BG8" s="55"/>
      <c r="BH8" s="19"/>
      <c r="BI8" s="266" t="s">
        <v>253</v>
      </c>
      <c r="BJ8" s="19"/>
      <c r="BK8" s="257" t="s">
        <v>253</v>
      </c>
      <c r="BL8" s="279"/>
      <c r="BM8" s="257" t="s">
        <v>211</v>
      </c>
      <c r="BN8" s="279"/>
      <c r="BO8" s="257" t="s">
        <v>212</v>
      </c>
      <c r="BP8" s="279"/>
      <c r="BQ8" s="257" t="s">
        <v>214</v>
      </c>
      <c r="BR8" s="279"/>
      <c r="BS8" s="257" t="s">
        <v>216</v>
      </c>
      <c r="BT8" s="279"/>
      <c r="BU8" s="257" t="s">
        <v>214</v>
      </c>
      <c r="BV8" s="279"/>
      <c r="BW8" s="257" t="s">
        <v>218</v>
      </c>
      <c r="BX8" s="529"/>
      <c r="BY8" s="530" t="s">
        <v>969</v>
      </c>
      <c r="BZ8" s="279"/>
      <c r="CA8" s="257" t="s">
        <v>220</v>
      </c>
      <c r="CB8" s="279"/>
      <c r="CC8" s="257" t="s">
        <v>213</v>
      </c>
      <c r="CD8" s="279"/>
      <c r="CE8" s="257" t="s">
        <v>217</v>
      </c>
      <c r="CF8" s="181"/>
      <c r="CG8" s="142"/>
      <c r="CH8" s="280"/>
      <c r="CI8" s="276"/>
    </row>
    <row r="9" spans="1:87" s="23" customFormat="1" x14ac:dyDescent="0.2">
      <c r="A9" s="25"/>
      <c r="B9" s="25"/>
      <c r="C9" s="25"/>
      <c r="D9" s="25"/>
      <c r="E9" s="25"/>
      <c r="F9" s="138"/>
      <c r="G9" s="140"/>
      <c r="H9" s="79"/>
      <c r="I9" s="79"/>
      <c r="J9" s="79"/>
      <c r="K9" s="79"/>
      <c r="L9" s="79"/>
      <c r="M9" s="79"/>
      <c r="N9" s="79"/>
      <c r="O9" s="79"/>
      <c r="P9" s="138"/>
      <c r="Q9" s="19"/>
      <c r="R9" s="215"/>
      <c r="S9" s="19"/>
      <c r="T9" s="19"/>
      <c r="U9" s="19"/>
      <c r="V9" s="19"/>
      <c r="W9" s="19"/>
      <c r="X9" s="19"/>
      <c r="Y9" s="19"/>
      <c r="Z9" s="19"/>
      <c r="AA9" s="19"/>
      <c r="AB9" s="19"/>
      <c r="AC9" s="19"/>
      <c r="AD9" s="19"/>
      <c r="AE9" s="19"/>
      <c r="AF9" s="19"/>
      <c r="AG9" s="19"/>
      <c r="AH9" s="138"/>
      <c r="AI9" s="257" t="s">
        <v>144</v>
      </c>
      <c r="AJ9" s="257" t="s">
        <v>144</v>
      </c>
      <c r="AK9" s="279"/>
      <c r="AL9" s="257" t="s">
        <v>148</v>
      </c>
      <c r="AM9" s="257" t="s">
        <v>148</v>
      </c>
      <c r="AN9" s="279"/>
      <c r="AO9" s="257" t="s">
        <v>146</v>
      </c>
      <c r="AP9" s="257" t="s">
        <v>146</v>
      </c>
      <c r="AQ9" s="138"/>
      <c r="AR9" s="257" t="s">
        <v>150</v>
      </c>
      <c r="AS9" s="257" t="s">
        <v>150</v>
      </c>
      <c r="AT9" s="279"/>
      <c r="AU9" s="257" t="s">
        <v>142</v>
      </c>
      <c r="AV9" s="257" t="s">
        <v>142</v>
      </c>
      <c r="AW9" s="80"/>
      <c r="AX9" s="83"/>
      <c r="AY9" s="79"/>
      <c r="AZ9" s="79"/>
      <c r="BA9" s="79"/>
      <c r="BB9" s="79"/>
      <c r="BC9" s="79"/>
      <c r="BD9" s="79"/>
      <c r="BE9" s="79"/>
      <c r="BF9" s="83"/>
      <c r="BG9" s="55"/>
      <c r="BH9" s="19"/>
      <c r="BI9" s="266" t="s">
        <v>254</v>
      </c>
      <c r="BJ9" s="19"/>
      <c r="BK9" s="257" t="s">
        <v>254</v>
      </c>
      <c r="BL9" s="279"/>
      <c r="BM9" s="257" t="s">
        <v>223</v>
      </c>
      <c r="BN9" s="279"/>
      <c r="BO9" s="257" t="s">
        <v>224</v>
      </c>
      <c r="BP9" s="279"/>
      <c r="BQ9" s="257" t="s">
        <v>226</v>
      </c>
      <c r="BR9" s="279"/>
      <c r="BS9" s="257" t="s">
        <v>228</v>
      </c>
      <c r="BT9" s="279"/>
      <c r="BU9" s="257" t="s">
        <v>226</v>
      </c>
      <c r="BV9" s="279"/>
      <c r="BW9" s="257" t="s">
        <v>230</v>
      </c>
      <c r="BX9" s="529"/>
      <c r="BY9" s="530" t="s">
        <v>970</v>
      </c>
      <c r="BZ9" s="279"/>
      <c r="CA9" s="257" t="s">
        <v>232</v>
      </c>
      <c r="CB9" s="279"/>
      <c r="CC9" s="257" t="s">
        <v>225</v>
      </c>
      <c r="CD9" s="279"/>
      <c r="CE9" s="257" t="s">
        <v>229</v>
      </c>
      <c r="CF9" s="181"/>
      <c r="CG9" s="142"/>
      <c r="CH9" s="280"/>
      <c r="CI9" s="276"/>
    </row>
    <row r="10" spans="1:87" s="23" customFormat="1" x14ac:dyDescent="0.2">
      <c r="A10" s="25"/>
      <c r="B10" s="25"/>
      <c r="C10" s="25"/>
      <c r="D10" s="25"/>
      <c r="E10" s="25"/>
      <c r="F10" s="138"/>
      <c r="G10" s="140"/>
      <c r="H10" s="79"/>
      <c r="I10" s="79"/>
      <c r="J10" s="79"/>
      <c r="K10" s="79"/>
      <c r="L10" s="79"/>
      <c r="M10" s="79"/>
      <c r="N10" s="79"/>
      <c r="O10" s="79"/>
      <c r="P10" s="138"/>
      <c r="Q10" s="19"/>
      <c r="R10" s="215"/>
      <c r="S10" s="19"/>
      <c r="T10" s="19"/>
      <c r="U10" s="19"/>
      <c r="V10" s="19"/>
      <c r="W10" s="19"/>
      <c r="X10" s="19"/>
      <c r="Y10" s="19"/>
      <c r="Z10" s="19"/>
      <c r="AA10" s="19"/>
      <c r="AB10" s="19"/>
      <c r="AC10" s="19"/>
      <c r="AD10" s="19"/>
      <c r="AE10" s="19"/>
      <c r="AF10" s="19"/>
      <c r="AG10" s="19"/>
      <c r="AH10" s="138"/>
      <c r="AI10" s="257" t="s">
        <v>101</v>
      </c>
      <c r="AJ10" s="257" t="s">
        <v>118</v>
      </c>
      <c r="AK10" s="279"/>
      <c r="AL10" s="257" t="s">
        <v>101</v>
      </c>
      <c r="AM10" s="257" t="s">
        <v>118</v>
      </c>
      <c r="AN10" s="279"/>
      <c r="AO10" s="257" t="s">
        <v>101</v>
      </c>
      <c r="AP10" s="257" t="s">
        <v>118</v>
      </c>
      <c r="AQ10" s="138"/>
      <c r="AR10" s="257" t="s">
        <v>101</v>
      </c>
      <c r="AS10" s="257" t="s">
        <v>118</v>
      </c>
      <c r="AT10" s="279"/>
      <c r="AU10" s="257" t="s">
        <v>101</v>
      </c>
      <c r="AV10" s="257" t="s">
        <v>118</v>
      </c>
      <c r="AW10" s="80"/>
      <c r="AX10" s="83"/>
      <c r="AY10" s="79"/>
      <c r="AZ10" s="79"/>
      <c r="BA10" s="79"/>
      <c r="BB10" s="79"/>
      <c r="BC10" s="79"/>
      <c r="BD10" s="79"/>
      <c r="BE10" s="79"/>
      <c r="BF10" s="83"/>
      <c r="BG10" s="55"/>
      <c r="BH10" s="19"/>
      <c r="BI10" s="262"/>
      <c r="BJ10" s="19"/>
      <c r="BK10" s="257"/>
      <c r="BL10" s="279"/>
      <c r="BM10" s="257" t="s">
        <v>101</v>
      </c>
      <c r="BN10" s="279"/>
      <c r="BO10" s="257" t="s">
        <v>101</v>
      </c>
      <c r="BP10" s="279"/>
      <c r="BQ10" s="257" t="s">
        <v>101</v>
      </c>
      <c r="BR10" s="279"/>
      <c r="BS10" s="257" t="s">
        <v>101</v>
      </c>
      <c r="BT10" s="279"/>
      <c r="BU10" s="257" t="s">
        <v>101</v>
      </c>
      <c r="BV10" s="279"/>
      <c r="BW10" s="257" t="s">
        <v>101</v>
      </c>
      <c r="BX10" s="529"/>
      <c r="BY10" s="530" t="s">
        <v>101</v>
      </c>
      <c r="BZ10" s="279"/>
      <c r="CA10" s="257" t="s">
        <v>101</v>
      </c>
      <c r="CB10" s="279"/>
      <c r="CC10" s="257" t="s">
        <v>101</v>
      </c>
      <c r="CD10" s="279"/>
      <c r="CE10" s="257" t="s">
        <v>101</v>
      </c>
      <c r="CF10" s="181"/>
      <c r="CG10" s="142"/>
      <c r="CH10" s="280"/>
      <c r="CI10" s="276"/>
    </row>
    <row r="11" spans="1:87" s="23" customFormat="1" x14ac:dyDescent="0.2">
      <c r="A11" s="25"/>
      <c r="B11" s="25"/>
      <c r="C11" s="25"/>
      <c r="D11" s="25"/>
      <c r="E11" s="25"/>
      <c r="F11" s="138" t="s">
        <v>950</v>
      </c>
      <c r="G11" s="215" t="s">
        <v>192</v>
      </c>
      <c r="H11" s="79" t="s">
        <v>950</v>
      </c>
      <c r="I11" s="79" t="s">
        <v>950</v>
      </c>
      <c r="J11" s="79" t="s">
        <v>950</v>
      </c>
      <c r="K11" s="79" t="s">
        <v>951</v>
      </c>
      <c r="L11" s="79" t="s">
        <v>951</v>
      </c>
      <c r="M11" s="79" t="s">
        <v>950</v>
      </c>
      <c r="N11" s="79" t="s">
        <v>952</v>
      </c>
      <c r="O11" s="79" t="s">
        <v>950</v>
      </c>
      <c r="P11" s="138" t="s">
        <v>950</v>
      </c>
      <c r="Q11" s="19" t="s">
        <v>950</v>
      </c>
      <c r="R11" s="215" t="s">
        <v>951</v>
      </c>
      <c r="S11" s="19" t="s">
        <v>951</v>
      </c>
      <c r="T11" s="19" t="s">
        <v>950</v>
      </c>
      <c r="U11" s="19" t="s">
        <v>952</v>
      </c>
      <c r="V11" s="19" t="s">
        <v>950</v>
      </c>
      <c r="W11" s="19" t="s">
        <v>645</v>
      </c>
      <c r="X11" s="19" t="s">
        <v>645</v>
      </c>
      <c r="Y11" s="19" t="s">
        <v>950</v>
      </c>
      <c r="Z11" s="19" t="s">
        <v>950</v>
      </c>
      <c r="AA11" s="19" t="s">
        <v>950</v>
      </c>
      <c r="AB11" s="19" t="s">
        <v>950</v>
      </c>
      <c r="AC11" s="19" t="s">
        <v>950</v>
      </c>
      <c r="AD11" s="19" t="s">
        <v>950</v>
      </c>
      <c r="AE11" s="19" t="s">
        <v>950</v>
      </c>
      <c r="AF11" s="19" t="s">
        <v>950</v>
      </c>
      <c r="AG11" s="19" t="s">
        <v>950</v>
      </c>
      <c r="AH11" s="138" t="s">
        <v>950</v>
      </c>
      <c r="AI11" s="55" t="s">
        <v>950</v>
      </c>
      <c r="AJ11" s="55" t="s">
        <v>950</v>
      </c>
      <c r="AK11" s="138" t="s">
        <v>645</v>
      </c>
      <c r="AL11" s="92" t="s">
        <v>645</v>
      </c>
      <c r="AM11" s="92" t="s">
        <v>645</v>
      </c>
      <c r="AN11" s="138" t="s">
        <v>645</v>
      </c>
      <c r="AO11" s="92" t="s">
        <v>645</v>
      </c>
      <c r="AP11" s="92" t="s">
        <v>645</v>
      </c>
      <c r="AQ11" s="138" t="s">
        <v>950</v>
      </c>
      <c r="AR11" s="55" t="s">
        <v>950</v>
      </c>
      <c r="AS11" s="55" t="s">
        <v>950</v>
      </c>
      <c r="AT11" s="138" t="s">
        <v>950</v>
      </c>
      <c r="AU11" s="55" t="s">
        <v>950</v>
      </c>
      <c r="AV11" s="55" t="s">
        <v>950</v>
      </c>
      <c r="AW11" s="80" t="s">
        <v>950</v>
      </c>
      <c r="AX11" s="83" t="s">
        <v>950</v>
      </c>
      <c r="AY11" s="79" t="s">
        <v>950</v>
      </c>
      <c r="AZ11" s="79" t="s">
        <v>950</v>
      </c>
      <c r="BA11" s="79" t="s">
        <v>950</v>
      </c>
      <c r="BB11" s="79" t="s">
        <v>951</v>
      </c>
      <c r="BC11" s="79" t="s">
        <v>951</v>
      </c>
      <c r="BD11" s="79" t="s">
        <v>950</v>
      </c>
      <c r="BE11" s="79" t="s">
        <v>952</v>
      </c>
      <c r="BF11" s="83" t="s">
        <v>950</v>
      </c>
      <c r="BG11" s="55" t="s">
        <v>950</v>
      </c>
      <c r="BH11" s="19" t="s">
        <v>950</v>
      </c>
      <c r="BI11" s="80" t="s">
        <v>951</v>
      </c>
      <c r="BJ11" s="19" t="s">
        <v>951</v>
      </c>
      <c r="BK11" s="55" t="s">
        <v>951</v>
      </c>
      <c r="BL11" s="138" t="s">
        <v>952</v>
      </c>
      <c r="BM11" s="55" t="s">
        <v>952</v>
      </c>
      <c r="BN11" s="138" t="s">
        <v>952</v>
      </c>
      <c r="BO11" s="55" t="s">
        <v>952</v>
      </c>
      <c r="BP11" s="138" t="s">
        <v>952</v>
      </c>
      <c r="BQ11" s="55" t="s">
        <v>952</v>
      </c>
      <c r="BR11" s="138" t="s">
        <v>952</v>
      </c>
      <c r="BS11" s="55" t="s">
        <v>952</v>
      </c>
      <c r="BT11" s="138" t="s">
        <v>952</v>
      </c>
      <c r="BU11" s="55" t="s">
        <v>952</v>
      </c>
      <c r="BV11" s="138" t="s">
        <v>952</v>
      </c>
      <c r="BW11" s="55" t="s">
        <v>952</v>
      </c>
      <c r="BX11" s="529" t="s">
        <v>952</v>
      </c>
      <c r="BY11" s="70" t="s">
        <v>952</v>
      </c>
      <c r="BZ11" s="138" t="s">
        <v>952</v>
      </c>
      <c r="CA11" s="55" t="s">
        <v>952</v>
      </c>
      <c r="CB11" s="138" t="s">
        <v>952</v>
      </c>
      <c r="CC11" s="55" t="s">
        <v>952</v>
      </c>
      <c r="CD11" s="138" t="s">
        <v>952</v>
      </c>
      <c r="CE11" s="55" t="s">
        <v>952</v>
      </c>
      <c r="CF11" s="80" t="s">
        <v>952</v>
      </c>
      <c r="CG11" s="58" t="s">
        <v>952</v>
      </c>
      <c r="CH11" s="19" t="s">
        <v>952</v>
      </c>
    </row>
    <row r="12" spans="1:87" s="23" customFormat="1" x14ac:dyDescent="0.2">
      <c r="A12" s="25"/>
      <c r="B12" s="25"/>
      <c r="C12" s="25"/>
      <c r="D12" s="25"/>
      <c r="E12" s="25"/>
      <c r="F12" s="138" t="s">
        <v>188</v>
      </c>
      <c r="G12" s="215" t="s">
        <v>644</v>
      </c>
      <c r="H12" s="79" t="s">
        <v>188</v>
      </c>
      <c r="I12" s="79" t="s">
        <v>188</v>
      </c>
      <c r="J12" s="79" t="s">
        <v>188</v>
      </c>
      <c r="K12" s="79" t="s">
        <v>643</v>
      </c>
      <c r="L12" s="79" t="s">
        <v>643</v>
      </c>
      <c r="M12" s="79" t="s">
        <v>188</v>
      </c>
      <c r="N12" s="79" t="s">
        <v>644</v>
      </c>
      <c r="O12" s="79" t="s">
        <v>188</v>
      </c>
      <c r="P12" s="138" t="s">
        <v>188</v>
      </c>
      <c r="Q12" s="19" t="s">
        <v>188</v>
      </c>
      <c r="R12" s="215" t="s">
        <v>643</v>
      </c>
      <c r="S12" s="19" t="s">
        <v>643</v>
      </c>
      <c r="T12" s="19" t="s">
        <v>188</v>
      </c>
      <c r="U12" s="19" t="s">
        <v>644</v>
      </c>
      <c r="V12" s="19" t="s">
        <v>188</v>
      </c>
      <c r="W12" s="19" t="s">
        <v>188</v>
      </c>
      <c r="X12" s="19" t="s">
        <v>188</v>
      </c>
      <c r="Y12" s="19" t="s">
        <v>188</v>
      </c>
      <c r="Z12" s="19" t="s">
        <v>188</v>
      </c>
      <c r="AA12" s="19" t="s">
        <v>188</v>
      </c>
      <c r="AB12" s="19" t="s">
        <v>188</v>
      </c>
      <c r="AC12" s="19" t="s">
        <v>188</v>
      </c>
      <c r="AD12" s="19" t="s">
        <v>188</v>
      </c>
      <c r="AE12" s="19" t="s">
        <v>188</v>
      </c>
      <c r="AF12" s="19" t="s">
        <v>188</v>
      </c>
      <c r="AG12" s="19" t="s">
        <v>188</v>
      </c>
      <c r="AH12" s="138" t="s">
        <v>188</v>
      </c>
      <c r="AI12" s="55" t="s">
        <v>188</v>
      </c>
      <c r="AJ12" s="55" t="s">
        <v>188</v>
      </c>
      <c r="AK12" s="138" t="s">
        <v>188</v>
      </c>
      <c r="AL12" s="55" t="s">
        <v>188</v>
      </c>
      <c r="AM12" s="55" t="s">
        <v>188</v>
      </c>
      <c r="AN12" s="138" t="s">
        <v>188</v>
      </c>
      <c r="AO12" s="55" t="s">
        <v>188</v>
      </c>
      <c r="AP12" s="55" t="s">
        <v>188</v>
      </c>
      <c r="AQ12" s="138" t="s">
        <v>188</v>
      </c>
      <c r="AR12" s="55" t="s">
        <v>188</v>
      </c>
      <c r="AS12" s="55" t="s">
        <v>188</v>
      </c>
      <c r="AT12" s="138" t="s">
        <v>188</v>
      </c>
      <c r="AU12" s="55" t="s">
        <v>188</v>
      </c>
      <c r="AV12" s="55" t="s">
        <v>188</v>
      </c>
      <c r="AW12" s="80" t="s">
        <v>188</v>
      </c>
      <c r="AX12" s="83" t="s">
        <v>188</v>
      </c>
      <c r="AY12" s="79" t="s">
        <v>188</v>
      </c>
      <c r="AZ12" s="79" t="s">
        <v>188</v>
      </c>
      <c r="BA12" s="79" t="s">
        <v>188</v>
      </c>
      <c r="BB12" s="79" t="s">
        <v>643</v>
      </c>
      <c r="BC12" s="79" t="s">
        <v>643</v>
      </c>
      <c r="BD12" s="79" t="s">
        <v>188</v>
      </c>
      <c r="BE12" s="79" t="s">
        <v>644</v>
      </c>
      <c r="BF12" s="83" t="s">
        <v>188</v>
      </c>
      <c r="BG12" s="55" t="s">
        <v>188</v>
      </c>
      <c r="BH12" s="19" t="s">
        <v>188</v>
      </c>
      <c r="BI12" s="80" t="s">
        <v>188</v>
      </c>
      <c r="BJ12" s="19" t="s">
        <v>188</v>
      </c>
      <c r="BK12" s="55" t="s">
        <v>188</v>
      </c>
      <c r="BL12" s="138" t="s">
        <v>643</v>
      </c>
      <c r="BM12" s="55" t="s">
        <v>643</v>
      </c>
      <c r="BN12" s="138" t="s">
        <v>643</v>
      </c>
      <c r="BO12" s="55" t="s">
        <v>643</v>
      </c>
      <c r="BP12" s="138" t="s">
        <v>188</v>
      </c>
      <c r="BQ12" s="55" t="s">
        <v>188</v>
      </c>
      <c r="BR12" s="138" t="s">
        <v>644</v>
      </c>
      <c r="BS12" s="55" t="s">
        <v>644</v>
      </c>
      <c r="BT12" s="138" t="s">
        <v>188</v>
      </c>
      <c r="BU12" s="55" t="s">
        <v>188</v>
      </c>
      <c r="BV12" s="138" t="s">
        <v>188</v>
      </c>
      <c r="BW12" s="55" t="s">
        <v>188</v>
      </c>
      <c r="BX12" s="529" t="s">
        <v>188</v>
      </c>
      <c r="BY12" s="70" t="s">
        <v>188</v>
      </c>
      <c r="BZ12" s="138" t="s">
        <v>188</v>
      </c>
      <c r="CA12" s="55" t="s">
        <v>188</v>
      </c>
      <c r="CB12" s="138" t="s">
        <v>188</v>
      </c>
      <c r="CC12" s="55" t="s">
        <v>188</v>
      </c>
      <c r="CD12" s="138" t="s">
        <v>188</v>
      </c>
      <c r="CE12" s="55" t="s">
        <v>188</v>
      </c>
      <c r="CF12" s="80" t="s">
        <v>188</v>
      </c>
      <c r="CG12" s="58" t="s">
        <v>188</v>
      </c>
      <c r="CH12" s="19" t="s">
        <v>188</v>
      </c>
    </row>
    <row r="13" spans="1:87" s="23" customFormat="1" x14ac:dyDescent="0.2">
      <c r="A13" s="25"/>
      <c r="B13" s="25"/>
      <c r="C13" s="25"/>
      <c r="D13" s="25"/>
      <c r="E13" s="25"/>
      <c r="F13" s="138"/>
      <c r="G13" s="140"/>
      <c r="H13" s="79"/>
      <c r="I13" s="79"/>
      <c r="J13" s="79"/>
      <c r="K13" s="79"/>
      <c r="L13" s="79"/>
      <c r="M13" s="79"/>
      <c r="N13" s="79"/>
      <c r="O13" s="79"/>
      <c r="P13" s="138"/>
      <c r="Q13" s="19"/>
      <c r="R13" s="215"/>
      <c r="S13" s="19"/>
      <c r="T13" s="19"/>
      <c r="U13" s="19"/>
      <c r="V13" s="19"/>
      <c r="W13" s="19"/>
      <c r="X13" s="19"/>
      <c r="Y13" s="19"/>
      <c r="Z13" s="19"/>
      <c r="AA13" s="19"/>
      <c r="AB13" s="19"/>
      <c r="AC13" s="19"/>
      <c r="AD13" s="19"/>
      <c r="AE13" s="19"/>
      <c r="AF13" s="19"/>
      <c r="AG13" s="19"/>
      <c r="AH13" s="138"/>
      <c r="AI13" s="55"/>
      <c r="AJ13" s="55"/>
      <c r="AK13" s="138"/>
      <c r="AL13" s="55"/>
      <c r="AM13" s="55"/>
      <c r="AN13" s="138"/>
      <c r="AO13" s="55"/>
      <c r="AP13" s="55"/>
      <c r="AQ13" s="138"/>
      <c r="AR13" s="55"/>
      <c r="AS13" s="55"/>
      <c r="AT13" s="138"/>
      <c r="AU13" s="55"/>
      <c r="AV13" s="55"/>
      <c r="AW13" s="80"/>
      <c r="AX13" s="83"/>
      <c r="AY13" s="79"/>
      <c r="AZ13" s="79"/>
      <c r="BA13" s="79"/>
      <c r="BB13" s="79"/>
      <c r="BC13" s="79"/>
      <c r="BD13" s="79"/>
      <c r="BE13" s="79"/>
      <c r="BF13" s="83"/>
      <c r="BG13" s="55"/>
      <c r="BH13" s="19"/>
      <c r="BI13" s="80"/>
      <c r="BJ13" s="19"/>
      <c r="BK13" s="55"/>
      <c r="BL13" s="138"/>
      <c r="BM13" s="55"/>
      <c r="BN13" s="138"/>
      <c r="BO13" s="55"/>
      <c r="BP13" s="138"/>
      <c r="BQ13" s="55"/>
      <c r="BR13" s="138"/>
      <c r="BS13" s="55"/>
      <c r="BT13" s="138"/>
      <c r="BU13" s="55"/>
      <c r="BV13" s="138"/>
      <c r="BW13" s="55"/>
      <c r="BX13" s="529"/>
      <c r="BY13" s="70"/>
      <c r="BZ13" s="138"/>
      <c r="CA13" s="55"/>
      <c r="CB13" s="138"/>
      <c r="CC13" s="55"/>
      <c r="CD13" s="138"/>
      <c r="CE13" s="55"/>
      <c r="CF13" s="80"/>
      <c r="CG13" s="58"/>
      <c r="CH13" s="19"/>
    </row>
    <row r="14" spans="1:87" s="23" customFormat="1" x14ac:dyDescent="0.2">
      <c r="A14" s="35" t="s">
        <v>541</v>
      </c>
      <c r="B14" s="35" t="s">
        <v>5</v>
      </c>
      <c r="C14" s="37" t="s">
        <v>34</v>
      </c>
      <c r="D14" s="37" t="s">
        <v>6</v>
      </c>
      <c r="E14" s="37" t="s">
        <v>72</v>
      </c>
      <c r="F14" s="298" t="s">
        <v>457</v>
      </c>
      <c r="G14" s="216" t="s">
        <v>1002</v>
      </c>
      <c r="H14" s="145" t="s">
        <v>471</v>
      </c>
      <c r="I14" s="145" t="s">
        <v>320</v>
      </c>
      <c r="J14" s="145" t="s">
        <v>322</v>
      </c>
      <c r="K14" s="145" t="s">
        <v>342</v>
      </c>
      <c r="L14" s="145" t="s">
        <v>344</v>
      </c>
      <c r="M14" s="145" t="s">
        <v>340</v>
      </c>
      <c r="N14" s="145" t="s">
        <v>346</v>
      </c>
      <c r="O14" s="145" t="s">
        <v>527</v>
      </c>
      <c r="P14" s="298" t="s">
        <v>324</v>
      </c>
      <c r="Q14" s="177" t="s">
        <v>325</v>
      </c>
      <c r="R14" s="177" t="s">
        <v>330</v>
      </c>
      <c r="S14" s="177" t="s">
        <v>331</v>
      </c>
      <c r="T14" s="177" t="s">
        <v>329</v>
      </c>
      <c r="U14" s="177" t="s">
        <v>332</v>
      </c>
      <c r="V14" s="177" t="s">
        <v>326</v>
      </c>
      <c r="W14" s="177" t="s">
        <v>327</v>
      </c>
      <c r="X14" s="177" t="s">
        <v>328</v>
      </c>
      <c r="Y14" s="177" t="s">
        <v>333</v>
      </c>
      <c r="Z14" s="177" t="s">
        <v>334</v>
      </c>
      <c r="AA14" s="177" t="s">
        <v>335</v>
      </c>
      <c r="AB14" s="177" t="s">
        <v>336</v>
      </c>
      <c r="AC14" s="177" t="s">
        <v>861</v>
      </c>
      <c r="AD14" s="177" t="s">
        <v>337</v>
      </c>
      <c r="AE14" s="177" t="s">
        <v>929</v>
      </c>
      <c r="AF14" s="177" t="s">
        <v>338</v>
      </c>
      <c r="AG14" s="177" t="s">
        <v>339</v>
      </c>
      <c r="AH14" s="298" t="s">
        <v>1247</v>
      </c>
      <c r="AI14" s="75" t="s">
        <v>1248</v>
      </c>
      <c r="AJ14" s="141" t="s">
        <v>1249</v>
      </c>
      <c r="AK14" s="298" t="s">
        <v>1250</v>
      </c>
      <c r="AL14" s="75" t="s">
        <v>1251</v>
      </c>
      <c r="AM14" s="141" t="s">
        <v>1252</v>
      </c>
      <c r="AN14" s="298" t="s">
        <v>1253</v>
      </c>
      <c r="AO14" s="75" t="s">
        <v>1254</v>
      </c>
      <c r="AP14" s="141" t="s">
        <v>1255</v>
      </c>
      <c r="AQ14" s="298" t="s">
        <v>348</v>
      </c>
      <c r="AR14" s="75" t="s">
        <v>349</v>
      </c>
      <c r="AS14" s="141" t="s">
        <v>350</v>
      </c>
      <c r="AT14" s="298" t="s">
        <v>1256</v>
      </c>
      <c r="AU14" s="75" t="s">
        <v>1257</v>
      </c>
      <c r="AV14" s="141" t="s">
        <v>1258</v>
      </c>
      <c r="AW14" s="143" t="s">
        <v>351</v>
      </c>
      <c r="AX14" s="141" t="s">
        <v>352</v>
      </c>
      <c r="AY14" s="75" t="s">
        <v>353</v>
      </c>
      <c r="AZ14" s="75" t="s">
        <v>321</v>
      </c>
      <c r="BA14" s="75" t="s">
        <v>323</v>
      </c>
      <c r="BB14" s="75" t="s">
        <v>343</v>
      </c>
      <c r="BC14" s="75" t="s">
        <v>345</v>
      </c>
      <c r="BD14" s="75" t="s">
        <v>341</v>
      </c>
      <c r="BE14" s="75" t="s">
        <v>347</v>
      </c>
      <c r="BF14" s="141" t="s">
        <v>354</v>
      </c>
      <c r="BG14" s="141" t="s">
        <v>355</v>
      </c>
      <c r="BH14" s="177" t="s">
        <v>356</v>
      </c>
      <c r="BI14" s="143" t="s">
        <v>654</v>
      </c>
      <c r="BJ14" s="177" t="s">
        <v>357</v>
      </c>
      <c r="BK14" s="141" t="s">
        <v>358</v>
      </c>
      <c r="BL14" s="298" t="s">
        <v>501</v>
      </c>
      <c r="BM14" s="141" t="s">
        <v>502</v>
      </c>
      <c r="BN14" s="298" t="s">
        <v>368</v>
      </c>
      <c r="BO14" s="141" t="s">
        <v>369</v>
      </c>
      <c r="BP14" s="298" t="s">
        <v>366</v>
      </c>
      <c r="BQ14" s="141" t="s">
        <v>367</v>
      </c>
      <c r="BR14" s="298" t="s">
        <v>370</v>
      </c>
      <c r="BS14" s="141" t="s">
        <v>371</v>
      </c>
      <c r="BT14" s="298" t="s">
        <v>1246</v>
      </c>
      <c r="BU14" s="141" t="s">
        <v>1245</v>
      </c>
      <c r="BV14" s="531" t="s">
        <v>1259</v>
      </c>
      <c r="BW14" s="532" t="s">
        <v>1260</v>
      </c>
      <c r="BX14" s="533" t="s">
        <v>1261</v>
      </c>
      <c r="BY14" s="534" t="s">
        <v>1262</v>
      </c>
      <c r="BZ14" s="531" t="s">
        <v>1263</v>
      </c>
      <c r="CA14" s="532" t="s">
        <v>1264</v>
      </c>
      <c r="CB14" s="531" t="s">
        <v>372</v>
      </c>
      <c r="CC14" s="532" t="s">
        <v>373</v>
      </c>
      <c r="CD14" s="531" t="s">
        <v>1265</v>
      </c>
      <c r="CE14" s="532" t="s">
        <v>1266</v>
      </c>
      <c r="CF14" s="143" t="s">
        <v>384</v>
      </c>
      <c r="CG14" s="75" t="s">
        <v>352</v>
      </c>
      <c r="CH14" s="177" t="s">
        <v>503</v>
      </c>
    </row>
    <row r="15" spans="1:87" s="23" customFormat="1" x14ac:dyDescent="0.2">
      <c r="A15" s="25"/>
      <c r="B15" s="25"/>
      <c r="C15" s="25"/>
      <c r="D15" s="25"/>
      <c r="E15" s="25" t="str">
        <f>B15&amp;"|"&amp;C15&amp;"|"&amp;D15</f>
        <v>||</v>
      </c>
      <c r="F15" s="138" t="str" cm="1">
        <f t="array" ref="F15">IFERROR(1/(1/IF($C15="50+",SUM(SUMIFS(Cascade!#REF!,Cascade!$B:$B,$B15,Cascade!$C:$C,{"50-54","55-59","60-64","65+"},Cascade!$D:$D,$D15)),INDEX(Cascade!#REF!,MATCH($E15,Cascade!$E:$E,0)))),"")</f>
        <v/>
      </c>
      <c r="G15" s="215" t="str" cm="1">
        <f t="array" ref="G15">IFERROR(1/(1/IF($C15="50+",SUM(SUMIFS(Cascade!#REF!,Cascade!$B:$B,$B15,Cascade!$C:$C,{"50-54","55-59","60-64","65+"},Cascade!$D:$D,$D15)),INDEX(Cascade!#REF!,MATCH($E15,Cascade!$E:$E,0)))),"")</f>
        <v/>
      </c>
      <c r="H15" s="97" t="str" cm="1">
        <f t="array" ref="H15">IFERROR(1/(1/IF($C15="50+",SUM(SUMIFS(Cascade!#REF!,Cascade!$B:$B,$B15,Cascade!$C:$C,{"50-54","55-59","60-64","65+"},Cascade!$D:$D,$D15)),INDEX(Cascade!#REF!,MATCH($E15,Cascade!$E:$E,0)))),"")</f>
        <v/>
      </c>
      <c r="I15" s="97" t="str" cm="1">
        <f t="array" ref="I15">IFERROR(1/(1/IF($C15="50+",SUM(SUMIFS(Cascade!#REF!,Cascade!$B:$B,$B15,Cascade!$C:$C,{"50-54","55-59","60-64","65+"},Cascade!$D:$D,$D15)),INDEX(Cascade!#REF!,MATCH($E15,Cascade!$E:$E,0)))),"")</f>
        <v/>
      </c>
      <c r="J15" s="97" t="str" cm="1">
        <f t="array" ref="J15">IFERROR(1/(1/IF($C15="50+",SUM(SUMIFS(Cascade!#REF!,Cascade!$B:$B,$B15,Cascade!$C:$C,{"50-54","55-59","60-64","65+"},Cascade!$D:$D,$D15)),INDEX(Cascade!#REF!,MATCH($E15,Cascade!$E:$E,0)))),"")</f>
        <v/>
      </c>
      <c r="K15" s="97" t="str" cm="1">
        <f t="array" ref="K15">IFERROR(1/(1/IF($C15="50+",SUM(SUMIFS(PMTCT!$AF:$AF,PMTCT!$B:$B,$B15,PMTCT!$C:$C,{"50-54","55-59","60-64","65+"},PMTCT!$D:$D,$D15)),INDEX(PMTCT!$AF:$AF,MATCH($E15,PMTCT!$E:$E,0)))),"")</f>
        <v/>
      </c>
      <c r="L15" s="97" t="str" cm="1">
        <f t="array" ref="L15">IFERROR(1/(1/IF($C15="50+",SUM(SUMIFS(PMTCT!$AV:$AV,PMTCT!$B:$B,$B15,PMTCT!$C:$C,{"50-54","55-59","60-64","65+"},PMTCT!$D:$D,$D15)),INDEX(PMTCT!$AV:$AV,MATCH($E15,PMTCT!$E:$E,0)))),"")</f>
        <v/>
      </c>
      <c r="M15" s="97" t="str" cm="1">
        <f t="array" ref="M15">IFERROR(1/(1/IF($C15="50+",SUM(SUMIFS(TB!$Q:$Q,TB!$B:$B,$B15,TB!$C:$C,{"50-54","55-59","60-64","65+"},TB!$D:$D,$D15)),INDEX(TB!$Q:$Q,MATCH($E15,TB!$E:$E,0)))),"")</f>
        <v/>
      </c>
      <c r="N15" s="97" t="str" cm="1">
        <f t="array" ref="N15">IFERROR(1/(1/IF($C15="50+",SUM(SUMIFS(VMMC!$AC:$AC,VMMC!$B:$B,$B15,VMMC!$C:$C,{"50-54","55-59","60-64","65+"},VMMC!$D:$D,$D15)),INDEX(VMMC!$AC:$AC,MATCH($E15,VMMC!$E:$E,0)))),"")</f>
        <v/>
      </c>
      <c r="O15" s="97" t="str" cm="1">
        <f t="array" ref="O15">IFERROR(1/(1/IF($C15="50+",SUM(SUMIFS(Cascade!#REF!,Cascade!$B:$B,$B15,Cascade!$C:$C,{"50-54","55-59","60-64","65+"},Cascade!$D:$D,$D15)),INDEX(Cascade!#REF!,MATCH($E15,Cascade!$E:$E,0)))),"")</f>
        <v/>
      </c>
      <c r="P15" s="138" t="str">
        <f>IF(OR(SUM($I15)=0,SUM($H15)=0),"",SUM($I15)/SUM($H15))</f>
        <v/>
      </c>
      <c r="Q15" s="215" t="str">
        <f>IF(OR(SUM($J15)=0,SUM($H15)=0),"",SUM($J15)/SUM($H15))</f>
        <v/>
      </c>
      <c r="R15" s="215" t="str">
        <f>IF(OR(SUM($H15)=0,SUM($K15)=0),"",SUM($K15)/SUM($H15))</f>
        <v/>
      </c>
      <c r="S15" s="215" t="str">
        <f>IF(OR(SUM($H15)=0,SUM($L15)=0),"",SUM($L15)/SUM($H15))</f>
        <v/>
      </c>
      <c r="T15" s="215" t="str">
        <f>IF(OR(SUM($H15)=0,SUM($M15)=0),"",SUM($M15)/SUM($H15))</f>
        <v/>
      </c>
      <c r="U15" s="215" t="str">
        <f>IF(OR(SUM($H15)=0,SUM($N15)=0),"",SUM($N15)/SUM($H15))</f>
        <v/>
      </c>
      <c r="V15" s="19"/>
      <c r="W15" s="19"/>
      <c r="X15" s="19"/>
      <c r="Y15" s="19"/>
      <c r="Z15" s="19"/>
      <c r="AA15" s="19"/>
      <c r="AB15" s="19"/>
      <c r="AC15" s="19"/>
      <c r="AD15" s="19"/>
      <c r="AE15" s="19"/>
      <c r="AF15" s="19"/>
      <c r="AG15" s="19" t="str">
        <f>IF(SUM($H15)=0,"",SUM($P15:$AF15))</f>
        <v/>
      </c>
      <c r="AH15" s="138"/>
      <c r="AI15" s="55" t="str">
        <f>IF(OR(SUM($V15)=0,SUM($H15)=0),"",ROUND($H15*$V15,0))</f>
        <v/>
      </c>
      <c r="AJ15" s="55" t="str">
        <f>IF($AI15="","",IF(SUM($AH15)=0,"ENTER VALID YIELD!",ROUND($AI15/$AH15,0)-$AI15))</f>
        <v/>
      </c>
      <c r="AK15" s="138"/>
      <c r="AL15" s="55" t="str">
        <f>IF(OR(SUM($W15)=0,SUM($H15)=0),"",ROUND($H15*$W15,0))</f>
        <v/>
      </c>
      <c r="AM15" s="55" t="str">
        <f>IF($AL15="","",IF(SUM($AK15)=0,"ENTER VALID YIELD!",ROUND($AL15/$AK15,0)-$AL15))</f>
        <v/>
      </c>
      <c r="AN15" s="138"/>
      <c r="AO15" s="55" t="str">
        <f>IF(OR(SUM($X15)=0,SUM($H15)=0),"",ROUND($H15*$X15,0))</f>
        <v/>
      </c>
      <c r="AP15" s="55" t="str">
        <f>IF($AO15="","",IF(SUM($AN15)=0,"ENTER VALID YIELD!",ROUND($AO15/$AN15,0)-$AO15))</f>
        <v/>
      </c>
      <c r="AQ15" s="138"/>
      <c r="AR15" s="55" t="str">
        <f>IF(OR(SUM($Y15)=0,SUM($H15)=0),"",ROUND($H15*$Y15,0))</f>
        <v/>
      </c>
      <c r="AS15" s="55" t="str">
        <f>IF($AR15="","",IF(SUM($AQ15)=0,"ENTER VALID YIELD!",ROUND($AR15/$AQ15,0)-$AR15))</f>
        <v/>
      </c>
      <c r="AT15" s="138"/>
      <c r="AU15" s="55" t="str">
        <f>IF(OR(SUM($Z15)=0,SUM($H15)=0),"",ROUND($H15*$Z15,0))</f>
        <v/>
      </c>
      <c r="AV15" s="55" t="str">
        <f>IF($AU15="","",IF(SUM($AT15)=0,"ENTER VALID YIELD!",ROUND($AU15/$AT15,0)-$AU15))</f>
        <v/>
      </c>
      <c r="AW15" s="91" t="str">
        <f>IF(SUM($H15)=0,"",$H15)</f>
        <v/>
      </c>
      <c r="AX15" s="184" t="str">
        <f>IF(SUM($H15)=0,"",SUM($I15:$N15,$AI15,$AL15,$AO15,$AR15,$AU15,#REF!,#REF!,#REF!,#REF!,#REF!,#REF!))</f>
        <v/>
      </c>
      <c r="AY15" s="97" t="str">
        <f>IF(AND(SUM($AX15)=0,SUM($AW15)=0),"",SUM($AX15)-SUM($AW15))</f>
        <v/>
      </c>
      <c r="AZ15" s="97" t="str" cm="1">
        <f t="array" ref="AZ15">IFERROR(1/(1/IF($C15="50+",SUM(SUMIFS(Cascade!#REF!,Cascade!$B:$B,$B15,Cascade!$C:$C,{"50-54","55-59","60-64","65+"},Cascade!$D:$D,$D15)),INDEX(Cascade!#REF!,MATCH($E15,Cascade!$E:$E,0)))),"")</f>
        <v/>
      </c>
      <c r="BA15" s="97" t="str" cm="1">
        <f t="array" ref="BA15">IFERROR(1/(1/IF($C15="50+",SUM(SUMIFS(Cascade!#REF!,Cascade!$B:$B,$B15,Cascade!$C:$C,{"50-54","55-59","60-64","65+"},Cascade!$D:$D,$D15)),INDEX(Cascade!#REF!,MATCH($E15,Cascade!$E:$E,0)))),"")</f>
        <v/>
      </c>
      <c r="BB15" s="97" t="str" cm="1">
        <f t="array" ref="BB15">IFERROR(1/(1/IF($C15="50+",SUM(SUMIFS(PMTCT!$AG:$AG,PMTCT!$B:$B,$B15,PMTCT!$C:$C,{"50-54","55-59","60-64","65+"},PMTCT!$D:$D,$D15)),INDEX(PMTCT!$AG:$AG,MATCH($E15,PMTCT!$E:$E,0)))),"")</f>
        <v/>
      </c>
      <c r="BC15" s="97" t="str" cm="1">
        <f t="array" ref="BC15">IFERROR(1/(1/IF($C15="50+",SUM(SUMIFS(PMTCT!$AW:$AW,PMTCT!$B:$B,$B15,PMTCT!$C:$C,{"50-54","55-59","60-64","65+"},PMTCT!$D:$D,$D15)),INDEX(PMTCT!$AW:$AW,MATCH($E15,PMTCT!$E:$E,0)))),"")</f>
        <v/>
      </c>
      <c r="BD15" s="97" t="str" cm="1">
        <f t="array" ref="BD15">IFERROR(1/(1/IF($C15="50+",SUM(SUMIFS(TB!$R:$R,TB!$B:$B,$B15,TB!$C:$C,{"50-54","55-59","60-64","65+"},TB!$D:$D,$D15)),INDEX(TB!$R:$R,MATCH($E15,TB!$E:$E,0)))),"")</f>
        <v/>
      </c>
      <c r="BE15" s="97" t="str" cm="1">
        <f t="array" ref="BE15">IFERROR(1/(1/IF($C15="50+",SUM(SUMIFS(VMMC!$AD:$AD,VMMC!$B:$B,$B15,VMMC!$C:$C,{"50-54","55-59","60-64","65+"},VMMC!$D:$D,$D15)),INDEX(VMMC!$AD:$AD,MATCH($E15,VMMC!$E:$E,0)))),"")</f>
        <v/>
      </c>
      <c r="BF15" s="184" t="str">
        <f>IFERROR(1/(1/SUM($AJ15,$AM15,$AP15,$AS15,$AV15,#REF!,#REF!,#REF!,#REF!,#REF!,#REF!,$AZ15:$BE15)),"")</f>
        <v/>
      </c>
      <c r="BG15" s="184" t="str">
        <f>IFERROR(1/(1/SUM($BF15,$AX15)),"")</f>
        <v/>
      </c>
      <c r="BH15" s="19" t="str">
        <f>IF(AND(SUM($AX15)=0,SUM($BG15)=0),"",$AX15/$BG15)</f>
        <v/>
      </c>
      <c r="BI15" s="80"/>
      <c r="BJ15" s="19" t="str">
        <f>IF(OR($C15="01-04",$C15="05-09",SUM($BI15)=0),"",0%)</f>
        <v/>
      </c>
      <c r="BK15" s="55" t="str">
        <f>IF(OR($C15="01-04",$C15="05-09",SUM($BI15)=0),"",ROUND($BI15*(1+$BJ15),0))</f>
        <v/>
      </c>
      <c r="BL15" s="138" t="str">
        <f>IF($D15="Female",100%,"")</f>
        <v/>
      </c>
      <c r="BM15" s="55" t="str" cm="1">
        <f t="array" ref="BM15">IFERROR(ROUND($BL15*IF($C15="50+",SUM(SUMIFS(PMTCT!$AF:$AF,PMTCT!$B:$B,$B15,PMTCT!$C:$C,{"50-54","55-59","60-64","65+"},PMTCT!$D:$D,$D15)),INDEX(PMTCT!$AF:$AF,MATCH($E15,PMTCT!$E:$E,0))),0),"")</f>
        <v/>
      </c>
      <c r="BN15" s="138" t="str">
        <f>IF($D15="Female",100%,"")</f>
        <v/>
      </c>
      <c r="BO15" s="55" t="str" cm="1">
        <f t="array" ref="BO15">IFERROR(ROUND($BN15*IF($C15="50+",SUM(SUMIFS(PMTCT!$AV:$AV,PMTCT!$B:$B,$B15,PMTCT!$C:$C,{"50-54","55-59","60-64","65+"},PMTCT!$D:$D,$D15)),INDEX(PMTCT!$AV:$AV,MATCH($E15,PMTCT!$E:$E,0))),0),"")</f>
        <v/>
      </c>
      <c r="BP15" s="138">
        <v>1</v>
      </c>
      <c r="BQ15" s="55" cm="1">
        <f t="array" ref="BQ15">IFERROR(ROUND($BP15*IF($C15="50+",SUM(SUMIFS(TB!$Q:$Q,TB!$B:$B,$B15,TB!$C:$C,{"50-54","55-59","60-64","65+"},TB!$D:$D,$D15)),INDEX(TB!$Q:$Q,MATCH($E15,TB!$E:$E,0))),0),"")</f>
        <v>0</v>
      </c>
      <c r="BR15" s="138" t="str">
        <f>IF($D15="Male",100%,"")</f>
        <v/>
      </c>
      <c r="BS15" s="70" t="str" cm="1">
        <f t="array" ref="BS15">IFERROR(ROUND($BR14*IF($C14="50+",SUM(SUMIFS(VMMC!$AC:$AC,VMMC!$B:$B,$B14,VMMC!$C:$C,{"50-54","55-59","60-64","65+"},VMMC!$D:$D,$D14)),INDEX(VMMC!$AC:$AC,MATCH($E14,VMMC!$E:$E,0))),0),"")</f>
        <v/>
      </c>
      <c r="BT15" s="138">
        <v>1</v>
      </c>
      <c r="BU15" s="55" cm="1">
        <f t="array" ref="BU15">IFERROR(ROUND($BP15*IF($C15="50+",SUM(SUMIFS(TB!$Q:$Q,TB!$B:$B,$B15,TB!$C:$C,{"50-54","55-59","60-64","65+"},TB!$D:$D,$D15)),INDEX(TB!$Q:$Q,MATCH($E15,TB!$E:$E,0))),0),"")</f>
        <v>0</v>
      </c>
      <c r="BV15" s="138">
        <v>1</v>
      </c>
      <c r="BW15" s="55" t="str" cm="1">
        <f t="array" ref="BW15">IFERROR(ROUND($BV15*IF($C15="50+",SUM(SUMIFS(Cascade!#REF!,Cascade!$B:$B,$B15,Cascade!$C:$C,{"50-54","55-59","60-64","65+"},Cascade!$D:$D,$D15)),INDEX(Cascade!#REF!,MATCH($E15,Cascade!$E:$E,0))),0),"")</f>
        <v/>
      </c>
      <c r="BX15" s="529">
        <v>1</v>
      </c>
      <c r="BY15" s="70"/>
      <c r="BZ15" s="138">
        <v>1</v>
      </c>
      <c r="CA15" s="55" t="str">
        <f>IFERROR(ROUND(#REF!*INDEX('HTS &amp; HTS_RECENT'!#REF!,MATCH($E15,'HTS &amp; HTS_RECENT'!$E:$E,0)),0),"")</f>
        <v/>
      </c>
      <c r="CB15" s="138">
        <v>1</v>
      </c>
      <c r="CC15" s="55" t="str">
        <f>IFERROR(ROUND($BZ15*INDEX('HTS &amp; HTS_RECENT'!$AR:$AR,MATCH($E15,'HTS &amp; HTS_RECENT'!$E:$E,0)),0),"")</f>
        <v/>
      </c>
      <c r="CD15" s="138">
        <v>1</v>
      </c>
      <c r="CE15" s="55" t="str">
        <f>IFERROR(ROUND($CD15*INDEX('HTS &amp; HTS_RECENT'!#REF!,MATCH($E15,'HTS &amp; HTS_RECENT'!$E:$E,0)),0),"")</f>
        <v/>
      </c>
      <c r="CF15" s="91">
        <f>SUM($BM15,$BO15,$BQ15,$BS15,$BW15,$BY15,$CA15,$CC15,$CE15)</f>
        <v>0</v>
      </c>
      <c r="CG15" s="234" t="str">
        <f>INDEX('HTS &amp; HTS_RECENT'!$AX:$AX,MATCH($E15,'HTS &amp; HTS_RECENT'!$E:$E,0))</f>
        <v/>
      </c>
      <c r="CH15" s="215" t="str">
        <f>IF(SUM($CG15)=0,"",$CF15/$CG15)</f>
        <v/>
      </c>
    </row>
    <row r="16" spans="1:87" x14ac:dyDescent="0.2">
      <c r="BS16" s="70"/>
      <c r="BT16" s="70"/>
      <c r="BU16" s="70"/>
    </row>
  </sheetData>
  <mergeCells count="1">
    <mergeCell ref="A2:B3"/>
  </mergeCells>
  <conditionalFormatting sqref="N1:N1048576 U1:U1048576 BE1:BE1048576">
    <cfRule type="expression" dxfId="347" priority="35">
      <formula>OR($D1="Female",$C1="01-04",$C1="05-09",$C1="10-14")</formula>
    </cfRule>
  </conditionalFormatting>
  <conditionalFormatting sqref="W1:X1048576 AK1:AP1048576">
    <cfRule type="expression" dxfId="346" priority="365">
      <formula>AND(ROW(W1)&gt;14,$B1&lt;&gt;"",$C1&lt;&gt;"01-04")</formula>
    </cfRule>
  </conditionalFormatting>
  <conditionalFormatting sqref="BI1:BK1048576">
    <cfRule type="expression" dxfId="345" priority="207">
      <formula>OR($C1="01-04",$C1="05-09")</formula>
    </cfRule>
  </conditionalFormatting>
  <conditionalFormatting sqref="K1:L1048576 R1:S1048576 BB1:BC1048576">
    <cfRule type="expression" dxfId="344" priority="44">
      <formula>OR($D1="Male",$C1="01-04",$C1="05-09")</formula>
    </cfRule>
  </conditionalFormatting>
  <conditionalFormatting sqref="AY1:AY1048576">
    <cfRule type="expression" dxfId="343" priority="690">
      <formula>AND(ISNUMBER($AY1),ROUND(SUM($AY1),0)&lt;&gt;0)</formula>
    </cfRule>
  </conditionalFormatting>
  <conditionalFormatting sqref="AH1:AH1048576 AQ1:AQ1048576 AT1:AT1048576">
    <cfRule type="expression" dxfId="342" priority="40">
      <formula>AND(ISNUMBER(AH1),OR(AND($F1&gt;=0.7,ROUND(AH1,2)&lt;0.1),AND($F1&lt;0.7,ROUND(AH1,2)&lt;0.05)))</formula>
    </cfRule>
  </conditionalFormatting>
  <conditionalFormatting sqref="AJ1:AJ1048576 AM1:AM1048576 AP1:AP1048576 AS1:AS1048576 AV1:AV1048576">
    <cfRule type="containsText" dxfId="341" priority="36" operator="containsText" text="ENTER YIELD!">
      <formula>NOT(ISERROR(SEARCH("ENTER YIELD!",AJ1)))</formula>
    </cfRule>
  </conditionalFormatting>
  <conditionalFormatting sqref="AF1:AF1048576">
    <cfRule type="expression" dxfId="340" priority="2175">
      <formula>AND(ISNUMBER($AF1),ROUND(SUM($F1),2)&gt;=80%,(SUM($H1)*SUM($AF1))&gt;0)</formula>
    </cfRule>
  </conditionalFormatting>
  <conditionalFormatting sqref="P1:AG1048576">
    <cfRule type="expression" dxfId="339" priority="2178">
      <formula>AND(ISNUMBER($AG1),ROUND($AG1,2)&lt;&gt;1,ROUND($H1,0)&lt;&gt;0)</formula>
    </cfRule>
  </conditionalFormatting>
  <conditionalFormatting sqref="F1:G1048576">
    <cfRule type="expression" dxfId="338" priority="15">
      <formula>LEFT($B1,4)="_Mil"</formula>
    </cfRule>
  </conditionalFormatting>
  <conditionalFormatting sqref="AK1:AK1048576 AQ1:AQ1048576 AT1:AT1048576 F1:G1048576 P1:AH1048576 BH1:BH1048576 AN1:AN1048576">
    <cfRule type="expression" dxfId="337" priority="12">
      <formula>AND(ISNUMBER(F1),OR(ROUND(F1,2)&lt;0,ROUND(F1,2)&gt;1))</formula>
    </cfRule>
  </conditionalFormatting>
  <conditionalFormatting sqref="BS16:BU1048576 BQ1:BQ1048576 BO1:BO1048576 H1:O1048576 AI1:AJ1048576 AL1:AM1048576 AO1:AP1048576 AR1:AS1048576 BI1:BI1048576 BK1:BK1048576 AU1:BG1048576 BM1:BM1048576 BW1:BW1048576 BY16:BY1048576 CC1:CC1048576 CA1:CA1048576 CE1:CG1048576">
    <cfRule type="expression" dxfId="336" priority="11">
      <formula>AND(ISNUMBER(H1),ROUND(H1,0)&lt;0)</formula>
    </cfRule>
  </conditionalFormatting>
  <conditionalFormatting sqref="BL1:BO1048576">
    <cfRule type="expression" dxfId="335" priority="9">
      <formula>$D1="Male"</formula>
    </cfRule>
  </conditionalFormatting>
  <conditionalFormatting sqref="BR1:BS15 BR16:BU1048576">
    <cfRule type="expression" dxfId="334" priority="10">
      <formula>$D1="Female"</formula>
    </cfRule>
  </conditionalFormatting>
  <conditionalFormatting sqref="BR1:BR1048576 BP1:BP1048576 BL1:BL1048576 BN1:BN1048576 BV1:BV1048576 CD1:CD1048576 CH1:CH1048576 BX16:BX1048576 CB1:CB1048576 BZ1:BZ1048576">
    <cfRule type="expression" dxfId="333" priority="7">
      <formula>AND(ISNUMBER(BL1),OR(ROUND(BL1,2)&gt;1,ROUND(BL1,2)&lt;0))</formula>
    </cfRule>
    <cfRule type="expression" dxfId="332" priority="8">
      <formula>AND(ISNUMBER(BL1),ROUND(BL1,2)&lt;1)</formula>
    </cfRule>
  </conditionalFormatting>
  <conditionalFormatting sqref="BS1:BS15 BU1:BU15">
    <cfRule type="expression" dxfId="331" priority="6">
      <formula>AND(ISNUMBER(BS1),ROUND(BS1,0)&lt;0)</formula>
    </cfRule>
  </conditionalFormatting>
  <conditionalFormatting sqref="BT1:BT15">
    <cfRule type="expression" dxfId="330" priority="4">
      <formula>AND(ISNUMBER(BT1),OR(ROUND(BT1,2)&gt;1,ROUND(BT1,2)&lt;0))</formula>
    </cfRule>
    <cfRule type="expression" dxfId="329" priority="5">
      <formula>AND(ISNUMBER(BT1),ROUND(BT1,2)&lt;1)</formula>
    </cfRule>
  </conditionalFormatting>
  <hyperlinks>
    <hyperlink ref="AD3" location="HTS!BG:BG" display="Community - Mobile (%)" xr:uid="{E006FFAE-7A20-8446-BB9D-C5A63ED5CBAE}"/>
    <hyperlink ref="AF3" location="HTS!BM:BM" display="Community - Other (%)" xr:uid="{7A0718ED-A870-5F4A-982F-22250833ED99}"/>
    <hyperlink ref="Z3" location="HTS!AU:AU" display="Facility - Emergency (%)" xr:uid="{F8868817-83DA-1041-91DD-0FC127E99A1C}"/>
    <hyperlink ref="V3" location="HTS!AI:AI" display="Facility - Inpatient (%)" xr:uid="{BED9E3C6-D94E-C84E-AEAC-BAD225ACA845}"/>
    <hyperlink ref="X3" location="HTS!AO:AO" display="Facility - Malnutrition (%)" xr:uid="{5F946879-2C14-D84E-8357-DCB4BEBFB4BC}"/>
    <hyperlink ref="W3" location="HTS!AL:AL" display="Facility - Pediatric (%)" xr:uid="{F80E706B-39B3-EA45-82C1-8666C2766CD2}"/>
    <hyperlink ref="AB3" location="HTS!BA:BA" display="Facility - VCT (%)" xr:uid="{96AFECA4-8D1E-9143-A4C2-035297061790}"/>
    <hyperlink ref="AA3" location="HTS!AX:AX" display="Facility - Other PITC (%)" xr:uid="{A6056D15-DE6D-9D43-9343-4416F177D27E}"/>
    <hyperlink ref="AU3" location="HTS!Z:Z" display="Positive" xr:uid="{5F925F42-4472-D64A-B673-9242301DC80B}"/>
    <hyperlink ref="AI3" location="HTS!V:V" display="Positive" xr:uid="{003D86B2-AF8B-624F-9954-688700C762C2}"/>
    <hyperlink ref="AO3" location="HTS!X:X" display="Positive" xr:uid="{88A42BDB-93F0-9746-9973-917FE3E855C9}"/>
    <hyperlink ref="AL3" location="HTS!W:W" display="Positive" xr:uid="{4049DBE9-CA62-B941-8D1D-8B88D1F03D55}"/>
    <hyperlink ref="AR3" location="HTS!Y:Y" display="Positive" xr:uid="{A6D67445-60DB-7B4D-BE45-D8028AC6C038}"/>
    <hyperlink ref="Q3" location="HTS!J:J" display="HTS_INDEX_FAC: Positive (%)" xr:uid="{1FD13CB4-2815-714C-9E0D-BFA34EC9A074}"/>
    <hyperlink ref="Y3" location="HTS!AR:AR" display="Facility - STI Clinic (%)" xr:uid="{43C8E104-EDFB-E34B-97AD-5266A520E66C}"/>
    <hyperlink ref="P3" location="HTS!I:I" display="HTS_INDEX_COM: Positive (%)" xr:uid="{2BA35798-2920-0047-9263-AE9138D115BC}"/>
    <hyperlink ref="AW3" location="HTS!H:H" display="Original HTS_TST_POS (FY23)" xr:uid="{7CF79D4A-82ED-0A43-A4E4-43F4ED251182}"/>
    <hyperlink ref="T3" location="HTS!M:M" display="TB_STAT: New Positive (%)" xr:uid="{18C28BD3-FAC2-974A-A3D5-9CF1B26C23FA}"/>
    <hyperlink ref="S3" location="HTS!L:L" display="HTS_TST PMTCT Post ANC1: Positive (%)" xr:uid="{F1FC89C1-DC5F-B840-AAF9-44A1F4477F09}"/>
    <hyperlink ref="U3" location="HTS!N:N" display="VMMC_CIRC: HIV Positive (%)" xr:uid="{B1FE978A-966A-8843-8592-43CD0B9E86E3}"/>
    <hyperlink ref="F3" location="Cascade!BS:BS" display="Host Country Est. ART Coverage (FY22) (%)" xr:uid="{62E0A0AF-20D9-6845-8B29-307EB64A2270}"/>
    <hyperlink ref="H3" location="Cascade!CB:CB" display="Total HTS_TST_POS (FY23)" xr:uid="{4F5D648D-D7C2-5348-BC20-3F43FA74D673}"/>
    <hyperlink ref="I3" location="Cascade!CT:CT" display="HTS_INDEX Community Positives (FY23)" xr:uid="{F10D394A-A559-CD44-A6BB-3657FE272021}"/>
    <hyperlink ref="K3" location="PMTCT!AF:AF" display="PMTCT_STAT New Positives (FY23)" xr:uid="{812A1C32-C461-DA45-A52E-F20D4356FFAA}"/>
    <hyperlink ref="L3" location="PMTCT!AV:AV" display="HTS_TST Post ANC1 New Positives (FY23)" xr:uid="{D8D811EC-2ACC-F544-8B0B-9B3CA11DE028}"/>
    <hyperlink ref="M3" location="TB!Q:Q" display="TB_STAT New Positives (FY23)" xr:uid="{E57FF0A3-0CCA-514F-A80D-BBE50EC0318F}"/>
    <hyperlink ref="N3" location="VMMC!AC:AC" display="VMMC_CIRC New Positives (FY23)" xr:uid="{844A055A-478B-6640-9164-F1EA9117BE57}"/>
    <hyperlink ref="O3" location="Cascade!CI:CI" display="HTS_TST_POS from All Other Modalities (FY23)" xr:uid="{C5277E53-10C0-2243-A9D4-1D88FF90A312}"/>
    <hyperlink ref="BB3" location="PMTCT!AG:AG" display="PMTCT_STAT New Negatives (FY23)" xr:uid="{59410773-B3DC-854C-945D-B45072CA61F7}"/>
    <hyperlink ref="BC3" location="PMTCT!AW:AW" display="HTS_TST Post ANC1 Negatives (FY23)" xr:uid="{C61C3228-0418-F04A-A70D-6531131C0C12}"/>
    <hyperlink ref="BD3" location="TB!R:R" display="TB_STAT New Negatives (FY22)" xr:uid="{86527BC9-57C0-1640-BE6B-CB6BEA15D2D3}"/>
    <hyperlink ref="BE3" location="VMMC!AD:AD" display="VMMC_CIRC Negatives (FY22)" xr:uid="{3AD47724-6BB1-D148-BE45-144B25A52781}"/>
    <hyperlink ref="J3" location="Cascade!CV:CV" display="HTS_INDEX Facility Positives (FY23)" xr:uid="{F530B28A-AF9A-CF45-8C43-7C26547A0809}"/>
    <hyperlink ref="AZ3" location="Cascade!CU:CU" display="HTS_INDEX Community New Negatives (FY23)" xr:uid="{7614C962-EB54-114D-8144-33CC1CCC8A19}"/>
    <hyperlink ref="BA3" location="Cascade!CW:CW" display="HTS_INDEX Facility New Negatives (FY23)" xr:uid="{9F773D86-C36C-D14F-AD2D-78557CF866D2}"/>
    <hyperlink ref="G3" location="Cascade!AL:AL" display="Host Country Est. PopVLS Rate (VLS/PLHIV) (FY22) (%)" xr:uid="{F30F0EE7-FFA9-BF42-AF25-EB64195A4AA3}"/>
    <hyperlink ref="R3" location="HTS!K:K" display="PMTCT_STAT: New Positive (%)" xr:uid="{92A92D18-3020-A74B-ACBE-46783EF61EC0}"/>
    <hyperlink ref="AC3" location="HTS!BD:BD" display="Facility - SNS (%)" xr:uid="{9C6B8EB4-E4CD-324E-A7F8-FFA83D1EE966}"/>
    <hyperlink ref="AE3" location="HTS!BJ:BJ" display="Community - SNS (%)" xr:uid="{84A2FAC0-0B4D-F443-89ED-C6285FAEB9CA}"/>
    <hyperlink ref="BP3" location="TB!Q:Q" display="% of Positives" xr:uid="{C240581F-0312-414F-99B5-7DC0EEDCE2D4}"/>
    <hyperlink ref="BV3" location="Cascade!CT:CT" display="% of Positives" xr:uid="{8E652247-ECD7-3148-9B98-BE20BACDD9E8}"/>
    <hyperlink ref="BL3" location="PMTCT!AF:AF" display="% of Positives" xr:uid="{F2B49097-C594-1242-BE6B-4FE63474113E}"/>
    <hyperlink ref="BN3" location="PMTCT!AV:AV" display="% of Positives" xr:uid="{564F8A9F-7394-CC4D-8071-B2C639592C77}"/>
    <hyperlink ref="BR3" location="VMMC!AC:AC" display="% of Positives" xr:uid="{475FB800-421E-EC40-BC04-9B9751E0C7DD}"/>
    <hyperlink ref="CD3" location="HTS!AX:AX" display="% of Positives" xr:uid="{BF7AE90C-BE91-3747-B0FE-18CFAFCA5903}"/>
    <hyperlink ref="CG3" location="HTS!BP:BP" display="Final HTS_TST_POS (FY23)" xr:uid="{0E85C024-3561-CF4E-9219-3D965CFB99EF}"/>
    <hyperlink ref="BT3" location="TB!Q:Q" display="% of Positives" xr:uid="{0D3DCDA9-1BA2-2946-9917-5FADB29BAEEA}"/>
    <hyperlink ref="BX3" r:id="rId1" location="HTS!BD:BD" display="applewebdata://8CE5BA76-0C9E-4D95-9564-D158DBE08FFF/ - HTS!BD:BD" xr:uid="{5C3B060A-4CB3-0C4A-BA68-9097D679383B}"/>
    <hyperlink ref="CB3" location="HTS!AR:AR" display="% of Positives" xr:uid="{2B3D71BF-0AFF-4348-873F-5B9B4C8411BC}"/>
    <hyperlink ref="BZ3" location="HTS!BM:BM" display="% of Positives" xr:uid="{B5399C6B-6169-1E44-BA4A-27B67974721B}"/>
  </hyperlinks>
  <pageMargins left="0.7" right="0.7" top="0.75" bottom="0.75" header="0.3" footer="0.3"/>
  <pageSetup orientation="portrait" horizontalDpi="0" verticalDpi="0"/>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K15"/>
  <sheetViews>
    <sheetView zoomScale="130" zoomScaleNormal="13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 style="25" hidden="1" customWidth="1"/>
    <col min="6" max="6" width="11.83203125" style="91" customWidth="1"/>
    <col min="7" max="8" width="11.83203125" style="62" customWidth="1"/>
    <col min="9" max="10" width="11.83203125" style="19" customWidth="1"/>
    <col min="11" max="11" width="11.83203125" style="55" customWidth="1"/>
    <col min="12" max="16384" width="10.83203125" style="23"/>
  </cols>
  <sheetData>
    <row r="1" spans="1:11" s="40" customFormat="1" ht="31" customHeight="1" thickBot="1" x14ac:dyDescent="0.35">
      <c r="A1" s="5" t="s">
        <v>7</v>
      </c>
      <c r="B1" s="5"/>
      <c r="C1" s="1"/>
      <c r="D1" s="1"/>
      <c r="E1" s="1"/>
      <c r="F1" s="89" t="s">
        <v>14</v>
      </c>
      <c r="G1" s="63"/>
      <c r="H1" s="63"/>
      <c r="I1" s="28"/>
      <c r="J1" s="28"/>
      <c r="K1" s="50"/>
    </row>
    <row r="2" spans="1:11" s="39" customFormat="1" ht="19" customHeight="1" x14ac:dyDescent="0.25">
      <c r="A2" s="543" t="s">
        <v>713</v>
      </c>
      <c r="B2" s="540"/>
      <c r="C2" s="2"/>
      <c r="D2" s="2"/>
      <c r="E2" s="2"/>
      <c r="F2" s="90" t="s">
        <v>70</v>
      </c>
      <c r="G2" s="77"/>
      <c r="H2" s="77"/>
      <c r="I2" s="17"/>
      <c r="J2" s="17" t="s">
        <v>2</v>
      </c>
      <c r="K2" s="51" t="s">
        <v>3</v>
      </c>
    </row>
    <row r="3" spans="1:11" ht="117" customHeight="1" thickBot="1" x14ac:dyDescent="0.25">
      <c r="A3" s="541"/>
      <c r="B3" s="542"/>
      <c r="C3" s="30"/>
      <c r="D3" s="30"/>
      <c r="E3" s="30"/>
      <c r="F3" s="123" t="s">
        <v>986</v>
      </c>
      <c r="G3" s="116" t="s">
        <v>987</v>
      </c>
      <c r="H3" s="223" t="s">
        <v>736</v>
      </c>
      <c r="I3" s="338" t="s">
        <v>810</v>
      </c>
      <c r="J3" s="31" t="s">
        <v>934</v>
      </c>
      <c r="K3" s="52" t="s">
        <v>809</v>
      </c>
    </row>
    <row r="4" spans="1:11" x14ac:dyDescent="0.2">
      <c r="A4" s="32"/>
      <c r="B4" s="32"/>
      <c r="C4" s="32"/>
      <c r="D4" s="32" t="s">
        <v>4</v>
      </c>
      <c r="E4" s="32"/>
      <c r="F4" s="88">
        <f>SUBTOTAL(109,F$15:INDEX(F:F,COUNTA($B:$B)+14-COUNTA($B$1:$B$14)))</f>
        <v>0</v>
      </c>
      <c r="G4" s="57">
        <f>SUBTOTAL(109,G$15:INDEX(G:G,COUNTA($B:$B)+14-COUNTA($B$1:$B$14)))</f>
        <v>0</v>
      </c>
      <c r="H4" s="57">
        <f>SUBTOTAL(109,H$15:INDEX(H:H,COUNTA($B:$B)+14-COUNTA($B$1:$B$14)))</f>
        <v>0</v>
      </c>
      <c r="I4" s="33"/>
      <c r="J4" s="33" t="str">
        <f>IF($I$4=0,"",$K$4/$I$4)</f>
        <v/>
      </c>
      <c r="K4" s="54">
        <f>SUBTOTAL(109,K$15:INDEX(K:K,COUNTA($B:$B)+14-COUNTA($B$1:$B$14)))</f>
        <v>0</v>
      </c>
    </row>
    <row r="5" spans="1:11" x14ac:dyDescent="0.2">
      <c r="A5" s="25" t="s">
        <v>95</v>
      </c>
      <c r="B5" s="25" t="s">
        <v>95</v>
      </c>
      <c r="C5" s="25" t="s">
        <v>95</v>
      </c>
      <c r="D5" s="25" t="s">
        <v>95</v>
      </c>
      <c r="E5" s="25" t="s">
        <v>95</v>
      </c>
      <c r="F5" s="91" t="s">
        <v>106</v>
      </c>
      <c r="G5" s="62" t="s">
        <v>106</v>
      </c>
      <c r="H5" s="62" t="s">
        <v>95</v>
      </c>
      <c r="I5" s="19" t="s">
        <v>95</v>
      </c>
      <c r="J5" s="19" t="s">
        <v>95</v>
      </c>
      <c r="K5" s="55" t="s">
        <v>106</v>
      </c>
    </row>
    <row r="6" spans="1:11" x14ac:dyDescent="0.2">
      <c r="A6" s="25" t="s">
        <v>187</v>
      </c>
      <c r="B6" s="25" t="s">
        <v>187</v>
      </c>
      <c r="C6" s="25" t="s">
        <v>187</v>
      </c>
      <c r="D6" s="25" t="s">
        <v>187</v>
      </c>
      <c r="E6" s="25" t="s">
        <v>187</v>
      </c>
      <c r="F6" s="91" t="s">
        <v>107</v>
      </c>
      <c r="G6" s="62" t="s">
        <v>107</v>
      </c>
      <c r="H6" s="62" t="s">
        <v>90</v>
      </c>
      <c r="I6" s="19" t="s">
        <v>108</v>
      </c>
      <c r="J6" s="19" t="s">
        <v>109</v>
      </c>
      <c r="K6" s="55" t="s">
        <v>89</v>
      </c>
    </row>
    <row r="7" spans="1:11" x14ac:dyDescent="0.2">
      <c r="A7" s="25" t="s">
        <v>105</v>
      </c>
      <c r="B7" s="25" t="s">
        <v>105</v>
      </c>
      <c r="C7" s="25" t="s">
        <v>105</v>
      </c>
      <c r="D7" s="25" t="s">
        <v>105</v>
      </c>
      <c r="E7" s="25" t="s">
        <v>105</v>
      </c>
      <c r="F7" s="91" t="s">
        <v>91</v>
      </c>
      <c r="G7" s="62" t="s">
        <v>91</v>
      </c>
      <c r="H7" s="62" t="s">
        <v>91</v>
      </c>
      <c r="I7" s="19" t="s">
        <v>92</v>
      </c>
      <c r="J7" s="19" t="s">
        <v>92</v>
      </c>
      <c r="K7" s="55" t="s">
        <v>91</v>
      </c>
    </row>
    <row r="8" spans="1:11" x14ac:dyDescent="0.2">
      <c r="F8" s="264" t="s">
        <v>438</v>
      </c>
      <c r="G8" s="260" t="s">
        <v>139</v>
      </c>
      <c r="K8" s="257" t="s">
        <v>139</v>
      </c>
    </row>
    <row r="9" spans="1:11" x14ac:dyDescent="0.2">
      <c r="F9" s="264" t="s">
        <v>439</v>
      </c>
      <c r="G9" s="260" t="s">
        <v>140</v>
      </c>
      <c r="K9" s="257" t="s">
        <v>140</v>
      </c>
    </row>
    <row r="10" spans="1:11" x14ac:dyDescent="0.2">
      <c r="F10" s="262" t="s">
        <v>101</v>
      </c>
      <c r="G10" s="260" t="s">
        <v>101</v>
      </c>
      <c r="K10" s="257" t="s">
        <v>101</v>
      </c>
    </row>
    <row r="11" spans="1:11" x14ac:dyDescent="0.2">
      <c r="F11" s="91" t="s">
        <v>191</v>
      </c>
      <c r="G11" s="62" t="s">
        <v>191</v>
      </c>
      <c r="H11" s="62" t="s">
        <v>191</v>
      </c>
      <c r="I11" s="19" t="s">
        <v>191</v>
      </c>
      <c r="J11" s="19" t="s">
        <v>191</v>
      </c>
      <c r="K11" s="55" t="s">
        <v>191</v>
      </c>
    </row>
    <row r="12" spans="1:11" x14ac:dyDescent="0.2">
      <c r="F12" s="91" t="s">
        <v>643</v>
      </c>
      <c r="G12" s="62" t="s">
        <v>643</v>
      </c>
      <c r="H12" s="62" t="s">
        <v>643</v>
      </c>
      <c r="I12" s="19" t="s">
        <v>643</v>
      </c>
      <c r="J12" s="19" t="s">
        <v>643</v>
      </c>
      <c r="K12" s="55" t="s">
        <v>643</v>
      </c>
    </row>
    <row r="14" spans="1:11" x14ac:dyDescent="0.2">
      <c r="A14" s="35" t="s">
        <v>541</v>
      </c>
      <c r="B14" s="35" t="s">
        <v>5</v>
      </c>
      <c r="C14" s="35" t="s">
        <v>34</v>
      </c>
      <c r="D14" s="35" t="s">
        <v>6</v>
      </c>
      <c r="E14" s="35" t="s">
        <v>72</v>
      </c>
      <c r="F14" s="143" t="s">
        <v>497</v>
      </c>
      <c r="G14" s="75" t="s">
        <v>498</v>
      </c>
      <c r="H14" s="75" t="s">
        <v>300</v>
      </c>
      <c r="I14" s="177" t="s">
        <v>499</v>
      </c>
      <c r="J14" s="177" t="s">
        <v>500</v>
      </c>
      <c r="K14" s="141" t="s">
        <v>359</v>
      </c>
    </row>
    <row r="15" spans="1:11" x14ac:dyDescent="0.2">
      <c r="E15" s="25" t="str">
        <f>B15&amp;"|"&amp;C15&amp;"|"&amp;D15</f>
        <v>||</v>
      </c>
      <c r="H15" s="62" t="str">
        <f>IFERROR(1/(1/INDEX(Cascade!#REF!,MATCH($E15,Cascade!$E:$E,0))),"")</f>
        <v/>
      </c>
      <c r="J15" s="19">
        <v>0.5</v>
      </c>
      <c r="K15" s="55" t="str">
        <f>IF(SUM($H15)=0,"",ROUND($J15*$H15,0))</f>
        <v/>
      </c>
    </row>
  </sheetData>
  <mergeCells count="1">
    <mergeCell ref="A2:B3"/>
  </mergeCells>
  <conditionalFormatting sqref="J1:J1048576">
    <cfRule type="expression" dxfId="328" priority="6">
      <formula>AND(ISNUMBER($J1),ROUND($J1,2)&lt;0.5)</formula>
    </cfRule>
  </conditionalFormatting>
  <conditionalFormatting sqref="I1:J1048576">
    <cfRule type="expression" dxfId="327" priority="2">
      <formula>AND(ISNUMBER(I1),OR(ROUND(I1,2)&gt;1,ROUND(I1,2)&lt;0))</formula>
    </cfRule>
  </conditionalFormatting>
  <conditionalFormatting sqref="F1:H1048576 K1:K1048576">
    <cfRule type="expression" dxfId="326" priority="1">
      <formula>AND(ISNUMBER(A1),ROUND(A1,0)&lt;0)</formula>
    </cfRule>
  </conditionalFormatting>
  <hyperlinks>
    <hyperlink ref="H3" location="Cascade!BQ:BQ" display="TX_CURR (FY23)" xr:uid="{C5312933-D9B2-F74B-8895-8CDF64C56415}"/>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 style="25" hidden="1" customWidth="1"/>
    <col min="6" max="6" width="11.83203125" style="80" customWidth="1"/>
    <col min="7" max="7" width="11.83203125" style="58" customWidth="1"/>
    <col min="8" max="11" width="11.83203125" style="19" customWidth="1"/>
    <col min="12" max="15" width="11.83203125" style="55" customWidth="1"/>
    <col min="16" max="16" width="11.83203125" style="80" customWidth="1"/>
    <col min="17" max="17" width="11.83203125" style="79" customWidth="1"/>
    <col min="18" max="18" width="11.83203125" style="58" customWidth="1"/>
    <col min="19" max="19" width="11.83203125" style="215" customWidth="1"/>
    <col min="20" max="20" width="11.83203125" style="97" customWidth="1"/>
    <col min="21" max="21" width="11.83203125" style="215" customWidth="1"/>
    <col min="22" max="22" width="11.83203125" style="19" customWidth="1"/>
    <col min="23" max="24" width="11.83203125" style="55" customWidth="1"/>
    <col min="25" max="25" width="11.83203125" style="138" customWidth="1"/>
    <col min="26" max="27" width="11.83203125" style="55" customWidth="1"/>
    <col min="28" max="29" width="11.83203125" style="19" customWidth="1"/>
    <col min="30" max="16384" width="10.83203125" style="23"/>
  </cols>
  <sheetData>
    <row r="1" spans="1:29" s="40" customFormat="1" ht="31" customHeight="1" x14ac:dyDescent="0.3">
      <c r="A1" s="5" t="s">
        <v>87</v>
      </c>
      <c r="B1" s="5"/>
      <c r="C1" s="1"/>
      <c r="D1" s="1"/>
      <c r="E1" s="1"/>
      <c r="F1" s="86" t="s">
        <v>18</v>
      </c>
      <c r="G1" s="60"/>
      <c r="H1" s="28"/>
      <c r="I1" s="28"/>
      <c r="J1" s="28"/>
      <c r="K1" s="28"/>
      <c r="L1" s="50"/>
      <c r="M1" s="50"/>
      <c r="N1" s="50"/>
      <c r="O1" s="50"/>
      <c r="P1" s="86" t="s">
        <v>19</v>
      </c>
      <c r="Q1" s="93"/>
      <c r="R1" s="63"/>
      <c r="S1" s="211"/>
      <c r="T1" s="93"/>
      <c r="U1" s="211"/>
      <c r="V1" s="28"/>
      <c r="W1" s="50"/>
      <c r="X1" s="50"/>
      <c r="Y1" s="209" t="s">
        <v>40</v>
      </c>
      <c r="Z1" s="50"/>
      <c r="AA1" s="50"/>
      <c r="AB1" s="18"/>
      <c r="AC1" s="18"/>
    </row>
    <row r="2" spans="1:29" s="39" customFormat="1" ht="19" x14ac:dyDescent="0.25">
      <c r="A2" s="2"/>
      <c r="B2" s="2"/>
      <c r="C2" s="2"/>
      <c r="D2" s="2"/>
      <c r="E2" s="2"/>
      <c r="F2" s="87" t="s">
        <v>70</v>
      </c>
      <c r="G2" s="56"/>
      <c r="H2" s="17" t="s">
        <v>2</v>
      </c>
      <c r="I2" s="17"/>
      <c r="J2" s="17"/>
      <c r="K2" s="17"/>
      <c r="L2" s="51" t="s">
        <v>3</v>
      </c>
      <c r="M2" s="51"/>
      <c r="N2" s="51"/>
      <c r="O2" s="51"/>
      <c r="P2" s="87" t="s">
        <v>70</v>
      </c>
      <c r="Q2" s="94"/>
      <c r="R2" s="77"/>
      <c r="S2" s="212"/>
      <c r="T2" s="94"/>
      <c r="U2" s="212" t="s">
        <v>2</v>
      </c>
      <c r="V2" s="17"/>
      <c r="W2" s="51" t="s">
        <v>3</v>
      </c>
      <c r="X2" s="51"/>
      <c r="Y2" s="210" t="s">
        <v>2</v>
      </c>
      <c r="Z2" s="51" t="s">
        <v>3</v>
      </c>
      <c r="AA2" s="51"/>
      <c r="AB2" s="17" t="s">
        <v>70</v>
      </c>
      <c r="AC2" s="17"/>
    </row>
    <row r="3" spans="1:29" ht="117" customHeight="1" x14ac:dyDescent="0.2">
      <c r="A3" s="30"/>
      <c r="B3" s="30"/>
      <c r="C3" s="30"/>
      <c r="D3" s="30"/>
      <c r="E3" s="30"/>
      <c r="F3" s="222" t="s">
        <v>735</v>
      </c>
      <c r="G3" s="223" t="s">
        <v>936</v>
      </c>
      <c r="H3" s="31" t="s">
        <v>980</v>
      </c>
      <c r="I3" s="31" t="s">
        <v>979</v>
      </c>
      <c r="J3" s="31" t="s">
        <v>978</v>
      </c>
      <c r="K3" s="31" t="s">
        <v>977</v>
      </c>
      <c r="L3" s="52" t="s">
        <v>88</v>
      </c>
      <c r="M3" s="52" t="s">
        <v>35</v>
      </c>
      <c r="N3" s="52" t="s">
        <v>36</v>
      </c>
      <c r="O3" s="52" t="s">
        <v>39</v>
      </c>
      <c r="P3" s="123" t="s">
        <v>1037</v>
      </c>
      <c r="Q3" s="95" t="s">
        <v>1039</v>
      </c>
      <c r="R3" s="124" t="s">
        <v>1040</v>
      </c>
      <c r="S3" s="297" t="s">
        <v>1075</v>
      </c>
      <c r="T3" s="95" t="s">
        <v>1045</v>
      </c>
      <c r="U3" s="297" t="s">
        <v>1077</v>
      </c>
      <c r="V3" s="31" t="s">
        <v>1078</v>
      </c>
      <c r="W3" s="52" t="s">
        <v>31</v>
      </c>
      <c r="X3" s="52" t="s">
        <v>32</v>
      </c>
      <c r="Y3" s="304" t="s">
        <v>976</v>
      </c>
      <c r="Z3" s="52" t="s">
        <v>31</v>
      </c>
      <c r="AA3" s="52" t="s">
        <v>32</v>
      </c>
      <c r="AB3" s="302" t="s">
        <v>248</v>
      </c>
      <c r="AC3" s="302" t="s">
        <v>249</v>
      </c>
    </row>
    <row r="4" spans="1:29" x14ac:dyDescent="0.2">
      <c r="A4" s="32"/>
      <c r="B4" s="32"/>
      <c r="C4" s="32"/>
      <c r="D4" s="32" t="s">
        <v>4</v>
      </c>
      <c r="E4" s="32"/>
      <c r="F4" s="88">
        <f>SUBTOTAL(109,F$15:INDEX(F:F,COUNTA($B:$B)+14-COUNTA($B$1:$B$14)))</f>
        <v>0</v>
      </c>
      <c r="G4" s="57">
        <f>SUBTOTAL(109,G$15:INDEX(G:G,COUNTA($B:$B)+14-COUNTA($B$1:$B$14)))</f>
        <v>0</v>
      </c>
      <c r="H4" s="33" t="str">
        <f>IF(SUM($F$4)=0,"",SUM($L$4,$M$4)/$F$4)</f>
        <v/>
      </c>
      <c r="I4" s="33" t="str">
        <f>IF(SUM($G$4)=0,"",SUM($N$4,$O$4)/$G$4)</f>
        <v/>
      </c>
      <c r="J4" s="33" t="str">
        <f>IF(SUM($L$4,$M$4)=0,"",$L$4/SUM($L$4,$M$4))</f>
        <v/>
      </c>
      <c r="K4" s="33" t="str">
        <f>IF(SUM($N$4,$O$4)=0,"",$N$4/SUM($N$4,$O$4))</f>
        <v/>
      </c>
      <c r="L4" s="54">
        <f>SUBTOTAL(109,L$15:INDEX(L:L,COUNTA($B:$B)+14-COUNTA($B$1:$B$14)))</f>
        <v>0</v>
      </c>
      <c r="M4" s="54">
        <f>SUBTOTAL(109,M$15:INDEX(M:M,COUNTA($B:$B)+14-COUNTA($B$1:$B$14)))</f>
        <v>0</v>
      </c>
      <c r="N4" s="54">
        <f>SUBTOTAL(109,N$15:INDEX(N:N,COUNTA($B:$B)+14-COUNTA($B$1:$B$14)))</f>
        <v>0</v>
      </c>
      <c r="O4" s="54">
        <f>SUBTOTAL(109,O$15:INDEX(O:O,COUNTA($B:$B)+14-COUNTA($B$1:$B$14)))</f>
        <v>0</v>
      </c>
      <c r="P4" s="88">
        <f>SUBTOTAL(109,P$15:INDEX(P:P,COUNTA($B:$B)+14-COUNTA($B$1:$B$14)))</f>
        <v>0</v>
      </c>
      <c r="Q4" s="96">
        <f>SUBTOTAL(109,Q$15:INDEX(Q:Q,COUNTA($B:$B)+14-COUNTA($B$1:$B$14)))</f>
        <v>0</v>
      </c>
      <c r="R4" s="57">
        <f>SUBTOTAL(109,R$15:INDEX(R:R,COUNTA($B:$B)+14-COUNTA($B$1:$B$14)))</f>
        <v>0</v>
      </c>
      <c r="S4" s="214" t="str">
        <f>IF(SUM($G4)=0,"",MIN(SUM($P4,$Q4,$R4)/$G4,1))</f>
        <v/>
      </c>
      <c r="T4" s="284">
        <f>SUBTOTAL(109,T$15:INDEX(T:T,COUNTA($B:$B)+14-COUNTA($B$1:$B$14)))</f>
        <v>0</v>
      </c>
      <c r="U4" s="214" t="str">
        <f>IF(SUM($M$4)=0,"",$W$4/$M$4)</f>
        <v/>
      </c>
      <c r="V4" s="33" t="str">
        <f>IF(SUM($O$4)=0,"",$X$4/$T$4)</f>
        <v/>
      </c>
      <c r="W4" s="54">
        <f>SUBTOTAL(109,W$15:INDEX(W:W,COUNTA($B:$B)+14-COUNTA($B$1:$B$14)))</f>
        <v>0</v>
      </c>
      <c r="X4" s="54">
        <f>SUBTOTAL(109,X$15:INDEX(X:X,COUNTA($B:$B)+14-COUNTA($B$1:$B$14)))</f>
        <v>0</v>
      </c>
      <c r="Y4" s="137" t="str">
        <f>IF(SUM($W$4,$X$4)=0,"",SUM($Z$4,$AA$4)/SUM($W$4,$X$4))</f>
        <v/>
      </c>
      <c r="Z4" s="54">
        <f>SUBTOTAL(109,Z$15:INDEX(Z:Z,COUNTA($B:$B)+14-COUNTA($B$1:$B$14)))</f>
        <v>0</v>
      </c>
      <c r="AA4" s="54">
        <f>SUBTOTAL(109,AA$15:INDEX(AA:AA,COUNTA($B:$B)+14-COUNTA($B$1:$B$14)))</f>
        <v>0</v>
      </c>
      <c r="AB4" s="33" t="str">
        <f>IF(SUM($Q4)=0,"",(SUM($Z4)-$Q4)/$Q4)</f>
        <v/>
      </c>
      <c r="AC4" s="33" t="str">
        <f>IF(SUM($R4)=0,"",(SUM($AA4)-$R4)/$R4)</f>
        <v/>
      </c>
    </row>
    <row r="5" spans="1:29" x14ac:dyDescent="0.2">
      <c r="A5" s="25" t="s">
        <v>95</v>
      </c>
      <c r="B5" s="25" t="s">
        <v>95</v>
      </c>
      <c r="C5" s="25" t="s">
        <v>95</v>
      </c>
      <c r="D5" s="25" t="s">
        <v>95</v>
      </c>
      <c r="E5" s="25" t="s">
        <v>95</v>
      </c>
      <c r="F5" s="80" t="s">
        <v>95</v>
      </c>
      <c r="G5" s="58" t="s">
        <v>95</v>
      </c>
      <c r="H5" s="19" t="s">
        <v>95</v>
      </c>
      <c r="I5" s="19" t="s">
        <v>95</v>
      </c>
      <c r="J5" s="19" t="s">
        <v>95</v>
      </c>
      <c r="K5" s="19" t="s">
        <v>95</v>
      </c>
      <c r="L5" s="55" t="s">
        <v>106</v>
      </c>
      <c r="M5" s="55" t="s">
        <v>106</v>
      </c>
      <c r="N5" s="55" t="s">
        <v>106</v>
      </c>
      <c r="O5" s="55" t="s">
        <v>106</v>
      </c>
      <c r="P5" s="80" t="s">
        <v>95</v>
      </c>
      <c r="Q5" s="79" t="s">
        <v>106</v>
      </c>
      <c r="R5" s="58" t="s">
        <v>106</v>
      </c>
      <c r="S5" s="215" t="s">
        <v>95</v>
      </c>
      <c r="T5" s="97" t="s">
        <v>95</v>
      </c>
      <c r="U5" s="215" t="s">
        <v>95</v>
      </c>
      <c r="V5" s="19" t="s">
        <v>95</v>
      </c>
      <c r="W5" s="55" t="s">
        <v>106</v>
      </c>
      <c r="X5" s="55" t="s">
        <v>106</v>
      </c>
      <c r="Y5" s="138" t="s">
        <v>95</v>
      </c>
      <c r="Z5" s="55" t="s">
        <v>106</v>
      </c>
      <c r="AA5" s="55" t="s">
        <v>106</v>
      </c>
      <c r="AB5" s="19" t="s">
        <v>95</v>
      </c>
      <c r="AC5" s="19" t="s">
        <v>95</v>
      </c>
    </row>
    <row r="6" spans="1:29" x14ac:dyDescent="0.2">
      <c r="A6" s="25" t="s">
        <v>187</v>
      </c>
      <c r="B6" s="25" t="s">
        <v>187</v>
      </c>
      <c r="C6" s="25" t="s">
        <v>187</v>
      </c>
      <c r="D6" s="25" t="s">
        <v>187</v>
      </c>
      <c r="E6" s="25" t="s">
        <v>187</v>
      </c>
      <c r="F6" s="80" t="s">
        <v>90</v>
      </c>
      <c r="G6" s="58" t="s">
        <v>90</v>
      </c>
      <c r="H6" s="19" t="s">
        <v>109</v>
      </c>
      <c r="I6" s="19" t="s">
        <v>109</v>
      </c>
      <c r="J6" s="19" t="s">
        <v>108</v>
      </c>
      <c r="K6" s="19" t="s">
        <v>108</v>
      </c>
      <c r="L6" s="55" t="s">
        <v>89</v>
      </c>
      <c r="M6" s="55" t="s">
        <v>89</v>
      </c>
      <c r="N6" s="55" t="s">
        <v>89</v>
      </c>
      <c r="O6" s="55" t="s">
        <v>89</v>
      </c>
      <c r="P6" s="80" t="s">
        <v>108</v>
      </c>
      <c r="Q6" s="79" t="s">
        <v>107</v>
      </c>
      <c r="R6" s="58" t="s">
        <v>107</v>
      </c>
      <c r="S6" s="215" t="s">
        <v>90</v>
      </c>
      <c r="T6" s="97" t="s">
        <v>90</v>
      </c>
      <c r="U6" s="215" t="s">
        <v>109</v>
      </c>
      <c r="V6" s="19" t="s">
        <v>109</v>
      </c>
      <c r="W6" s="55" t="s">
        <v>89</v>
      </c>
      <c r="X6" s="55" t="s">
        <v>89</v>
      </c>
      <c r="Y6" s="138" t="s">
        <v>109</v>
      </c>
      <c r="Z6" s="55" t="s">
        <v>89</v>
      </c>
      <c r="AA6" s="55" t="s">
        <v>89</v>
      </c>
      <c r="AB6" s="19" t="s">
        <v>90</v>
      </c>
      <c r="AC6" s="19" t="s">
        <v>90</v>
      </c>
    </row>
    <row r="7" spans="1:29" x14ac:dyDescent="0.2">
      <c r="A7" s="25" t="s">
        <v>105</v>
      </c>
      <c r="B7" s="25" t="s">
        <v>105</v>
      </c>
      <c r="C7" s="25" t="s">
        <v>105</v>
      </c>
      <c r="D7" s="25" t="s">
        <v>105</v>
      </c>
      <c r="E7" s="25" t="s">
        <v>105</v>
      </c>
      <c r="F7" s="80" t="s">
        <v>91</v>
      </c>
      <c r="G7" s="58" t="s">
        <v>91</v>
      </c>
      <c r="H7" s="19" t="s">
        <v>92</v>
      </c>
      <c r="I7" s="19" t="s">
        <v>92</v>
      </c>
      <c r="J7" s="19" t="s">
        <v>92</v>
      </c>
      <c r="K7" s="19" t="s">
        <v>92</v>
      </c>
      <c r="L7" s="55" t="s">
        <v>91</v>
      </c>
      <c r="M7" s="55" t="s">
        <v>91</v>
      </c>
      <c r="N7" s="55" t="s">
        <v>91</v>
      </c>
      <c r="O7" s="55" t="s">
        <v>91</v>
      </c>
      <c r="P7" s="80" t="s">
        <v>91</v>
      </c>
      <c r="Q7" s="79" t="s">
        <v>91</v>
      </c>
      <c r="R7" s="58" t="s">
        <v>91</v>
      </c>
      <c r="S7" s="215" t="s">
        <v>92</v>
      </c>
      <c r="T7" s="97" t="s">
        <v>91</v>
      </c>
      <c r="U7" s="215" t="s">
        <v>92</v>
      </c>
      <c r="V7" s="19" t="s">
        <v>92</v>
      </c>
      <c r="W7" s="55" t="s">
        <v>91</v>
      </c>
      <c r="X7" s="55" t="s">
        <v>91</v>
      </c>
      <c r="Y7" s="138" t="s">
        <v>92</v>
      </c>
      <c r="Z7" s="55" t="s">
        <v>91</v>
      </c>
      <c r="AA7" s="55" t="s">
        <v>91</v>
      </c>
      <c r="AB7" s="19" t="s">
        <v>92</v>
      </c>
      <c r="AC7" s="19" t="s">
        <v>92</v>
      </c>
    </row>
    <row r="8" spans="1:29" x14ac:dyDescent="0.2">
      <c r="L8" s="257" t="s">
        <v>153</v>
      </c>
      <c r="M8" s="257" t="s">
        <v>153</v>
      </c>
      <c r="N8" s="257" t="s">
        <v>153</v>
      </c>
      <c r="O8" s="257" t="s">
        <v>153</v>
      </c>
      <c r="P8" s="181"/>
      <c r="Q8" s="306" t="s">
        <v>198</v>
      </c>
      <c r="R8" s="260" t="s">
        <v>198</v>
      </c>
      <c r="W8" s="257" t="s">
        <v>197</v>
      </c>
      <c r="X8" s="257" t="s">
        <v>197</v>
      </c>
      <c r="Z8" s="257" t="s">
        <v>198</v>
      </c>
      <c r="AA8" s="257" t="s">
        <v>198</v>
      </c>
    </row>
    <row r="9" spans="1:29" x14ac:dyDescent="0.2">
      <c r="L9" s="257" t="s">
        <v>154</v>
      </c>
      <c r="M9" s="257" t="s">
        <v>154</v>
      </c>
      <c r="N9" s="257" t="s">
        <v>154</v>
      </c>
      <c r="O9" s="257" t="s">
        <v>154</v>
      </c>
      <c r="P9" s="181"/>
      <c r="Q9" s="306" t="s">
        <v>199</v>
      </c>
      <c r="R9" s="260" t="s">
        <v>199</v>
      </c>
      <c r="W9" s="257" t="s">
        <v>196</v>
      </c>
      <c r="X9" s="257" t="s">
        <v>196</v>
      </c>
      <c r="Z9" s="257" t="s">
        <v>199</v>
      </c>
      <c r="AA9" s="257" t="s">
        <v>199</v>
      </c>
    </row>
    <row r="10" spans="1:29" x14ac:dyDescent="0.2">
      <c r="L10" s="257" t="s">
        <v>155</v>
      </c>
      <c r="M10" s="257" t="s">
        <v>156</v>
      </c>
      <c r="N10" s="257" t="s">
        <v>157</v>
      </c>
      <c r="O10" s="257" t="s">
        <v>158</v>
      </c>
      <c r="P10" s="181"/>
      <c r="Q10" s="306" t="s">
        <v>116</v>
      </c>
      <c r="R10" s="260" t="s">
        <v>117</v>
      </c>
      <c r="W10" s="257" t="s">
        <v>116</v>
      </c>
      <c r="X10" s="257" t="s">
        <v>117</v>
      </c>
      <c r="Z10" s="257" t="s">
        <v>116</v>
      </c>
      <c r="AA10" s="257" t="s">
        <v>117</v>
      </c>
    </row>
    <row r="11" spans="1:29" x14ac:dyDescent="0.2">
      <c r="F11" s="80" t="s">
        <v>646</v>
      </c>
      <c r="G11" s="58" t="s">
        <v>646</v>
      </c>
      <c r="H11" s="19" t="s">
        <v>646</v>
      </c>
      <c r="I11" s="19" t="s">
        <v>646</v>
      </c>
      <c r="J11" s="19" t="s">
        <v>646</v>
      </c>
      <c r="K11" s="19" t="s">
        <v>646</v>
      </c>
      <c r="L11" s="55" t="s">
        <v>646</v>
      </c>
      <c r="M11" s="55" t="s">
        <v>646</v>
      </c>
      <c r="N11" s="55" t="s">
        <v>646</v>
      </c>
      <c r="O11" s="55" t="s">
        <v>646</v>
      </c>
      <c r="P11" s="80" t="s">
        <v>646</v>
      </c>
      <c r="Q11" s="79" t="s">
        <v>646</v>
      </c>
      <c r="R11" s="58" t="s">
        <v>646</v>
      </c>
      <c r="S11" s="215" t="s">
        <v>646</v>
      </c>
      <c r="T11" s="97" t="s">
        <v>646</v>
      </c>
      <c r="U11" s="215" t="s">
        <v>646</v>
      </c>
      <c r="V11" s="19" t="s">
        <v>646</v>
      </c>
      <c r="W11" s="55" t="s">
        <v>646</v>
      </c>
      <c r="X11" s="55" t="s">
        <v>646</v>
      </c>
      <c r="Y11" s="138" t="s">
        <v>646</v>
      </c>
      <c r="Z11" s="55" t="s">
        <v>646</v>
      </c>
      <c r="AA11" s="55" t="s">
        <v>646</v>
      </c>
      <c r="AB11" s="19" t="s">
        <v>646</v>
      </c>
      <c r="AC11" s="19" t="s">
        <v>646</v>
      </c>
    </row>
    <row r="12" spans="1:29" x14ac:dyDescent="0.2">
      <c r="F12" s="80" t="s">
        <v>188</v>
      </c>
      <c r="G12" s="58" t="s">
        <v>188</v>
      </c>
      <c r="H12" s="19" t="s">
        <v>188</v>
      </c>
      <c r="I12" s="19" t="s">
        <v>188</v>
      </c>
      <c r="J12" s="19" t="s">
        <v>188</v>
      </c>
      <c r="K12" s="19" t="s">
        <v>188</v>
      </c>
      <c r="L12" s="55" t="s">
        <v>188</v>
      </c>
      <c r="M12" s="55" t="s">
        <v>188</v>
      </c>
      <c r="N12" s="55" t="s">
        <v>188</v>
      </c>
      <c r="O12" s="55" t="s">
        <v>188</v>
      </c>
      <c r="P12" s="80" t="s">
        <v>188</v>
      </c>
      <c r="Q12" s="79" t="s">
        <v>188</v>
      </c>
      <c r="R12" s="58" t="s">
        <v>188</v>
      </c>
      <c r="S12" s="215" t="s">
        <v>188</v>
      </c>
      <c r="T12" s="97" t="s">
        <v>188</v>
      </c>
      <c r="U12" s="215" t="s">
        <v>188</v>
      </c>
      <c r="V12" s="19" t="s">
        <v>188</v>
      </c>
      <c r="W12" s="55" t="s">
        <v>188</v>
      </c>
      <c r="X12" s="55" t="s">
        <v>188</v>
      </c>
      <c r="Y12" s="138" t="s">
        <v>188</v>
      </c>
      <c r="Z12" s="55" t="s">
        <v>188</v>
      </c>
      <c r="AA12" s="55" t="s">
        <v>188</v>
      </c>
      <c r="AB12" s="19" t="s">
        <v>188</v>
      </c>
      <c r="AC12" s="19" t="s">
        <v>188</v>
      </c>
    </row>
    <row r="14" spans="1:29" x14ac:dyDescent="0.2">
      <c r="A14" s="35" t="s">
        <v>541</v>
      </c>
      <c r="B14" s="35" t="s">
        <v>5</v>
      </c>
      <c r="C14" s="37" t="s">
        <v>34</v>
      </c>
      <c r="D14" s="37" t="s">
        <v>6</v>
      </c>
      <c r="E14" s="37" t="s">
        <v>72</v>
      </c>
      <c r="F14" s="143" t="s">
        <v>301</v>
      </c>
      <c r="G14" s="75" t="s">
        <v>299</v>
      </c>
      <c r="H14" s="177" t="s">
        <v>937</v>
      </c>
      <c r="I14" s="177" t="s">
        <v>938</v>
      </c>
      <c r="J14" s="177" t="s">
        <v>385</v>
      </c>
      <c r="K14" s="177" t="s">
        <v>386</v>
      </c>
      <c r="L14" s="141" t="s">
        <v>387</v>
      </c>
      <c r="M14" s="141" t="s">
        <v>388</v>
      </c>
      <c r="N14" s="141" t="s">
        <v>389</v>
      </c>
      <c r="O14" s="141" t="s">
        <v>390</v>
      </c>
      <c r="P14" s="143" t="s">
        <v>1038</v>
      </c>
      <c r="Q14" s="145" t="s">
        <v>395</v>
      </c>
      <c r="R14" s="75" t="s">
        <v>396</v>
      </c>
      <c r="S14" s="216" t="s">
        <v>1046</v>
      </c>
      <c r="T14" s="145" t="s">
        <v>1044</v>
      </c>
      <c r="U14" s="216" t="s">
        <v>391</v>
      </c>
      <c r="V14" s="177" t="s">
        <v>392</v>
      </c>
      <c r="W14" s="141" t="s">
        <v>393</v>
      </c>
      <c r="X14" s="141" t="s">
        <v>394</v>
      </c>
      <c r="Y14" s="298" t="s">
        <v>397</v>
      </c>
      <c r="Z14" s="141" t="s">
        <v>398</v>
      </c>
      <c r="AA14" s="141" t="s">
        <v>399</v>
      </c>
      <c r="AB14" s="177" t="s">
        <v>400</v>
      </c>
      <c r="AC14" s="177" t="s">
        <v>401</v>
      </c>
    </row>
    <row r="15" spans="1:29" x14ac:dyDescent="0.2">
      <c r="E15" s="25" t="str">
        <f>B15&amp;"|"&amp;C15&amp;"|"&amp;D15</f>
        <v>||</v>
      </c>
      <c r="F15" s="80" t="str" cm="1">
        <f t="array" ref="F15">IFERROR(1/(1/IF($C15="&lt;15",SUM(SUMIFS(Cascade!#REF!,Cascade!$B:$B,$B15,Cascade!$C:$C,{"=&lt;01","01-04","05-09","10-14"},Cascade!$D:$D,$D15)),SUM(SUMIFS(Cascade!#REF!,Cascade!$B:$B,$B15,Cascade!$C:$C,{"15-19","20-24","25-29","30-34","35-39","40-44","45-49","50-54","55-59","60-64","65+"},Cascade!$D:$D,$D15)))),"")</f>
        <v/>
      </c>
      <c r="G15" s="58" t="str" cm="1">
        <f t="array" ref="G15">IFERROR(1/(1/IF($C15="&lt;15",SUM(SUMIFS(Cascade!#REF!,Cascade!$B:$B,$B15,Cascade!$C:$C,{"=&lt;01","01-04","05-09","10-14"},Cascade!$D:$D,$D15)),SUM(SUMIFS(Cascade!#REF!,Cascade!$B:$B,$B15,Cascade!$C:$C,{"15-19","20-24","25-29","30-34","35-39","40-44","45-49","50-54","55-59","60-64","65+"},Cascade!$D:$D,$D15)))),"")</f>
        <v/>
      </c>
      <c r="H15" s="19">
        <v>1</v>
      </c>
      <c r="I15" s="19">
        <v>1</v>
      </c>
      <c r="L15" s="55">
        <f>IF(SUM($F15)=0,0,ROUND($F15*$H15*$J15,0))</f>
        <v>0</v>
      </c>
      <c r="M15" s="55">
        <f>IF(SUM($F15)=0,0,ROUND($F15*$H15,0)-$L15)</f>
        <v>0</v>
      </c>
      <c r="N15" s="55">
        <f>IF(SUM($G15)=0,0,ROUND($G15*$I15*$K15,0))</f>
        <v>0</v>
      </c>
      <c r="O15" s="55">
        <f>IF(SUM($G15)=0,0,ROUND($G15*$I15,0)-$N15)</f>
        <v>0</v>
      </c>
      <c r="S15" s="215" t="str">
        <f>IF(SUM($G15)=0,"",MIN(SUM($P15,$Q15,$R15)/$G15,1))</f>
        <v/>
      </c>
      <c r="T15" s="97" t="str">
        <f>IF(SUM($O15)=0,"",MAX($O15-ROUND(SUM($G15)*SUM($I15)*$S15,0),0))</f>
        <v/>
      </c>
      <c r="U15" s="215">
        <v>1</v>
      </c>
      <c r="V15" s="19">
        <v>1</v>
      </c>
      <c r="W15" s="55">
        <f>ROUND(SUM($M15)*$U15,0)</f>
        <v>0</v>
      </c>
      <c r="X15" s="55">
        <f>ROUND(SUM($T15)*$V15,0)</f>
        <v>0</v>
      </c>
      <c r="Y15" s="138">
        <v>0.9</v>
      </c>
      <c r="Z15" s="55">
        <f>ROUND(SUM($W15)*$Y15,0)</f>
        <v>0</v>
      </c>
      <c r="AA15" s="55">
        <f>ROUND(SUM($X15)*$Y15,0)</f>
        <v>0</v>
      </c>
      <c r="AB15" s="19" t="str">
        <f>IF(SUM($Q15)=0,"",(SUM($Z15)-$Q15)/$Q15)</f>
        <v/>
      </c>
      <c r="AC15" s="19" t="str">
        <f>IF(SUM($R15)=0,"",(SUM($AA15)-$R15)/$R15)</f>
        <v/>
      </c>
    </row>
  </sheetData>
  <conditionalFormatting sqref="V1:V1048576 Y1:Y1048576">
    <cfRule type="expression" dxfId="325" priority="7">
      <formula>AND(ISNUMBER(V1),ROUND(SUM(V1),2)&lt;90%)</formula>
    </cfRule>
  </conditionalFormatting>
  <conditionalFormatting sqref="H1:K1048576 U1:V1048576 Y1:Y1048576">
    <cfRule type="expression" dxfId="324" priority="3">
      <formula>AND(ISNUMBER(H1),OR(ROUND(SUM(H1),2)&gt;1,ROUND(SUM(H1),2)&lt;0))</formula>
    </cfRule>
  </conditionalFormatting>
  <conditionalFormatting sqref="H1:H1048576 J1:J1048576">
    <cfRule type="expression" dxfId="323" priority="2164">
      <formula>AND(SUM($F1)&lt;&gt;0,H1="",ROW(H1)&gt;14)</formula>
    </cfRule>
  </conditionalFormatting>
  <conditionalFormatting sqref="I1:I1048576 K1:K1048576">
    <cfRule type="expression" dxfId="322" priority="2166">
      <formula>AND(SUM($G1)&gt;0,I1="",ROW(I1)&gt;14)</formula>
    </cfRule>
  </conditionalFormatting>
  <conditionalFormatting sqref="H1:I1048576 U1:U1048576">
    <cfRule type="expression" dxfId="321" priority="4">
      <formula>AND(ISNUMBER(H1),ROUND(SUM(H1),2)&lt;100%)</formula>
    </cfRule>
  </conditionalFormatting>
  <conditionalFormatting sqref="F1:G1048576 L1:P1048576">
    <cfRule type="expression" dxfId="320" priority="1">
      <formula>AND(ISNUMBER(F1),ROUND(SUM(F1),2)&lt;0)</formula>
    </cfRule>
  </conditionalFormatting>
  <conditionalFormatting sqref="W1:X1048576 Z1:AA1048576">
    <cfRule type="expression" dxfId="319" priority="3284">
      <formula>AND(ISNUMBER(C1),ROUND(SUM(C1),2)&lt;0)</formula>
    </cfRule>
  </conditionalFormatting>
  <conditionalFormatting sqref="R1:S1048576">
    <cfRule type="expression" dxfId="318" priority="3286">
      <formula>AND(ISNUMBER(A1),ROUND(SUM(A1),2)&lt;0)</formula>
    </cfRule>
  </conditionalFormatting>
  <conditionalFormatting sqref="Q1:Q1048576 T1:T1048576">
    <cfRule type="expression" dxfId="317" priority="3287">
      <formula>AND(ISNUMBER(A1),ROUND(SUM(A1),2)&lt;0)</formula>
    </cfRule>
  </conditionalFormatting>
  <hyperlinks>
    <hyperlink ref="F3" location="Cascade!BN:BN" display="TX_NEW (FY23)" xr:uid="{27BB3583-6C2F-684A-B303-5786DBB117DD}"/>
    <hyperlink ref="G3" location="Cascade!AG:AG" display="TX_CURR (FY22)" xr:uid="{B1CE3692-2A00-864A-BB76-1FA9031F16FD}"/>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 style="25" hidden="1" customWidth="1"/>
    <col min="6" max="6" width="11.83203125" style="80" customWidth="1"/>
    <col min="7" max="7" width="11.83203125" style="19" customWidth="1"/>
    <col min="8" max="8" width="11.83203125" style="55" customWidth="1"/>
    <col min="9" max="16384" width="10.83203125" style="23"/>
  </cols>
  <sheetData>
    <row r="1" spans="1:8" s="40" customFormat="1" ht="31" customHeight="1" x14ac:dyDescent="0.3">
      <c r="A1" s="5" t="s">
        <v>11</v>
      </c>
      <c r="B1" s="5"/>
      <c r="C1" s="1"/>
      <c r="D1" s="1"/>
      <c r="E1" s="1"/>
      <c r="F1" s="86" t="s">
        <v>46</v>
      </c>
      <c r="G1" s="28"/>
      <c r="H1" s="50"/>
    </row>
    <row r="2" spans="1:8" s="39" customFormat="1" ht="19" x14ac:dyDescent="0.25">
      <c r="A2" s="2"/>
      <c r="B2" s="2"/>
      <c r="C2" s="2"/>
      <c r="D2" s="2"/>
      <c r="E2" s="2"/>
      <c r="F2" s="87" t="s">
        <v>70</v>
      </c>
      <c r="G2" s="17" t="s">
        <v>2</v>
      </c>
      <c r="H2" s="51" t="s">
        <v>3</v>
      </c>
    </row>
    <row r="3" spans="1:8" ht="117" customHeight="1" x14ac:dyDescent="0.2">
      <c r="A3" s="30"/>
      <c r="B3" s="30"/>
      <c r="C3" s="30"/>
      <c r="D3" s="30"/>
      <c r="E3" s="30"/>
      <c r="F3" s="123" t="s">
        <v>811</v>
      </c>
      <c r="G3" s="31" t="s">
        <v>245</v>
      </c>
      <c r="H3" s="52" t="s">
        <v>812</v>
      </c>
    </row>
    <row r="4" spans="1:8" x14ac:dyDescent="0.2">
      <c r="A4" s="32"/>
      <c r="B4" s="32"/>
      <c r="C4" s="32"/>
      <c r="D4" s="32" t="s">
        <v>4</v>
      </c>
      <c r="E4" s="32"/>
      <c r="F4" s="88">
        <f>SUBTOTAL(109,F$15:INDEX(F:F,COUNTA($B:$B)+14-COUNTA($B$1:$B$14)))</f>
        <v>0</v>
      </c>
      <c r="G4" s="33" t="str">
        <f>IF($F$4=0,"",$H$4/$F$4-1)</f>
        <v/>
      </c>
      <c r="H4" s="54">
        <f>SUBTOTAL(109,H$15:INDEX(H:H,COUNTA($B:$B)+14-COUNTA($B$1:$B$14)))</f>
        <v>0</v>
      </c>
    </row>
    <row r="5" spans="1:8" x14ac:dyDescent="0.2">
      <c r="A5" s="25" t="s">
        <v>95</v>
      </c>
      <c r="B5" s="25" t="s">
        <v>95</v>
      </c>
      <c r="C5" s="25" t="s">
        <v>95</v>
      </c>
      <c r="D5" s="25" t="s">
        <v>95</v>
      </c>
      <c r="E5" s="25" t="s">
        <v>95</v>
      </c>
      <c r="F5" s="80" t="s">
        <v>106</v>
      </c>
      <c r="G5" s="19" t="s">
        <v>95</v>
      </c>
      <c r="H5" s="55" t="s">
        <v>106</v>
      </c>
    </row>
    <row r="6" spans="1:8" x14ac:dyDescent="0.2">
      <c r="A6" s="25" t="s">
        <v>187</v>
      </c>
      <c r="B6" s="25" t="s">
        <v>187</v>
      </c>
      <c r="C6" s="25" t="s">
        <v>187</v>
      </c>
      <c r="D6" s="25" t="s">
        <v>187</v>
      </c>
      <c r="E6" s="25" t="s">
        <v>187</v>
      </c>
      <c r="F6" s="80" t="s">
        <v>107</v>
      </c>
      <c r="G6" s="19" t="s">
        <v>109</v>
      </c>
      <c r="H6" s="55" t="s">
        <v>89</v>
      </c>
    </row>
    <row r="7" spans="1:8" x14ac:dyDescent="0.2">
      <c r="A7" s="25" t="s">
        <v>105</v>
      </c>
      <c r="B7" s="25" t="s">
        <v>105</v>
      </c>
      <c r="C7" s="25" t="s">
        <v>105</v>
      </c>
      <c r="D7" s="25" t="s">
        <v>105</v>
      </c>
      <c r="E7" s="25" t="s">
        <v>105</v>
      </c>
      <c r="F7" s="80" t="s">
        <v>91</v>
      </c>
      <c r="G7" s="19" t="s">
        <v>92</v>
      </c>
      <c r="H7" s="55" t="s">
        <v>91</v>
      </c>
    </row>
    <row r="8" spans="1:8" x14ac:dyDescent="0.2">
      <c r="F8" s="262" t="s">
        <v>177</v>
      </c>
      <c r="H8" s="257" t="s">
        <v>177</v>
      </c>
    </row>
    <row r="9" spans="1:8" x14ac:dyDescent="0.2">
      <c r="F9" s="262" t="s">
        <v>178</v>
      </c>
      <c r="H9" s="257" t="s">
        <v>178</v>
      </c>
    </row>
    <row r="10" spans="1:8" x14ac:dyDescent="0.2">
      <c r="F10" s="262"/>
      <c r="H10" s="257"/>
    </row>
    <row r="11" spans="1:8" x14ac:dyDescent="0.2">
      <c r="F11" s="80" t="s">
        <v>951</v>
      </c>
      <c r="G11" s="34" t="s">
        <v>951</v>
      </c>
      <c r="H11" s="55" t="s">
        <v>951</v>
      </c>
    </row>
    <row r="12" spans="1:8" x14ac:dyDescent="0.2">
      <c r="F12" s="80" t="s">
        <v>188</v>
      </c>
      <c r="G12" s="19" t="s">
        <v>188</v>
      </c>
      <c r="H12" s="55" t="s">
        <v>188</v>
      </c>
    </row>
    <row r="14" spans="1:8" x14ac:dyDescent="0.2">
      <c r="A14" s="37" t="s">
        <v>541</v>
      </c>
      <c r="B14" s="37" t="s">
        <v>5</v>
      </c>
      <c r="C14" s="37" t="s">
        <v>34</v>
      </c>
      <c r="D14" s="37" t="s">
        <v>6</v>
      </c>
      <c r="E14" s="37" t="s">
        <v>72</v>
      </c>
      <c r="F14" s="143" t="s">
        <v>422</v>
      </c>
      <c r="G14" s="177" t="s">
        <v>505</v>
      </c>
      <c r="H14" s="141" t="s">
        <v>423</v>
      </c>
    </row>
    <row r="15" spans="1:8" x14ac:dyDescent="0.2">
      <c r="E15" s="25" t="str">
        <f>B15&amp;"|"&amp;C15&amp;"|"&amp;D15</f>
        <v>||</v>
      </c>
      <c r="G15" s="19" t="str">
        <f>IF(SUM($F15)=0,"",0%)</f>
        <v/>
      </c>
      <c r="H15" s="55" t="str">
        <f>IF(SUM($F15)=0,"",ROUND($F15*(1+$G15),0))</f>
        <v/>
      </c>
    </row>
  </sheetData>
  <conditionalFormatting sqref="F1:F1048576 H1:H1048576">
    <cfRule type="expression" dxfId="316" priority="2">
      <formula>AND(ISNUMBER(D1),ROUND(D1,0)&lt;0)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U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21" width="11.83203125" customWidth="1"/>
  </cols>
  <sheetData>
    <row r="1" spans="1:21" s="40" customFormat="1" ht="31" customHeight="1" x14ac:dyDescent="0.3">
      <c r="A1" s="5" t="s">
        <v>10</v>
      </c>
      <c r="B1" s="5"/>
      <c r="C1" s="1"/>
      <c r="D1" s="1"/>
      <c r="E1" s="1"/>
      <c r="F1" s="121" t="s">
        <v>45</v>
      </c>
      <c r="G1" s="121"/>
      <c r="H1" s="121"/>
      <c r="I1" s="50"/>
      <c r="J1" s="28"/>
      <c r="K1" s="28"/>
      <c r="L1" s="28"/>
      <c r="M1" s="28"/>
      <c r="N1" s="28"/>
      <c r="O1" s="50"/>
      <c r="P1" s="50"/>
      <c r="Q1" s="50"/>
      <c r="R1" s="50"/>
      <c r="S1" s="50"/>
      <c r="T1" s="209" t="s">
        <v>47</v>
      </c>
      <c r="U1" s="50"/>
    </row>
    <row r="2" spans="1:21" s="39" customFormat="1" ht="19" x14ac:dyDescent="0.25">
      <c r="A2" s="2"/>
      <c r="B2" s="2"/>
      <c r="C2" s="2"/>
      <c r="D2" s="2"/>
      <c r="E2" s="2"/>
      <c r="F2" s="152" t="s">
        <v>70</v>
      </c>
      <c r="G2" s="152"/>
      <c r="H2" s="152"/>
      <c r="I2" s="56"/>
      <c r="J2" s="17" t="s">
        <v>2</v>
      </c>
      <c r="K2" s="17"/>
      <c r="L2" s="17"/>
      <c r="M2" s="17"/>
      <c r="N2" s="17"/>
      <c r="O2" s="51" t="s">
        <v>3</v>
      </c>
      <c r="P2" s="51"/>
      <c r="Q2" s="51"/>
      <c r="R2" s="51"/>
      <c r="S2" s="51"/>
      <c r="T2" s="210" t="s">
        <v>2</v>
      </c>
      <c r="U2" s="51" t="s">
        <v>3</v>
      </c>
    </row>
    <row r="3" spans="1:21" s="23" customFormat="1" ht="117" customHeight="1" x14ac:dyDescent="0.2">
      <c r="A3" s="30"/>
      <c r="B3" s="30"/>
      <c r="C3" s="30"/>
      <c r="D3" s="30"/>
      <c r="E3" s="30"/>
      <c r="F3" s="223" t="s">
        <v>560</v>
      </c>
      <c r="G3" s="116" t="s">
        <v>454</v>
      </c>
      <c r="H3" s="116" t="s">
        <v>813</v>
      </c>
      <c r="I3" s="116" t="s">
        <v>811</v>
      </c>
      <c r="J3" s="31" t="s">
        <v>244</v>
      </c>
      <c r="K3" s="31" t="s">
        <v>990</v>
      </c>
      <c r="L3" s="31" t="s">
        <v>991</v>
      </c>
      <c r="M3" s="302" t="s">
        <v>992</v>
      </c>
      <c r="N3" s="31" t="s">
        <v>993</v>
      </c>
      <c r="O3" s="52" t="s">
        <v>262</v>
      </c>
      <c r="P3" s="52" t="s">
        <v>451</v>
      </c>
      <c r="Q3" s="52" t="s">
        <v>452</v>
      </c>
      <c r="R3" s="52" t="s">
        <v>538</v>
      </c>
      <c r="S3" s="52" t="s">
        <v>539</v>
      </c>
      <c r="T3" s="304" t="s">
        <v>1041</v>
      </c>
      <c r="U3" s="52" t="s">
        <v>994</v>
      </c>
    </row>
    <row r="4" spans="1:21" s="23" customFormat="1" x14ac:dyDescent="0.2">
      <c r="A4" s="32"/>
      <c r="B4" s="32"/>
      <c r="C4" s="32"/>
      <c r="D4" s="32" t="s">
        <v>4</v>
      </c>
      <c r="E4" s="32"/>
      <c r="F4" s="72">
        <f>SUBTOTAL(109,F$15:INDEX(F:F,COUNTA($B:$B)+14-COUNTA($B$1:$B$14)))</f>
        <v>0</v>
      </c>
      <c r="G4" s="150"/>
      <c r="H4" s="57">
        <f>SUBTOTAL(109,H$15:INDEX(H:H,COUNTA($B:$B)+14-COUNTA($B$1:$B$14)))</f>
        <v>0</v>
      </c>
      <c r="I4" s="57">
        <f>SUBTOTAL(109,I$15:INDEX(I:I,COUNTA($B:$B)+14-COUNTA($B$1:$B$14)))</f>
        <v>0</v>
      </c>
      <c r="J4" s="33" t="str">
        <f>IF($I$4=0,"",$O$4/$I$4-1)</f>
        <v/>
      </c>
      <c r="K4" s="33" t="str">
        <f>IF($O$4=0,"",$P$4/$O$4)</f>
        <v/>
      </c>
      <c r="L4" s="33" t="str">
        <f>IF($O$4=0,"",$Q$4/$O$4)</f>
        <v/>
      </c>
      <c r="M4" s="33" t="str">
        <f>IF($O$4=0,"",SUM($R$4,$S$4)/$O$4)</f>
        <v/>
      </c>
      <c r="N4" s="33" t="str">
        <f>IF(SUM($R$4,$S$4)=0,"",$R$4/SUM($R$4,$S$4))</f>
        <v/>
      </c>
      <c r="O4" s="54">
        <f>SUBTOTAL(109,O$15:INDEX(O:O,COUNTA($B:$B)+14-COUNTA($B$1:$B$14)))</f>
        <v>0</v>
      </c>
      <c r="P4" s="54">
        <f>SUBTOTAL(109,P$15:INDEX(P:P,COUNTA($B:$B)+14-COUNTA($B$1:$B$14)))</f>
        <v>0</v>
      </c>
      <c r="Q4" s="54">
        <f>SUBTOTAL(109,Q$15:INDEX(Q:Q,COUNTA($B:$B)+14-COUNTA($B$1:$B$14)))</f>
        <v>0</v>
      </c>
      <c r="R4" s="54">
        <f>SUBTOTAL(109,R$15:INDEX(R:R,COUNTA($B:$B)+14-COUNTA($B$1:$B$14)))</f>
        <v>0</v>
      </c>
      <c r="S4" s="54">
        <f>SUBTOTAL(109,S$15:INDEX(S:S,COUNTA($B:$B)+14-COUNTA($B$1:$B$14)))</f>
        <v>0</v>
      </c>
      <c r="T4" s="137" t="str">
        <f>IF(SUM($R$4,$S$4)=0,"",$U$4/SUM($R$4,$S$4))</f>
        <v/>
      </c>
      <c r="U4" s="54">
        <f>SUBTOTAL(109,U$15:INDEX(U:U,COUNTA($B:$B)+14-COUNTA($B$1:$B$14)))</f>
        <v>0</v>
      </c>
    </row>
    <row r="5" spans="1:21" s="23" customFormat="1" x14ac:dyDescent="0.2">
      <c r="A5" s="25" t="s">
        <v>95</v>
      </c>
      <c r="B5" s="25" t="s">
        <v>95</v>
      </c>
      <c r="C5" s="25" t="s">
        <v>95</v>
      </c>
      <c r="D5" s="25" t="s">
        <v>95</v>
      </c>
      <c r="E5" s="25" t="s">
        <v>95</v>
      </c>
      <c r="F5" s="178" t="s">
        <v>95</v>
      </c>
      <c r="G5" s="178" t="s">
        <v>95</v>
      </c>
      <c r="H5" s="178" t="s">
        <v>95</v>
      </c>
      <c r="I5" s="178" t="s">
        <v>95</v>
      </c>
      <c r="J5" s="19" t="s">
        <v>95</v>
      </c>
      <c r="K5" s="19" t="s">
        <v>95</v>
      </c>
      <c r="L5" s="19" t="s">
        <v>95</v>
      </c>
      <c r="M5" s="19" t="s">
        <v>95</v>
      </c>
      <c r="N5" s="19" t="s">
        <v>95</v>
      </c>
      <c r="O5" s="55" t="s">
        <v>95</v>
      </c>
      <c r="P5" s="55" t="s">
        <v>106</v>
      </c>
      <c r="Q5" s="55" t="s">
        <v>106</v>
      </c>
      <c r="R5" s="55" t="s">
        <v>106</v>
      </c>
      <c r="S5" s="55" t="s">
        <v>106</v>
      </c>
      <c r="T5" s="138" t="s">
        <v>95</v>
      </c>
      <c r="U5" s="55" t="s">
        <v>106</v>
      </c>
    </row>
    <row r="6" spans="1:21" s="23" customFormat="1" x14ac:dyDescent="0.2">
      <c r="A6" s="25" t="s">
        <v>187</v>
      </c>
      <c r="B6" s="25" t="s">
        <v>187</v>
      </c>
      <c r="C6" s="25" t="s">
        <v>187</v>
      </c>
      <c r="D6" s="25" t="s">
        <v>187</v>
      </c>
      <c r="E6" s="25" t="s">
        <v>187</v>
      </c>
      <c r="F6" s="178" t="s">
        <v>90</v>
      </c>
      <c r="G6" s="178" t="s">
        <v>108</v>
      </c>
      <c r="H6" s="178" t="s">
        <v>108</v>
      </c>
      <c r="I6" s="178" t="s">
        <v>108</v>
      </c>
      <c r="J6" s="19" t="s">
        <v>109</v>
      </c>
      <c r="K6" s="19" t="s">
        <v>109</v>
      </c>
      <c r="L6" s="19" t="s">
        <v>109</v>
      </c>
      <c r="M6" s="19" t="s">
        <v>109</v>
      </c>
      <c r="N6" s="19" t="s">
        <v>109</v>
      </c>
      <c r="O6" s="55" t="s">
        <v>90</v>
      </c>
      <c r="P6" s="55" t="s">
        <v>89</v>
      </c>
      <c r="Q6" s="55" t="s">
        <v>89</v>
      </c>
      <c r="R6" s="55" t="s">
        <v>89</v>
      </c>
      <c r="S6" s="55" t="s">
        <v>89</v>
      </c>
      <c r="T6" s="138" t="s">
        <v>109</v>
      </c>
      <c r="U6" s="55" t="s">
        <v>89</v>
      </c>
    </row>
    <row r="7" spans="1:21" s="23" customFormat="1" x14ac:dyDescent="0.2">
      <c r="A7" s="25" t="s">
        <v>105</v>
      </c>
      <c r="B7" s="25" t="s">
        <v>105</v>
      </c>
      <c r="C7" s="25" t="s">
        <v>105</v>
      </c>
      <c r="D7" s="25" t="s">
        <v>105</v>
      </c>
      <c r="E7" s="25" t="s">
        <v>105</v>
      </c>
      <c r="F7" s="178" t="s">
        <v>91</v>
      </c>
      <c r="G7" s="178" t="s">
        <v>105</v>
      </c>
      <c r="H7" s="178" t="s">
        <v>91</v>
      </c>
      <c r="I7" s="58" t="s">
        <v>91</v>
      </c>
      <c r="J7" s="19" t="s">
        <v>92</v>
      </c>
      <c r="K7" s="19" t="s">
        <v>92</v>
      </c>
      <c r="L7" s="19" t="s">
        <v>92</v>
      </c>
      <c r="M7" s="19" t="s">
        <v>92</v>
      </c>
      <c r="N7" s="19" t="s">
        <v>92</v>
      </c>
      <c r="O7" s="55" t="s">
        <v>91</v>
      </c>
      <c r="P7" s="55" t="s">
        <v>91</v>
      </c>
      <c r="Q7" s="55" t="s">
        <v>91</v>
      </c>
      <c r="R7" s="55" t="s">
        <v>91</v>
      </c>
      <c r="S7" s="55" t="s">
        <v>91</v>
      </c>
      <c r="T7" s="138" t="s">
        <v>92</v>
      </c>
      <c r="U7" s="55" t="s">
        <v>91</v>
      </c>
    </row>
    <row r="8" spans="1:21" s="23" customFormat="1" x14ac:dyDescent="0.2">
      <c r="A8" s="25"/>
      <c r="B8" s="25"/>
      <c r="C8" s="25"/>
      <c r="D8" s="25"/>
      <c r="E8" s="25"/>
      <c r="F8" s="178"/>
      <c r="G8" s="150"/>
      <c r="H8" s="273" t="s">
        <v>959</v>
      </c>
      <c r="I8" s="265" t="s">
        <v>960</v>
      </c>
      <c r="J8" s="19"/>
      <c r="K8" s="19"/>
      <c r="L8" s="19"/>
      <c r="M8" s="19"/>
      <c r="N8" s="19"/>
      <c r="O8" s="55"/>
      <c r="P8" s="275" t="s">
        <v>657</v>
      </c>
      <c r="Q8" s="275" t="s">
        <v>655</v>
      </c>
      <c r="R8" s="257" t="s">
        <v>659</v>
      </c>
      <c r="S8" s="257" t="s">
        <v>659</v>
      </c>
      <c r="T8" s="279"/>
      <c r="U8" s="257" t="s">
        <v>161</v>
      </c>
    </row>
    <row r="9" spans="1:21" s="23" customFormat="1" x14ac:dyDescent="0.2">
      <c r="A9" s="25"/>
      <c r="B9" s="25"/>
      <c r="C9" s="25"/>
      <c r="D9" s="25"/>
      <c r="E9" s="25"/>
      <c r="F9" s="178"/>
      <c r="G9" s="150"/>
      <c r="H9" s="273" t="s">
        <v>961</v>
      </c>
      <c r="I9" s="265" t="s">
        <v>962</v>
      </c>
      <c r="J9" s="19"/>
      <c r="K9" s="19"/>
      <c r="L9" s="19"/>
      <c r="M9" s="19"/>
      <c r="N9" s="19"/>
      <c r="O9" s="55"/>
      <c r="P9" s="275" t="s">
        <v>658</v>
      </c>
      <c r="Q9" s="275" t="s">
        <v>656</v>
      </c>
      <c r="R9" s="257" t="s">
        <v>660</v>
      </c>
      <c r="S9" s="257" t="s">
        <v>660</v>
      </c>
      <c r="T9" s="279"/>
      <c r="U9" s="257" t="s">
        <v>162</v>
      </c>
    </row>
    <row r="10" spans="1:21" s="23" customFormat="1" x14ac:dyDescent="0.2">
      <c r="A10" s="25"/>
      <c r="B10" s="25"/>
      <c r="C10" s="25"/>
      <c r="D10" s="25"/>
      <c r="E10" s="25"/>
      <c r="F10" s="178"/>
      <c r="G10" s="150"/>
      <c r="H10" s="274"/>
      <c r="I10" s="260"/>
      <c r="J10" s="19"/>
      <c r="K10" s="19"/>
      <c r="L10" s="19"/>
      <c r="M10" s="19"/>
      <c r="N10" s="19"/>
      <c r="O10" s="55"/>
      <c r="P10" s="257"/>
      <c r="Q10" s="257"/>
      <c r="R10" s="257" t="s">
        <v>160</v>
      </c>
      <c r="S10" s="257" t="s">
        <v>159</v>
      </c>
      <c r="T10" s="279"/>
      <c r="U10" s="257"/>
    </row>
    <row r="11" spans="1:21" s="23" customFormat="1" x14ac:dyDescent="0.2">
      <c r="A11" s="25"/>
      <c r="B11" s="25"/>
      <c r="C11" s="25"/>
      <c r="D11" s="25"/>
      <c r="E11" s="25"/>
      <c r="F11" s="178" t="s">
        <v>647</v>
      </c>
      <c r="G11" s="150"/>
      <c r="H11" s="178" t="s">
        <v>647</v>
      </c>
      <c r="I11" s="58" t="s">
        <v>647</v>
      </c>
      <c r="J11" s="34" t="s">
        <v>647</v>
      </c>
      <c r="K11" s="34" t="s">
        <v>648</v>
      </c>
      <c r="L11" s="34" t="s">
        <v>649</v>
      </c>
      <c r="M11" s="34" t="s">
        <v>647</v>
      </c>
      <c r="N11" s="19" t="s">
        <v>647</v>
      </c>
      <c r="O11" s="55" t="s">
        <v>647</v>
      </c>
      <c r="P11" s="55" t="s">
        <v>648</v>
      </c>
      <c r="Q11" s="55" t="s">
        <v>649</v>
      </c>
      <c r="R11" s="55" t="s">
        <v>647</v>
      </c>
      <c r="S11" s="55" t="s">
        <v>647</v>
      </c>
      <c r="T11" s="138" t="s">
        <v>650</v>
      </c>
      <c r="U11" s="55" t="s">
        <v>650</v>
      </c>
    </row>
    <row r="12" spans="1:21" s="23" customFormat="1" x14ac:dyDescent="0.2">
      <c r="A12" s="25"/>
      <c r="B12" s="25"/>
      <c r="C12" s="25"/>
      <c r="D12" s="25"/>
      <c r="E12" s="25"/>
      <c r="F12" s="178" t="s">
        <v>188</v>
      </c>
      <c r="G12" s="150"/>
      <c r="H12" s="178" t="s">
        <v>188</v>
      </c>
      <c r="I12" s="58" t="s">
        <v>188</v>
      </c>
      <c r="J12" s="34" t="s">
        <v>188</v>
      </c>
      <c r="K12" s="34" t="s">
        <v>643</v>
      </c>
      <c r="L12" s="34" t="s">
        <v>188</v>
      </c>
      <c r="M12" s="34" t="s">
        <v>188</v>
      </c>
      <c r="N12" s="19" t="s">
        <v>188</v>
      </c>
      <c r="O12" s="55" t="s">
        <v>188</v>
      </c>
      <c r="P12" s="55" t="s">
        <v>643</v>
      </c>
      <c r="Q12" s="55" t="s">
        <v>188</v>
      </c>
      <c r="R12" s="55" t="s">
        <v>188</v>
      </c>
      <c r="S12" s="55" t="s">
        <v>188</v>
      </c>
      <c r="T12" s="138" t="s">
        <v>188</v>
      </c>
      <c r="U12" s="55" t="s">
        <v>188</v>
      </c>
    </row>
    <row r="13" spans="1:21" s="23" customFormat="1" x14ac:dyDescent="0.2">
      <c r="A13" s="25"/>
      <c r="B13" s="25"/>
      <c r="C13" s="25"/>
      <c r="D13" s="25"/>
      <c r="E13" s="25"/>
      <c r="F13" s="178"/>
      <c r="G13" s="150"/>
      <c r="H13" s="178"/>
      <c r="I13" s="58"/>
      <c r="J13" s="19"/>
      <c r="K13" s="19"/>
      <c r="L13" s="19"/>
      <c r="M13" s="19"/>
      <c r="N13" s="19"/>
      <c r="O13" s="55"/>
      <c r="P13" s="55"/>
      <c r="Q13" s="55"/>
      <c r="R13" s="55"/>
      <c r="S13" s="55"/>
      <c r="T13" s="138"/>
      <c r="U13" s="55"/>
    </row>
    <row r="14" spans="1:21" s="23" customFormat="1" x14ac:dyDescent="0.2">
      <c r="A14" s="35" t="s">
        <v>541</v>
      </c>
      <c r="B14" s="35" t="s">
        <v>5</v>
      </c>
      <c r="C14" s="35" t="s">
        <v>34</v>
      </c>
      <c r="D14" s="35" t="s">
        <v>6</v>
      </c>
      <c r="E14" s="35" t="s">
        <v>72</v>
      </c>
      <c r="F14" s="148" t="s">
        <v>286</v>
      </c>
      <c r="G14" s="151" t="s">
        <v>509</v>
      </c>
      <c r="H14" s="148" t="s">
        <v>537</v>
      </c>
      <c r="I14" s="75" t="s">
        <v>424</v>
      </c>
      <c r="J14" s="177" t="s">
        <v>512</v>
      </c>
      <c r="K14" s="177" t="s">
        <v>513</v>
      </c>
      <c r="L14" s="177" t="s">
        <v>515</v>
      </c>
      <c r="M14" s="177" t="s">
        <v>514</v>
      </c>
      <c r="N14" s="177" t="s">
        <v>516</v>
      </c>
      <c r="O14" s="141" t="s">
        <v>518</v>
      </c>
      <c r="P14" s="141" t="s">
        <v>453</v>
      </c>
      <c r="Q14" s="141" t="s">
        <v>519</v>
      </c>
      <c r="R14" s="141" t="s">
        <v>517</v>
      </c>
      <c r="S14" s="141" t="s">
        <v>425</v>
      </c>
      <c r="T14" s="298" t="s">
        <v>520</v>
      </c>
      <c r="U14" s="141" t="s">
        <v>426</v>
      </c>
    </row>
    <row r="15" spans="1:21" s="23" customFormat="1" x14ac:dyDescent="0.2">
      <c r="A15" s="25"/>
      <c r="B15" s="25"/>
      <c r="C15" s="25"/>
      <c r="D15" s="25"/>
      <c r="E15" s="25" t="str">
        <f>B15&amp;"|"&amp;C15&amp;"|"&amp;D15</f>
        <v>||</v>
      </c>
      <c r="F15" s="58" t="str" cm="1">
        <f t="array" ref="F15">IFERROR(1/(1/IF(OR($C15="15-17",$C15="18-20"),ROUND(INDEX(Cascade!#REF!,MATCH($B15&amp;"|"&amp;"15-19"&amp;"|"&amp;$D15,Cascade!$E:$E,0))/2,0),IF($C15="18+",SUM(SUMIFS(Cascade!#REF!,Cascade!$B:$B,$B15,Cascade!$C:$C,{"20-24","25-29","30-34","35-39","40-44","45-49","50-54","55-59","60-64","65+"},Cascade!$D:$D,$D15)),INDEX(Cascade!#REF!,MATCH($E15,Cascade!$E:$E,0))))),"")</f>
        <v/>
      </c>
      <c r="G15" s="150"/>
      <c r="H15" s="150"/>
      <c r="I15" s="58"/>
      <c r="J15" s="19" t="str">
        <f>IF(SUM($I15)=0,"",0%)</f>
        <v/>
      </c>
      <c r="K15" s="19"/>
      <c r="L15" s="19"/>
      <c r="M15" s="19">
        <f>1-IF(NOT(AND($D15="Female",OR($C15="10-14",$C15="15-17"))),0,$K15)-IF(NOT(OR($C15="05-09",$C15="10-14")),0,$L15)</f>
        <v>1</v>
      </c>
      <c r="N15" s="19">
        <f>IF(SUM($M15)=0,"",20%)</f>
        <v>0.2</v>
      </c>
      <c r="O15" s="55" t="str">
        <f>IF(SUM($I15)&lt;=0,"",ROUND($I15*(1+$J15),0))</f>
        <v/>
      </c>
      <c r="P15" s="55" t="str">
        <f>IF(OR(AND(SUM($K15)=0,SUM($O15)=0),NOT(AND($D15="Female",$G15="Y",OR($C15="10-14",$C15="15-17")))),"",ROUND($O15*$K15,0))</f>
        <v/>
      </c>
      <c r="Q15" s="55" t="str">
        <f>IF(OR(AND(SUM($L15)=0,SUM($O15)=0),NOT(OR($C15="10-14",$C15="05-09"))),"",ROUND($O15*$L15,0))</f>
        <v/>
      </c>
      <c r="R15" s="55" t="str">
        <f>IF(SUM($O15)=0,"",ROUND($O15*$M15*$N15,0))</f>
        <v/>
      </c>
      <c r="S15" s="55" t="str">
        <f>IF(SUM($O15)=0,"",ROUND($O15*$M15,0)-$R15)</f>
        <v/>
      </c>
      <c r="T15" s="138" t="str">
        <f>IF(OR($C15="18+",$C15="18-20",SUM($O15)=0),"",100%)</f>
        <v/>
      </c>
      <c r="U15" s="67" t="str">
        <f>IF(OR($C15="18+",$C15="18-20",(SUM($R15,$S15)=0)),"",ROUND(SUM($R15,$S15)*$T15,0))</f>
        <v/>
      </c>
    </row>
  </sheetData>
  <conditionalFormatting sqref="T1:U1048576">
    <cfRule type="expression" dxfId="315" priority="26">
      <formula>OR($C1="18-20",$C1="18+")</formula>
    </cfRule>
  </conditionalFormatting>
  <conditionalFormatting sqref="N1:N1048576">
    <cfRule type="expression" dxfId="314" priority="24">
      <formula>AND(ISNUMBER($N1),ROUND(SUM($N1),2)&lt;20%)</formula>
    </cfRule>
  </conditionalFormatting>
  <conditionalFormatting sqref="K1:K1048576 P1:P1048576">
    <cfRule type="expression" dxfId="313" priority="18">
      <formula>AND($B1&lt;&gt;"",ROW(K1)&gt;14,NOT(AND($D1="Female",$G1="Y",OR($C1="10-14",$C1="15-17"))))</formula>
    </cfRule>
  </conditionalFormatting>
  <conditionalFormatting sqref="Q1:Q1048576 L1:L1048576">
    <cfRule type="expression" dxfId="312" priority="17">
      <formula>AND($E1&lt;&gt;"",ROW(L1)&gt;14,NOT(OR($C1="05-09",$C1="10-14")))</formula>
    </cfRule>
  </conditionalFormatting>
  <conditionalFormatting sqref="F1:F1048576">
    <cfRule type="expression" dxfId="311" priority="4">
      <formula>AND(ROW(F1)&gt;14,LEFT(B1,4)="_Mil")</formula>
    </cfRule>
  </conditionalFormatting>
  <conditionalFormatting sqref="F1:F1048576 H1:I1048576 O1:S1048576 U1:U1048576">
    <cfRule type="expression" dxfId="310" priority="2">
      <formula>AND(ISNUMBER(F1),ROUND(SUM(F1),0)&lt;0)</formula>
    </cfRule>
  </conditionalFormatting>
  <conditionalFormatting sqref="K1:N1048576 T1:T1048576">
    <cfRule type="expression" dxfId="309" priority="1">
      <formula>AND(ISNUMBER(K1),OR(ROUND(SUM(K1),2)&lt;0,ROUND(SUM(K1),2)&gt;1))</formula>
    </cfRule>
  </conditionalFormatting>
  <conditionalFormatting sqref="T1:T1048576">
    <cfRule type="expression" dxfId="308" priority="25">
      <formula>AND(ISNUMBER($T1),SUM($R1,$S1)&gt;0,ROUND(SUM($T1),2)&lt;1)</formula>
    </cfRule>
  </conditionalFormatting>
  <hyperlinks>
    <hyperlink ref="F3" location="Cascade!H:H" display="Host Country Est. PLHIV (FY22)" xr:uid="{E49CE538-4BEA-0D40-9E3C-81F7C46E1E54}"/>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style="25" customWidth="1"/>
    <col min="2" max="2" width="52.33203125" style="25" customWidth="1"/>
    <col min="3" max="3" width="11.83203125" style="80" customWidth="1"/>
    <col min="4" max="4" width="11.83203125" style="58" customWidth="1"/>
    <col min="5" max="6" width="11.83203125" style="19" customWidth="1"/>
    <col min="7" max="8" width="11.83203125" style="55" customWidth="1"/>
    <col min="9" max="16384" width="10.83203125" style="23"/>
  </cols>
  <sheetData>
    <row r="1" spans="1:8" s="20" customFormat="1" ht="31" customHeight="1" x14ac:dyDescent="0.2">
      <c r="A1" s="29" t="s">
        <v>13</v>
      </c>
      <c r="B1" s="29"/>
      <c r="C1" s="341" t="s">
        <v>24</v>
      </c>
      <c r="D1" s="121"/>
      <c r="E1" s="340"/>
      <c r="F1" s="340"/>
      <c r="G1" s="121"/>
      <c r="H1" s="121"/>
    </row>
    <row r="2" spans="1:8" s="21" customFormat="1" ht="19" x14ac:dyDescent="0.25">
      <c r="A2" s="7"/>
      <c r="B2" s="7"/>
      <c r="C2" s="87" t="s">
        <v>70</v>
      </c>
      <c r="D2" s="56"/>
      <c r="E2" s="17" t="s">
        <v>2</v>
      </c>
      <c r="F2" s="17"/>
      <c r="G2" s="51" t="s">
        <v>3</v>
      </c>
      <c r="H2" s="51"/>
    </row>
    <row r="3" spans="1:8" ht="117" customHeight="1" x14ac:dyDescent="0.2">
      <c r="C3" s="123" t="s">
        <v>816</v>
      </c>
      <c r="D3" s="116" t="s">
        <v>817</v>
      </c>
      <c r="E3" s="31" t="s">
        <v>939</v>
      </c>
      <c r="F3" s="31" t="s">
        <v>940</v>
      </c>
      <c r="G3" s="52" t="s">
        <v>814</v>
      </c>
      <c r="H3" s="52" t="s">
        <v>815</v>
      </c>
    </row>
    <row r="4" spans="1:8" x14ac:dyDescent="0.2">
      <c r="A4" s="32"/>
      <c r="B4" s="32" t="s">
        <v>4</v>
      </c>
      <c r="C4" s="80">
        <f>SUBTOTAL(109,C$15:INDEX(C:C,COUNTA($B:$B)+14-COUNTA($B$1:$B$14)))</f>
        <v>0</v>
      </c>
      <c r="D4" s="58">
        <f>SUBTOTAL(109,D$15:INDEX(D:D,COUNTA($B:$B)+14-COUNTA($B$1:$B$14)))</f>
        <v>0</v>
      </c>
      <c r="E4" s="19" t="str">
        <f>IF($C$4=0,"",$G$4/$C$4-1)</f>
        <v/>
      </c>
      <c r="F4" s="19" t="str">
        <f>IF($D$4=0,"",$H$4/$D$4-1)</f>
        <v/>
      </c>
      <c r="G4" s="55">
        <f>SUBTOTAL(109,G$15:INDEX(G:G,COUNTA($B:$B)+14-COUNTA($B$1:$B$14)))</f>
        <v>0</v>
      </c>
      <c r="H4" s="55">
        <f>SUBTOTAL(109,H$15:INDEX(H:H,COUNTA($B:$B)+14-COUNTA($B$1:$B$14)))</f>
        <v>0</v>
      </c>
    </row>
    <row r="5" spans="1:8" x14ac:dyDescent="0.2">
      <c r="A5" s="32" t="s">
        <v>95</v>
      </c>
      <c r="B5" s="32" t="s">
        <v>95</v>
      </c>
      <c r="C5" s="80" t="s">
        <v>106</v>
      </c>
      <c r="D5" s="58" t="s">
        <v>106</v>
      </c>
      <c r="E5" s="19" t="s">
        <v>95</v>
      </c>
      <c r="F5" s="19" t="s">
        <v>95</v>
      </c>
      <c r="G5" s="55" t="s">
        <v>106</v>
      </c>
      <c r="H5" s="55" t="s">
        <v>106</v>
      </c>
    </row>
    <row r="6" spans="1:8" x14ac:dyDescent="0.2">
      <c r="A6" s="32" t="s">
        <v>187</v>
      </c>
      <c r="B6" s="32" t="s">
        <v>187</v>
      </c>
      <c r="C6" s="80" t="s">
        <v>107</v>
      </c>
      <c r="D6" s="58" t="s">
        <v>107</v>
      </c>
      <c r="E6" s="19" t="s">
        <v>109</v>
      </c>
      <c r="F6" s="19" t="s">
        <v>109</v>
      </c>
      <c r="G6" s="55" t="s">
        <v>89</v>
      </c>
      <c r="H6" s="55" t="s">
        <v>89</v>
      </c>
    </row>
    <row r="7" spans="1:8" x14ac:dyDescent="0.2">
      <c r="A7" s="32" t="s">
        <v>105</v>
      </c>
      <c r="B7" s="32" t="s">
        <v>105</v>
      </c>
      <c r="C7" s="80" t="s">
        <v>91</v>
      </c>
      <c r="D7" s="58" t="s">
        <v>91</v>
      </c>
      <c r="E7" s="19" t="s">
        <v>92</v>
      </c>
      <c r="F7" s="19" t="s">
        <v>92</v>
      </c>
      <c r="G7" s="55" t="s">
        <v>91</v>
      </c>
      <c r="H7" s="55" t="s">
        <v>91</v>
      </c>
    </row>
    <row r="8" spans="1:8" x14ac:dyDescent="0.2">
      <c r="A8" s="32"/>
      <c r="B8" s="32"/>
      <c r="C8" s="262" t="s">
        <v>183</v>
      </c>
      <c r="D8" s="260" t="s">
        <v>183</v>
      </c>
      <c r="G8" s="257" t="s">
        <v>183</v>
      </c>
      <c r="H8" s="257" t="s">
        <v>183</v>
      </c>
    </row>
    <row r="9" spans="1:8" x14ac:dyDescent="0.2">
      <c r="A9" s="32"/>
      <c r="B9" s="32"/>
      <c r="C9" s="262" t="s">
        <v>184</v>
      </c>
      <c r="D9" s="260" t="s">
        <v>184</v>
      </c>
      <c r="G9" s="257" t="s">
        <v>184</v>
      </c>
      <c r="H9" s="257" t="s">
        <v>184</v>
      </c>
    </row>
    <row r="10" spans="1:8" x14ac:dyDescent="0.2">
      <c r="A10" s="32"/>
      <c r="B10" s="32"/>
      <c r="C10" s="262" t="s">
        <v>185</v>
      </c>
      <c r="D10" s="260" t="s">
        <v>186</v>
      </c>
      <c r="G10" s="257" t="s">
        <v>185</v>
      </c>
      <c r="H10" s="257" t="s">
        <v>186</v>
      </c>
    </row>
    <row r="11" spans="1:8" x14ac:dyDescent="0.2">
      <c r="A11" s="32"/>
      <c r="B11" s="32"/>
    </row>
    <row r="12" spans="1:8" x14ac:dyDescent="0.2">
      <c r="A12" s="32"/>
      <c r="B12" s="32"/>
    </row>
    <row r="13" spans="1:8" x14ac:dyDescent="0.2">
      <c r="A13" s="32"/>
      <c r="B13" s="32"/>
    </row>
    <row r="14" spans="1:8" x14ac:dyDescent="0.2">
      <c r="A14" s="35" t="s">
        <v>541</v>
      </c>
      <c r="B14" s="35" t="s">
        <v>5</v>
      </c>
      <c r="C14" s="143" t="s">
        <v>430</v>
      </c>
      <c r="D14" s="312" t="s">
        <v>431</v>
      </c>
      <c r="E14" s="314" t="s">
        <v>507</v>
      </c>
      <c r="F14" s="314" t="s">
        <v>508</v>
      </c>
      <c r="G14" s="308" t="s">
        <v>432</v>
      </c>
      <c r="H14" s="308" t="s">
        <v>433</v>
      </c>
    </row>
    <row r="15" spans="1:8" x14ac:dyDescent="0.2">
      <c r="E15" s="19" t="str">
        <f>IF(SUM($C15)=0,"",0%)</f>
        <v/>
      </c>
      <c r="F15" s="19" t="str">
        <f>IF(SUM($D15)=0,"",0%)</f>
        <v/>
      </c>
      <c r="G15" s="55" t="str">
        <f>IF(SUM($C15)=0,"",ROUND($C15*(1+$E15),0))</f>
        <v/>
      </c>
      <c r="H15" s="55" t="str">
        <f>IF(SUM($D15)=0,"",ROUND($D15*(1+$F15),0))</f>
        <v/>
      </c>
    </row>
  </sheetData>
  <conditionalFormatting sqref="G1:H1048576 C1:D1048576">
    <cfRule type="expression" dxfId="307" priority="2">
      <formula>AND(ISNUMBER(C1),ROUND(SUM(C1),0)&lt;0)</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V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33203125" style="25" hidden="1" customWidth="1"/>
    <col min="6" max="6" width="11.83203125" style="80" customWidth="1"/>
    <col min="7" max="17" width="11.83203125" style="58" customWidth="1"/>
    <col min="18" max="20" width="11.83203125" style="176" customWidth="1"/>
    <col min="21" max="22" width="12.6640625" style="55" customWidth="1"/>
    <col min="23" max="16384" width="10.83203125" style="23"/>
  </cols>
  <sheetData>
    <row r="1" spans="1:22" s="40" customFormat="1" ht="31" customHeight="1" thickBot="1" x14ac:dyDescent="0.35">
      <c r="A1" s="5" t="s">
        <v>440</v>
      </c>
      <c r="B1" s="5"/>
      <c r="C1" s="1"/>
      <c r="D1" s="1"/>
      <c r="E1" s="1"/>
      <c r="F1" s="86" t="s">
        <v>441</v>
      </c>
      <c r="G1" s="60"/>
      <c r="H1" s="322"/>
      <c r="I1" s="322"/>
      <c r="J1" s="322"/>
      <c r="K1" s="322"/>
      <c r="L1" s="322"/>
      <c r="M1" s="60"/>
      <c r="N1" s="60"/>
      <c r="O1" s="60"/>
      <c r="P1" s="60"/>
      <c r="Q1" s="60"/>
      <c r="R1" s="18"/>
      <c r="S1" s="18"/>
      <c r="T1" s="18"/>
      <c r="U1" s="50"/>
      <c r="V1" s="50"/>
    </row>
    <row r="2" spans="1:22" s="39" customFormat="1" ht="19" x14ac:dyDescent="0.25">
      <c r="A2" s="543" t="s">
        <v>941</v>
      </c>
      <c r="B2" s="540"/>
      <c r="C2" s="2"/>
      <c r="D2" s="2"/>
      <c r="E2" s="2"/>
      <c r="F2" s="87" t="s">
        <v>70</v>
      </c>
      <c r="G2" s="56"/>
      <c r="H2" s="133"/>
      <c r="I2" s="133"/>
      <c r="J2" s="133"/>
      <c r="K2" s="133"/>
      <c r="L2" s="133"/>
      <c r="M2" s="56"/>
      <c r="N2" s="56"/>
      <c r="O2" s="56"/>
      <c r="P2" s="56"/>
      <c r="Q2" s="56"/>
      <c r="R2" s="17"/>
      <c r="S2" s="17" t="s">
        <v>2</v>
      </c>
      <c r="T2" s="17"/>
      <c r="U2" s="51" t="s">
        <v>3</v>
      </c>
      <c r="V2" s="51"/>
    </row>
    <row r="3" spans="1:22" ht="117" customHeight="1" thickBot="1" x14ac:dyDescent="0.25">
      <c r="A3" s="541"/>
      <c r="B3" s="542"/>
      <c r="C3" s="30"/>
      <c r="D3" s="30"/>
      <c r="E3" s="30"/>
      <c r="F3" s="344" t="s">
        <v>755</v>
      </c>
      <c r="G3" s="59" t="s">
        <v>1076</v>
      </c>
      <c r="H3" s="287" t="s">
        <v>818</v>
      </c>
      <c r="I3" s="287" t="s">
        <v>942</v>
      </c>
      <c r="J3" s="287" t="s">
        <v>819</v>
      </c>
      <c r="K3" s="287" t="s">
        <v>943</v>
      </c>
      <c r="L3" s="287" t="s">
        <v>944</v>
      </c>
      <c r="M3" s="116" t="s">
        <v>820</v>
      </c>
      <c r="N3" s="116" t="s">
        <v>821</v>
      </c>
      <c r="O3" s="116" t="s">
        <v>822</v>
      </c>
      <c r="P3" s="116" t="s">
        <v>823</v>
      </c>
      <c r="Q3" s="116" t="s">
        <v>824</v>
      </c>
      <c r="R3" s="283" t="s">
        <v>825</v>
      </c>
      <c r="S3" s="172" t="s">
        <v>997</v>
      </c>
      <c r="T3" s="172" t="s">
        <v>826</v>
      </c>
      <c r="U3" s="52" t="s">
        <v>995</v>
      </c>
      <c r="V3" s="52" t="s">
        <v>996</v>
      </c>
    </row>
    <row r="4" spans="1:22" x14ac:dyDescent="0.2">
      <c r="A4" s="32"/>
      <c r="B4" s="32"/>
      <c r="C4" s="32"/>
      <c r="D4" s="32" t="s">
        <v>4</v>
      </c>
      <c r="E4" s="32"/>
      <c r="F4" s="88">
        <f>SUBTOTAL(109,F$15:INDEX(F:F,COUNTA($B:$B)+14-COUNTA($B$1:$B$14)))</f>
        <v>0</v>
      </c>
      <c r="G4" s="57">
        <f>SUBTOTAL(109,G$15:INDEX(G:G,COUNTA($B:$B)+14-COUNTA($B$1:$B$14)))</f>
        <v>0</v>
      </c>
      <c r="H4" s="57">
        <f>SUBTOTAL(109,H$15:INDEX(H:H,COUNTA($B:$B)+14-COUNTA($B$1:$B$14)))</f>
        <v>0</v>
      </c>
      <c r="I4" s="57">
        <f>SUBTOTAL(109,I$15:INDEX(I:I,COUNTA($B:$B)+14-COUNTA($B$1:$B$14)))</f>
        <v>0</v>
      </c>
      <c r="J4" s="57">
        <f>SUBTOTAL(109,J$15:INDEX(J:J,COUNTA($B:$B)+14-COUNTA($B$1:$B$14)))</f>
        <v>0</v>
      </c>
      <c r="K4" s="57">
        <f>SUBTOTAL(109,K$15:INDEX(K:K,COUNTA($B:$B)+14-COUNTA($B$1:$B$14)))</f>
        <v>0</v>
      </c>
      <c r="L4" s="57">
        <f>SUBTOTAL(109,L$15:INDEX(L:L,COUNTA($B:$B)+14-COUNTA($B$1:$B$14)))</f>
        <v>0</v>
      </c>
      <c r="M4" s="57">
        <f>SUBTOTAL(109,M$15:INDEX(M:M,COUNTA($B:$B)+14-COUNTA($B$1:$B$14)))</f>
        <v>0</v>
      </c>
      <c r="N4" s="57">
        <f>SUBTOTAL(109,N$15:INDEX(N:N,COUNTA($B:$B)+14-COUNTA($B$1:$B$14)))</f>
        <v>0</v>
      </c>
      <c r="O4" s="57">
        <f>SUBTOTAL(109,O$15:INDEX(O:O,COUNTA($B:$B)+14-COUNTA($B$1:$B$14)))</f>
        <v>0</v>
      </c>
      <c r="P4" s="57">
        <f>SUBTOTAL(109,P$15:INDEX(P:P,COUNTA($B:$B)+14-COUNTA($B$1:$B$14)))</f>
        <v>0</v>
      </c>
      <c r="Q4" s="57">
        <f>SUBTOTAL(109,Q$15:INDEX(Q:Q,COUNTA($B:$B)+14-COUNTA($B$1:$B$14)))</f>
        <v>0</v>
      </c>
      <c r="R4" s="174" t="str">
        <f>IF($Q$4=0,"",SUM($O$4,$P$4)/$Q$4)</f>
        <v/>
      </c>
      <c r="S4" s="174" t="str">
        <f>IF($U$4=0,"",$V$4/$U$4)</f>
        <v/>
      </c>
      <c r="T4" s="174" t="str">
        <f>IF($Q$4=0,"",$U$4/$Q$4-1)</f>
        <v/>
      </c>
      <c r="U4" s="54">
        <f>SUBTOTAL(109,U$15:INDEX(U:U,COUNTA($B:$B)+14-COUNTA($B$1:$B$14)))</f>
        <v>0</v>
      </c>
      <c r="V4" s="54">
        <f>SUBTOTAL(109,V$15:INDEX(V:V,COUNTA($B:$B)+14-COUNTA($B$1:$B$14)))</f>
        <v>0</v>
      </c>
    </row>
    <row r="5" spans="1:22" x14ac:dyDescent="0.2">
      <c r="A5" s="25" t="s">
        <v>95</v>
      </c>
      <c r="B5" s="25" t="s">
        <v>95</v>
      </c>
      <c r="C5" s="25" t="s">
        <v>95</v>
      </c>
      <c r="D5" s="25" t="s">
        <v>95</v>
      </c>
      <c r="E5" s="25" t="s">
        <v>95</v>
      </c>
      <c r="F5" s="80" t="s">
        <v>95</v>
      </c>
      <c r="G5" s="58" t="s">
        <v>95</v>
      </c>
      <c r="H5" s="58" t="s">
        <v>95</v>
      </c>
      <c r="I5" s="58" t="s">
        <v>95</v>
      </c>
      <c r="J5" s="58" t="s">
        <v>95</v>
      </c>
      <c r="K5" s="58" t="s">
        <v>95</v>
      </c>
      <c r="L5" s="58" t="s">
        <v>95</v>
      </c>
      <c r="M5" s="58" t="s">
        <v>106</v>
      </c>
      <c r="N5" s="58" t="s">
        <v>106</v>
      </c>
      <c r="O5" s="58" t="s">
        <v>106</v>
      </c>
      <c r="P5" s="58" t="s">
        <v>106</v>
      </c>
      <c r="Q5" s="58" t="s">
        <v>95</v>
      </c>
      <c r="R5" s="176" t="s">
        <v>95</v>
      </c>
      <c r="S5" s="176" t="s">
        <v>95</v>
      </c>
      <c r="T5" s="176" t="s">
        <v>95</v>
      </c>
      <c r="U5" s="55" t="s">
        <v>106</v>
      </c>
      <c r="V5" s="55" t="s">
        <v>106</v>
      </c>
    </row>
    <row r="6" spans="1:22" x14ac:dyDescent="0.2">
      <c r="A6" s="25" t="s">
        <v>187</v>
      </c>
      <c r="B6" s="25" t="s">
        <v>187</v>
      </c>
      <c r="C6" s="25" t="s">
        <v>187</v>
      </c>
      <c r="D6" s="25" t="s">
        <v>187</v>
      </c>
      <c r="E6" s="25" t="s">
        <v>187</v>
      </c>
      <c r="F6" s="80" t="s">
        <v>90</v>
      </c>
      <c r="G6" s="58" t="s">
        <v>109</v>
      </c>
      <c r="H6" s="58" t="s">
        <v>90</v>
      </c>
      <c r="I6" s="58" t="s">
        <v>90</v>
      </c>
      <c r="J6" s="58" t="s">
        <v>90</v>
      </c>
      <c r="K6" s="58" t="s">
        <v>90</v>
      </c>
      <c r="L6" s="58" t="s">
        <v>90</v>
      </c>
      <c r="M6" s="58" t="s">
        <v>107</v>
      </c>
      <c r="N6" s="58" t="s">
        <v>107</v>
      </c>
      <c r="O6" s="58" t="s">
        <v>107</v>
      </c>
      <c r="P6" s="58" t="s">
        <v>107</v>
      </c>
      <c r="Q6" s="58" t="s">
        <v>90</v>
      </c>
      <c r="R6" s="176" t="s">
        <v>90</v>
      </c>
      <c r="S6" s="176" t="s">
        <v>109</v>
      </c>
      <c r="T6" s="176" t="s">
        <v>109</v>
      </c>
      <c r="U6" s="55" t="s">
        <v>89</v>
      </c>
      <c r="V6" s="55" t="s">
        <v>89</v>
      </c>
    </row>
    <row r="7" spans="1:22" x14ac:dyDescent="0.2">
      <c r="A7" s="25" t="s">
        <v>105</v>
      </c>
      <c r="B7" s="25" t="s">
        <v>105</v>
      </c>
      <c r="C7" s="25" t="s">
        <v>105</v>
      </c>
      <c r="D7" s="25" t="s">
        <v>105</v>
      </c>
      <c r="E7" s="25" t="s">
        <v>105</v>
      </c>
      <c r="F7" s="80" t="s">
        <v>91</v>
      </c>
      <c r="G7" s="58" t="s">
        <v>91</v>
      </c>
      <c r="H7" s="58" t="s">
        <v>91</v>
      </c>
      <c r="I7" s="58" t="s">
        <v>91</v>
      </c>
      <c r="J7" s="58" t="s">
        <v>91</v>
      </c>
      <c r="K7" s="58" t="s">
        <v>91</v>
      </c>
      <c r="L7" s="58" t="s">
        <v>91</v>
      </c>
      <c r="M7" s="58" t="s">
        <v>91</v>
      </c>
      <c r="N7" s="58" t="s">
        <v>91</v>
      </c>
      <c r="O7" s="58" t="s">
        <v>91</v>
      </c>
      <c r="P7" s="58" t="s">
        <v>91</v>
      </c>
      <c r="Q7" s="58" t="s">
        <v>91</v>
      </c>
      <c r="R7" s="176" t="s">
        <v>92</v>
      </c>
      <c r="S7" s="176" t="s">
        <v>92</v>
      </c>
      <c r="T7" s="176" t="s">
        <v>92</v>
      </c>
      <c r="U7" s="55" t="s">
        <v>91</v>
      </c>
      <c r="V7" s="55" t="s">
        <v>91</v>
      </c>
    </row>
    <row r="8" spans="1:22" x14ac:dyDescent="0.2">
      <c r="M8" s="260" t="s">
        <v>446</v>
      </c>
      <c r="N8" s="260" t="s">
        <v>445</v>
      </c>
      <c r="O8" s="260" t="s">
        <v>444</v>
      </c>
      <c r="P8" s="260" t="s">
        <v>443</v>
      </c>
      <c r="Q8" s="142"/>
      <c r="R8" s="343"/>
      <c r="U8" s="257" t="s">
        <v>661</v>
      </c>
      <c r="V8" s="257" t="s">
        <v>662</v>
      </c>
    </row>
    <row r="9" spans="1:22" x14ac:dyDescent="0.2">
      <c r="F9" s="181"/>
      <c r="G9" s="142"/>
      <c r="H9" s="142"/>
      <c r="I9" s="142"/>
      <c r="J9" s="142"/>
      <c r="K9" s="142"/>
      <c r="L9" s="142"/>
      <c r="M9" s="265"/>
      <c r="N9" s="265"/>
      <c r="O9" s="265"/>
      <c r="P9" s="265"/>
      <c r="Q9" s="183"/>
      <c r="R9" s="342"/>
      <c r="U9" s="257"/>
      <c r="V9" s="257"/>
    </row>
    <row r="10" spans="1:22" x14ac:dyDescent="0.2">
      <c r="F10" s="181"/>
      <c r="G10" s="142"/>
      <c r="H10" s="142"/>
      <c r="I10" s="142"/>
      <c r="J10" s="142"/>
      <c r="K10" s="142"/>
      <c r="L10" s="142"/>
      <c r="M10" s="260" t="s">
        <v>948</v>
      </c>
      <c r="N10" s="260" t="s">
        <v>946</v>
      </c>
      <c r="O10" s="260" t="s">
        <v>949</v>
      </c>
      <c r="P10" s="260" t="s">
        <v>947</v>
      </c>
      <c r="Q10" s="142"/>
      <c r="R10" s="343"/>
      <c r="S10" s="343"/>
      <c r="T10" s="343"/>
      <c r="U10" s="257" t="s">
        <v>672</v>
      </c>
      <c r="V10" s="257" t="s">
        <v>673</v>
      </c>
    </row>
    <row r="11" spans="1:22" x14ac:dyDescent="0.2">
      <c r="F11" s="80" t="s">
        <v>442</v>
      </c>
      <c r="G11" s="58" t="s">
        <v>442</v>
      </c>
      <c r="H11" s="58" t="s">
        <v>565</v>
      </c>
      <c r="I11" s="58" t="s">
        <v>565</v>
      </c>
      <c r="J11" s="58" t="s">
        <v>442</v>
      </c>
      <c r="K11" s="58" t="s">
        <v>442</v>
      </c>
      <c r="L11" s="58" t="s">
        <v>442</v>
      </c>
      <c r="M11" s="58" t="s">
        <v>442</v>
      </c>
      <c r="N11" s="58" t="s">
        <v>442</v>
      </c>
      <c r="O11" s="58" t="s">
        <v>442</v>
      </c>
      <c r="P11" s="58" t="s">
        <v>442</v>
      </c>
      <c r="Q11" s="58" t="s">
        <v>442</v>
      </c>
      <c r="R11" s="176" t="s">
        <v>442</v>
      </c>
      <c r="S11" s="34" t="s">
        <v>442</v>
      </c>
      <c r="T11" s="34" t="s">
        <v>442</v>
      </c>
      <c r="U11" s="55" t="s">
        <v>442</v>
      </c>
      <c r="V11" s="55" t="s">
        <v>442</v>
      </c>
    </row>
    <row r="12" spans="1:22" x14ac:dyDescent="0.2">
      <c r="F12" s="80" t="s">
        <v>643</v>
      </c>
      <c r="G12" s="58" t="s">
        <v>643</v>
      </c>
      <c r="H12" s="58" t="s">
        <v>643</v>
      </c>
      <c r="I12" s="58" t="s">
        <v>643</v>
      </c>
      <c r="J12" s="58" t="s">
        <v>643</v>
      </c>
      <c r="K12" s="58" t="s">
        <v>643</v>
      </c>
      <c r="L12" s="58" t="s">
        <v>643</v>
      </c>
      <c r="M12" s="58" t="s">
        <v>643</v>
      </c>
      <c r="N12" s="58" t="s">
        <v>643</v>
      </c>
      <c r="O12" s="58" t="s">
        <v>643</v>
      </c>
      <c r="P12" s="58" t="s">
        <v>643</v>
      </c>
      <c r="Q12" s="58" t="s">
        <v>643</v>
      </c>
      <c r="R12" s="176" t="s">
        <v>643</v>
      </c>
      <c r="S12" s="34" t="s">
        <v>643</v>
      </c>
      <c r="T12" s="34" t="s">
        <v>643</v>
      </c>
      <c r="U12" s="55" t="s">
        <v>643</v>
      </c>
      <c r="V12" s="55" t="s">
        <v>643</v>
      </c>
    </row>
    <row r="14" spans="1:22" x14ac:dyDescent="0.2">
      <c r="A14" s="37" t="s">
        <v>541</v>
      </c>
      <c r="B14" s="37" t="s">
        <v>5</v>
      </c>
      <c r="C14" s="37" t="s">
        <v>34</v>
      </c>
      <c r="D14" s="37" t="s">
        <v>6</v>
      </c>
      <c r="E14" s="37" t="s">
        <v>72</v>
      </c>
      <c r="F14" s="143" t="s">
        <v>285</v>
      </c>
      <c r="G14" s="75" t="s">
        <v>510</v>
      </c>
      <c r="H14" s="75" t="s">
        <v>428</v>
      </c>
      <c r="I14" s="75" t="s">
        <v>843</v>
      </c>
      <c r="J14" s="75" t="s">
        <v>423</v>
      </c>
      <c r="K14" s="75" t="s">
        <v>344</v>
      </c>
      <c r="L14" s="75" t="s">
        <v>345</v>
      </c>
      <c r="M14" s="75" t="s">
        <v>447</v>
      </c>
      <c r="N14" s="75" t="s">
        <v>448</v>
      </c>
      <c r="O14" s="75" t="s">
        <v>449</v>
      </c>
      <c r="P14" s="75" t="s">
        <v>450</v>
      </c>
      <c r="Q14" s="75" t="s">
        <v>678</v>
      </c>
      <c r="R14" s="177" t="s">
        <v>677</v>
      </c>
      <c r="S14" s="177" t="s">
        <v>511</v>
      </c>
      <c r="T14" s="177" t="s">
        <v>679</v>
      </c>
      <c r="U14" s="141" t="s">
        <v>455</v>
      </c>
      <c r="V14" s="141" t="s">
        <v>456</v>
      </c>
    </row>
    <row r="15" spans="1:22" x14ac:dyDescent="0.2">
      <c r="E15" s="25" t="str">
        <f>B15&amp;"|"&amp;C15&amp;"|"&amp;D15</f>
        <v>||</v>
      </c>
      <c r="F15" s="80" t="str" cm="1">
        <f t="array" ref="F15">IFERROR(1/(1/IF($C15="50+",SUM(SUMIFS(Cascade!#REF!,Cascade!$B:$B,$B15,Cascade!$C:$C,{"50-54","55-59","60-64","65+"},Cascade!$D:$D,$D15)),INDEX(Cascade!#REF!,MATCH($E15,Cascade!$E:$E,0)))),"")</f>
        <v/>
      </c>
      <c r="H15" s="58" t="str">
        <f>_xlfn.IFNA(INDEX(PrEP!$L:$L,MATCH($E15,PrEP!$E:$E,0)),"")</f>
        <v/>
      </c>
      <c r="I15" s="58" t="str">
        <f>_xlfn.IFNA(INDEX(PrEP!$O:$O,MATCH($E15,PrEP!$E:$E,0)),"")</f>
        <v/>
      </c>
      <c r="J15" s="58" t="str">
        <f>_xlfn.IFNA(INDEX(PP!$H:$H,MATCH($E15,PP!$E:$E,0)),"")</f>
        <v/>
      </c>
      <c r="K15" s="58" t="str">
        <f>_xlfn.IFNA(INDEX('HTS &amp; HTS_RECENT'!$AX:$AX,MATCH($E15,'HTS &amp; HTS_RECENT'!$E:$E,0)),"")</f>
        <v/>
      </c>
      <c r="L15" s="58" t="str">
        <f>_xlfn.IFNA(INDEX('HTS &amp; HTS_RECENT'!$BF:$BF,MATCH($E15,'HTS &amp; HTS_RECENT'!$E:$E,0)),"")</f>
        <v/>
      </c>
      <c r="Q15" s="58" t="str">
        <f>IF(SUM($M15:$P15)=0,"",SUM($M15:$P15))</f>
        <v/>
      </c>
      <c r="R15" s="176" t="str">
        <f>IF(SUM($Q15)=0,"",SUM($O15,$P15)/SUM($Q15))</f>
        <v/>
      </c>
      <c r="S15" s="176" t="str">
        <f>IF(SUM($Q15)=0,"",MAX(60%,SUM($R15)))</f>
        <v/>
      </c>
      <c r="T15" s="176" t="str">
        <f>IF(SUM($Q15)=0,"",0%)</f>
        <v/>
      </c>
      <c r="U15" s="55" t="str">
        <f>IF(SUM($Q15)=0,"",ROUND(SUM($Q15)*(1+$T15),0))</f>
        <v/>
      </c>
      <c r="V15" s="55" t="str">
        <f>IF(SUM($U15)=0,"",ROUND(SUM($U15)*S15,0))</f>
        <v/>
      </c>
    </row>
  </sheetData>
  <mergeCells count="1">
    <mergeCell ref="A2:B3"/>
  </mergeCells>
  <phoneticPr fontId="21" type="noConversion"/>
  <conditionalFormatting sqref="V1:V1048576">
    <cfRule type="expression" dxfId="306" priority="14">
      <formula>AND(ISNUMBER(V1),SUM($V1)&gt;SUM($U1))</formula>
    </cfRule>
  </conditionalFormatting>
  <conditionalFormatting sqref="H1:I1048576">
    <cfRule type="expression" dxfId="305" priority="6">
      <formula>AND(ROW(H1)&gt;14,$C1="10-14")</formula>
    </cfRule>
  </conditionalFormatting>
  <conditionalFormatting sqref="F1:G1048576">
    <cfRule type="expression" dxfId="304" priority="3">
      <formula>AND(ROW(F1)&gt;14,LEFT(B1,4)="_Mil")</formula>
    </cfRule>
  </conditionalFormatting>
  <conditionalFormatting sqref="U1:V1048576 F1:N1048576">
    <cfRule type="expression" dxfId="303" priority="2">
      <formula>AND(ISNUMBER(F1),ROUND(SUM(F1),0)&lt;0)</formula>
    </cfRule>
  </conditionalFormatting>
  <conditionalFormatting sqref="R1:S1048576">
    <cfRule type="expression" dxfId="302" priority="1">
      <formula>AND(ISNUMBER(R1),OR(ROUND(SUM(R1),2)&lt;0,ROUND(SUM(R1),2)&gt;1))</formula>
    </cfRule>
  </conditionalFormatting>
  <conditionalFormatting sqref="S1:S1048576">
    <cfRule type="expression" dxfId="301" priority="2997">
      <formula>AND(ROUND(SUM($S1),2)&lt;60%,SUM($U1)&gt;0)</formula>
    </cfRule>
  </conditionalFormatting>
  <hyperlinks>
    <hyperlink ref="F3" location="Cascade!F:F" display="Host Country Est. Female Population (FY21)" xr:uid="{B0948E47-F018-1840-8619-0BC178046A95}"/>
    <hyperlink ref="H3" location="PrEP!L:L" display="PrEP_NEW (FY22)" xr:uid="{93B29DDF-AD44-1544-B18A-D62B3CF1A762}"/>
    <hyperlink ref="I3" location="PrEP!O:O" display=" PrEP_CURR (FY22)" xr:uid="{A4324167-40DA-4E4F-8E19-A8BCDD20FE33}"/>
    <hyperlink ref="J3" location="PP!H:H" display=" PP_PREV (FY22)" xr:uid="{B48B5F8C-8764-DB46-9F70-DEE3CFEC6171}"/>
    <hyperlink ref="K3" location="HTS!BP:BP" display="HTS_TST_POS (FY23)" xr:uid="{31E38167-118E-A043-95A2-7722BA4DDE9F}"/>
    <hyperlink ref="L3" location="HTS!BX:BX" display="HTS_TST_NEG (FY23)" xr:uid="{A8E5846A-7924-974C-A510-52FFE390DA7D}"/>
  </hyperlink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zoomScaleNormal="100"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331" customWidth="1"/>
    <col min="6" max="6" width="11.83203125" style="243" customWidth="1"/>
    <col min="7" max="9" width="11.83203125" style="242" customWidth="1"/>
    <col min="10" max="11" width="11.83203125" style="55" customWidth="1"/>
  </cols>
  <sheetData>
    <row r="1" spans="1:11" ht="31" customHeight="1" x14ac:dyDescent="0.2">
      <c r="A1" s="5" t="s">
        <v>22</v>
      </c>
      <c r="B1" s="5"/>
      <c r="C1" s="1"/>
      <c r="D1" s="1"/>
      <c r="E1" s="86" t="s">
        <v>22</v>
      </c>
      <c r="F1" s="50"/>
      <c r="G1" s="26"/>
      <c r="H1" s="28"/>
      <c r="I1" s="28"/>
      <c r="J1" s="50"/>
      <c r="K1" s="50"/>
    </row>
    <row r="2" spans="1:11" ht="19" x14ac:dyDescent="0.25">
      <c r="A2" s="2"/>
      <c r="B2" s="2"/>
      <c r="C2" s="2"/>
      <c r="D2" s="2"/>
      <c r="E2" s="90" t="s">
        <v>70</v>
      </c>
      <c r="F2" s="77"/>
      <c r="G2" s="17"/>
      <c r="H2" s="17" t="s">
        <v>2</v>
      </c>
      <c r="I2" s="17"/>
      <c r="J2" s="51" t="s">
        <v>3</v>
      </c>
      <c r="K2" s="51"/>
    </row>
    <row r="3" spans="1:11" ht="117" customHeight="1" x14ac:dyDescent="0.2">
      <c r="D3" s="46"/>
      <c r="E3" s="345" t="s">
        <v>837</v>
      </c>
      <c r="F3" s="126" t="s">
        <v>838</v>
      </c>
      <c r="G3" s="171" t="s">
        <v>839</v>
      </c>
      <c r="H3" s="172" t="s">
        <v>834</v>
      </c>
      <c r="I3" s="172" t="s">
        <v>945</v>
      </c>
      <c r="J3" s="52" t="s">
        <v>835</v>
      </c>
      <c r="K3" s="52" t="s">
        <v>836</v>
      </c>
    </row>
    <row r="4" spans="1:11" x14ac:dyDescent="0.2">
      <c r="A4" s="48"/>
      <c r="B4" s="48"/>
      <c r="C4" s="48" t="s">
        <v>4</v>
      </c>
      <c r="D4" s="48"/>
      <c r="E4" s="88">
        <f>SUBTOTAL(109,E$15:INDEX(E:E,COUNTA($B:$B)+14-COUNTA($B$1:$B$14)))</f>
        <v>0</v>
      </c>
      <c r="F4" s="119">
        <f>SUBTOTAL(109,F$15:INDEX(F:F,COUNTA($B:$B)+14-COUNTA($B$1:$B$14)))</f>
        <v>0</v>
      </c>
      <c r="G4" s="173" t="str">
        <f>IF($E$4=0,"",$F$4/$E$4)</f>
        <v/>
      </c>
      <c r="H4" s="174" t="str">
        <f>IF($K$4=0,"",$J$4/$K$4)</f>
        <v/>
      </c>
      <c r="I4" s="174" t="str">
        <f>IF($F$4=0,"",$J$4/$F$4-1)</f>
        <v/>
      </c>
      <c r="J4" s="54">
        <f>SUBTOTAL(109,J$15:INDEX(J:J,COUNTA($B:$B)+14-COUNTA($B$1:$B$14)))</f>
        <v>0</v>
      </c>
      <c r="K4" s="54">
        <f>SUBTOTAL(109,K$15:INDEX(K:K,COUNTA($B:$B)+14-COUNTA($B$1:$B$14)))</f>
        <v>0</v>
      </c>
    </row>
    <row r="5" spans="1:11" x14ac:dyDescent="0.2">
      <c r="A5" s="49" t="s">
        <v>95</v>
      </c>
      <c r="B5" s="49" t="s">
        <v>95</v>
      </c>
      <c r="C5" s="49" t="s">
        <v>95</v>
      </c>
      <c r="D5" s="49" t="s">
        <v>95</v>
      </c>
      <c r="E5" s="80" t="s">
        <v>104</v>
      </c>
      <c r="F5" s="120" t="s">
        <v>106</v>
      </c>
      <c r="G5" s="175" t="s">
        <v>95</v>
      </c>
      <c r="H5" s="176" t="s">
        <v>95</v>
      </c>
      <c r="I5" s="176" t="s">
        <v>95</v>
      </c>
      <c r="J5" s="55" t="s">
        <v>106</v>
      </c>
      <c r="K5" s="55" t="s">
        <v>104</v>
      </c>
    </row>
    <row r="6" spans="1:11" x14ac:dyDescent="0.2">
      <c r="A6" s="49" t="s">
        <v>187</v>
      </c>
      <c r="B6" s="49" t="s">
        <v>187</v>
      </c>
      <c r="C6" s="49" t="s">
        <v>187</v>
      </c>
      <c r="D6" s="49" t="s">
        <v>187</v>
      </c>
      <c r="E6" s="80" t="s">
        <v>89</v>
      </c>
      <c r="F6" s="120" t="s">
        <v>107</v>
      </c>
      <c r="G6" s="175" t="s">
        <v>90</v>
      </c>
      <c r="H6" s="176" t="s">
        <v>109</v>
      </c>
      <c r="I6" s="176" t="s">
        <v>109</v>
      </c>
      <c r="J6" s="55" t="s">
        <v>89</v>
      </c>
      <c r="K6" s="55" t="s">
        <v>89</v>
      </c>
    </row>
    <row r="7" spans="1:11" x14ac:dyDescent="0.2">
      <c r="A7" s="49" t="s">
        <v>105</v>
      </c>
      <c r="B7" s="49" t="s">
        <v>105</v>
      </c>
      <c r="C7" s="49" t="s">
        <v>105</v>
      </c>
      <c r="D7" s="49" t="s">
        <v>105</v>
      </c>
      <c r="E7" s="80" t="s">
        <v>91</v>
      </c>
      <c r="F7" s="120" t="s">
        <v>91</v>
      </c>
      <c r="G7" s="175" t="s">
        <v>92</v>
      </c>
      <c r="H7" s="176" t="s">
        <v>92</v>
      </c>
      <c r="I7" s="176" t="s">
        <v>92</v>
      </c>
      <c r="J7" s="55" t="s">
        <v>91</v>
      </c>
      <c r="K7" s="55" t="s">
        <v>91</v>
      </c>
    </row>
    <row r="8" spans="1:11" x14ac:dyDescent="0.2">
      <c r="A8" s="49"/>
      <c r="B8" s="49"/>
      <c r="C8" s="49"/>
      <c r="D8" s="49"/>
      <c r="E8" s="262" t="s">
        <v>166</v>
      </c>
      <c r="F8" s="270" t="s">
        <v>167</v>
      </c>
      <c r="G8" s="175"/>
      <c r="H8" s="176"/>
      <c r="I8" s="176"/>
      <c r="J8" s="257" t="s">
        <v>167</v>
      </c>
      <c r="K8" s="257" t="s">
        <v>166</v>
      </c>
    </row>
    <row r="9" spans="1:11" x14ac:dyDescent="0.2">
      <c r="A9" s="49"/>
      <c r="B9" s="49"/>
      <c r="C9" s="49"/>
      <c r="D9" s="49"/>
      <c r="E9" s="262"/>
      <c r="F9" s="270" t="s">
        <v>168</v>
      </c>
      <c r="G9" s="175"/>
      <c r="H9" s="176"/>
      <c r="I9" s="176"/>
      <c r="J9" s="257" t="s">
        <v>168</v>
      </c>
      <c r="K9" s="257"/>
    </row>
    <row r="10" spans="1:11" x14ac:dyDescent="0.2">
      <c r="A10" s="49"/>
      <c r="B10" s="49"/>
      <c r="C10" s="49"/>
      <c r="D10" s="49"/>
      <c r="E10" s="262"/>
      <c r="F10" s="270"/>
      <c r="G10" s="175"/>
      <c r="H10" s="176"/>
      <c r="I10" s="176"/>
      <c r="J10" s="257"/>
      <c r="K10" s="257"/>
    </row>
    <row r="11" spans="1:11" x14ac:dyDescent="0.2">
      <c r="A11" s="49"/>
      <c r="B11" s="49"/>
      <c r="C11" s="49"/>
      <c r="D11" s="49"/>
      <c r="E11" s="80"/>
      <c r="F11" s="120"/>
      <c r="G11" s="175"/>
      <c r="H11" s="176"/>
      <c r="I11" s="176"/>
    </row>
    <row r="12" spans="1:11" x14ac:dyDescent="0.2">
      <c r="A12" s="49"/>
      <c r="B12" s="49"/>
      <c r="C12" s="49"/>
      <c r="D12" s="49"/>
      <c r="E12" s="80" t="s">
        <v>188</v>
      </c>
      <c r="F12" s="120" t="s">
        <v>188</v>
      </c>
      <c r="G12" s="175" t="s">
        <v>188</v>
      </c>
      <c r="H12" s="176" t="s">
        <v>188</v>
      </c>
      <c r="I12" s="176" t="s">
        <v>188</v>
      </c>
      <c r="J12" s="55" t="s">
        <v>188</v>
      </c>
      <c r="K12" s="55" t="s">
        <v>188</v>
      </c>
    </row>
    <row r="13" spans="1:11" x14ac:dyDescent="0.2">
      <c r="A13" s="49"/>
      <c r="B13" s="49"/>
      <c r="C13" s="49"/>
      <c r="D13" s="49"/>
      <c r="E13" s="80"/>
      <c r="F13" s="120"/>
      <c r="G13" s="175"/>
      <c r="H13" s="176"/>
      <c r="I13" s="176"/>
    </row>
    <row r="14" spans="1:11" x14ac:dyDescent="0.2">
      <c r="A14" s="35" t="s">
        <v>541</v>
      </c>
      <c r="B14" s="35" t="s">
        <v>5</v>
      </c>
      <c r="C14" s="35" t="s">
        <v>6</v>
      </c>
      <c r="D14" s="35" t="s">
        <v>72</v>
      </c>
      <c r="E14" s="143" t="s">
        <v>504</v>
      </c>
      <c r="F14" s="75" t="s">
        <v>404</v>
      </c>
      <c r="G14" s="177" t="s">
        <v>523</v>
      </c>
      <c r="H14" s="177" t="s">
        <v>534</v>
      </c>
      <c r="I14" s="177" t="s">
        <v>535</v>
      </c>
      <c r="J14" s="141" t="s">
        <v>405</v>
      </c>
      <c r="K14" s="141" t="s">
        <v>524</v>
      </c>
    </row>
    <row r="15" spans="1:11" s="23" customFormat="1" x14ac:dyDescent="0.2">
      <c r="A15" s="36"/>
      <c r="B15" s="36"/>
      <c r="C15" s="36"/>
      <c r="D15" s="36" t="str">
        <f>B15&amp;"|"&amp;C15</f>
        <v>|</v>
      </c>
      <c r="E15" s="91"/>
      <c r="F15" s="58"/>
      <c r="G15" s="34" t="str">
        <f>IF(SUM($E15)=0,"",SUM($F15)/$E15)</f>
        <v/>
      </c>
      <c r="H15" s="19" t="str">
        <f>IF(SUM($G15)=0,"",$G15)</f>
        <v/>
      </c>
      <c r="I15" s="19" t="str">
        <f>IF(SUM($F15)=0,"",0%)</f>
        <v/>
      </c>
      <c r="J15" s="55" t="str">
        <f>IF(SUM($F15)=0,"",ROUND($F15*(1+SUM($I15)),0))</f>
        <v/>
      </c>
      <c r="K15" s="55" t="str">
        <f>IF(SUM($H15)=0,"",ROUND(SUM($J15)/$H15,0))</f>
        <v/>
      </c>
    </row>
  </sheetData>
  <conditionalFormatting sqref="E1:E1048576 G1:H1048576 K1:K1048576">
    <cfRule type="expression" dxfId="300" priority="7">
      <formula>LEFT($B1,4)="_Mil"</formula>
    </cfRule>
  </conditionalFormatting>
  <conditionalFormatting sqref="H1:H1048576">
    <cfRule type="expression" dxfId="299" priority="3">
      <formula>AND(ISNUMBER(H1),H1&lt;&gt;G1)</formula>
    </cfRule>
  </conditionalFormatting>
  <conditionalFormatting sqref="J1:K1048576 E1:F1048576">
    <cfRule type="expression" dxfId="298" priority="2">
      <formula>AND(ISNUMBER(E1),ROUND(SUM(E1),0)&lt;0)</formula>
    </cfRule>
  </conditionalFormatting>
  <conditionalFormatting sqref="G1:H1048576">
    <cfRule type="expression" dxfId="297" priority="1">
      <formula>AND(ISNUMBER(G1),OR(ROUND(SUM(G1),2)&lt;0,ROUND(SUM(G1),2)&gt;1))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zoomScaleNormal="100" workbookViewId="0">
      <pane xSplit="2" ySplit="14" topLeftCell="C15" activePane="bottomRight" state="frozen"/>
      <selection pane="topRight"/>
      <selection pane="bottomLeft"/>
      <selection pane="bottomRight" activeCell="N3" sqref="N3:R3"/>
    </sheetView>
  </sheetViews>
  <sheetFormatPr baseColWidth="10" defaultRowHeight="16" x14ac:dyDescent="0.2"/>
  <cols>
    <col min="1" max="1" width="16.1640625" style="49" customWidth="1"/>
    <col min="2" max="2" width="30.83203125" style="49" customWidth="1"/>
    <col min="3" max="3" width="11.83203125" style="191" customWidth="1"/>
    <col min="4" max="4" width="11.83203125" style="234" customWidth="1"/>
    <col min="5" max="5" width="11.83203125" style="206" customWidth="1"/>
    <col min="6" max="6" width="11.83203125" style="196" customWidth="1"/>
    <col min="7" max="8" width="11.83203125" style="83" customWidth="1"/>
    <col min="9" max="10" width="11.83203125" style="55" customWidth="1"/>
    <col min="11" max="11" width="11.83203125" style="191" customWidth="1"/>
    <col min="12" max="12" width="11.83203125" style="234" customWidth="1"/>
    <col min="13" max="13" width="11.83203125" style="206" customWidth="1"/>
    <col min="14" max="14" width="11.83203125" style="196" customWidth="1"/>
    <col min="15" max="16" width="11.83203125" style="83" customWidth="1"/>
    <col min="17" max="18" width="11.83203125" style="55" customWidth="1"/>
    <col min="19" max="19" width="11.83203125" style="191" customWidth="1"/>
    <col min="20" max="20" width="11.83203125" style="206" customWidth="1"/>
    <col min="21" max="21" width="11.83203125" style="196" customWidth="1"/>
    <col min="22" max="23" width="11.83203125" style="83" customWidth="1"/>
    <col min="24" max="25" width="11.83203125" style="55" customWidth="1"/>
    <col min="26" max="26" width="11.83203125" style="191" customWidth="1"/>
    <col min="27" max="27" width="11.83203125" style="206" customWidth="1"/>
    <col min="28" max="28" width="11.83203125" style="196" customWidth="1"/>
    <col min="29" max="30" width="11.83203125" style="83" customWidth="1"/>
    <col min="31" max="32" width="11.83203125" style="55" customWidth="1"/>
    <col min="33" max="33" width="11.83203125" style="191" customWidth="1"/>
    <col min="34" max="34" width="11.83203125" style="206" customWidth="1"/>
    <col min="35" max="35" width="11.83203125" style="196" customWidth="1"/>
    <col min="36" max="37" width="11.83203125" style="83" customWidth="1"/>
    <col min="38" max="39" width="11.83203125" style="55" customWidth="1"/>
    <col min="40" max="40" width="11.83203125" style="191" customWidth="1"/>
    <col min="41" max="41" width="11.83203125" style="206" customWidth="1"/>
    <col min="42" max="42" width="11.83203125" style="196" customWidth="1"/>
    <col min="43" max="44" width="11.83203125" style="83" customWidth="1"/>
    <col min="45" max="46" width="11.83203125" style="55" customWidth="1"/>
    <col min="47" max="47" width="11.83203125" style="191" customWidth="1"/>
    <col min="48" max="48" width="11.83203125" style="206" customWidth="1"/>
    <col min="49" max="49" width="11.83203125" style="196" customWidth="1"/>
    <col min="50" max="51" width="11.83203125" style="83" customWidth="1"/>
    <col min="52" max="53" width="11.83203125" style="55" customWidth="1"/>
    <col min="54" max="54" width="11.83203125" style="191" customWidth="1"/>
    <col min="55" max="55" width="11.83203125" style="206" customWidth="1"/>
    <col min="56" max="56" width="11.83203125" style="196" customWidth="1"/>
    <col min="57" max="58" width="11.83203125" style="83" customWidth="1"/>
    <col min="59" max="60" width="11.83203125" style="55" customWidth="1"/>
    <col min="61" max="61" width="11.83203125" style="191" customWidth="1"/>
    <col min="62" max="62" width="11.83203125" style="206" customWidth="1"/>
    <col min="63" max="63" width="11.83203125" style="196" customWidth="1"/>
    <col min="64" max="65" width="11.83203125" style="83" customWidth="1"/>
    <col min="66" max="67" width="11.83203125" style="55" customWidth="1"/>
    <col min="68" max="68" width="11.83203125" style="191" customWidth="1"/>
    <col min="69" max="69" width="11.83203125" style="206" customWidth="1"/>
    <col min="70" max="70" width="11.83203125" style="196" customWidth="1"/>
    <col min="71" max="72" width="11.83203125" style="83" customWidth="1"/>
    <col min="73" max="74" width="11.83203125" style="55" customWidth="1"/>
    <col min="75" max="16384" width="10.83203125" style="45"/>
  </cols>
  <sheetData>
    <row r="1" spans="1:74" s="40" customFormat="1" ht="31" customHeight="1" thickBot="1" x14ac:dyDescent="0.35">
      <c r="A1" s="5" t="s">
        <v>728</v>
      </c>
      <c r="B1" s="5"/>
      <c r="C1" s="86" t="s">
        <v>842</v>
      </c>
      <c r="D1" s="109"/>
      <c r="E1" s="203"/>
      <c r="F1" s="193"/>
      <c r="G1" s="109"/>
      <c r="H1" s="109"/>
      <c r="I1" s="50"/>
      <c r="J1" s="50"/>
      <c r="K1" s="86" t="s">
        <v>23</v>
      </c>
      <c r="L1" s="109"/>
      <c r="M1" s="203"/>
      <c r="N1" s="193"/>
      <c r="O1" s="109"/>
      <c r="P1" s="109"/>
      <c r="Q1" s="50"/>
      <c r="R1" s="50"/>
      <c r="S1" s="86" t="s">
        <v>0</v>
      </c>
      <c r="T1" s="203"/>
      <c r="U1" s="193"/>
      <c r="V1" s="109"/>
      <c r="W1" s="109"/>
      <c r="X1" s="50"/>
      <c r="Y1" s="50"/>
      <c r="Z1" s="86" t="s">
        <v>1</v>
      </c>
      <c r="AA1" s="203"/>
      <c r="AB1" s="193"/>
      <c r="AC1" s="109"/>
      <c r="AD1" s="109"/>
      <c r="AE1" s="50"/>
      <c r="AF1" s="50"/>
      <c r="AG1" s="86" t="s">
        <v>51</v>
      </c>
      <c r="AH1" s="203"/>
      <c r="AI1" s="193"/>
      <c r="AJ1" s="109"/>
      <c r="AK1" s="109"/>
      <c r="AL1" s="50"/>
      <c r="AM1" s="50"/>
      <c r="AN1" s="86" t="s">
        <v>50</v>
      </c>
      <c r="AO1" s="203"/>
      <c r="AP1" s="193"/>
      <c r="AQ1" s="109"/>
      <c r="AR1" s="109"/>
      <c r="AS1" s="50"/>
      <c r="AT1" s="50"/>
      <c r="AU1" s="86" t="s">
        <v>562</v>
      </c>
      <c r="AV1" s="203"/>
      <c r="AW1" s="193"/>
      <c r="AX1" s="109"/>
      <c r="AY1" s="109"/>
      <c r="AZ1" s="50"/>
      <c r="BA1" s="50"/>
      <c r="BB1" s="86" t="s">
        <v>563</v>
      </c>
      <c r="BC1" s="203"/>
      <c r="BD1" s="193"/>
      <c r="BE1" s="109"/>
      <c r="BF1" s="109"/>
      <c r="BG1" s="50"/>
      <c r="BH1" s="50"/>
      <c r="BI1" s="86" t="s">
        <v>193</v>
      </c>
      <c r="BJ1" s="203"/>
      <c r="BK1" s="193"/>
      <c r="BL1" s="109"/>
      <c r="BM1" s="109"/>
      <c r="BN1" s="50"/>
      <c r="BO1" s="50"/>
      <c r="BP1" s="86" t="s">
        <v>233</v>
      </c>
      <c r="BQ1" s="203"/>
      <c r="BR1" s="193"/>
      <c r="BS1" s="109"/>
      <c r="BT1" s="109"/>
      <c r="BU1" s="50"/>
      <c r="BV1" s="50"/>
    </row>
    <row r="2" spans="1:74" s="39" customFormat="1" ht="19" x14ac:dyDescent="0.25">
      <c r="A2" s="543" t="s">
        <v>1043</v>
      </c>
      <c r="B2" s="540"/>
      <c r="C2" s="90" t="s">
        <v>674</v>
      </c>
      <c r="D2" s="94"/>
      <c r="E2" s="204"/>
      <c r="F2" s="194" t="s">
        <v>561</v>
      </c>
      <c r="G2" s="110"/>
      <c r="H2" s="110"/>
      <c r="I2" s="218"/>
      <c r="J2" s="51"/>
      <c r="K2" s="90" t="s">
        <v>674</v>
      </c>
      <c r="L2" s="94"/>
      <c r="M2" s="204"/>
      <c r="N2" s="194" t="s">
        <v>561</v>
      </c>
      <c r="O2" s="110"/>
      <c r="P2" s="110"/>
      <c r="Q2" s="218"/>
      <c r="R2" s="51"/>
      <c r="S2" s="90" t="s">
        <v>674</v>
      </c>
      <c r="T2" s="204"/>
      <c r="U2" s="194" t="s">
        <v>561</v>
      </c>
      <c r="V2" s="110"/>
      <c r="W2" s="110"/>
      <c r="X2" s="218"/>
      <c r="Y2" s="51"/>
      <c r="Z2" s="90" t="s">
        <v>674</v>
      </c>
      <c r="AA2" s="204"/>
      <c r="AB2" s="194" t="s">
        <v>561</v>
      </c>
      <c r="AC2" s="110"/>
      <c r="AD2" s="110"/>
      <c r="AE2" s="218"/>
      <c r="AF2" s="51"/>
      <c r="AG2" s="90" t="s">
        <v>674</v>
      </c>
      <c r="AH2" s="204"/>
      <c r="AI2" s="194" t="s">
        <v>561</v>
      </c>
      <c r="AJ2" s="110"/>
      <c r="AK2" s="110"/>
      <c r="AL2" s="218"/>
      <c r="AM2" s="51"/>
      <c r="AN2" s="90" t="s">
        <v>674</v>
      </c>
      <c r="AO2" s="204"/>
      <c r="AP2" s="194" t="s">
        <v>561</v>
      </c>
      <c r="AQ2" s="110"/>
      <c r="AR2" s="110"/>
      <c r="AS2" s="218"/>
      <c r="AT2" s="51"/>
      <c r="AU2" s="90" t="s">
        <v>674</v>
      </c>
      <c r="AV2" s="204"/>
      <c r="AW2" s="194" t="s">
        <v>561</v>
      </c>
      <c r="AX2" s="110"/>
      <c r="AY2" s="110"/>
      <c r="AZ2" s="218"/>
      <c r="BA2" s="51"/>
      <c r="BB2" s="90" t="s">
        <v>674</v>
      </c>
      <c r="BC2" s="204"/>
      <c r="BD2" s="194" t="s">
        <v>561</v>
      </c>
      <c r="BE2" s="110"/>
      <c r="BF2" s="110"/>
      <c r="BG2" s="218"/>
      <c r="BH2" s="51"/>
      <c r="BI2" s="90" t="s">
        <v>674</v>
      </c>
      <c r="BJ2" s="204"/>
      <c r="BK2" s="194" t="s">
        <v>561</v>
      </c>
      <c r="BL2" s="110"/>
      <c r="BM2" s="110"/>
      <c r="BN2" s="218"/>
      <c r="BO2" s="51"/>
      <c r="BP2" s="90" t="s">
        <v>674</v>
      </c>
      <c r="BQ2" s="204"/>
      <c r="BR2" s="194" t="s">
        <v>561</v>
      </c>
      <c r="BS2" s="110"/>
      <c r="BT2" s="110"/>
      <c r="BU2" s="218"/>
      <c r="BV2" s="51"/>
    </row>
    <row r="3" spans="1:74" ht="117" customHeight="1" thickBot="1" x14ac:dyDescent="0.25">
      <c r="A3" s="541"/>
      <c r="B3" s="542"/>
      <c r="C3" s="222" t="s">
        <v>807</v>
      </c>
      <c r="D3" s="226" t="s">
        <v>1042</v>
      </c>
      <c r="E3" s="232" t="s">
        <v>808</v>
      </c>
      <c r="F3" s="351" t="s">
        <v>546</v>
      </c>
      <c r="G3" s="324" t="s">
        <v>547</v>
      </c>
      <c r="H3" s="324" t="s">
        <v>550</v>
      </c>
      <c r="I3" s="53" t="s">
        <v>548</v>
      </c>
      <c r="J3" s="53" t="s">
        <v>549</v>
      </c>
      <c r="K3" s="222" t="s">
        <v>807</v>
      </c>
      <c r="L3" s="226" t="s">
        <v>1042</v>
      </c>
      <c r="M3" s="232" t="s">
        <v>808</v>
      </c>
      <c r="N3" s="351" t="s">
        <v>546</v>
      </c>
      <c r="O3" s="324" t="s">
        <v>547</v>
      </c>
      <c r="P3" s="324" t="s">
        <v>550</v>
      </c>
      <c r="Q3" s="53" t="s">
        <v>548</v>
      </c>
      <c r="R3" s="53" t="s">
        <v>549</v>
      </c>
      <c r="S3" s="222" t="s">
        <v>807</v>
      </c>
      <c r="T3" s="232" t="s">
        <v>808</v>
      </c>
      <c r="U3" s="351" t="s">
        <v>546</v>
      </c>
      <c r="V3" s="324" t="s">
        <v>547</v>
      </c>
      <c r="W3" s="324" t="s">
        <v>550</v>
      </c>
      <c r="X3" s="53" t="s">
        <v>548</v>
      </c>
      <c r="Y3" s="53" t="s">
        <v>549</v>
      </c>
      <c r="Z3" s="222" t="s">
        <v>807</v>
      </c>
      <c r="AA3" s="232" t="s">
        <v>808</v>
      </c>
      <c r="AB3" s="351" t="s">
        <v>546</v>
      </c>
      <c r="AC3" s="324" t="s">
        <v>547</v>
      </c>
      <c r="AD3" s="324" t="s">
        <v>550</v>
      </c>
      <c r="AE3" s="53" t="s">
        <v>548</v>
      </c>
      <c r="AF3" s="53" t="s">
        <v>549</v>
      </c>
      <c r="AG3" s="222" t="s">
        <v>807</v>
      </c>
      <c r="AH3" s="232" t="s">
        <v>808</v>
      </c>
      <c r="AI3" s="351" t="s">
        <v>546</v>
      </c>
      <c r="AJ3" s="324" t="s">
        <v>547</v>
      </c>
      <c r="AK3" s="324" t="s">
        <v>550</v>
      </c>
      <c r="AL3" s="53" t="s">
        <v>548</v>
      </c>
      <c r="AM3" s="53" t="s">
        <v>549</v>
      </c>
      <c r="AN3" s="222" t="s">
        <v>807</v>
      </c>
      <c r="AO3" s="232" t="s">
        <v>808</v>
      </c>
      <c r="AP3" s="351" t="s">
        <v>546</v>
      </c>
      <c r="AQ3" s="324" t="s">
        <v>547</v>
      </c>
      <c r="AR3" s="324" t="s">
        <v>550</v>
      </c>
      <c r="AS3" s="53" t="s">
        <v>548</v>
      </c>
      <c r="AT3" s="53" t="s">
        <v>549</v>
      </c>
      <c r="AU3" s="222" t="s">
        <v>807</v>
      </c>
      <c r="AV3" s="232" t="s">
        <v>808</v>
      </c>
      <c r="AW3" s="351" t="s">
        <v>546</v>
      </c>
      <c r="AX3" s="324" t="s">
        <v>547</v>
      </c>
      <c r="AY3" s="324" t="s">
        <v>550</v>
      </c>
      <c r="AZ3" s="53" t="s">
        <v>548</v>
      </c>
      <c r="BA3" s="53" t="s">
        <v>549</v>
      </c>
      <c r="BB3" s="222" t="s">
        <v>807</v>
      </c>
      <c r="BC3" s="232" t="s">
        <v>808</v>
      </c>
      <c r="BD3" s="351" t="s">
        <v>546</v>
      </c>
      <c r="BE3" s="324" t="s">
        <v>547</v>
      </c>
      <c r="BF3" s="324" t="s">
        <v>550</v>
      </c>
      <c r="BG3" s="53" t="s">
        <v>548</v>
      </c>
      <c r="BH3" s="53" t="s">
        <v>549</v>
      </c>
      <c r="BI3" s="222" t="s">
        <v>807</v>
      </c>
      <c r="BJ3" s="232" t="s">
        <v>808</v>
      </c>
      <c r="BK3" s="351" t="s">
        <v>546</v>
      </c>
      <c r="BL3" s="324" t="s">
        <v>547</v>
      </c>
      <c r="BM3" s="324" t="s">
        <v>550</v>
      </c>
      <c r="BN3" s="53" t="s">
        <v>548</v>
      </c>
      <c r="BO3" s="53" t="s">
        <v>549</v>
      </c>
      <c r="BP3" s="222" t="s">
        <v>807</v>
      </c>
      <c r="BQ3" s="232" t="s">
        <v>808</v>
      </c>
      <c r="BR3" s="351" t="s">
        <v>546</v>
      </c>
      <c r="BS3" s="324" t="s">
        <v>547</v>
      </c>
      <c r="BT3" s="324" t="s">
        <v>550</v>
      </c>
      <c r="BU3" s="53" t="s">
        <v>548</v>
      </c>
      <c r="BV3" s="53" t="s">
        <v>549</v>
      </c>
    </row>
    <row r="4" spans="1:74" x14ac:dyDescent="0.2">
      <c r="A4" s="48"/>
      <c r="B4" s="48" t="s">
        <v>4</v>
      </c>
      <c r="C4" s="190">
        <f>SUBTOTAL(109,C$15:INDEX(C:C,COUNTA($B:$B)+14-COUNTA($B$1:$B$14)))</f>
        <v>0</v>
      </c>
      <c r="D4" s="233">
        <f>SUBTOTAL(109,D$15:INDEX(D:D,COUNTA($B:$B)+14-COUNTA($B$1:$B$14)))</f>
        <v>0</v>
      </c>
      <c r="E4" s="205">
        <f>SUBTOTAL(109,E$15:INDEX(E:E,COUNTA($B:$B)+14-COUNTA($B$1:$B$14)))</f>
        <v>0</v>
      </c>
      <c r="F4" s="195">
        <f>SUBTOTAL(109,F$15:INDEX(F:F,COUNTA($B:$B)+14-COUNTA($B$1:$B$14)))</f>
        <v>0</v>
      </c>
      <c r="G4" s="144">
        <f>SUBTOTAL(109,G$15:INDEX(G:G,COUNTA($B:$B)+14-COUNTA($B$1:$B$14)))</f>
        <v>0</v>
      </c>
      <c r="H4" s="144">
        <f>SUBTOTAL(109,H$15:INDEX(H:H,COUNTA($B:$B)+14-COUNTA($B$1:$B$14)))</f>
        <v>0</v>
      </c>
      <c r="I4" s="54">
        <f>SUBTOTAL(109,I$15:INDEX(I:I,COUNTA($B:$B)+14-COUNTA($B$1:$B$14)))</f>
        <v>0</v>
      </c>
      <c r="J4" s="54">
        <f>SUBTOTAL(109,J$15:INDEX(J:J,COUNTA($B:$B)+14-COUNTA($B$1:$B$14)))</f>
        <v>0</v>
      </c>
      <c r="K4" s="190">
        <f>SUBTOTAL(109,K$15:INDEX(K:K,COUNTA($B:$B)+14-COUNTA($B$1:$B$14)))</f>
        <v>0</v>
      </c>
      <c r="L4" s="233">
        <f>SUBTOTAL(109,L$15:INDEX(L:L,COUNTA($B:$B)+14-COUNTA($B$1:$B$14)))</f>
        <v>0</v>
      </c>
      <c r="M4" s="205">
        <f>SUBTOTAL(109,M$15:INDEX(M:M,COUNTA($B:$B)+14-COUNTA($B$1:$B$14)))</f>
        <v>0</v>
      </c>
      <c r="N4" s="195">
        <f>SUBTOTAL(109,N$15:INDEX(N:N,COUNTA($B:$B)+14-COUNTA($B$1:$B$14)))</f>
        <v>0</v>
      </c>
      <c r="O4" s="144">
        <f>SUBTOTAL(109,O$15:INDEX(O:O,COUNTA($B:$B)+14-COUNTA($B$1:$B$14)))</f>
        <v>0</v>
      </c>
      <c r="P4" s="144">
        <f>SUBTOTAL(109,P$15:INDEX(P:P,COUNTA($B:$B)+14-COUNTA($B$1:$B$14)))</f>
        <v>0</v>
      </c>
      <c r="Q4" s="54">
        <f>SUBTOTAL(109,Q$15:INDEX(Q:Q,COUNTA($B:$B)+14-COUNTA($B$1:$B$14)))</f>
        <v>0</v>
      </c>
      <c r="R4" s="54">
        <f>SUBTOTAL(109,R$15:INDEX(R:R,COUNTA($B:$B)+14-COUNTA($B$1:$B$14)))</f>
        <v>0</v>
      </c>
      <c r="S4" s="190" t="e">
        <f>SUBTOTAL(109,S$15:INDEX(S:S,COUNTA($B:$B)+14-COUNTA($B$1:$B$14)))</f>
        <v>#REF!</v>
      </c>
      <c r="T4" s="205" t="e">
        <f>SUBTOTAL(109,T$15:INDEX(T:T,COUNTA($B:$B)+14-COUNTA($B$1:$B$14)))</f>
        <v>#REF!</v>
      </c>
      <c r="U4" s="195">
        <f>SUBTOTAL(109,U$15:INDEX(U:U,COUNTA($B:$B)+14-COUNTA($B$1:$B$14)))</f>
        <v>0</v>
      </c>
      <c r="V4" s="144">
        <f>SUBTOTAL(109,V$15:INDEX(V:V,COUNTA($B:$B)+14-COUNTA($B$1:$B$14)))</f>
        <v>0</v>
      </c>
      <c r="W4" s="144">
        <f>SUBTOTAL(109,W$15:INDEX(W:W,COUNTA($B:$B)+14-COUNTA($B$1:$B$14)))</f>
        <v>0</v>
      </c>
      <c r="X4" s="54">
        <f>SUBTOTAL(109,X$15:INDEX(X:X,COUNTA($B:$B)+14-COUNTA($B$1:$B$14)))</f>
        <v>0</v>
      </c>
      <c r="Y4" s="54">
        <f>SUBTOTAL(109,Y$15:INDEX(Y:Y,COUNTA($B:$B)+14-COUNTA($B$1:$B$14)))</f>
        <v>0</v>
      </c>
      <c r="Z4" s="190" t="e">
        <f>SUBTOTAL(109,Z$15:INDEX(Z:Z,COUNTA($B:$B)+14-COUNTA($B$1:$B$14)))</f>
        <v>#REF!</v>
      </c>
      <c r="AA4" s="205" t="e">
        <f>SUBTOTAL(109,AA$15:INDEX(AA:AA,COUNTA($B:$B)+14-COUNTA($B$1:$B$14)))</f>
        <v>#REF!</v>
      </c>
      <c r="AB4" s="195">
        <f>SUBTOTAL(109,AB$15:INDEX(AB:AB,COUNTA($B:$B)+14-COUNTA($B$1:$B$14)))</f>
        <v>0</v>
      </c>
      <c r="AC4" s="144">
        <f>SUBTOTAL(109,AC$15:INDEX(AC:AC,COUNTA($B:$B)+14-COUNTA($B$1:$B$14)))</f>
        <v>0</v>
      </c>
      <c r="AD4" s="144">
        <f>SUBTOTAL(109,AD$15:INDEX(AD:AD,COUNTA($B:$B)+14-COUNTA($B$1:$B$14)))</f>
        <v>0</v>
      </c>
      <c r="AE4" s="54">
        <f>SUBTOTAL(109,AE$15:INDEX(AE:AE,COUNTA($B:$B)+14-COUNTA($B$1:$B$14)))</f>
        <v>0</v>
      </c>
      <c r="AF4" s="54">
        <f>SUBTOTAL(109,AF$15:INDEX(AF:AF,COUNTA($B:$B)+14-COUNTA($B$1:$B$14)))</f>
        <v>0</v>
      </c>
      <c r="AG4" s="190" t="e">
        <f>SUBTOTAL(109,AG$15:INDEX(AG:AG,COUNTA($B:$B)+14-COUNTA($B$1:$B$14)))</f>
        <v>#REF!</v>
      </c>
      <c r="AH4" s="205" t="e">
        <f>SUBTOTAL(109,AH$15:INDEX(AH:AH,COUNTA($B:$B)+14-COUNTA($B$1:$B$14)))</f>
        <v>#REF!</v>
      </c>
      <c r="AI4" s="195">
        <f>SUBTOTAL(109,AI$15:INDEX(AI:AI,COUNTA($B:$B)+14-COUNTA($B$1:$B$14)))</f>
        <v>0</v>
      </c>
      <c r="AJ4" s="144">
        <f>SUBTOTAL(109,AJ$15:INDEX(AJ:AJ,COUNTA($B:$B)+14-COUNTA($B$1:$B$14)))</f>
        <v>0</v>
      </c>
      <c r="AK4" s="144">
        <f>SUBTOTAL(109,AK$15:INDEX(AK:AK,COUNTA($B:$B)+14-COUNTA($B$1:$B$14)))</f>
        <v>0</v>
      </c>
      <c r="AL4" s="54">
        <f>SUBTOTAL(109,AL$15:INDEX(AL:AL,COUNTA($B:$B)+14-COUNTA($B$1:$B$14)))</f>
        <v>0</v>
      </c>
      <c r="AM4" s="54">
        <f>SUBTOTAL(109,AM$15:INDEX(AM:AM,COUNTA($B:$B)+14-COUNTA($B$1:$B$14)))</f>
        <v>0</v>
      </c>
      <c r="AN4" s="190" t="e">
        <f>SUBTOTAL(109,AN$15:INDEX(AN:AN,COUNTA($B:$B)+14-COUNTA($B$1:$B$14)))</f>
        <v>#REF!</v>
      </c>
      <c r="AO4" s="205" t="e">
        <f>SUBTOTAL(109,AO$15:INDEX(AO:AO,COUNTA($B:$B)+14-COUNTA($B$1:$B$14)))</f>
        <v>#REF!</v>
      </c>
      <c r="AP4" s="195">
        <f>SUBTOTAL(109,AP$15:INDEX(AP:AP,COUNTA($B:$B)+14-COUNTA($B$1:$B$14)))</f>
        <v>0</v>
      </c>
      <c r="AQ4" s="144">
        <f>SUBTOTAL(109,AQ$15:INDEX(AQ:AQ,COUNTA($B:$B)+14-COUNTA($B$1:$B$14)))</f>
        <v>0</v>
      </c>
      <c r="AR4" s="144">
        <f>SUBTOTAL(109,AR$15:INDEX(AR:AR,COUNTA($B:$B)+14-COUNTA($B$1:$B$14)))</f>
        <v>0</v>
      </c>
      <c r="AS4" s="54">
        <f>SUBTOTAL(109,AS$15:INDEX(AS:AS,COUNTA($B:$B)+14-COUNTA($B$1:$B$14)))</f>
        <v>0</v>
      </c>
      <c r="AT4" s="54">
        <f>SUBTOTAL(109,AT$15:INDEX(AT:AT,COUNTA($B:$B)+14-COUNTA($B$1:$B$14)))</f>
        <v>0</v>
      </c>
      <c r="AU4" s="190">
        <f>SUBTOTAL(109,AU$15:INDEX(AU:AU,COUNTA($B:$B)+14-COUNTA($B$1:$B$14)))</f>
        <v>0</v>
      </c>
      <c r="AV4" s="205">
        <f>SUBTOTAL(109,AV$15:INDEX(AV:AV,COUNTA($B:$B)+14-COUNTA($B$1:$B$14)))</f>
        <v>0</v>
      </c>
      <c r="AW4" s="195">
        <f>SUBTOTAL(109,AW$15:INDEX(AW:AW,COUNTA($B:$B)+14-COUNTA($B$1:$B$14)))</f>
        <v>0</v>
      </c>
      <c r="AX4" s="144">
        <f>SUBTOTAL(109,AX$15:INDEX(AX:AX,COUNTA($B:$B)+14-COUNTA($B$1:$B$14)))</f>
        <v>0</v>
      </c>
      <c r="AY4" s="144">
        <f>SUBTOTAL(109,AY$15:INDEX(AY:AY,COUNTA($B:$B)+14-COUNTA($B$1:$B$14)))</f>
        <v>0</v>
      </c>
      <c r="AZ4" s="54">
        <f>SUBTOTAL(109,AZ$15:INDEX(AZ:AZ,COUNTA($B:$B)+14-COUNTA($B$1:$B$14)))</f>
        <v>0</v>
      </c>
      <c r="BA4" s="54">
        <f>SUBTOTAL(109,BA$15:INDEX(BA:BA,COUNTA($B:$B)+14-COUNTA($B$1:$B$14)))</f>
        <v>0</v>
      </c>
      <c r="BB4" s="190">
        <f>SUBTOTAL(109,BB$15:INDEX(BB:BB,COUNTA($B:$B)+14-COUNTA($B$1:$B$14)))</f>
        <v>0</v>
      </c>
      <c r="BC4" s="205">
        <f>SUBTOTAL(109,BC$15:INDEX(BC:BC,COUNTA($B:$B)+14-COUNTA($B$1:$B$14)))</f>
        <v>0</v>
      </c>
      <c r="BD4" s="195">
        <f>SUBTOTAL(109,BD$15:INDEX(BD:BD,COUNTA($B:$B)+14-COUNTA($B$1:$B$14)))</f>
        <v>0</v>
      </c>
      <c r="BE4" s="144">
        <f>SUBTOTAL(109,BE$15:INDEX(BE:BE,COUNTA($B:$B)+14-COUNTA($B$1:$B$14)))</f>
        <v>0</v>
      </c>
      <c r="BF4" s="144">
        <f>SUBTOTAL(109,BF$15:INDEX(BF:BF,COUNTA($B:$B)+14-COUNTA($B$1:$B$14)))</f>
        <v>0</v>
      </c>
      <c r="BG4" s="54">
        <f>SUBTOTAL(109,BG$15:INDEX(BG:BG,COUNTA($B:$B)+14-COUNTA($B$1:$B$14)))</f>
        <v>0</v>
      </c>
      <c r="BH4" s="54">
        <f>SUBTOTAL(109,BH$15:INDEX(BH:BH,COUNTA($B:$B)+14-COUNTA($B$1:$B$14)))</f>
        <v>0</v>
      </c>
      <c r="BI4" s="190">
        <f>SUBTOTAL(109,BI$15:INDEX(BI:BI,COUNTA($B:$B)+14-COUNTA($B$1:$B$14)))</f>
        <v>0</v>
      </c>
      <c r="BJ4" s="205">
        <f>SUBTOTAL(109,BJ$15:INDEX(BJ:BJ,COUNTA($B:$B)+14-COUNTA($B$1:$B$14)))</f>
        <v>0</v>
      </c>
      <c r="BK4" s="195">
        <f>SUBTOTAL(109,BK$15:INDEX(BK:BK,COUNTA($B:$B)+14-COUNTA($B$1:$B$14)))</f>
        <v>0</v>
      </c>
      <c r="BL4" s="144">
        <f>SUBTOTAL(109,BL$15:INDEX(BL:BL,COUNTA($B:$B)+14-COUNTA($B$1:$B$14)))</f>
        <v>0</v>
      </c>
      <c r="BM4" s="144">
        <f>SUBTOTAL(109,BM$15:INDEX(BM:BM,COUNTA($B:$B)+14-COUNTA($B$1:$B$14)))</f>
        <v>0</v>
      </c>
      <c r="BN4" s="54">
        <f>SUBTOTAL(109,BN$15:INDEX(BN:BN,COUNTA($B:$B)+14-COUNTA($B$1:$B$14)))</f>
        <v>0</v>
      </c>
      <c r="BO4" s="54">
        <f>SUBTOTAL(109,BO$15:INDEX(BO:BO,COUNTA($B:$B)+14-COUNTA($B$1:$B$14)))</f>
        <v>0</v>
      </c>
      <c r="BP4" s="190">
        <f>SUBTOTAL(109,BP$15:INDEX(BP:BP,COUNTA($B:$B)+14-COUNTA($B$1:$B$14)))</f>
        <v>0</v>
      </c>
      <c r="BQ4" s="205">
        <f>SUBTOTAL(109,BQ$15:INDEX(BQ:BQ,COUNTA($B:$B)+14-COUNTA($B$1:$B$14)))</f>
        <v>0</v>
      </c>
      <c r="BR4" s="195">
        <f>SUBTOTAL(109,BR$15:INDEX(BR:BR,COUNTA($B:$B)+14-COUNTA($B$1:$B$14)))</f>
        <v>0</v>
      </c>
      <c r="BS4" s="144">
        <f>SUBTOTAL(109,BS$15:INDEX(BS:BS,COUNTA($B:$B)+14-COUNTA($B$1:$B$14)))</f>
        <v>0</v>
      </c>
      <c r="BT4" s="144">
        <f>SUBTOTAL(109,BT$15:INDEX(BT:BT,COUNTA($B:$B)+14-COUNTA($B$1:$B$14)))</f>
        <v>0</v>
      </c>
      <c r="BU4" s="54">
        <f>SUBTOTAL(109,BU$15:INDEX(BU:BU,COUNTA($B:$B)+14-COUNTA($B$1:$B$14)))</f>
        <v>0</v>
      </c>
      <c r="BV4" s="54">
        <f>SUBTOTAL(109,BV$15:INDEX(BV:BV,COUNTA($B:$B)+14-COUNTA($B$1:$B$14)))</f>
        <v>0</v>
      </c>
    </row>
    <row r="5" spans="1:74" x14ac:dyDescent="0.2">
      <c r="A5" s="49" t="s">
        <v>95</v>
      </c>
      <c r="B5" s="49" t="s">
        <v>95</v>
      </c>
      <c r="C5" s="191" t="s">
        <v>95</v>
      </c>
      <c r="D5" s="234" t="s">
        <v>95</v>
      </c>
      <c r="E5" s="206" t="s">
        <v>95</v>
      </c>
      <c r="F5" s="196" t="s">
        <v>95</v>
      </c>
      <c r="G5" s="83" t="s">
        <v>95</v>
      </c>
      <c r="H5" s="83" t="s">
        <v>95</v>
      </c>
      <c r="I5" s="55" t="s">
        <v>95</v>
      </c>
      <c r="J5" s="55" t="s">
        <v>95</v>
      </c>
      <c r="K5" s="191" t="s">
        <v>95</v>
      </c>
      <c r="L5" s="234" t="s">
        <v>95</v>
      </c>
      <c r="M5" s="206" t="s">
        <v>95</v>
      </c>
      <c r="N5" s="196" t="s">
        <v>95</v>
      </c>
      <c r="O5" s="83" t="s">
        <v>95</v>
      </c>
      <c r="P5" s="83" t="s">
        <v>95</v>
      </c>
      <c r="Q5" s="55" t="s">
        <v>95</v>
      </c>
      <c r="R5" s="55" t="s">
        <v>95</v>
      </c>
      <c r="S5" s="191" t="s">
        <v>95</v>
      </c>
      <c r="T5" s="206" t="s">
        <v>95</v>
      </c>
      <c r="U5" s="196" t="s">
        <v>95</v>
      </c>
      <c r="V5" s="83" t="s">
        <v>95</v>
      </c>
      <c r="W5" s="83" t="s">
        <v>95</v>
      </c>
      <c r="X5" s="55" t="s">
        <v>95</v>
      </c>
      <c r="Y5" s="55" t="s">
        <v>95</v>
      </c>
      <c r="Z5" s="191" t="s">
        <v>95</v>
      </c>
      <c r="AA5" s="206" t="s">
        <v>95</v>
      </c>
      <c r="AB5" s="196" t="s">
        <v>95</v>
      </c>
      <c r="AC5" s="83" t="s">
        <v>95</v>
      </c>
      <c r="AD5" s="83" t="s">
        <v>95</v>
      </c>
      <c r="AE5" s="55" t="s">
        <v>95</v>
      </c>
      <c r="AF5" s="55" t="s">
        <v>95</v>
      </c>
      <c r="AG5" s="191" t="s">
        <v>95</v>
      </c>
      <c r="AH5" s="206" t="s">
        <v>95</v>
      </c>
      <c r="AI5" s="196" t="s">
        <v>95</v>
      </c>
      <c r="AJ5" s="83" t="s">
        <v>95</v>
      </c>
      <c r="AK5" s="83" t="s">
        <v>95</v>
      </c>
      <c r="AL5" s="55" t="s">
        <v>95</v>
      </c>
      <c r="AM5" s="55" t="s">
        <v>95</v>
      </c>
      <c r="AN5" s="191" t="s">
        <v>95</v>
      </c>
      <c r="AO5" s="206" t="s">
        <v>95</v>
      </c>
      <c r="AP5" s="196" t="s">
        <v>95</v>
      </c>
      <c r="AQ5" s="83" t="s">
        <v>95</v>
      </c>
      <c r="AR5" s="83" t="s">
        <v>95</v>
      </c>
      <c r="AS5" s="55" t="s">
        <v>95</v>
      </c>
      <c r="AT5" s="55" t="s">
        <v>95</v>
      </c>
      <c r="AU5" s="191" t="s">
        <v>95</v>
      </c>
      <c r="AV5" s="206" t="s">
        <v>95</v>
      </c>
      <c r="AW5" s="196" t="s">
        <v>95</v>
      </c>
      <c r="AX5" s="83" t="s">
        <v>95</v>
      </c>
      <c r="AY5" s="83" t="s">
        <v>95</v>
      </c>
      <c r="AZ5" s="55" t="s">
        <v>95</v>
      </c>
      <c r="BA5" s="55" t="s">
        <v>95</v>
      </c>
      <c r="BB5" s="191" t="s">
        <v>95</v>
      </c>
      <c r="BC5" s="206" t="s">
        <v>95</v>
      </c>
      <c r="BD5" s="196" t="s">
        <v>95</v>
      </c>
      <c r="BE5" s="83" t="s">
        <v>95</v>
      </c>
      <c r="BF5" s="83" t="s">
        <v>95</v>
      </c>
      <c r="BG5" s="55" t="s">
        <v>95</v>
      </c>
      <c r="BH5" s="55" t="s">
        <v>95</v>
      </c>
      <c r="BI5" s="191" t="s">
        <v>95</v>
      </c>
      <c r="BJ5" s="206" t="s">
        <v>95</v>
      </c>
      <c r="BK5" s="196" t="s">
        <v>95</v>
      </c>
      <c r="BL5" s="83" t="s">
        <v>95</v>
      </c>
      <c r="BM5" s="83" t="s">
        <v>95</v>
      </c>
      <c r="BN5" s="55" t="s">
        <v>95</v>
      </c>
      <c r="BO5" s="55" t="s">
        <v>95</v>
      </c>
      <c r="BP5" s="191" t="s">
        <v>95</v>
      </c>
      <c r="BQ5" s="206" t="s">
        <v>95</v>
      </c>
      <c r="BR5" s="196" t="s">
        <v>95</v>
      </c>
      <c r="BS5" s="83" t="s">
        <v>95</v>
      </c>
      <c r="BT5" s="83" t="s">
        <v>95</v>
      </c>
      <c r="BU5" s="55" t="s">
        <v>95</v>
      </c>
      <c r="BV5" s="55" t="s">
        <v>95</v>
      </c>
    </row>
    <row r="6" spans="1:74" x14ac:dyDescent="0.2">
      <c r="A6" s="49" t="s">
        <v>187</v>
      </c>
      <c r="B6" s="49" t="s">
        <v>187</v>
      </c>
      <c r="C6" s="191" t="s">
        <v>90</v>
      </c>
      <c r="D6" s="234" t="s">
        <v>90</v>
      </c>
      <c r="E6" s="206" t="s">
        <v>90</v>
      </c>
      <c r="F6" s="196" t="s">
        <v>90</v>
      </c>
      <c r="G6" s="83" t="s">
        <v>90</v>
      </c>
      <c r="H6" s="83" t="s">
        <v>90</v>
      </c>
      <c r="I6" s="55" t="s">
        <v>90</v>
      </c>
      <c r="J6" s="55" t="s">
        <v>90</v>
      </c>
      <c r="K6" s="191" t="s">
        <v>90</v>
      </c>
      <c r="L6" s="234" t="s">
        <v>90</v>
      </c>
      <c r="M6" s="206" t="s">
        <v>90</v>
      </c>
      <c r="N6" s="196" t="s">
        <v>90</v>
      </c>
      <c r="O6" s="83" t="s">
        <v>90</v>
      </c>
      <c r="P6" s="83" t="s">
        <v>90</v>
      </c>
      <c r="Q6" s="55" t="s">
        <v>90</v>
      </c>
      <c r="R6" s="55" t="s">
        <v>90</v>
      </c>
      <c r="S6" s="191" t="s">
        <v>90</v>
      </c>
      <c r="T6" s="206" t="s">
        <v>90</v>
      </c>
      <c r="U6" s="196" t="s">
        <v>90</v>
      </c>
      <c r="V6" s="83" t="s">
        <v>90</v>
      </c>
      <c r="W6" s="83" t="s">
        <v>90</v>
      </c>
      <c r="X6" s="55" t="s">
        <v>90</v>
      </c>
      <c r="Y6" s="55" t="s">
        <v>90</v>
      </c>
      <c r="Z6" s="191" t="s">
        <v>90</v>
      </c>
      <c r="AA6" s="206" t="s">
        <v>90</v>
      </c>
      <c r="AB6" s="196" t="s">
        <v>90</v>
      </c>
      <c r="AC6" s="83" t="s">
        <v>90</v>
      </c>
      <c r="AD6" s="83" t="s">
        <v>90</v>
      </c>
      <c r="AE6" s="55" t="s">
        <v>90</v>
      </c>
      <c r="AF6" s="55" t="s">
        <v>90</v>
      </c>
      <c r="AG6" s="191" t="s">
        <v>90</v>
      </c>
      <c r="AH6" s="206" t="s">
        <v>90</v>
      </c>
      <c r="AI6" s="196" t="s">
        <v>90</v>
      </c>
      <c r="AJ6" s="83" t="s">
        <v>90</v>
      </c>
      <c r="AK6" s="83" t="s">
        <v>90</v>
      </c>
      <c r="AL6" s="55" t="s">
        <v>90</v>
      </c>
      <c r="AM6" s="55" t="s">
        <v>90</v>
      </c>
      <c r="AN6" s="191" t="s">
        <v>90</v>
      </c>
      <c r="AO6" s="206" t="s">
        <v>90</v>
      </c>
      <c r="AP6" s="196" t="s">
        <v>90</v>
      </c>
      <c r="AQ6" s="83" t="s">
        <v>90</v>
      </c>
      <c r="AR6" s="83" t="s">
        <v>90</v>
      </c>
      <c r="AS6" s="55" t="s">
        <v>90</v>
      </c>
      <c r="AT6" s="55" t="s">
        <v>90</v>
      </c>
      <c r="AU6" s="191" t="s">
        <v>90</v>
      </c>
      <c r="AV6" s="206" t="s">
        <v>90</v>
      </c>
      <c r="AW6" s="196" t="s">
        <v>90</v>
      </c>
      <c r="AX6" s="83" t="s">
        <v>90</v>
      </c>
      <c r="AY6" s="83" t="s">
        <v>90</v>
      </c>
      <c r="AZ6" s="55" t="s">
        <v>90</v>
      </c>
      <c r="BA6" s="55" t="s">
        <v>90</v>
      </c>
      <c r="BB6" s="191" t="s">
        <v>90</v>
      </c>
      <c r="BC6" s="206" t="s">
        <v>90</v>
      </c>
      <c r="BD6" s="196" t="s">
        <v>90</v>
      </c>
      <c r="BE6" s="83" t="s">
        <v>90</v>
      </c>
      <c r="BF6" s="83" t="s">
        <v>90</v>
      </c>
      <c r="BG6" s="55" t="s">
        <v>90</v>
      </c>
      <c r="BH6" s="55" t="s">
        <v>90</v>
      </c>
      <c r="BI6" s="191" t="s">
        <v>90</v>
      </c>
      <c r="BJ6" s="206" t="s">
        <v>90</v>
      </c>
      <c r="BK6" s="196" t="s">
        <v>90</v>
      </c>
      <c r="BL6" s="83" t="s">
        <v>90</v>
      </c>
      <c r="BM6" s="83" t="s">
        <v>90</v>
      </c>
      <c r="BN6" s="55" t="s">
        <v>90</v>
      </c>
      <c r="BO6" s="55" t="s">
        <v>90</v>
      </c>
      <c r="BP6" s="191" t="s">
        <v>90</v>
      </c>
      <c r="BQ6" s="206" t="s">
        <v>90</v>
      </c>
      <c r="BR6" s="196" t="s">
        <v>90</v>
      </c>
      <c r="BS6" s="83" t="s">
        <v>90</v>
      </c>
      <c r="BT6" s="83" t="s">
        <v>90</v>
      </c>
      <c r="BU6" s="55" t="s">
        <v>90</v>
      </c>
      <c r="BV6" s="55" t="s">
        <v>90</v>
      </c>
    </row>
    <row r="7" spans="1:74" x14ac:dyDescent="0.2">
      <c r="A7" s="49" t="s">
        <v>105</v>
      </c>
      <c r="B7" s="49" t="s">
        <v>105</v>
      </c>
      <c r="C7" s="192" t="s">
        <v>91</v>
      </c>
      <c r="D7" s="235" t="s">
        <v>91</v>
      </c>
      <c r="E7" s="207" t="s">
        <v>91</v>
      </c>
      <c r="F7" s="196" t="s">
        <v>91</v>
      </c>
      <c r="G7" s="83" t="s">
        <v>91</v>
      </c>
      <c r="H7" s="83" t="s">
        <v>91</v>
      </c>
      <c r="I7" s="55" t="s">
        <v>91</v>
      </c>
      <c r="J7" s="55" t="s">
        <v>91</v>
      </c>
      <c r="K7" s="192" t="s">
        <v>91</v>
      </c>
      <c r="L7" s="235" t="s">
        <v>91</v>
      </c>
      <c r="M7" s="207" t="s">
        <v>91</v>
      </c>
      <c r="N7" s="196" t="s">
        <v>91</v>
      </c>
      <c r="O7" s="83" t="s">
        <v>91</v>
      </c>
      <c r="P7" s="83" t="s">
        <v>91</v>
      </c>
      <c r="Q7" s="55" t="s">
        <v>91</v>
      </c>
      <c r="R7" s="55" t="s">
        <v>91</v>
      </c>
      <c r="S7" s="192" t="s">
        <v>91</v>
      </c>
      <c r="T7" s="207" t="s">
        <v>91</v>
      </c>
      <c r="U7" s="196" t="s">
        <v>91</v>
      </c>
      <c r="V7" s="83" t="s">
        <v>91</v>
      </c>
      <c r="W7" s="83" t="s">
        <v>91</v>
      </c>
      <c r="X7" s="55" t="s">
        <v>91</v>
      </c>
      <c r="Y7" s="55" t="s">
        <v>91</v>
      </c>
      <c r="Z7" s="192" t="s">
        <v>91</v>
      </c>
      <c r="AA7" s="207" t="s">
        <v>91</v>
      </c>
      <c r="AB7" s="196" t="s">
        <v>91</v>
      </c>
      <c r="AC7" s="83" t="s">
        <v>91</v>
      </c>
      <c r="AD7" s="83" t="s">
        <v>91</v>
      </c>
      <c r="AE7" s="55" t="s">
        <v>91</v>
      </c>
      <c r="AF7" s="55" t="s">
        <v>91</v>
      </c>
      <c r="AG7" s="192" t="s">
        <v>91</v>
      </c>
      <c r="AH7" s="207" t="s">
        <v>91</v>
      </c>
      <c r="AI7" s="196" t="s">
        <v>91</v>
      </c>
      <c r="AJ7" s="83" t="s">
        <v>91</v>
      </c>
      <c r="AK7" s="83" t="s">
        <v>91</v>
      </c>
      <c r="AL7" s="55" t="s">
        <v>91</v>
      </c>
      <c r="AM7" s="55" t="s">
        <v>91</v>
      </c>
      <c r="AN7" s="192" t="s">
        <v>91</v>
      </c>
      <c r="AO7" s="207" t="s">
        <v>91</v>
      </c>
      <c r="AP7" s="196" t="s">
        <v>91</v>
      </c>
      <c r="AQ7" s="83" t="s">
        <v>91</v>
      </c>
      <c r="AR7" s="83" t="s">
        <v>91</v>
      </c>
      <c r="AS7" s="55" t="s">
        <v>91</v>
      </c>
      <c r="AT7" s="55" t="s">
        <v>91</v>
      </c>
      <c r="AU7" s="192" t="s">
        <v>91</v>
      </c>
      <c r="AV7" s="207" t="s">
        <v>91</v>
      </c>
      <c r="AW7" s="196" t="s">
        <v>91</v>
      </c>
      <c r="AX7" s="83" t="s">
        <v>91</v>
      </c>
      <c r="AY7" s="83" t="s">
        <v>91</v>
      </c>
      <c r="AZ7" s="55" t="s">
        <v>91</v>
      </c>
      <c r="BA7" s="55" t="s">
        <v>91</v>
      </c>
      <c r="BB7" s="192" t="s">
        <v>91</v>
      </c>
      <c r="BC7" s="207" t="s">
        <v>91</v>
      </c>
      <c r="BD7" s="196" t="s">
        <v>91</v>
      </c>
      <c r="BE7" s="83" t="s">
        <v>91</v>
      </c>
      <c r="BF7" s="83" t="s">
        <v>91</v>
      </c>
      <c r="BG7" s="55" t="s">
        <v>91</v>
      </c>
      <c r="BH7" s="55" t="s">
        <v>91</v>
      </c>
      <c r="BI7" s="192" t="s">
        <v>91</v>
      </c>
      <c r="BJ7" s="207" t="s">
        <v>91</v>
      </c>
      <c r="BK7" s="196" t="s">
        <v>91</v>
      </c>
      <c r="BL7" s="83" t="s">
        <v>91</v>
      </c>
      <c r="BM7" s="83" t="s">
        <v>91</v>
      </c>
      <c r="BN7" s="55" t="s">
        <v>91</v>
      </c>
      <c r="BO7" s="55" t="s">
        <v>91</v>
      </c>
      <c r="BP7" s="192" t="s">
        <v>91</v>
      </c>
      <c r="BQ7" s="207" t="s">
        <v>91</v>
      </c>
      <c r="BR7" s="196" t="s">
        <v>91</v>
      </c>
      <c r="BS7" s="83" t="s">
        <v>91</v>
      </c>
      <c r="BT7" s="83" t="s">
        <v>91</v>
      </c>
      <c r="BU7" s="55" t="s">
        <v>91</v>
      </c>
      <c r="BV7" s="55" t="s">
        <v>91</v>
      </c>
    </row>
    <row r="8" spans="1:74" x14ac:dyDescent="0.2">
      <c r="C8" s="192"/>
      <c r="D8" s="235"/>
      <c r="E8" s="207"/>
      <c r="K8" s="192"/>
      <c r="L8" s="235"/>
      <c r="M8" s="207"/>
      <c r="S8" s="192"/>
      <c r="T8" s="207"/>
      <c r="Z8" s="192"/>
      <c r="AA8" s="207"/>
      <c r="AG8" s="192"/>
      <c r="AH8" s="207"/>
      <c r="AN8" s="192"/>
      <c r="AO8" s="207"/>
      <c r="AU8" s="192"/>
      <c r="AV8" s="207"/>
      <c r="BB8" s="192"/>
      <c r="BC8" s="207"/>
      <c r="BI8" s="192"/>
      <c r="BJ8" s="207"/>
      <c r="BP8" s="192"/>
      <c r="BQ8" s="207"/>
    </row>
    <row r="9" spans="1:74" x14ac:dyDescent="0.2">
      <c r="C9" s="192"/>
      <c r="D9" s="235"/>
      <c r="E9" s="207"/>
      <c r="K9" s="192"/>
      <c r="L9" s="235"/>
      <c r="M9" s="207"/>
      <c r="S9" s="192"/>
      <c r="T9" s="207"/>
      <c r="Z9" s="192"/>
      <c r="AA9" s="207"/>
      <c r="AG9" s="192"/>
      <c r="AH9" s="207"/>
      <c r="AN9" s="192"/>
      <c r="AO9" s="207"/>
      <c r="AU9" s="192"/>
      <c r="AV9" s="207"/>
      <c r="BB9" s="192"/>
      <c r="BC9" s="207"/>
      <c r="BI9" s="192"/>
      <c r="BJ9" s="207"/>
      <c r="BP9" s="192"/>
      <c r="BQ9" s="207"/>
    </row>
    <row r="10" spans="1:74" x14ac:dyDescent="0.2">
      <c r="C10" s="192"/>
      <c r="D10" s="235"/>
      <c r="E10" s="207"/>
      <c r="K10" s="192"/>
      <c r="L10" s="235"/>
      <c r="M10" s="207"/>
      <c r="S10" s="192"/>
      <c r="T10" s="207"/>
      <c r="Z10" s="192"/>
      <c r="AA10" s="207"/>
      <c r="AG10" s="192"/>
      <c r="AH10" s="207"/>
      <c r="AN10" s="192"/>
      <c r="AO10" s="207"/>
      <c r="AU10" s="192"/>
      <c r="AV10" s="207"/>
      <c r="BB10" s="192"/>
      <c r="BC10" s="207"/>
      <c r="BI10" s="192"/>
      <c r="BJ10" s="207"/>
      <c r="BP10" s="192"/>
      <c r="BQ10" s="207"/>
    </row>
    <row r="11" spans="1:74" x14ac:dyDescent="0.2">
      <c r="C11" s="192"/>
      <c r="D11" s="235"/>
      <c r="E11" s="207"/>
      <c r="K11" s="192"/>
      <c r="L11" s="235"/>
      <c r="M11" s="207"/>
      <c r="S11" s="192"/>
      <c r="T11" s="207"/>
      <c r="Z11" s="192"/>
      <c r="AA11" s="207"/>
      <c r="AG11" s="192"/>
      <c r="AH11" s="207"/>
      <c r="AN11" s="192"/>
      <c r="AO11" s="207"/>
      <c r="AU11" s="192"/>
      <c r="AV11" s="207"/>
      <c r="BB11" s="192"/>
      <c r="BC11" s="207"/>
      <c r="BI11" s="192"/>
      <c r="BJ11" s="207"/>
      <c r="BP11" s="192"/>
      <c r="BQ11" s="207"/>
    </row>
    <row r="14" spans="1:74" x14ac:dyDescent="0.2">
      <c r="A14" s="35" t="s">
        <v>541</v>
      </c>
      <c r="B14" s="35" t="s">
        <v>5</v>
      </c>
      <c r="C14" s="143" t="s">
        <v>853</v>
      </c>
      <c r="D14" s="145" t="s">
        <v>854</v>
      </c>
      <c r="E14" s="208" t="s">
        <v>855</v>
      </c>
      <c r="F14" s="219" t="s">
        <v>856</v>
      </c>
      <c r="G14" s="180" t="s">
        <v>857</v>
      </c>
      <c r="H14" s="180" t="s">
        <v>858</v>
      </c>
      <c r="I14" s="141" t="s">
        <v>859</v>
      </c>
      <c r="J14" s="141" t="s">
        <v>860</v>
      </c>
      <c r="K14" s="143" t="s">
        <v>584</v>
      </c>
      <c r="L14" s="145" t="s">
        <v>686</v>
      </c>
      <c r="M14" s="208" t="s">
        <v>585</v>
      </c>
      <c r="N14" s="219" t="s">
        <v>586</v>
      </c>
      <c r="O14" s="180" t="s">
        <v>587</v>
      </c>
      <c r="P14" s="180" t="s">
        <v>588</v>
      </c>
      <c r="Q14" s="141" t="s">
        <v>589</v>
      </c>
      <c r="R14" s="141" t="s">
        <v>590</v>
      </c>
      <c r="S14" s="143" t="s">
        <v>591</v>
      </c>
      <c r="T14" s="208" t="s">
        <v>592</v>
      </c>
      <c r="U14" s="219" t="s">
        <v>579</v>
      </c>
      <c r="V14" s="180" t="s">
        <v>580</v>
      </c>
      <c r="W14" s="180" t="s">
        <v>581</v>
      </c>
      <c r="X14" s="141" t="s">
        <v>582</v>
      </c>
      <c r="Y14" s="141" t="s">
        <v>583</v>
      </c>
      <c r="Z14" s="143" t="s">
        <v>593</v>
      </c>
      <c r="AA14" s="208" t="s">
        <v>594</v>
      </c>
      <c r="AB14" s="219" t="s">
        <v>595</v>
      </c>
      <c r="AC14" s="180" t="s">
        <v>596</v>
      </c>
      <c r="AD14" s="180" t="s">
        <v>597</v>
      </c>
      <c r="AE14" s="141" t="s">
        <v>598</v>
      </c>
      <c r="AF14" s="141" t="s">
        <v>599</v>
      </c>
      <c r="AG14" s="143" t="s">
        <v>600</v>
      </c>
      <c r="AH14" s="208" t="s">
        <v>601</v>
      </c>
      <c r="AI14" s="219" t="s">
        <v>602</v>
      </c>
      <c r="AJ14" s="180" t="s">
        <v>603</v>
      </c>
      <c r="AK14" s="180" t="s">
        <v>604</v>
      </c>
      <c r="AL14" s="141" t="s">
        <v>605</v>
      </c>
      <c r="AM14" s="141" t="s">
        <v>606</v>
      </c>
      <c r="AN14" s="143" t="s">
        <v>607</v>
      </c>
      <c r="AO14" s="208" t="s">
        <v>608</v>
      </c>
      <c r="AP14" s="219" t="s">
        <v>609</v>
      </c>
      <c r="AQ14" s="180" t="s">
        <v>610</v>
      </c>
      <c r="AR14" s="180" t="s">
        <v>611</v>
      </c>
      <c r="AS14" s="141" t="s">
        <v>612</v>
      </c>
      <c r="AT14" s="141" t="s">
        <v>613</v>
      </c>
      <c r="AU14" s="143" t="s">
        <v>614</v>
      </c>
      <c r="AV14" s="208" t="s">
        <v>615</v>
      </c>
      <c r="AW14" s="219" t="s">
        <v>616</v>
      </c>
      <c r="AX14" s="180" t="s">
        <v>617</v>
      </c>
      <c r="AY14" s="180" t="s">
        <v>618</v>
      </c>
      <c r="AZ14" s="141" t="s">
        <v>619</v>
      </c>
      <c r="BA14" s="141" t="s">
        <v>620</v>
      </c>
      <c r="BB14" s="143" t="s">
        <v>621</v>
      </c>
      <c r="BC14" s="208" t="s">
        <v>622</v>
      </c>
      <c r="BD14" s="219" t="s">
        <v>623</v>
      </c>
      <c r="BE14" s="180" t="s">
        <v>624</v>
      </c>
      <c r="BF14" s="180" t="s">
        <v>625</v>
      </c>
      <c r="BG14" s="141" t="s">
        <v>626</v>
      </c>
      <c r="BH14" s="141" t="s">
        <v>627</v>
      </c>
      <c r="BI14" s="143" t="s">
        <v>628</v>
      </c>
      <c r="BJ14" s="208" t="s">
        <v>629</v>
      </c>
      <c r="BK14" s="219" t="s">
        <v>630</v>
      </c>
      <c r="BL14" s="180" t="s">
        <v>631</v>
      </c>
      <c r="BM14" s="180" t="s">
        <v>632</v>
      </c>
      <c r="BN14" s="141" t="s">
        <v>633</v>
      </c>
      <c r="BO14" s="141" t="s">
        <v>634</v>
      </c>
      <c r="BP14" s="143" t="s">
        <v>635</v>
      </c>
      <c r="BQ14" s="208" t="s">
        <v>636</v>
      </c>
      <c r="BR14" s="219" t="s">
        <v>637</v>
      </c>
      <c r="BS14" s="180" t="s">
        <v>638</v>
      </c>
      <c r="BT14" s="180" t="s">
        <v>639</v>
      </c>
      <c r="BU14" s="141" t="s">
        <v>640</v>
      </c>
      <c r="BV14" s="141" t="s">
        <v>641</v>
      </c>
    </row>
    <row r="15" spans="1:74" s="23" customFormat="1" x14ac:dyDescent="0.2">
      <c r="A15" s="36"/>
      <c r="B15" s="36"/>
      <c r="C15" s="91" cm="1">
        <f t="array" ref="C15">SUM(SUMIFS(PrEP!$O:$O,PrEP!$B:$B,$B15,PrEP!$C:$C,{"15-19","20-24","25-29","30-34","35-39","40-44","45-49","50+"},PrEP!$D:$D,"Female"))</f>
        <v>0</v>
      </c>
      <c r="D15" s="97" cm="1">
        <f t="array" ref="D15">SUM(SUMIFS(PrEP!$O:$O,PrEP!$B:$B,$B15,PrEP!$C:$C,{"15-19","20-24","25-29"},PrEP!$D:$D,"Female"))</f>
        <v>0</v>
      </c>
      <c r="E15" s="326" cm="1">
        <f t="array" ref="E15">SUM(SUMIFS(PrEP!$O:$O,PrEP!$B:$B,$B15,PrEP!$C:$C,{"15-19","20-24","25-29","30-34","35-39","40-44","45-49","50+"},PrEP!$D:$D,"Male"))</f>
        <v>0</v>
      </c>
      <c r="F15" s="196" t="str">
        <f>_xlfn.IFNA(INDEX(KP!$I:$I,MATCH(($B15&amp;"|"&amp;F$3),KP!$D:$D,0)),"")</f>
        <v/>
      </c>
      <c r="G15" s="83" t="str">
        <f>_xlfn.IFNA(INDEX(KP!$I:$I,MATCH(($B15&amp;"|"&amp;G$3),KP!$D:$D,0)),"")</f>
        <v/>
      </c>
      <c r="H15" s="83" t="str">
        <f>_xlfn.IFNA(INDEX(KP!$I:$I,MATCH(($B15&amp;"|"&amp;H$3),KP!$D:$D,0)),"")</f>
        <v/>
      </c>
      <c r="I15" s="83" t="str">
        <f>_xlfn.IFNA(INDEX(KP!$I:$I,MATCH(($B15&amp;"|"&amp;I$3),KP!$D:$D,0)),"")</f>
        <v/>
      </c>
      <c r="J15" s="83" t="str">
        <f>_xlfn.IFNA(INDEX(KP!$I:$I,MATCH(($B15&amp;"|"&amp;J$3),KP!$D:$D,0)),"")</f>
        <v/>
      </c>
      <c r="K15" s="91" cm="1">
        <f t="array" ref="K15">SUM(SUMIFS(PrEP!$L:$L,PrEP!$B:$B,$B15,PrEP!$C:$C,{"15-19","20-24","25-29","30-34","35-39","40-44","45-49","50+"},PrEP!$D:$D,"Female"))</f>
        <v>0</v>
      </c>
      <c r="L15" s="97" cm="1">
        <f t="array" ref="L15">SUM(SUMIFS(PrEP!$L:$L,PrEP!$B:$B,$B15,PrEP!$C:$C,{"15-19","20-24","25-29"},PrEP!$D:$D,"Female"))</f>
        <v>0</v>
      </c>
      <c r="M15" s="326" cm="1">
        <f t="array" ref="M15">SUM(SUMIFS(PrEP!$L:$L,PrEP!$B:$B,$B15,PrEP!$C:$C,{"15-19","20-24","25-29","30-34","35-39","40-44","45-49","50+"},PrEP!$D:$D,"Male"))</f>
        <v>0</v>
      </c>
      <c r="N15" s="196" t="str">
        <f>_xlfn.IFNA(INDEX(KP!$K:$K,MATCH(($B15&amp;"|"&amp;N$3),KP!$D:$D,0)),"")</f>
        <v/>
      </c>
      <c r="O15" s="83" t="str">
        <f>_xlfn.IFNA(INDEX(KP!$K:$K,MATCH(($B15&amp;"|"&amp;O$3),KP!$D:$D,0)),"")</f>
        <v/>
      </c>
      <c r="P15" s="83" t="str">
        <f>_xlfn.IFNA(INDEX(KP!$K:$K,MATCH(($B15&amp;"|"&amp;P$3),KP!$D:$D,0)),"")</f>
        <v/>
      </c>
      <c r="Q15" s="83" t="str">
        <f>_xlfn.IFNA(INDEX(KP!$K:$K,MATCH(($B15&amp;"|"&amp;Q$3),KP!$D:$D,0)),"")</f>
        <v/>
      </c>
      <c r="R15" s="83" t="str">
        <f>_xlfn.IFNA(INDEX(KP!$K:$K,MATCH(($B15&amp;"|"&amp;R$3),KP!$D:$D,0)),"")</f>
        <v/>
      </c>
      <c r="S15" s="91" t="e" cm="1">
        <f t="array" ref="S15">SUM(SUMIFS(Cascade!#REF!,Cascade!$B:$B,$B15,Cascade!$C:$C,{"15-19","20-24","25-29","30-34","35-39","40-44","45-49","50-54","55-59","60-64","65+"},Cascade!$D:$D,"Female"))</f>
        <v>#REF!</v>
      </c>
      <c r="T15" s="326" t="e" cm="1">
        <f t="array" ref="T15">SUM(SUMIFS(Cascade!#REF!,Cascade!$B:$B,$B15,Cascade!$C:$C,{"15-19","20-24","25-29","30-34","35-39","40-44","45-49","50-54","55-59","60-64","65+"},Cascade!$D:$D,"Male"))</f>
        <v>#REF!</v>
      </c>
      <c r="U15" s="196" t="str">
        <f>_xlfn.IFNA(INDEX(KP!$P:$P,MATCH(($B15&amp;"|"&amp;U$3),KP!$D:$D,0)),"")</f>
        <v/>
      </c>
      <c r="V15" s="83" t="str">
        <f>_xlfn.IFNA(INDEX(KP!$P:$P,MATCH(($B15&amp;"|"&amp;V$3),KP!$D:$D,0)),"")</f>
        <v/>
      </c>
      <c r="W15" s="83" t="str">
        <f>_xlfn.IFNA(INDEX(KP!$P:$P,MATCH(($B15&amp;"|"&amp;W$3),KP!$D:$D,0)),"")</f>
        <v/>
      </c>
      <c r="X15" s="83" t="str">
        <f>_xlfn.IFNA(INDEX(KP!$P:$P,MATCH(($B15&amp;"|"&amp;X$3),KP!$D:$D,0)),"")</f>
        <v/>
      </c>
      <c r="Y15" s="83" t="str">
        <f>_xlfn.IFNA(INDEX(KP!$P:$P,MATCH(($B15&amp;"|"&amp;Y$3),KP!$D:$D,0)),"")</f>
        <v/>
      </c>
      <c r="Z15" s="91" t="e" cm="1">
        <f t="array" ref="Z15">SUM(SUMIFS(Cascade!#REF!,Cascade!$B:$B,$B15,Cascade!$C:$C,{"15-19","20-24","25-29","30-34","35-39","40-44","45-49","50-54","55-59","60-64","65+"},Cascade!$D:$D,"Female"))</f>
        <v>#REF!</v>
      </c>
      <c r="AA15" s="326" t="e" cm="1">
        <f t="array" ref="AA15">SUM(SUMIFS(Cascade!#REF!,Cascade!$B:$B,$B15,Cascade!$C:$C,{"15-19","20-24","25-29","30-34","35-39","40-44","45-49","50-54","55-59","60-64","65+"},Cascade!$D:$D,"Male"))</f>
        <v>#REF!</v>
      </c>
      <c r="AB15" s="196" t="str">
        <f>_xlfn.IFNA(INDEX(KP!$V:$V,MATCH(($B15&amp;"|"&amp;AB$3),KP!$D:$D,0)),"")</f>
        <v/>
      </c>
      <c r="AC15" s="83" t="str">
        <f>_xlfn.IFNA(INDEX(KP!$V:$V,MATCH(($B15&amp;"|"&amp;AC$3),KP!$D:$D,0)),"")</f>
        <v/>
      </c>
      <c r="AD15" s="83" t="str">
        <f>_xlfn.IFNA(INDEX(KP!$V:$V,MATCH(($B15&amp;"|"&amp;AD$3),KP!$D:$D,0)),"")</f>
        <v/>
      </c>
      <c r="AE15" s="83" t="str">
        <f>_xlfn.IFNA(INDEX(KP!$V:$V,MATCH(($B15&amp;"|"&amp;AE$3),KP!$D:$D,0)),"")</f>
        <v/>
      </c>
      <c r="AF15" s="83" t="str">
        <f>_xlfn.IFNA(INDEX(KP!$V:$V,MATCH(($B15&amp;"|"&amp;AF$3),KP!$D:$D,0)),"")</f>
        <v/>
      </c>
      <c r="AG15" s="91" t="e" cm="1">
        <f t="array" ref="AG15">SUM(SUMIFS(Cascade!#REF!,Cascade!$B:$B,$B15,Cascade!$C:$C,{"15-19","20-24","25-29","30-34","35-39","40-44","45-49","50-54","55-59","60-64","65+"},Cascade!$D:$D,"Female"))</f>
        <v>#REF!</v>
      </c>
      <c r="AH15" s="326" t="e" cm="1">
        <f t="array" ref="AH15">SUM(SUMIFS(Cascade!#REF!,Cascade!$B:$B,$B15,Cascade!$C:$C,{"15-19","20-24","25-29","30-34","35-39","40-44","45-49","50-54","55-59","60-64","65+"},Cascade!$D:$D,"Male"))</f>
        <v>#REF!</v>
      </c>
      <c r="AI15" s="196" t="str">
        <f>_xlfn.IFNA(INDEX(KP!$Y:$Y,MATCH(($B15&amp;"|"&amp;AI$3),KP!$D:$D,0)),"")</f>
        <v/>
      </c>
      <c r="AJ15" s="83" t="str">
        <f>_xlfn.IFNA(INDEX(KP!$Y:$Y,MATCH(($B15&amp;"|"&amp;AJ$3),KP!$D:$D,0)),"")</f>
        <v/>
      </c>
      <c r="AK15" s="83" t="str">
        <f>_xlfn.IFNA(INDEX(KP!$Y:$Y,MATCH(($B15&amp;"|"&amp;AK$3),KP!$D:$D,0)),"")</f>
        <v/>
      </c>
      <c r="AL15" s="83" t="str">
        <f>_xlfn.IFNA(INDEX(KP!$Y:$Y,MATCH(($B15&amp;"|"&amp;AL$3),KP!$D:$D,0)),"")</f>
        <v/>
      </c>
      <c r="AM15" s="83" t="str">
        <f>_xlfn.IFNA(INDEX(KP!$Y:$Y,MATCH(($B15&amp;"|"&amp;AM$3),KP!$D:$D,0)),"")</f>
        <v/>
      </c>
      <c r="AN15" s="91" t="e" cm="1">
        <f t="array" ref="AN15">SUM(SUMIFS(Cascade!#REF!,Cascade!$B:$B,$B15,Cascade!$C:$C,{"15-19","20-24","25-29","30-34","35-39","40-44","45-49","50-54","55-59","60-64","65+"},Cascade!$D:$D,"Female"))</f>
        <v>#REF!</v>
      </c>
      <c r="AO15" s="326" t="e" cm="1">
        <f t="array" ref="AO15">SUM(SUMIFS(Cascade!#REF!,Cascade!$B:$B,$B15,Cascade!$C:$C,{"15-19","20-24","25-29","30-34","35-39","40-44","45-49","50-54","55-59","60-64","65+"},Cascade!$D:$D,"Male"))</f>
        <v>#REF!</v>
      </c>
      <c r="AP15" s="196" t="str">
        <f>_xlfn.IFNA(INDEX(KP!$AA:$AA,MATCH(($B15&amp;"|"&amp;AP$3),KP!$D:$D,0)),"")</f>
        <v/>
      </c>
      <c r="AQ15" s="83" t="str">
        <f>_xlfn.IFNA(INDEX(KP!$AA:$AA,MATCH(($B15&amp;"|"&amp;AQ$3),KP!$D:$D,0)),"")</f>
        <v/>
      </c>
      <c r="AR15" s="83" t="str">
        <f>_xlfn.IFNA(INDEX(KP!$AA:$AA,MATCH(($B15&amp;"|"&amp;AR$3),KP!$D:$D,0)),"")</f>
        <v/>
      </c>
      <c r="AS15" s="83" t="str">
        <f>_xlfn.IFNA(INDEX(KP!$AA:$AA,MATCH(($B15&amp;"|"&amp;AS$3),KP!$D:$D,0)),"")</f>
        <v/>
      </c>
      <c r="AT15" s="83" t="str">
        <f>_xlfn.IFNA(INDEX(KP!$AA:$AA,MATCH(($B15&amp;"|"&amp;AT$3),KP!$D:$D,0)),"")</f>
        <v/>
      </c>
      <c r="AU15" s="91" cm="1">
        <f t="array" ref="AU15">SUM(SUMIFS('HTS &amp; HTS_RECENT'!$AX:$AX,'HTS &amp; HTS_RECENT'!$B:$B,$B15,'HTS &amp; HTS_RECENT'!$C:$C,{"15-19","20-24","25-29","30-34","35-39","40-44","45-49","50+"},'HTS &amp; HTS_RECENT'!$D:$D,"Female"))</f>
        <v>0</v>
      </c>
      <c r="AV15" s="326" cm="1">
        <f t="array" ref="AV15">SUM(SUMIFS('HTS &amp; HTS_RECENT'!$AX:$AX,'HTS &amp; HTS_RECENT'!$B:$B,$B15,'HTS &amp; HTS_RECENT'!$C:$C,{"15-19","20-24","25-29","30-34","35-39","40-44","45-49","50+"},'HTS &amp; HTS_RECENT'!$D:$D,"Male"))</f>
        <v>0</v>
      </c>
      <c r="AW15" s="196" t="str">
        <f>_xlfn.IFNA(INDEX(KP!$AI:$AI,MATCH(($B15&amp;"|"&amp;AW$3),KP!$D:$D,0)),"")</f>
        <v/>
      </c>
      <c r="AX15" s="83" t="str">
        <f>_xlfn.IFNA(INDEX(KP!$AI:$AI,MATCH(($B15&amp;"|"&amp;AX$3),KP!$D:$D,0)),"")</f>
        <v/>
      </c>
      <c r="AY15" s="83" t="str">
        <f>_xlfn.IFNA(INDEX(KP!$AI:$AI,MATCH(($B15&amp;"|"&amp;AY$3),KP!$D:$D,0)),"")</f>
        <v/>
      </c>
      <c r="AZ15" s="83" t="str">
        <f>_xlfn.IFNA(INDEX(KP!$AI:$AI,MATCH(($B15&amp;"|"&amp;AZ$3),KP!$D:$D,0)),"")</f>
        <v/>
      </c>
      <c r="BA15" s="83" t="str">
        <f>_xlfn.IFNA(INDEX(KP!$AI:$AI,MATCH(($B15&amp;"|"&amp;BA$3),KP!$D:$D,0)),"")</f>
        <v/>
      </c>
      <c r="BB15" s="91" cm="1">
        <f t="array" ref="BB15">SUM(SUMIFS('HTS &amp; HTS_RECENT'!$BF:$BF,'HTS &amp; HTS_RECENT'!$B:$B,$B15,'HTS &amp; HTS_RECENT'!$C:$C,{"15-19","20-24","25-29","30-34","35-39","40-44","45-49","50+"},'HTS &amp; HTS_RECENT'!$D:$D,"Female"))</f>
        <v>0</v>
      </c>
      <c r="BC15" s="326" cm="1">
        <f t="array" ref="BC15">SUM(SUMIFS('HTS &amp; HTS_RECENT'!$BF:$BF,'HTS &amp; HTS_RECENT'!$B:$B,$B15,'HTS &amp; HTS_RECENT'!$C:$C,{"15-19","20-24","25-29","30-34","35-39","40-44","45-49","50+"},'HTS &amp; HTS_RECENT'!$D:$D,"Male"))</f>
        <v>0</v>
      </c>
      <c r="BD15" s="196" t="str">
        <f>_xlfn.IFNA(INDEX(KP!$AJ:$AJ,MATCH(($B15&amp;"|"&amp;BD$3),KP!$D:$D,0)),"")</f>
        <v/>
      </c>
      <c r="BE15" s="83" t="str">
        <f>_xlfn.IFNA(INDEX(KP!$AJ:$AJ,MATCH(($B15&amp;"|"&amp;BE$3),KP!$D:$D,0)),"")</f>
        <v/>
      </c>
      <c r="BF15" s="83" t="str">
        <f>_xlfn.IFNA(INDEX(KP!$AJ:$AJ,MATCH(($B15&amp;"|"&amp;BF$3),KP!$D:$D,0)),"")</f>
        <v/>
      </c>
      <c r="BG15" s="83" t="str">
        <f>_xlfn.IFNA(INDEX(KP!$AJ:$AJ,MATCH(($B15&amp;"|"&amp;BG$3),KP!$D:$D,0)),"")</f>
        <v/>
      </c>
      <c r="BH15" s="83" t="str">
        <f>_xlfn.IFNA(INDEX(KP!$AJ:$AJ,MATCH(($B15&amp;"|"&amp;BH$3),KP!$D:$D,0)),"")</f>
        <v/>
      </c>
      <c r="BI15" s="91" cm="1">
        <f t="array" ref="BI15">SUM(SUMIFS('HTS &amp; HTS_RECENT'!$CF:$CF,HTS_RECENT!$B:$B,$B15,HTS_RECENT!$C:$C,{"15-19","20-24","25-29","30-34","35-39","40-44","45-49","50+"},HTS_RECENT!$D:$D,"Female"))</f>
        <v>0</v>
      </c>
      <c r="BJ15" s="326" cm="1">
        <f t="array" ref="BJ15">SUM(SUMIFS('HTS &amp; HTS_RECENT'!$CF:$CF,HTS_RECENT!$B:$B,$B15,HTS_RECENT!$C:$C,{"15-19","20-24","25-29","30-34","35-39","40-44","45-49","50+"},HTS_RECENT!$D:$D,"Male"))</f>
        <v>0</v>
      </c>
      <c r="BK15" s="196" t="str">
        <f>_xlfn.IFNA(INDEX(KP!$AL:$AL,MATCH(($B15&amp;"|"&amp;BK$3),KP!$D:$D,0)),"")</f>
        <v/>
      </c>
      <c r="BL15" s="83" t="str">
        <f>_xlfn.IFNA(INDEX(KP!$AL:$AL,MATCH(($B15&amp;"|"&amp;BL$3),KP!$D:$D,0)),"")</f>
        <v/>
      </c>
      <c r="BM15" s="83" t="str">
        <f>_xlfn.IFNA(INDEX(KP!$AL:$AL,MATCH(($B15&amp;"|"&amp;BM$3),KP!$D:$D,0)),"")</f>
        <v/>
      </c>
      <c r="BN15" s="83" t="str">
        <f>_xlfn.IFNA(INDEX(KP!$AL:$AL,MATCH(($B15&amp;"|"&amp;BN$3),KP!$D:$D,0)),"")</f>
        <v/>
      </c>
      <c r="BO15" s="83" t="str">
        <f>_xlfn.IFNA(INDEX(KP!$AL:$AL,MATCH(($B15&amp;"|"&amp;BO$3),KP!$D:$D,0)),"")</f>
        <v/>
      </c>
      <c r="BP15" s="91" cm="1">
        <f t="array" ref="BP15">SUM(SUMIFS('HTS &amp; HTS_RECENT'!$BK:$BK,'HTS &amp; HTS_RECENT'!$B:$B,$B15,'HTS &amp; HTS_RECENT'!$C:$C,{"15-19","20-24","25-29","30-34","35-39","40-44","45-49","50+"},'HTS &amp; HTS_RECENT'!$D:$D,"Female"))</f>
        <v>0</v>
      </c>
      <c r="BQ15" s="326" cm="1">
        <f t="array" ref="BQ15">SUM(SUMIFS('HTS &amp; HTS_RECENT'!$BK:$BK,'HTS &amp; HTS_RECENT'!$B:$B,$B15,'HTS &amp; HTS_RECENT'!$C:$C,{"15-19","20-24","25-29","30-34","35-39","40-44","45-49","50+"},'HTS &amp; HTS_RECENT'!$D:$D,"Male"))</f>
        <v>0</v>
      </c>
      <c r="BR15" s="196" t="str">
        <f>_xlfn.IFNA(INDEX(KP!$AN:$AN,MATCH(($B15&amp;"|"&amp;BR$3),KP!$D:$D,0)),"")</f>
        <v/>
      </c>
      <c r="BS15" s="83" t="str">
        <f>_xlfn.IFNA(INDEX(KP!$AN:$AN,MATCH(($B15&amp;"|"&amp;BS$3),KP!$D:$D,0)),"")</f>
        <v/>
      </c>
      <c r="BT15" s="83" t="str">
        <f>_xlfn.IFNA(INDEX(KP!$AN:$AN,MATCH(($B15&amp;"|"&amp;BT$3),KP!$D:$D,0)),"")</f>
        <v/>
      </c>
      <c r="BU15" s="83" t="str">
        <f>_xlfn.IFNA(INDEX(KP!$AN:$AN,MATCH(($B15&amp;"|"&amp;BU$3),KP!$D:$D,0)),"")</f>
        <v/>
      </c>
      <c r="BV15" s="83" t="str">
        <f>_xlfn.IFNA(INDEX(KP!$AN:$AN,MATCH(($B15&amp;"|"&amp;BV$3),KP!$D:$D,0)),"")</f>
        <v/>
      </c>
    </row>
    <row r="16" spans="1:74" x14ac:dyDescent="0.2">
      <c r="A16" s="36"/>
      <c r="B16" s="36"/>
    </row>
    <row r="17" spans="1:2" x14ac:dyDescent="0.2">
      <c r="A17" s="36"/>
      <c r="B17" s="36"/>
    </row>
    <row r="18" spans="1:2" x14ac:dyDescent="0.2">
      <c r="A18" s="36"/>
      <c r="B18" s="36"/>
    </row>
    <row r="19" spans="1:2" x14ac:dyDescent="0.2">
      <c r="A19" s="36"/>
      <c r="B19" s="36"/>
    </row>
    <row r="20" spans="1:2" x14ac:dyDescent="0.2">
      <c r="A20" s="36"/>
      <c r="B20" s="36"/>
    </row>
    <row r="21" spans="1:2" x14ac:dyDescent="0.2">
      <c r="A21" s="36"/>
      <c r="B21" s="36"/>
    </row>
    <row r="22" spans="1:2" x14ac:dyDescent="0.2">
      <c r="A22" s="36"/>
      <c r="B22" s="36"/>
    </row>
    <row r="23" spans="1:2" x14ac:dyDescent="0.2">
      <c r="A23" s="36"/>
      <c r="B23" s="36"/>
    </row>
    <row r="24" spans="1:2" x14ac:dyDescent="0.2">
      <c r="A24" s="36"/>
      <c r="B24" s="36"/>
    </row>
    <row r="25" spans="1:2" x14ac:dyDescent="0.2">
      <c r="A25" s="36"/>
      <c r="B25" s="36"/>
    </row>
    <row r="26" spans="1:2" x14ac:dyDescent="0.2">
      <c r="A26" s="36"/>
      <c r="B26" s="36"/>
    </row>
    <row r="27" spans="1:2" x14ac:dyDescent="0.2">
      <c r="A27" s="36"/>
      <c r="B27" s="36"/>
    </row>
    <row r="28" spans="1:2" x14ac:dyDescent="0.2">
      <c r="A28" s="36"/>
      <c r="B28" s="36"/>
    </row>
    <row r="29" spans="1:2" x14ac:dyDescent="0.2">
      <c r="A29" s="36"/>
      <c r="B29" s="36"/>
    </row>
    <row r="30" spans="1:2" x14ac:dyDescent="0.2">
      <c r="A30" s="36"/>
      <c r="B30" s="36"/>
    </row>
    <row r="31" spans="1:2" x14ac:dyDescent="0.2">
      <c r="A31" s="36"/>
      <c r="B31" s="36"/>
    </row>
    <row r="32" spans="1:2" x14ac:dyDescent="0.2">
      <c r="A32" s="36"/>
      <c r="B32" s="36"/>
    </row>
    <row r="33" spans="1:2" x14ac:dyDescent="0.2">
      <c r="A33" s="36"/>
      <c r="B33" s="36"/>
    </row>
    <row r="34" spans="1:2" x14ac:dyDescent="0.2">
      <c r="A34" s="36"/>
      <c r="B34" s="36"/>
    </row>
    <row r="35" spans="1:2" x14ac:dyDescent="0.2">
      <c r="A35" s="36"/>
      <c r="B35" s="36"/>
    </row>
    <row r="36" spans="1:2" x14ac:dyDescent="0.2">
      <c r="A36" s="36"/>
      <c r="B36" s="36"/>
    </row>
    <row r="37" spans="1:2" x14ac:dyDescent="0.2">
      <c r="A37" s="36"/>
      <c r="B37" s="36"/>
    </row>
    <row r="38" spans="1:2" x14ac:dyDescent="0.2">
      <c r="A38" s="36"/>
      <c r="B38" s="36"/>
    </row>
    <row r="39" spans="1:2" x14ac:dyDescent="0.2">
      <c r="A39" s="36"/>
      <c r="B39" s="36"/>
    </row>
    <row r="40" spans="1:2" x14ac:dyDescent="0.2">
      <c r="A40" s="36"/>
      <c r="B40" s="36"/>
    </row>
    <row r="41" spans="1:2" x14ac:dyDescent="0.2">
      <c r="A41" s="36"/>
      <c r="B41" s="36"/>
    </row>
    <row r="42" spans="1:2" x14ac:dyDescent="0.2">
      <c r="A42" s="36"/>
      <c r="B42" s="36"/>
    </row>
    <row r="43" spans="1:2" x14ac:dyDescent="0.2">
      <c r="A43" s="36"/>
      <c r="B43" s="36"/>
    </row>
    <row r="44" spans="1:2" x14ac:dyDescent="0.2">
      <c r="A44" s="36"/>
      <c r="B44" s="36"/>
    </row>
    <row r="45" spans="1:2" x14ac:dyDescent="0.2">
      <c r="A45" s="36"/>
      <c r="B45" s="36"/>
    </row>
    <row r="46" spans="1:2" x14ac:dyDescent="0.2">
      <c r="A46" s="36"/>
      <c r="B46" s="36"/>
    </row>
    <row r="47" spans="1:2" x14ac:dyDescent="0.2">
      <c r="A47" s="36"/>
      <c r="B47" s="36"/>
    </row>
    <row r="48" spans="1:2" x14ac:dyDescent="0.2">
      <c r="A48" s="36"/>
      <c r="B48" s="36"/>
    </row>
    <row r="49" spans="1:2" x14ac:dyDescent="0.2">
      <c r="A49" s="36"/>
      <c r="B49" s="36"/>
    </row>
    <row r="50" spans="1:2" x14ac:dyDescent="0.2">
      <c r="A50" s="36"/>
      <c r="B50" s="36"/>
    </row>
    <row r="51" spans="1:2" x14ac:dyDescent="0.2">
      <c r="A51" s="36"/>
      <c r="B51" s="36"/>
    </row>
    <row r="52" spans="1:2" x14ac:dyDescent="0.2">
      <c r="A52" s="36"/>
      <c r="B52" s="36"/>
    </row>
    <row r="53" spans="1:2" x14ac:dyDescent="0.2">
      <c r="A53" s="36"/>
      <c r="B53" s="36"/>
    </row>
    <row r="54" spans="1:2" x14ac:dyDescent="0.2">
      <c r="A54" s="36"/>
      <c r="B54" s="36"/>
    </row>
    <row r="55" spans="1:2" x14ac:dyDescent="0.2">
      <c r="A55" s="36"/>
      <c r="B55" s="36"/>
    </row>
    <row r="56" spans="1:2" x14ac:dyDescent="0.2">
      <c r="A56" s="36"/>
      <c r="B56" s="36"/>
    </row>
    <row r="57" spans="1:2" x14ac:dyDescent="0.2">
      <c r="A57" s="36"/>
      <c r="B57" s="36"/>
    </row>
    <row r="58" spans="1:2" x14ac:dyDescent="0.2">
      <c r="A58" s="36"/>
      <c r="B58" s="36"/>
    </row>
    <row r="59" spans="1:2" x14ac:dyDescent="0.2">
      <c r="A59" s="36"/>
      <c r="B59" s="36"/>
    </row>
    <row r="60" spans="1:2" x14ac:dyDescent="0.2">
      <c r="A60" s="36"/>
      <c r="B60" s="36"/>
    </row>
    <row r="61" spans="1:2" x14ac:dyDescent="0.2">
      <c r="A61" s="36"/>
      <c r="B61" s="36"/>
    </row>
    <row r="62" spans="1:2" x14ac:dyDescent="0.2">
      <c r="A62" s="36"/>
      <c r="B62" s="36"/>
    </row>
    <row r="63" spans="1:2" x14ac:dyDescent="0.2">
      <c r="A63" s="36"/>
      <c r="B63" s="36"/>
    </row>
  </sheetData>
  <mergeCells count="1">
    <mergeCell ref="A2:B3"/>
  </mergeCells>
  <conditionalFormatting sqref="S1:S1048576 U1:U1048576">
    <cfRule type="expression" dxfId="296" priority="10">
      <formula>AND(ROW($U1)&gt;14,SUM($U1)&gt;$S1)</formula>
    </cfRule>
  </conditionalFormatting>
  <conditionalFormatting sqref="T1:T1048576 V1:V1048576">
    <cfRule type="expression" dxfId="295" priority="9">
      <formula>AND(ROW($V1)&gt;14,SUM($V1)&gt;$T1)</formula>
    </cfRule>
  </conditionalFormatting>
  <conditionalFormatting sqref="S1:T1048576 W1:Y1048576">
    <cfRule type="expression" dxfId="294" priority="12">
      <formula>(($S1-$U1)+($T1-$V1))&lt;SUM($W1:$Y1)</formula>
    </cfRule>
  </conditionalFormatting>
  <conditionalFormatting sqref="Z1:Z1048576 AB1:AB1048576">
    <cfRule type="expression" dxfId="293" priority="13">
      <formula>AND(ROW($AB1)&gt;14,SUM($AB1)&gt;$Z1)</formula>
    </cfRule>
  </conditionalFormatting>
  <conditionalFormatting sqref="AA1:AA1048576 AC1:AC1048576">
    <cfRule type="expression" dxfId="292" priority="14">
      <formula>AND(ROW($AC1)&gt;14,SUM($AC1)&gt;$AA1)</formula>
    </cfRule>
  </conditionalFormatting>
  <conditionalFormatting sqref="Z1:AA1048576 AD1:AF1048576">
    <cfRule type="expression" dxfId="291" priority="16">
      <formula>(($Z1-$AB1)+($AA1-$AC1))&lt;SUM($AD1:$AF1)</formula>
    </cfRule>
  </conditionalFormatting>
  <conditionalFormatting sqref="AG1:AG1048576 AI1:AI1048576">
    <cfRule type="expression" dxfId="290" priority="17">
      <formula>AND(ROW($AI1)&gt;14,SUM($AI1)&gt;$AG1)</formula>
    </cfRule>
  </conditionalFormatting>
  <conditionalFormatting sqref="AH1:AH1048576 AJ1:AJ1048576">
    <cfRule type="expression" dxfId="289" priority="18">
      <formula>AND(ROW($AJ1)&gt;14,SUM($AJ1)&gt;$AH1)</formula>
    </cfRule>
  </conditionalFormatting>
  <conditionalFormatting sqref="AG1:AH1048576 AK1:AM1048576">
    <cfRule type="expression" dxfId="288" priority="20">
      <formula>(($AG1-$AI1)+($AH1-$AJ1))&lt;SUM($AK1:$AM1)</formula>
    </cfRule>
  </conditionalFormatting>
  <conditionalFormatting sqref="AN1:AN1048576 AP1:AP1048576">
    <cfRule type="expression" dxfId="287" priority="21">
      <formula>AND(ROW($AP1)&gt;14,SUM($AP1)&gt;$AN1)</formula>
    </cfRule>
  </conditionalFormatting>
  <conditionalFormatting sqref="AO1:AO1048576 AQ1:AQ1048576">
    <cfRule type="expression" dxfId="286" priority="22">
      <formula>AND(ROW($AQ1)&gt;14,SUM($AQ1)&gt;$AO1)</formula>
    </cfRule>
  </conditionalFormatting>
  <conditionalFormatting sqref="AN1:AO1048576 AR1:AT1048576">
    <cfRule type="expression" dxfId="285" priority="24">
      <formula>(($AN1-$AP1)+($AO1-$AQ1))&lt;SUM($AR1:$AT1)</formula>
    </cfRule>
  </conditionalFormatting>
  <conditionalFormatting sqref="AU1:AU1048576 AW1:AW1048576">
    <cfRule type="expression" dxfId="284" priority="25">
      <formula>AND(ROW($AW1)&gt;14,SUM($AW1)&gt;$AU1)</formula>
    </cfRule>
  </conditionalFormatting>
  <conditionalFormatting sqref="AV1:AV1048576 AX1:AX1048576">
    <cfRule type="expression" dxfId="283" priority="26">
      <formula>AND(ROW($AX1)&gt;14,SUM($AX1)&gt;$AV1)</formula>
    </cfRule>
  </conditionalFormatting>
  <conditionalFormatting sqref="AU1:AV1048576 AY1:BA1048576">
    <cfRule type="expression" dxfId="282" priority="28">
      <formula>(($AU1-$AW1)+($AV1-$AX1))&lt;SUM($AY1:$BA1)</formula>
    </cfRule>
  </conditionalFormatting>
  <conditionalFormatting sqref="BB1:BB1048576 BD1:BD1048576">
    <cfRule type="expression" dxfId="281" priority="29">
      <formula>AND(ROW($BD1)&gt;14,SUM($BD1)&gt;$BB1)</formula>
    </cfRule>
  </conditionalFormatting>
  <conditionalFormatting sqref="BC1:BC1048576 BE1:BE1048576">
    <cfRule type="expression" dxfId="280" priority="30">
      <formula>AND(ROW($BE1)&gt;14,SUM($BE1)&gt;$BC1)</formula>
    </cfRule>
  </conditionalFormatting>
  <conditionalFormatting sqref="BB1:BC1048576 BF1:BH1048576">
    <cfRule type="expression" dxfId="279" priority="32">
      <formula>(($BB1-$BD1)+($BC1-$BE1))&lt;SUM($BF1:$BH1)</formula>
    </cfRule>
  </conditionalFormatting>
  <conditionalFormatting sqref="BI1:BI1048576 BK1:BK1048576">
    <cfRule type="expression" dxfId="278" priority="33">
      <formula>AND(ROW($BK1)&gt;14,SUM($BK1)&gt;$BI1)</formula>
    </cfRule>
  </conditionalFormatting>
  <conditionalFormatting sqref="BL1:BL1048576 BJ1:BJ1048576">
    <cfRule type="expression" dxfId="277" priority="34">
      <formula>AND(ROW($BL1)&gt;14,SUM($BL1)&gt;$BJ1)</formula>
    </cfRule>
  </conditionalFormatting>
  <conditionalFormatting sqref="BI1:BJ1048576 BM1:BO1048576">
    <cfRule type="expression" dxfId="276" priority="36">
      <formula>(($BI1-$BK1)+($BJ1-$BL1))&lt;SUM($BM1:$BO1)</formula>
    </cfRule>
  </conditionalFormatting>
  <conditionalFormatting sqref="BP1:BP1048576 BR1:BR1048576">
    <cfRule type="expression" dxfId="275" priority="45">
      <formula>AND(ROW($BR1)&gt;14,SUM($BR1)&gt;$BP1)</formula>
    </cfRule>
  </conditionalFormatting>
  <conditionalFormatting sqref="BQ1:BQ1048576 BS1:BS1048576">
    <cfRule type="expression" dxfId="274" priority="1135">
      <formula>AND(ROW($BS1)&gt;14,SUM($BS1)&gt;$BQ1)</formula>
    </cfRule>
  </conditionalFormatting>
  <conditionalFormatting sqref="BP1:BQ1048576 BT1:BV1048576">
    <cfRule type="expression" dxfId="273" priority="1136">
      <formula>(($BP1-$BR1)+($BQ1-$BS1))&lt;SUM($BT1:$BV1)</formula>
    </cfRule>
  </conditionalFormatting>
  <conditionalFormatting sqref="C1:D1048576 F1:F1048576">
    <cfRule type="expression" dxfId="272" priority="2">
      <formula>AND(ISNUMBER($F1),SUM($F1)&gt;$C1)</formula>
    </cfRule>
  </conditionalFormatting>
  <conditionalFormatting sqref="G1:G1048576 E1:E1048576">
    <cfRule type="expression" dxfId="271" priority="1">
      <formula>AND(ISNUMBER($G1),SUM($G1)&gt;$E1)</formula>
    </cfRule>
  </conditionalFormatting>
  <conditionalFormatting sqref="H1:J1048576 C1:E1048576">
    <cfRule type="expression" dxfId="270" priority="4">
      <formula>(($C1-$F1)+($E1-$G1))&lt;SUM($H1:$J1)</formula>
    </cfRule>
  </conditionalFormatting>
  <conditionalFormatting sqref="K1:L1048576 N1:N1048576">
    <cfRule type="expression" dxfId="269" priority="6">
      <formula>AND(ROW($N1)&gt;14,SUM($N1)&gt;$K1)</formula>
    </cfRule>
  </conditionalFormatting>
  <conditionalFormatting sqref="M1:M1048576 O1:O1048576">
    <cfRule type="expression" dxfId="268" priority="5">
      <formula>AND(ROW($O1)&gt;14,SUM($O1)&gt;$M1)</formula>
    </cfRule>
  </conditionalFormatting>
  <conditionalFormatting sqref="K1:M1048576 P1:R1048576">
    <cfRule type="expression" dxfId="267"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BQ:BQ" display="Female, 15+ (FY23)" xr:uid="{37FA98D1-33BD-A444-97A0-A68B9AD4B59C}"/>
    <hyperlink ref="Z3" location="Cascade!BN:BN" display="Female, 15+ (FY23)" xr:uid="{C166170E-FAD7-8C4B-9B92-D03B73B0F353}"/>
    <hyperlink ref="AB3" location="KP!V:V" display="FSW" xr:uid="{AE125712-464A-CE49-8AE4-D446A32C3C4E}"/>
    <hyperlink ref="BR3:BV3" location="KP!AN:AN" display="FSW" xr:uid="{1B8C1FEC-5D47-C34B-95DE-D53DDC509080}"/>
    <hyperlink ref="T3" location="Cascade!BQ:BQ" display="Male, 15+ (FY23)" xr:uid="{F06DCFDA-0A19-634D-97ED-8F6C547DE634}"/>
    <hyperlink ref="AA3" location="Cascade!BN:BN" display="Male, 15+ (FY23)" xr:uid="{7BD444EF-467E-E94B-9D2F-3DA8EC805AEF}"/>
    <hyperlink ref="AG3" location="Cascade!AU:AU" display="Female, 15+ (FY23)" xr:uid="{6BC9F814-6722-5248-9E75-12AE0093D6EA}"/>
    <hyperlink ref="AH3" location="Cascade!AU:AU" display="Male, 15+ (FY23)" xr:uid="{194C7A63-C228-0941-B91F-DE816D723BEE}"/>
    <hyperlink ref="AN3" location="Cascade!AP:AP" display="Female, 15+ (FY23)" xr:uid="{453F390E-49DF-3343-B441-35D881A719FE}"/>
    <hyperlink ref="AO3" location="Cascade!AP:AP" display="Male, 15+ (FY23)" xr:uid="{478BF3D1-075E-0145-8D8D-5CFAEE85DAB3}"/>
  </hyperlinks>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F3C7-F002-E540-88C1-75A9C9657E34}">
  <dimension ref="A1:FS23"/>
  <sheetViews>
    <sheetView zoomScaleNormal="100" workbookViewId="0">
      <selection activeCell="F15" sqref="F15"/>
    </sheetView>
  </sheetViews>
  <sheetFormatPr baseColWidth="10" defaultColWidth="6.1640625" defaultRowHeight="16" x14ac:dyDescent="0.2"/>
  <cols>
    <col min="1" max="1" width="30.83203125" customWidth="1"/>
    <col min="2" max="2" width="25.83203125" customWidth="1"/>
    <col min="3" max="3" width="6.83203125" customWidth="1"/>
    <col min="4" max="4" width="7.83203125" customWidth="1"/>
    <col min="5" max="5" width="20.83203125" customWidth="1"/>
    <col min="6" max="6" width="38.83203125" customWidth="1"/>
    <col min="7" max="7" width="12.83203125" style="243" customWidth="1"/>
    <col min="8" max="8" width="12.83203125" style="420" customWidth="1"/>
    <col min="9" max="9" width="6.1640625" style="242"/>
    <col min="10" max="82" width="6.1640625" style="242" customWidth="1"/>
    <col min="83" max="83" width="6.1640625" style="419" customWidth="1"/>
    <col min="84" max="86" width="11.83203125" customWidth="1"/>
    <col min="87" max="87" width="14.83203125" customWidth="1"/>
    <col min="88" max="88" width="11.83203125" style="420" customWidth="1"/>
    <col min="89" max="92" width="11.83203125" customWidth="1"/>
    <col min="93" max="93" width="14.83203125" customWidth="1"/>
    <col min="94" max="94" width="11.83203125" style="420" customWidth="1"/>
    <col min="95" max="98" width="11.83203125" customWidth="1"/>
    <col min="99" max="99" width="14.83203125" customWidth="1"/>
    <col min="100" max="100" width="11.83203125" style="420" customWidth="1"/>
    <col min="101" max="175" width="8.83203125" customWidth="1"/>
  </cols>
  <sheetData>
    <row r="1" spans="1:175" ht="31" customHeight="1" x14ac:dyDescent="0.2">
      <c r="A1" s="153" t="s">
        <v>1049</v>
      </c>
      <c r="B1" s="153"/>
      <c r="C1" s="360"/>
      <c r="D1" s="360"/>
      <c r="E1" s="360"/>
      <c r="F1" s="354"/>
      <c r="G1" s="361"/>
      <c r="H1" s="362"/>
      <c r="I1" s="363" t="s">
        <v>1050</v>
      </c>
      <c r="J1" s="363"/>
      <c r="K1" s="363"/>
      <c r="L1" s="363"/>
      <c r="M1" s="363"/>
      <c r="N1" s="363"/>
      <c r="O1" s="363"/>
      <c r="P1" s="363"/>
      <c r="Q1" s="363"/>
      <c r="R1" s="363"/>
      <c r="S1" s="363"/>
      <c r="T1" s="363"/>
      <c r="U1" s="363"/>
      <c r="V1" s="363"/>
      <c r="W1" s="363"/>
      <c r="X1" s="363"/>
      <c r="Y1" s="363"/>
      <c r="Z1" s="363"/>
      <c r="AA1" s="363"/>
      <c r="AB1" s="363"/>
      <c r="AC1" s="363"/>
      <c r="AD1" s="363"/>
      <c r="AE1" s="363"/>
      <c r="AF1" s="363"/>
      <c r="AG1" s="363"/>
      <c r="AH1" s="363"/>
      <c r="AI1" s="363"/>
      <c r="AJ1" s="363"/>
      <c r="AK1" s="363"/>
      <c r="AL1" s="363"/>
      <c r="AM1" s="363"/>
      <c r="AN1" s="363"/>
      <c r="AO1" s="363"/>
      <c r="AP1" s="363"/>
      <c r="AQ1" s="363"/>
      <c r="AR1" s="363"/>
      <c r="AS1" s="363"/>
      <c r="AT1" s="363"/>
      <c r="AU1" s="363"/>
      <c r="AV1" s="363"/>
      <c r="AW1" s="363"/>
      <c r="AX1" s="363"/>
      <c r="AY1" s="363"/>
      <c r="AZ1" s="363"/>
      <c r="BA1" s="363"/>
      <c r="BB1" s="363"/>
      <c r="BC1" s="363"/>
      <c r="BD1" s="363"/>
      <c r="BE1" s="363"/>
      <c r="BF1" s="363"/>
      <c r="BG1" s="363"/>
      <c r="BH1" s="363"/>
      <c r="BI1" s="363"/>
      <c r="BJ1" s="363"/>
      <c r="BK1" s="363"/>
      <c r="BL1" s="363"/>
      <c r="BM1" s="363"/>
      <c r="BN1" s="363"/>
      <c r="BO1" s="363"/>
      <c r="BP1" s="363"/>
      <c r="BQ1" s="363"/>
      <c r="BR1" s="363"/>
      <c r="BS1" s="363"/>
      <c r="BT1" s="363"/>
      <c r="BU1" s="363"/>
      <c r="BV1" s="363"/>
      <c r="BW1" s="363"/>
      <c r="BX1" s="363"/>
      <c r="BY1" s="363"/>
      <c r="BZ1" s="363"/>
      <c r="CA1" s="363"/>
      <c r="CB1" s="363"/>
      <c r="CC1" s="363"/>
      <c r="CD1" s="363"/>
      <c r="CE1" s="364"/>
      <c r="CF1" s="93" t="s">
        <v>1051</v>
      </c>
      <c r="CG1" s="93"/>
      <c r="CH1" s="365"/>
      <c r="CI1" s="363"/>
      <c r="CJ1" s="366"/>
      <c r="CK1" s="93"/>
      <c r="CL1" s="93"/>
      <c r="CM1" s="93"/>
      <c r="CN1" s="365"/>
      <c r="CO1" s="363"/>
      <c r="CP1" s="366"/>
      <c r="CQ1" s="93"/>
      <c r="CR1" s="93"/>
      <c r="CS1" s="93"/>
      <c r="CT1" s="365"/>
      <c r="CU1" s="363"/>
      <c r="CV1" s="366"/>
      <c r="CW1" s="93" t="s">
        <v>1052</v>
      </c>
      <c r="CX1" s="93"/>
      <c r="CY1" s="93"/>
      <c r="CZ1" s="93"/>
      <c r="DA1" s="93"/>
      <c r="DB1" s="93"/>
      <c r="DC1" s="93"/>
      <c r="DD1" s="93"/>
      <c r="DE1" s="93"/>
      <c r="DF1" s="93"/>
      <c r="DG1" s="93"/>
      <c r="DH1" s="93"/>
      <c r="DI1" s="93"/>
      <c r="DJ1" s="93"/>
      <c r="DK1" s="93"/>
      <c r="DL1" s="93"/>
      <c r="DM1" s="93"/>
      <c r="DN1" s="93"/>
      <c r="DO1" s="93"/>
      <c r="DP1" s="93"/>
      <c r="DQ1" s="93"/>
      <c r="DR1" s="93"/>
      <c r="DS1" s="93"/>
      <c r="DT1" s="93"/>
      <c r="DU1" s="93"/>
      <c r="DV1" s="93"/>
      <c r="DW1" s="93"/>
      <c r="DX1" s="93"/>
      <c r="DY1" s="93"/>
      <c r="DZ1" s="93"/>
      <c r="EA1" s="93"/>
      <c r="EB1" s="93"/>
      <c r="EC1" s="93"/>
      <c r="ED1" s="93"/>
      <c r="EE1" s="93"/>
      <c r="EF1" s="93"/>
      <c r="EG1" s="93"/>
      <c r="EH1" s="93"/>
      <c r="EI1" s="93"/>
      <c r="EJ1" s="93"/>
      <c r="EK1" s="93"/>
      <c r="EL1" s="93"/>
      <c r="EM1" s="93"/>
      <c r="EN1" s="93"/>
      <c r="EO1" s="93"/>
      <c r="EP1" s="93"/>
      <c r="EQ1" s="93"/>
      <c r="ER1" s="93"/>
      <c r="ES1" s="93"/>
      <c r="ET1" s="93"/>
      <c r="EU1" s="93"/>
      <c r="EV1" s="93"/>
      <c r="EW1" s="93"/>
      <c r="EX1" s="93"/>
      <c r="EY1" s="93"/>
      <c r="EZ1" s="93"/>
      <c r="FA1" s="93"/>
      <c r="FB1" s="93"/>
      <c r="FC1" s="93"/>
      <c r="FD1" s="93"/>
      <c r="FE1" s="93"/>
      <c r="FF1" s="93"/>
      <c r="FG1" s="93"/>
      <c r="FH1" s="93"/>
      <c r="FI1" s="93"/>
      <c r="FJ1" s="93"/>
      <c r="FK1" s="93"/>
      <c r="FL1" s="93"/>
      <c r="FM1" s="93"/>
      <c r="FN1" s="93"/>
      <c r="FO1" s="93"/>
      <c r="FP1" s="93"/>
      <c r="FQ1" s="93"/>
      <c r="FR1" s="93"/>
      <c r="FS1" s="93"/>
    </row>
    <row r="2" spans="1:175" ht="20" thickBot="1" x14ac:dyDescent="0.3">
      <c r="A2" s="7"/>
      <c r="B2" s="7"/>
      <c r="C2" s="367"/>
      <c r="D2" s="367"/>
      <c r="E2" s="367"/>
      <c r="F2" s="368"/>
      <c r="G2" s="152" t="s">
        <v>70</v>
      </c>
      <c r="H2" s="369"/>
      <c r="I2" s="370" t="s">
        <v>1053</v>
      </c>
      <c r="J2" s="370"/>
      <c r="K2" s="370"/>
      <c r="L2" s="370"/>
      <c r="M2" s="370"/>
      <c r="N2" s="370"/>
      <c r="O2" s="370"/>
      <c r="P2" s="370"/>
      <c r="Q2" s="370"/>
      <c r="R2" s="370"/>
      <c r="S2" s="370"/>
      <c r="T2" s="370"/>
      <c r="U2" s="370"/>
      <c r="V2" s="370"/>
      <c r="W2" s="370"/>
      <c r="X2" s="370"/>
      <c r="Y2" s="370"/>
      <c r="Z2" s="370"/>
      <c r="AA2" s="370"/>
      <c r="AB2" s="370"/>
      <c r="AC2" s="370"/>
      <c r="AD2" s="370"/>
      <c r="AE2" s="370"/>
      <c r="AF2" s="370"/>
      <c r="AG2" s="370"/>
      <c r="AH2" s="370"/>
      <c r="AI2" s="370"/>
      <c r="AJ2" s="370"/>
      <c r="AK2" s="370"/>
      <c r="AL2" s="370"/>
      <c r="AM2" s="370"/>
      <c r="AN2" s="370"/>
      <c r="AO2" s="370"/>
      <c r="AP2" s="370"/>
      <c r="AQ2" s="370"/>
      <c r="AR2" s="370"/>
      <c r="AS2" s="370"/>
      <c r="AT2" s="370"/>
      <c r="AU2" s="370"/>
      <c r="AV2" s="370"/>
      <c r="AW2" s="370"/>
      <c r="AX2" s="370"/>
      <c r="AY2" s="370"/>
      <c r="AZ2" s="370"/>
      <c r="BA2" s="370"/>
      <c r="BB2" s="370"/>
      <c r="BC2" s="370"/>
      <c r="BD2" s="370"/>
      <c r="BE2" s="370"/>
      <c r="BF2" s="370"/>
      <c r="BG2" s="370"/>
      <c r="BH2" s="370"/>
      <c r="BI2" s="370"/>
      <c r="BJ2" s="370"/>
      <c r="BK2" s="370"/>
      <c r="BL2" s="370"/>
      <c r="BM2" s="370"/>
      <c r="BN2" s="370"/>
      <c r="BO2" s="370"/>
      <c r="BP2" s="370"/>
      <c r="BQ2" s="370"/>
      <c r="BR2" s="370"/>
      <c r="BS2" s="370"/>
      <c r="BT2" s="370"/>
      <c r="BU2" s="370"/>
      <c r="BV2" s="370"/>
      <c r="BW2" s="370"/>
      <c r="BX2" s="370"/>
      <c r="BY2" s="370"/>
      <c r="BZ2" s="370"/>
      <c r="CA2" s="370"/>
      <c r="CB2" s="370"/>
      <c r="CC2" s="370"/>
      <c r="CD2" s="370"/>
      <c r="CE2" s="371"/>
      <c r="CF2" s="94" t="s">
        <v>1054</v>
      </c>
      <c r="CG2" s="94"/>
      <c r="CH2" s="372"/>
      <c r="CI2" s="370"/>
      <c r="CJ2" s="373"/>
      <c r="CK2" s="94" t="s">
        <v>1055</v>
      </c>
      <c r="CL2" s="94"/>
      <c r="CM2" s="94"/>
      <c r="CN2" s="372"/>
      <c r="CO2" s="370"/>
      <c r="CP2" s="373"/>
      <c r="CQ2" s="94" t="s">
        <v>1056</v>
      </c>
      <c r="CR2" s="94"/>
      <c r="CS2" s="94"/>
      <c r="CT2" s="372"/>
      <c r="CU2" s="370"/>
      <c r="CV2" s="373"/>
      <c r="CW2" s="56" t="s">
        <v>1057</v>
      </c>
      <c r="CX2" s="56"/>
      <c r="CY2" s="56"/>
      <c r="CZ2" s="56"/>
      <c r="DA2" s="56"/>
      <c r="DB2" s="56"/>
      <c r="DC2" s="56"/>
      <c r="DD2" s="56"/>
      <c r="DE2" s="56"/>
      <c r="DF2" s="56"/>
      <c r="DG2" s="56"/>
      <c r="DH2" s="56"/>
      <c r="DI2" s="56"/>
      <c r="DJ2" s="56"/>
      <c r="DK2" s="56"/>
      <c r="DL2" s="56"/>
      <c r="DM2" s="56"/>
      <c r="DN2" s="56"/>
      <c r="DO2" s="56"/>
      <c r="DP2" s="56"/>
      <c r="DQ2" s="56"/>
      <c r="DR2" s="56"/>
      <c r="DS2" s="56"/>
      <c r="DT2" s="56"/>
      <c r="DU2" s="56"/>
      <c r="DV2" s="56"/>
      <c r="DW2" s="56"/>
      <c r="DX2" s="56"/>
      <c r="DY2" s="56"/>
      <c r="DZ2" s="56"/>
      <c r="EA2" s="56"/>
      <c r="EB2" s="56"/>
      <c r="EC2" s="56"/>
      <c r="ED2" s="56"/>
      <c r="EE2" s="56"/>
      <c r="EF2" s="56"/>
      <c r="EG2" s="56"/>
      <c r="EH2" s="56"/>
      <c r="EI2" s="56"/>
      <c r="EJ2" s="56"/>
      <c r="EK2" s="56"/>
      <c r="EL2" s="56"/>
      <c r="EM2" s="56"/>
      <c r="EN2" s="56"/>
      <c r="EO2" s="56"/>
      <c r="EP2" s="56"/>
      <c r="EQ2" s="56"/>
      <c r="ER2" s="56"/>
      <c r="ES2" s="56"/>
      <c r="ET2" s="56"/>
      <c r="EU2" s="56"/>
      <c r="EV2" s="56"/>
      <c r="EW2" s="56"/>
      <c r="EX2" s="56"/>
      <c r="EY2" s="56"/>
      <c r="EZ2" s="56"/>
      <c r="FA2" s="56"/>
      <c r="FB2" s="56"/>
      <c r="FC2" s="56"/>
      <c r="FD2" s="56"/>
      <c r="FE2" s="56"/>
      <c r="FF2" s="56"/>
      <c r="FG2" s="56"/>
      <c r="FH2" s="56"/>
      <c r="FI2" s="56"/>
      <c r="FJ2" s="56"/>
      <c r="FK2" s="56"/>
      <c r="FL2" s="56"/>
      <c r="FM2" s="56"/>
      <c r="FN2" s="56"/>
      <c r="FO2" s="56"/>
      <c r="FP2" s="56"/>
      <c r="FQ2" s="56"/>
      <c r="FR2" s="56"/>
      <c r="FS2" s="56"/>
    </row>
    <row r="3" spans="1:175" ht="118" customHeight="1" thickBot="1" x14ac:dyDescent="0.3">
      <c r="A3" s="544" t="s">
        <v>1058</v>
      </c>
      <c r="B3" s="545"/>
      <c r="C3" s="367"/>
      <c r="D3" s="367"/>
      <c r="E3" s="367"/>
      <c r="F3" s="368"/>
      <c r="G3" s="374"/>
      <c r="H3" s="369"/>
      <c r="I3" s="370"/>
      <c r="J3" s="370"/>
      <c r="K3" s="370"/>
      <c r="L3" s="370"/>
      <c r="M3" s="370"/>
      <c r="N3" s="370"/>
      <c r="O3" s="370"/>
      <c r="P3" s="370"/>
      <c r="Q3" s="370"/>
      <c r="R3" s="370"/>
      <c r="S3" s="370"/>
      <c r="T3" s="370"/>
      <c r="U3" s="370"/>
      <c r="V3" s="370"/>
      <c r="W3" s="370"/>
      <c r="X3" s="370"/>
      <c r="Y3" s="370"/>
      <c r="Z3" s="370"/>
      <c r="AA3" s="370"/>
      <c r="AB3" s="370"/>
      <c r="AC3" s="370"/>
      <c r="AD3" s="370"/>
      <c r="AE3" s="370"/>
      <c r="AF3" s="370"/>
      <c r="AG3" s="370"/>
      <c r="AH3" s="370"/>
      <c r="AI3" s="370"/>
      <c r="AJ3" s="370"/>
      <c r="AK3" s="370"/>
      <c r="AL3" s="370"/>
      <c r="AM3" s="370"/>
      <c r="AN3" s="370"/>
      <c r="AO3" s="370"/>
      <c r="AP3" s="370"/>
      <c r="AQ3" s="370"/>
      <c r="AR3" s="370"/>
      <c r="AS3" s="370"/>
      <c r="AT3" s="370"/>
      <c r="AU3" s="370"/>
      <c r="AV3" s="370"/>
      <c r="AW3" s="370"/>
      <c r="AX3" s="370"/>
      <c r="AY3" s="370"/>
      <c r="AZ3" s="370"/>
      <c r="BA3" s="370"/>
      <c r="BB3" s="370"/>
      <c r="BC3" s="370"/>
      <c r="BD3" s="370"/>
      <c r="BE3" s="370"/>
      <c r="BF3" s="370"/>
      <c r="BG3" s="370"/>
      <c r="BH3" s="370"/>
      <c r="BI3" s="370"/>
      <c r="BJ3" s="370"/>
      <c r="BK3" s="370"/>
      <c r="BL3" s="370"/>
      <c r="BM3" s="370"/>
      <c r="BN3" s="370"/>
      <c r="BO3" s="370"/>
      <c r="BP3" s="370"/>
      <c r="BQ3" s="370"/>
      <c r="BR3" s="370"/>
      <c r="BS3" s="370"/>
      <c r="BT3" s="370"/>
      <c r="BU3" s="370"/>
      <c r="BV3" s="370"/>
      <c r="BW3" s="370"/>
      <c r="BX3" s="370"/>
      <c r="BY3" s="370"/>
      <c r="BZ3" s="370"/>
      <c r="CA3" s="370"/>
      <c r="CB3" s="370"/>
      <c r="CC3" s="370"/>
      <c r="CD3" s="370"/>
      <c r="CE3" s="371"/>
      <c r="CF3" s="94"/>
      <c r="CG3" s="94"/>
      <c r="CH3" s="375" t="s">
        <v>1059</v>
      </c>
      <c r="CI3" s="376" t="s">
        <v>1060</v>
      </c>
      <c r="CJ3" s="373"/>
      <c r="CK3" s="94"/>
      <c r="CL3" s="94"/>
      <c r="CM3" s="94"/>
      <c r="CN3" s="375" t="s">
        <v>1059</v>
      </c>
      <c r="CO3" s="376" t="s">
        <v>1060</v>
      </c>
      <c r="CP3" s="373"/>
      <c r="CQ3" s="94"/>
      <c r="CR3" s="94"/>
      <c r="CS3" s="94"/>
      <c r="CT3" s="375" t="s">
        <v>1059</v>
      </c>
      <c r="CU3" s="376" t="s">
        <v>1060</v>
      </c>
      <c r="CV3" s="373"/>
      <c r="CW3" s="56"/>
      <c r="CX3" s="56"/>
      <c r="CY3" s="56"/>
      <c r="CZ3" s="56"/>
      <c r="DA3" s="56"/>
      <c r="DB3" s="56"/>
      <c r="DC3" s="56"/>
      <c r="DD3" s="56"/>
      <c r="DE3" s="56"/>
      <c r="DF3" s="56"/>
      <c r="DG3" s="56"/>
      <c r="DH3" s="56"/>
      <c r="DI3" s="56"/>
      <c r="DJ3" s="56"/>
      <c r="DK3" s="56"/>
      <c r="DL3" s="56"/>
      <c r="DM3" s="56"/>
      <c r="DN3" s="56"/>
      <c r="DO3" s="56"/>
      <c r="DP3" s="56"/>
      <c r="DQ3" s="56"/>
      <c r="DR3" s="56"/>
      <c r="DS3" s="56"/>
      <c r="DT3" s="56"/>
      <c r="DU3" s="56"/>
      <c r="DV3" s="56"/>
      <c r="DW3" s="56"/>
      <c r="DX3" s="56"/>
      <c r="DY3" s="56"/>
      <c r="DZ3" s="56"/>
      <c r="EA3" s="56"/>
      <c r="EB3" s="56"/>
      <c r="EC3" s="56"/>
      <c r="ED3" s="56"/>
      <c r="EE3" s="56"/>
      <c r="EF3" s="56"/>
      <c r="EG3" s="56"/>
      <c r="EH3" s="56"/>
      <c r="EI3" s="56"/>
      <c r="EJ3" s="56"/>
      <c r="EK3" s="56"/>
      <c r="EL3" s="56"/>
      <c r="EM3" s="56"/>
      <c r="EN3" s="56"/>
      <c r="EO3" s="56"/>
      <c r="EP3" s="56"/>
      <c r="EQ3" s="56"/>
      <c r="ER3" s="56"/>
      <c r="ES3" s="56"/>
      <c r="ET3" s="56"/>
      <c r="EU3" s="56"/>
      <c r="EV3" s="56"/>
      <c r="EW3" s="56"/>
      <c r="EX3" s="56"/>
      <c r="EY3" s="56"/>
      <c r="EZ3" s="56"/>
      <c r="FA3" s="56"/>
      <c r="FB3" s="56"/>
      <c r="FC3" s="56"/>
      <c r="FD3" s="56"/>
      <c r="FE3" s="56"/>
      <c r="FF3" s="56"/>
      <c r="FG3" s="56"/>
      <c r="FH3" s="56"/>
      <c r="FI3" s="56"/>
      <c r="FJ3" s="56"/>
      <c r="FK3" s="56"/>
      <c r="FL3" s="56"/>
      <c r="FM3" s="56"/>
      <c r="FN3" s="56"/>
      <c r="FO3" s="56"/>
      <c r="FP3" s="56"/>
      <c r="FQ3" s="56"/>
      <c r="FR3" s="56"/>
      <c r="FS3" s="56"/>
    </row>
    <row r="4" spans="1:175" x14ac:dyDescent="0.2">
      <c r="A4" s="377"/>
      <c r="B4" s="377"/>
      <c r="C4" s="377"/>
      <c r="D4" s="377"/>
      <c r="E4" s="377"/>
      <c r="F4" s="378"/>
      <c r="G4" s="379"/>
      <c r="H4" s="380"/>
      <c r="I4" s="381"/>
      <c r="J4" s="381"/>
      <c r="K4" s="381"/>
      <c r="L4" s="381"/>
      <c r="M4" s="381"/>
      <c r="N4" s="381"/>
      <c r="O4" s="381"/>
      <c r="P4" s="381"/>
      <c r="Q4" s="381"/>
      <c r="R4" s="381"/>
      <c r="S4" s="381"/>
      <c r="T4" s="381"/>
      <c r="U4" s="382"/>
      <c r="V4" s="382"/>
      <c r="W4" s="382"/>
      <c r="X4" s="382"/>
      <c r="Y4" s="382"/>
      <c r="Z4" s="382"/>
      <c r="AA4" s="382"/>
      <c r="AB4" s="382"/>
      <c r="AC4" s="382"/>
      <c r="AD4" s="382"/>
      <c r="AE4" s="382"/>
      <c r="AF4" s="382"/>
      <c r="AG4" s="382"/>
      <c r="AH4" s="382"/>
      <c r="AI4" s="382"/>
      <c r="AJ4" s="382"/>
      <c r="AK4" s="382"/>
      <c r="AL4" s="382"/>
      <c r="AM4" s="382"/>
      <c r="AN4" s="382"/>
      <c r="AO4" s="382"/>
      <c r="AP4" s="382"/>
      <c r="AQ4" s="382"/>
      <c r="AR4" s="382"/>
      <c r="AS4" s="382"/>
      <c r="AT4" s="382"/>
      <c r="AU4" s="382"/>
      <c r="AV4" s="382"/>
      <c r="AW4" s="382"/>
      <c r="AX4" s="382"/>
      <c r="AY4" s="382"/>
      <c r="AZ4" s="382"/>
      <c r="BA4" s="382"/>
      <c r="BB4" s="382"/>
      <c r="BC4" s="382"/>
      <c r="BD4" s="382"/>
      <c r="BE4" s="382"/>
      <c r="BF4" s="382"/>
      <c r="BG4" s="382"/>
      <c r="BH4" s="382"/>
      <c r="BI4" s="382"/>
      <c r="BJ4" s="382"/>
      <c r="BK4" s="382"/>
      <c r="BL4" s="382"/>
      <c r="BM4" s="382"/>
      <c r="BN4" s="382"/>
      <c r="BO4" s="382"/>
      <c r="BP4" s="382"/>
      <c r="BQ4" s="382"/>
      <c r="BR4" s="382"/>
      <c r="BS4" s="382"/>
      <c r="BT4" s="382"/>
      <c r="BU4" s="382"/>
      <c r="BV4" s="382"/>
      <c r="BW4" s="382"/>
      <c r="BX4" s="382"/>
      <c r="BY4" s="382"/>
      <c r="BZ4" s="382"/>
      <c r="CA4" s="382"/>
      <c r="CB4" s="382"/>
      <c r="CC4" s="382"/>
      <c r="CD4" s="382"/>
      <c r="CE4" s="383"/>
      <c r="CF4" s="234"/>
      <c r="CG4" s="234"/>
      <c r="CH4" s="384"/>
      <c r="CI4" s="385"/>
      <c r="CJ4" s="386"/>
      <c r="CK4" s="234"/>
      <c r="CL4" s="234"/>
      <c r="CM4" s="234"/>
      <c r="CN4" s="384"/>
      <c r="CO4" s="385"/>
      <c r="CP4" s="386"/>
      <c r="CQ4" s="234"/>
      <c r="CR4" s="234"/>
      <c r="CS4" s="234"/>
      <c r="CT4" s="384"/>
      <c r="CU4" s="385"/>
      <c r="CV4" s="386"/>
      <c r="CW4" s="243"/>
      <c r="CX4" s="243"/>
      <c r="CY4" s="243"/>
      <c r="CZ4" s="243"/>
      <c r="DA4" s="243"/>
      <c r="DB4" s="243"/>
      <c r="DC4" s="243"/>
      <c r="DD4" s="243"/>
      <c r="DE4" s="243"/>
      <c r="DF4" s="243"/>
      <c r="DG4" s="243"/>
      <c r="DH4" s="243"/>
      <c r="DI4" s="243"/>
      <c r="DJ4" s="243"/>
      <c r="DK4" s="243"/>
      <c r="DL4" s="243"/>
      <c r="DM4" s="243"/>
      <c r="DN4" s="243"/>
      <c r="DO4" s="243"/>
      <c r="DP4" s="243"/>
      <c r="DQ4" s="243"/>
      <c r="DR4" s="243"/>
      <c r="DS4" s="243"/>
      <c r="DT4" s="243"/>
      <c r="DU4" s="243"/>
      <c r="DV4" s="243"/>
      <c r="DW4" s="243"/>
      <c r="DX4" s="243"/>
      <c r="DY4" s="243"/>
      <c r="DZ4" s="243"/>
      <c r="EA4" s="243"/>
      <c r="EB4" s="243"/>
      <c r="EC4" s="243"/>
      <c r="ED4" s="243"/>
      <c r="EE4" s="243"/>
      <c r="EF4" s="243"/>
      <c r="EG4" s="243"/>
      <c r="EH4" s="243"/>
      <c r="EI4" s="243"/>
      <c r="EJ4" s="243"/>
      <c r="EK4" s="243"/>
      <c r="EL4" s="243"/>
      <c r="EM4" s="243"/>
      <c r="EN4" s="243"/>
      <c r="EO4" s="243"/>
      <c r="EP4" s="243"/>
      <c r="EQ4" s="243"/>
      <c r="ER4" s="243"/>
      <c r="ES4" s="243"/>
      <c r="ET4" s="243"/>
      <c r="EU4" s="243"/>
      <c r="EV4" s="243"/>
      <c r="EW4" s="243"/>
      <c r="EX4" s="243"/>
      <c r="EY4" s="243"/>
      <c r="EZ4" s="243"/>
      <c r="FA4" s="243"/>
      <c r="FB4" s="243"/>
      <c r="FC4" s="243"/>
      <c r="FD4" s="243"/>
      <c r="FE4" s="243"/>
      <c r="FF4" s="243"/>
      <c r="FG4" s="243"/>
      <c r="FH4" s="243"/>
      <c r="FI4" s="243"/>
      <c r="FJ4" s="243"/>
      <c r="FK4" s="243"/>
      <c r="FL4" s="243"/>
      <c r="FM4" s="243"/>
      <c r="FN4" s="243"/>
      <c r="FO4" s="243"/>
      <c r="FP4" s="243"/>
      <c r="FQ4" s="243"/>
      <c r="FR4" s="243"/>
      <c r="FS4" s="243"/>
    </row>
    <row r="5" spans="1:175" x14ac:dyDescent="0.2">
      <c r="A5" s="387" t="s">
        <v>95</v>
      </c>
      <c r="B5" s="387" t="s">
        <v>95</v>
      </c>
      <c r="C5" s="387" t="s">
        <v>95</v>
      </c>
      <c r="D5" s="387" t="s">
        <v>95</v>
      </c>
      <c r="E5" s="387" t="s">
        <v>95</v>
      </c>
      <c r="F5" s="388" t="s">
        <v>95</v>
      </c>
      <c r="G5" s="389" t="s">
        <v>95</v>
      </c>
      <c r="H5" s="390" t="s">
        <v>95</v>
      </c>
      <c r="I5" s="391" t="s">
        <v>95</v>
      </c>
      <c r="J5" s="391" t="s">
        <v>95</v>
      </c>
      <c r="K5" s="391" t="s">
        <v>95</v>
      </c>
      <c r="L5" s="391" t="s">
        <v>95</v>
      </c>
      <c r="M5" s="391" t="s">
        <v>95</v>
      </c>
      <c r="N5" s="391" t="s">
        <v>95</v>
      </c>
      <c r="O5" s="391" t="s">
        <v>95</v>
      </c>
      <c r="P5" s="391" t="s">
        <v>95</v>
      </c>
      <c r="Q5" s="391" t="s">
        <v>95</v>
      </c>
      <c r="R5" s="391" t="s">
        <v>95</v>
      </c>
      <c r="S5" s="391" t="s">
        <v>95</v>
      </c>
      <c r="T5" s="391" t="s">
        <v>95</v>
      </c>
      <c r="U5" s="392" t="s">
        <v>95</v>
      </c>
      <c r="V5" s="392" t="s">
        <v>95</v>
      </c>
      <c r="W5" s="392" t="s">
        <v>95</v>
      </c>
      <c r="X5" s="392" t="s">
        <v>95</v>
      </c>
      <c r="Y5" s="392" t="s">
        <v>95</v>
      </c>
      <c r="Z5" s="392" t="s">
        <v>95</v>
      </c>
      <c r="AA5" s="392" t="s">
        <v>95</v>
      </c>
      <c r="AB5" s="392" t="s">
        <v>95</v>
      </c>
      <c r="AC5" s="392" t="s">
        <v>95</v>
      </c>
      <c r="AD5" s="392" t="s">
        <v>95</v>
      </c>
      <c r="AE5" s="392" t="s">
        <v>95</v>
      </c>
      <c r="AF5" s="392" t="s">
        <v>95</v>
      </c>
      <c r="AG5" s="392" t="s">
        <v>95</v>
      </c>
      <c r="AH5" s="392" t="s">
        <v>95</v>
      </c>
      <c r="AI5" s="392" t="s">
        <v>95</v>
      </c>
      <c r="AJ5" s="392" t="s">
        <v>95</v>
      </c>
      <c r="AK5" s="392" t="s">
        <v>95</v>
      </c>
      <c r="AL5" s="392" t="s">
        <v>95</v>
      </c>
      <c r="AM5" s="392" t="s">
        <v>95</v>
      </c>
      <c r="AN5" s="392" t="s">
        <v>95</v>
      </c>
      <c r="AO5" s="392" t="s">
        <v>95</v>
      </c>
      <c r="AP5" s="392" t="s">
        <v>95</v>
      </c>
      <c r="AQ5" s="392" t="s">
        <v>95</v>
      </c>
      <c r="AR5" s="392" t="s">
        <v>95</v>
      </c>
      <c r="AS5" s="392" t="s">
        <v>95</v>
      </c>
      <c r="AT5" s="392" t="s">
        <v>95</v>
      </c>
      <c r="AU5" s="392" t="s">
        <v>95</v>
      </c>
      <c r="AV5" s="392" t="s">
        <v>95</v>
      </c>
      <c r="AW5" s="392" t="s">
        <v>95</v>
      </c>
      <c r="AX5" s="392" t="s">
        <v>95</v>
      </c>
      <c r="AY5" s="392" t="s">
        <v>95</v>
      </c>
      <c r="AZ5" s="392" t="s">
        <v>95</v>
      </c>
      <c r="BA5" s="392" t="s">
        <v>95</v>
      </c>
      <c r="BB5" s="392" t="s">
        <v>95</v>
      </c>
      <c r="BC5" s="392" t="s">
        <v>95</v>
      </c>
      <c r="BD5" s="392" t="s">
        <v>95</v>
      </c>
      <c r="BE5" s="392" t="s">
        <v>95</v>
      </c>
      <c r="BF5" s="392" t="s">
        <v>95</v>
      </c>
      <c r="BG5" s="392" t="s">
        <v>95</v>
      </c>
      <c r="BH5" s="392" t="s">
        <v>95</v>
      </c>
      <c r="BI5" s="392" t="s">
        <v>95</v>
      </c>
      <c r="BJ5" s="392" t="s">
        <v>95</v>
      </c>
      <c r="BK5" s="392" t="s">
        <v>95</v>
      </c>
      <c r="BL5" s="392" t="s">
        <v>95</v>
      </c>
      <c r="BM5" s="392" t="s">
        <v>95</v>
      </c>
      <c r="BN5" s="392" t="s">
        <v>95</v>
      </c>
      <c r="BO5" s="392" t="s">
        <v>95</v>
      </c>
      <c r="BP5" s="392" t="s">
        <v>95</v>
      </c>
      <c r="BQ5" s="392" t="s">
        <v>95</v>
      </c>
      <c r="BR5" s="392" t="s">
        <v>95</v>
      </c>
      <c r="BS5" s="392" t="s">
        <v>95</v>
      </c>
      <c r="BT5" s="392" t="s">
        <v>95</v>
      </c>
      <c r="BU5" s="392" t="s">
        <v>95</v>
      </c>
      <c r="BV5" s="392" t="s">
        <v>95</v>
      </c>
      <c r="BW5" s="392" t="s">
        <v>95</v>
      </c>
      <c r="BX5" s="392" t="s">
        <v>95</v>
      </c>
      <c r="BY5" s="392" t="s">
        <v>95</v>
      </c>
      <c r="BZ5" s="392" t="s">
        <v>95</v>
      </c>
      <c r="CA5" s="392" t="s">
        <v>95</v>
      </c>
      <c r="CB5" s="392" t="s">
        <v>95</v>
      </c>
      <c r="CC5" s="392" t="s">
        <v>95</v>
      </c>
      <c r="CD5" s="392" t="s">
        <v>95</v>
      </c>
      <c r="CE5" s="393" t="s">
        <v>95</v>
      </c>
      <c r="CF5" s="394" t="s">
        <v>95</v>
      </c>
      <c r="CG5" s="394" t="s">
        <v>95</v>
      </c>
      <c r="CH5" s="395" t="s">
        <v>95</v>
      </c>
      <c r="CI5" s="396" t="s">
        <v>95</v>
      </c>
      <c r="CJ5" s="397" t="s">
        <v>106</v>
      </c>
      <c r="CK5" s="394" t="s">
        <v>95</v>
      </c>
      <c r="CL5" s="394" t="s">
        <v>95</v>
      </c>
      <c r="CM5" s="394" t="s">
        <v>95</v>
      </c>
      <c r="CN5" s="395" t="s">
        <v>95</v>
      </c>
      <c r="CO5" s="396" t="s">
        <v>95</v>
      </c>
      <c r="CP5" s="397" t="s">
        <v>106</v>
      </c>
      <c r="CQ5" s="394" t="s">
        <v>95</v>
      </c>
      <c r="CR5" s="394" t="s">
        <v>95</v>
      </c>
      <c r="CS5" s="394" t="s">
        <v>95</v>
      </c>
      <c r="CT5" s="395" t="s">
        <v>95</v>
      </c>
      <c r="CU5" s="396" t="s">
        <v>95</v>
      </c>
      <c r="CV5" s="397" t="s">
        <v>106</v>
      </c>
      <c r="CW5" s="398" t="s">
        <v>106</v>
      </c>
      <c r="CX5" s="398" t="s">
        <v>106</v>
      </c>
      <c r="CY5" s="398" t="s">
        <v>106</v>
      </c>
      <c r="CZ5" s="398" t="s">
        <v>106</v>
      </c>
      <c r="DA5" s="398" t="s">
        <v>106</v>
      </c>
      <c r="DB5" s="398" t="s">
        <v>106</v>
      </c>
      <c r="DC5" s="398" t="s">
        <v>106</v>
      </c>
      <c r="DD5" s="398" t="s">
        <v>106</v>
      </c>
      <c r="DE5" s="398" t="s">
        <v>106</v>
      </c>
      <c r="DF5" s="398" t="s">
        <v>106</v>
      </c>
      <c r="DG5" s="398" t="s">
        <v>106</v>
      </c>
      <c r="DH5" s="398" t="s">
        <v>106</v>
      </c>
      <c r="DI5" s="398" t="s">
        <v>106</v>
      </c>
      <c r="DJ5" s="398" t="s">
        <v>106</v>
      </c>
      <c r="DK5" s="398" t="s">
        <v>106</v>
      </c>
      <c r="DL5" s="398" t="s">
        <v>106</v>
      </c>
      <c r="DM5" s="398" t="s">
        <v>106</v>
      </c>
      <c r="DN5" s="398" t="s">
        <v>106</v>
      </c>
      <c r="DO5" s="398" t="s">
        <v>106</v>
      </c>
      <c r="DP5" s="398" t="s">
        <v>106</v>
      </c>
      <c r="DQ5" s="398" t="s">
        <v>106</v>
      </c>
      <c r="DR5" s="398" t="s">
        <v>106</v>
      </c>
      <c r="DS5" s="398" t="s">
        <v>106</v>
      </c>
      <c r="DT5" s="398" t="s">
        <v>106</v>
      </c>
      <c r="DU5" s="398" t="s">
        <v>106</v>
      </c>
      <c r="DV5" s="398" t="s">
        <v>106</v>
      </c>
      <c r="DW5" s="398" t="s">
        <v>106</v>
      </c>
      <c r="DX5" s="398" t="s">
        <v>106</v>
      </c>
      <c r="DY5" s="398" t="s">
        <v>106</v>
      </c>
      <c r="DZ5" s="398" t="s">
        <v>106</v>
      </c>
      <c r="EA5" s="398" t="s">
        <v>106</v>
      </c>
      <c r="EB5" s="398" t="s">
        <v>106</v>
      </c>
      <c r="EC5" s="398" t="s">
        <v>106</v>
      </c>
      <c r="ED5" s="398" t="s">
        <v>106</v>
      </c>
      <c r="EE5" s="398" t="s">
        <v>106</v>
      </c>
      <c r="EF5" s="398" t="s">
        <v>106</v>
      </c>
      <c r="EG5" s="398" t="s">
        <v>106</v>
      </c>
      <c r="EH5" s="398" t="s">
        <v>106</v>
      </c>
      <c r="EI5" s="398" t="s">
        <v>106</v>
      </c>
      <c r="EJ5" s="398" t="s">
        <v>106</v>
      </c>
      <c r="EK5" s="398" t="s">
        <v>106</v>
      </c>
      <c r="EL5" s="398" t="s">
        <v>106</v>
      </c>
      <c r="EM5" s="398" t="s">
        <v>106</v>
      </c>
      <c r="EN5" s="398" t="s">
        <v>106</v>
      </c>
      <c r="EO5" s="398" t="s">
        <v>106</v>
      </c>
      <c r="EP5" s="398" t="s">
        <v>106</v>
      </c>
      <c r="EQ5" s="398" t="s">
        <v>106</v>
      </c>
      <c r="ER5" s="398" t="s">
        <v>106</v>
      </c>
      <c r="ES5" s="398" t="s">
        <v>106</v>
      </c>
      <c r="ET5" s="398" t="s">
        <v>106</v>
      </c>
      <c r="EU5" s="398" t="s">
        <v>106</v>
      </c>
      <c r="EV5" s="398" t="s">
        <v>106</v>
      </c>
      <c r="EW5" s="398" t="s">
        <v>106</v>
      </c>
      <c r="EX5" s="398" t="s">
        <v>106</v>
      </c>
      <c r="EY5" s="398" t="s">
        <v>106</v>
      </c>
      <c r="EZ5" s="398" t="s">
        <v>106</v>
      </c>
      <c r="FA5" s="398" t="s">
        <v>106</v>
      </c>
      <c r="FB5" s="398" t="s">
        <v>106</v>
      </c>
      <c r="FC5" s="398" t="s">
        <v>106</v>
      </c>
      <c r="FD5" s="398" t="s">
        <v>106</v>
      </c>
      <c r="FE5" s="398" t="s">
        <v>106</v>
      </c>
      <c r="FF5" s="398" t="s">
        <v>106</v>
      </c>
      <c r="FG5" s="398" t="s">
        <v>106</v>
      </c>
      <c r="FH5" s="398" t="s">
        <v>106</v>
      </c>
      <c r="FI5" s="398" t="s">
        <v>106</v>
      </c>
      <c r="FJ5" s="398" t="s">
        <v>106</v>
      </c>
      <c r="FK5" s="398" t="s">
        <v>106</v>
      </c>
      <c r="FL5" s="398" t="s">
        <v>106</v>
      </c>
      <c r="FM5" s="398" t="s">
        <v>106</v>
      </c>
      <c r="FN5" s="398" t="s">
        <v>106</v>
      </c>
      <c r="FO5" s="398" t="s">
        <v>106</v>
      </c>
      <c r="FP5" s="398" t="s">
        <v>106</v>
      </c>
      <c r="FQ5" s="398" t="s">
        <v>106</v>
      </c>
      <c r="FR5" s="398" t="s">
        <v>106</v>
      </c>
      <c r="FS5" s="398" t="s">
        <v>106</v>
      </c>
    </row>
    <row r="6" spans="1:175" x14ac:dyDescent="0.2">
      <c r="A6" s="387" t="s">
        <v>187</v>
      </c>
      <c r="B6" s="387" t="s">
        <v>187</v>
      </c>
      <c r="C6" s="387" t="s">
        <v>187</v>
      </c>
      <c r="D6" s="387" t="s">
        <v>187</v>
      </c>
      <c r="E6" s="387" t="s">
        <v>187</v>
      </c>
      <c r="F6" s="388" t="s">
        <v>187</v>
      </c>
      <c r="G6" s="389" t="s">
        <v>90</v>
      </c>
      <c r="H6" s="390" t="s">
        <v>90</v>
      </c>
      <c r="I6" s="391" t="s">
        <v>1061</v>
      </c>
      <c r="J6" s="391" t="s">
        <v>1061</v>
      </c>
      <c r="K6" s="391" t="s">
        <v>1061</v>
      </c>
      <c r="L6" s="391" t="s">
        <v>1061</v>
      </c>
      <c r="M6" s="391" t="s">
        <v>1061</v>
      </c>
      <c r="N6" s="391" t="s">
        <v>1061</v>
      </c>
      <c r="O6" s="391" t="s">
        <v>1061</v>
      </c>
      <c r="P6" s="391" t="s">
        <v>1061</v>
      </c>
      <c r="Q6" s="391" t="s">
        <v>1061</v>
      </c>
      <c r="R6" s="391" t="s">
        <v>1061</v>
      </c>
      <c r="S6" s="391" t="s">
        <v>1061</v>
      </c>
      <c r="T6" s="391" t="s">
        <v>1061</v>
      </c>
      <c r="U6" s="392" t="s">
        <v>1061</v>
      </c>
      <c r="V6" s="392" t="s">
        <v>1061</v>
      </c>
      <c r="W6" s="392" t="s">
        <v>1061</v>
      </c>
      <c r="X6" s="392" t="s">
        <v>1061</v>
      </c>
      <c r="Y6" s="392" t="s">
        <v>1061</v>
      </c>
      <c r="Z6" s="392" t="s">
        <v>1061</v>
      </c>
      <c r="AA6" s="392" t="s">
        <v>1061</v>
      </c>
      <c r="AB6" s="392" t="s">
        <v>1061</v>
      </c>
      <c r="AC6" s="392" t="s">
        <v>1061</v>
      </c>
      <c r="AD6" s="392" t="s">
        <v>1061</v>
      </c>
      <c r="AE6" s="392" t="s">
        <v>1061</v>
      </c>
      <c r="AF6" s="392" t="s">
        <v>1061</v>
      </c>
      <c r="AG6" s="392" t="s">
        <v>1061</v>
      </c>
      <c r="AH6" s="392" t="s">
        <v>1061</v>
      </c>
      <c r="AI6" s="392" t="s">
        <v>1061</v>
      </c>
      <c r="AJ6" s="392" t="s">
        <v>1061</v>
      </c>
      <c r="AK6" s="392" t="s">
        <v>1061</v>
      </c>
      <c r="AL6" s="392" t="s">
        <v>1061</v>
      </c>
      <c r="AM6" s="392" t="s">
        <v>1061</v>
      </c>
      <c r="AN6" s="392" t="s">
        <v>1061</v>
      </c>
      <c r="AO6" s="392" t="s">
        <v>1061</v>
      </c>
      <c r="AP6" s="392" t="s">
        <v>1061</v>
      </c>
      <c r="AQ6" s="392" t="s">
        <v>1061</v>
      </c>
      <c r="AR6" s="392" t="s">
        <v>1061</v>
      </c>
      <c r="AS6" s="392" t="s">
        <v>1061</v>
      </c>
      <c r="AT6" s="392" t="s">
        <v>1061</v>
      </c>
      <c r="AU6" s="392" t="s">
        <v>1061</v>
      </c>
      <c r="AV6" s="392" t="s">
        <v>1061</v>
      </c>
      <c r="AW6" s="392" t="s">
        <v>1061</v>
      </c>
      <c r="AX6" s="392" t="s">
        <v>1061</v>
      </c>
      <c r="AY6" s="392" t="s">
        <v>1061</v>
      </c>
      <c r="AZ6" s="392" t="s">
        <v>1061</v>
      </c>
      <c r="BA6" s="392" t="s">
        <v>1061</v>
      </c>
      <c r="BB6" s="392" t="s">
        <v>1061</v>
      </c>
      <c r="BC6" s="392" t="s">
        <v>1061</v>
      </c>
      <c r="BD6" s="392" t="s">
        <v>1061</v>
      </c>
      <c r="BE6" s="392" t="s">
        <v>1061</v>
      </c>
      <c r="BF6" s="392" t="s">
        <v>1061</v>
      </c>
      <c r="BG6" s="392" t="s">
        <v>1061</v>
      </c>
      <c r="BH6" s="392" t="s">
        <v>1061</v>
      </c>
      <c r="BI6" s="392" t="s">
        <v>1061</v>
      </c>
      <c r="BJ6" s="392" t="s">
        <v>1061</v>
      </c>
      <c r="BK6" s="392" t="s">
        <v>1061</v>
      </c>
      <c r="BL6" s="392" t="s">
        <v>1061</v>
      </c>
      <c r="BM6" s="392" t="s">
        <v>1061</v>
      </c>
      <c r="BN6" s="392" t="s">
        <v>1061</v>
      </c>
      <c r="BO6" s="392" t="s">
        <v>1061</v>
      </c>
      <c r="BP6" s="392" t="s">
        <v>1061</v>
      </c>
      <c r="BQ6" s="392" t="s">
        <v>1061</v>
      </c>
      <c r="BR6" s="392" t="s">
        <v>1061</v>
      </c>
      <c r="BS6" s="392" t="s">
        <v>1061</v>
      </c>
      <c r="BT6" s="392" t="s">
        <v>1061</v>
      </c>
      <c r="BU6" s="392" t="s">
        <v>1061</v>
      </c>
      <c r="BV6" s="392" t="s">
        <v>1061</v>
      </c>
      <c r="BW6" s="392" t="s">
        <v>1061</v>
      </c>
      <c r="BX6" s="392" t="s">
        <v>1061</v>
      </c>
      <c r="BY6" s="392" t="s">
        <v>1061</v>
      </c>
      <c r="BZ6" s="392" t="s">
        <v>1061</v>
      </c>
      <c r="CA6" s="392" t="s">
        <v>1061</v>
      </c>
      <c r="CB6" s="392" t="s">
        <v>1061</v>
      </c>
      <c r="CC6" s="392" t="s">
        <v>1061</v>
      </c>
      <c r="CD6" s="392" t="s">
        <v>1061</v>
      </c>
      <c r="CE6" s="393" t="s">
        <v>1061</v>
      </c>
      <c r="CF6" s="394" t="s">
        <v>90</v>
      </c>
      <c r="CG6" s="394" t="s">
        <v>90</v>
      </c>
      <c r="CH6" s="395" t="s">
        <v>109</v>
      </c>
      <c r="CI6" s="396" t="s">
        <v>109</v>
      </c>
      <c r="CJ6" s="397" t="s">
        <v>89</v>
      </c>
      <c r="CK6" s="394" t="s">
        <v>90</v>
      </c>
      <c r="CL6" s="394" t="s">
        <v>90</v>
      </c>
      <c r="CM6" s="394" t="s">
        <v>90</v>
      </c>
      <c r="CN6" s="395" t="s">
        <v>109</v>
      </c>
      <c r="CO6" s="396" t="s">
        <v>109</v>
      </c>
      <c r="CP6" s="397" t="s">
        <v>89</v>
      </c>
      <c r="CQ6" s="394" t="s">
        <v>90</v>
      </c>
      <c r="CR6" s="394" t="s">
        <v>90</v>
      </c>
      <c r="CS6" s="394" t="s">
        <v>90</v>
      </c>
      <c r="CT6" s="395" t="s">
        <v>109</v>
      </c>
      <c r="CU6" s="396" t="s">
        <v>109</v>
      </c>
      <c r="CV6" s="397" t="s">
        <v>89</v>
      </c>
      <c r="CW6" s="398" t="s">
        <v>89</v>
      </c>
      <c r="CX6" s="398" t="s">
        <v>89</v>
      </c>
      <c r="CY6" s="398" t="s">
        <v>89</v>
      </c>
      <c r="CZ6" s="398" t="s">
        <v>89</v>
      </c>
      <c r="DA6" s="398" t="s">
        <v>89</v>
      </c>
      <c r="DB6" s="398" t="s">
        <v>89</v>
      </c>
      <c r="DC6" s="398" t="s">
        <v>89</v>
      </c>
      <c r="DD6" s="398" t="s">
        <v>89</v>
      </c>
      <c r="DE6" s="398" t="s">
        <v>89</v>
      </c>
      <c r="DF6" s="398" t="s">
        <v>89</v>
      </c>
      <c r="DG6" s="398" t="s">
        <v>89</v>
      </c>
      <c r="DH6" s="398" t="s">
        <v>89</v>
      </c>
      <c r="DI6" s="398" t="s">
        <v>89</v>
      </c>
      <c r="DJ6" s="398" t="s">
        <v>89</v>
      </c>
      <c r="DK6" s="398" t="s">
        <v>89</v>
      </c>
      <c r="DL6" s="398" t="s">
        <v>89</v>
      </c>
      <c r="DM6" s="398" t="s">
        <v>89</v>
      </c>
      <c r="DN6" s="398" t="s">
        <v>89</v>
      </c>
      <c r="DO6" s="398" t="s">
        <v>89</v>
      </c>
      <c r="DP6" s="398" t="s">
        <v>89</v>
      </c>
      <c r="DQ6" s="398" t="s">
        <v>89</v>
      </c>
      <c r="DR6" s="398" t="s">
        <v>89</v>
      </c>
      <c r="DS6" s="398" t="s">
        <v>89</v>
      </c>
      <c r="DT6" s="398" t="s">
        <v>89</v>
      </c>
      <c r="DU6" s="398" t="s">
        <v>89</v>
      </c>
      <c r="DV6" s="398" t="s">
        <v>89</v>
      </c>
      <c r="DW6" s="398" t="s">
        <v>89</v>
      </c>
      <c r="DX6" s="398" t="s">
        <v>89</v>
      </c>
      <c r="DY6" s="398" t="s">
        <v>89</v>
      </c>
      <c r="DZ6" s="398" t="s">
        <v>89</v>
      </c>
      <c r="EA6" s="398" t="s">
        <v>89</v>
      </c>
      <c r="EB6" s="398" t="s">
        <v>89</v>
      </c>
      <c r="EC6" s="398" t="s">
        <v>89</v>
      </c>
      <c r="ED6" s="398" t="s">
        <v>89</v>
      </c>
      <c r="EE6" s="398" t="s">
        <v>89</v>
      </c>
      <c r="EF6" s="398" t="s">
        <v>89</v>
      </c>
      <c r="EG6" s="398" t="s">
        <v>89</v>
      </c>
      <c r="EH6" s="398" t="s">
        <v>89</v>
      </c>
      <c r="EI6" s="398" t="s">
        <v>89</v>
      </c>
      <c r="EJ6" s="398" t="s">
        <v>89</v>
      </c>
      <c r="EK6" s="398" t="s">
        <v>89</v>
      </c>
      <c r="EL6" s="398" t="s">
        <v>89</v>
      </c>
      <c r="EM6" s="398" t="s">
        <v>89</v>
      </c>
      <c r="EN6" s="398" t="s">
        <v>89</v>
      </c>
      <c r="EO6" s="398" t="s">
        <v>89</v>
      </c>
      <c r="EP6" s="398" t="s">
        <v>89</v>
      </c>
      <c r="EQ6" s="398" t="s">
        <v>89</v>
      </c>
      <c r="ER6" s="398" t="s">
        <v>89</v>
      </c>
      <c r="ES6" s="398" t="s">
        <v>89</v>
      </c>
      <c r="ET6" s="398" t="s">
        <v>89</v>
      </c>
      <c r="EU6" s="398" t="s">
        <v>89</v>
      </c>
      <c r="EV6" s="398" t="s">
        <v>89</v>
      </c>
      <c r="EW6" s="398" t="s">
        <v>89</v>
      </c>
      <c r="EX6" s="398" t="s">
        <v>89</v>
      </c>
      <c r="EY6" s="398" t="s">
        <v>89</v>
      </c>
      <c r="EZ6" s="398" t="s">
        <v>89</v>
      </c>
      <c r="FA6" s="398" t="s">
        <v>89</v>
      </c>
      <c r="FB6" s="398" t="s">
        <v>89</v>
      </c>
      <c r="FC6" s="398" t="s">
        <v>89</v>
      </c>
      <c r="FD6" s="398" t="s">
        <v>89</v>
      </c>
      <c r="FE6" s="398" t="s">
        <v>89</v>
      </c>
      <c r="FF6" s="398" t="s">
        <v>89</v>
      </c>
      <c r="FG6" s="398" t="s">
        <v>89</v>
      </c>
      <c r="FH6" s="398" t="s">
        <v>89</v>
      </c>
      <c r="FI6" s="398" t="s">
        <v>89</v>
      </c>
      <c r="FJ6" s="398" t="s">
        <v>89</v>
      </c>
      <c r="FK6" s="398" t="s">
        <v>89</v>
      </c>
      <c r="FL6" s="398" t="s">
        <v>89</v>
      </c>
      <c r="FM6" s="398" t="s">
        <v>89</v>
      </c>
      <c r="FN6" s="398" t="s">
        <v>89</v>
      </c>
      <c r="FO6" s="398" t="s">
        <v>89</v>
      </c>
      <c r="FP6" s="398" t="s">
        <v>89</v>
      </c>
      <c r="FQ6" s="398" t="s">
        <v>89</v>
      </c>
      <c r="FR6" s="398" t="s">
        <v>89</v>
      </c>
      <c r="FS6" s="398" t="s">
        <v>89</v>
      </c>
    </row>
    <row r="7" spans="1:175" x14ac:dyDescent="0.2">
      <c r="A7" s="387" t="s">
        <v>105</v>
      </c>
      <c r="B7" s="387" t="s">
        <v>105</v>
      </c>
      <c r="C7" s="387" t="s">
        <v>105</v>
      </c>
      <c r="D7" s="387" t="s">
        <v>105</v>
      </c>
      <c r="E7" s="387" t="s">
        <v>105</v>
      </c>
      <c r="F7" s="388" t="s">
        <v>105</v>
      </c>
      <c r="G7" s="389" t="s">
        <v>91</v>
      </c>
      <c r="H7" s="390" t="s">
        <v>91</v>
      </c>
      <c r="I7" s="391" t="s">
        <v>92</v>
      </c>
      <c r="J7" s="391" t="s">
        <v>92</v>
      </c>
      <c r="K7" s="391" t="s">
        <v>92</v>
      </c>
      <c r="L7" s="391" t="s">
        <v>92</v>
      </c>
      <c r="M7" s="391" t="s">
        <v>92</v>
      </c>
      <c r="N7" s="391" t="s">
        <v>92</v>
      </c>
      <c r="O7" s="391" t="s">
        <v>92</v>
      </c>
      <c r="P7" s="391" t="s">
        <v>92</v>
      </c>
      <c r="Q7" s="391" t="s">
        <v>92</v>
      </c>
      <c r="R7" s="391" t="s">
        <v>92</v>
      </c>
      <c r="S7" s="391" t="s">
        <v>92</v>
      </c>
      <c r="T7" s="391" t="s">
        <v>92</v>
      </c>
      <c r="U7" s="392" t="s">
        <v>92</v>
      </c>
      <c r="V7" s="392" t="s">
        <v>92</v>
      </c>
      <c r="W7" s="392" t="s">
        <v>92</v>
      </c>
      <c r="X7" s="392" t="s">
        <v>92</v>
      </c>
      <c r="Y7" s="392" t="s">
        <v>92</v>
      </c>
      <c r="Z7" s="392" t="s">
        <v>92</v>
      </c>
      <c r="AA7" s="392" t="s">
        <v>92</v>
      </c>
      <c r="AB7" s="392" t="s">
        <v>92</v>
      </c>
      <c r="AC7" s="392" t="s">
        <v>92</v>
      </c>
      <c r="AD7" s="392" t="s">
        <v>92</v>
      </c>
      <c r="AE7" s="392" t="s">
        <v>92</v>
      </c>
      <c r="AF7" s="392" t="s">
        <v>92</v>
      </c>
      <c r="AG7" s="392" t="s">
        <v>92</v>
      </c>
      <c r="AH7" s="392" t="s">
        <v>92</v>
      </c>
      <c r="AI7" s="392" t="s">
        <v>92</v>
      </c>
      <c r="AJ7" s="392" t="s">
        <v>92</v>
      </c>
      <c r="AK7" s="392" t="s">
        <v>92</v>
      </c>
      <c r="AL7" s="392" t="s">
        <v>92</v>
      </c>
      <c r="AM7" s="392" t="s">
        <v>92</v>
      </c>
      <c r="AN7" s="392" t="s">
        <v>92</v>
      </c>
      <c r="AO7" s="392" t="s">
        <v>92</v>
      </c>
      <c r="AP7" s="392" t="s">
        <v>92</v>
      </c>
      <c r="AQ7" s="392" t="s">
        <v>92</v>
      </c>
      <c r="AR7" s="392" t="s">
        <v>92</v>
      </c>
      <c r="AS7" s="392" t="s">
        <v>92</v>
      </c>
      <c r="AT7" s="392" t="s">
        <v>92</v>
      </c>
      <c r="AU7" s="392" t="s">
        <v>92</v>
      </c>
      <c r="AV7" s="392" t="s">
        <v>92</v>
      </c>
      <c r="AW7" s="392" t="s">
        <v>92</v>
      </c>
      <c r="AX7" s="392" t="s">
        <v>92</v>
      </c>
      <c r="AY7" s="392" t="s">
        <v>92</v>
      </c>
      <c r="AZ7" s="392" t="s">
        <v>92</v>
      </c>
      <c r="BA7" s="392" t="s">
        <v>92</v>
      </c>
      <c r="BB7" s="392" t="s">
        <v>92</v>
      </c>
      <c r="BC7" s="392" t="s">
        <v>92</v>
      </c>
      <c r="BD7" s="392" t="s">
        <v>92</v>
      </c>
      <c r="BE7" s="392" t="s">
        <v>92</v>
      </c>
      <c r="BF7" s="392" t="s">
        <v>92</v>
      </c>
      <c r="BG7" s="392" t="s">
        <v>92</v>
      </c>
      <c r="BH7" s="392" t="s">
        <v>92</v>
      </c>
      <c r="BI7" s="392" t="s">
        <v>92</v>
      </c>
      <c r="BJ7" s="392" t="s">
        <v>92</v>
      </c>
      <c r="BK7" s="392" t="s">
        <v>92</v>
      </c>
      <c r="BL7" s="392" t="s">
        <v>92</v>
      </c>
      <c r="BM7" s="392" t="s">
        <v>92</v>
      </c>
      <c r="BN7" s="392" t="s">
        <v>92</v>
      </c>
      <c r="BO7" s="392" t="s">
        <v>92</v>
      </c>
      <c r="BP7" s="392" t="s">
        <v>92</v>
      </c>
      <c r="BQ7" s="392" t="s">
        <v>92</v>
      </c>
      <c r="BR7" s="392" t="s">
        <v>92</v>
      </c>
      <c r="BS7" s="392" t="s">
        <v>92</v>
      </c>
      <c r="BT7" s="392" t="s">
        <v>92</v>
      </c>
      <c r="BU7" s="392" t="s">
        <v>92</v>
      </c>
      <c r="BV7" s="392" t="s">
        <v>92</v>
      </c>
      <c r="BW7" s="392" t="s">
        <v>92</v>
      </c>
      <c r="BX7" s="392" t="s">
        <v>92</v>
      </c>
      <c r="BY7" s="392" t="s">
        <v>92</v>
      </c>
      <c r="BZ7" s="392" t="s">
        <v>92</v>
      </c>
      <c r="CA7" s="392" t="s">
        <v>92</v>
      </c>
      <c r="CB7" s="392" t="s">
        <v>92</v>
      </c>
      <c r="CC7" s="392" t="s">
        <v>92</v>
      </c>
      <c r="CD7" s="392" t="s">
        <v>92</v>
      </c>
      <c r="CE7" s="393" t="s">
        <v>92</v>
      </c>
      <c r="CF7" s="394" t="s">
        <v>91</v>
      </c>
      <c r="CG7" s="394" t="s">
        <v>91</v>
      </c>
      <c r="CH7" s="395" t="s">
        <v>105</v>
      </c>
      <c r="CI7" s="396" t="s">
        <v>92</v>
      </c>
      <c r="CJ7" s="397" t="s">
        <v>91</v>
      </c>
      <c r="CK7" s="394" t="s">
        <v>91</v>
      </c>
      <c r="CL7" s="394" t="s">
        <v>91</v>
      </c>
      <c r="CM7" s="394" t="s">
        <v>91</v>
      </c>
      <c r="CN7" s="395" t="s">
        <v>105</v>
      </c>
      <c r="CO7" s="396" t="s">
        <v>92</v>
      </c>
      <c r="CP7" s="397" t="s">
        <v>91</v>
      </c>
      <c r="CQ7" s="394" t="s">
        <v>91</v>
      </c>
      <c r="CR7" s="394" t="s">
        <v>91</v>
      </c>
      <c r="CS7" s="394" t="s">
        <v>91</v>
      </c>
      <c r="CT7" s="395" t="s">
        <v>105</v>
      </c>
      <c r="CU7" s="396" t="s">
        <v>92</v>
      </c>
      <c r="CV7" s="397" t="s">
        <v>91</v>
      </c>
      <c r="CW7" s="398" t="s">
        <v>91</v>
      </c>
      <c r="CX7" s="398" t="s">
        <v>91</v>
      </c>
      <c r="CY7" s="398" t="s">
        <v>91</v>
      </c>
      <c r="CZ7" s="398" t="s">
        <v>91</v>
      </c>
      <c r="DA7" s="398" t="s">
        <v>91</v>
      </c>
      <c r="DB7" s="398" t="s">
        <v>91</v>
      </c>
      <c r="DC7" s="398" t="s">
        <v>91</v>
      </c>
      <c r="DD7" s="398" t="s">
        <v>91</v>
      </c>
      <c r="DE7" s="398" t="s">
        <v>91</v>
      </c>
      <c r="DF7" s="398" t="s">
        <v>91</v>
      </c>
      <c r="DG7" s="398" t="s">
        <v>91</v>
      </c>
      <c r="DH7" s="398" t="s">
        <v>91</v>
      </c>
      <c r="DI7" s="398" t="s">
        <v>91</v>
      </c>
      <c r="DJ7" s="398" t="s">
        <v>91</v>
      </c>
      <c r="DK7" s="398" t="s">
        <v>91</v>
      </c>
      <c r="DL7" s="398" t="s">
        <v>91</v>
      </c>
      <c r="DM7" s="398" t="s">
        <v>91</v>
      </c>
      <c r="DN7" s="398" t="s">
        <v>91</v>
      </c>
      <c r="DO7" s="398" t="s">
        <v>91</v>
      </c>
      <c r="DP7" s="398" t="s">
        <v>91</v>
      </c>
      <c r="DQ7" s="398" t="s">
        <v>91</v>
      </c>
      <c r="DR7" s="398" t="s">
        <v>91</v>
      </c>
      <c r="DS7" s="398" t="s">
        <v>91</v>
      </c>
      <c r="DT7" s="398" t="s">
        <v>91</v>
      </c>
      <c r="DU7" s="398" t="s">
        <v>91</v>
      </c>
      <c r="DV7" s="398" t="s">
        <v>91</v>
      </c>
      <c r="DW7" s="398" t="s">
        <v>91</v>
      </c>
      <c r="DX7" s="398" t="s">
        <v>91</v>
      </c>
      <c r="DY7" s="398" t="s">
        <v>91</v>
      </c>
      <c r="DZ7" s="398" t="s">
        <v>91</v>
      </c>
      <c r="EA7" s="398" t="s">
        <v>91</v>
      </c>
      <c r="EB7" s="398" t="s">
        <v>91</v>
      </c>
      <c r="EC7" s="398" t="s">
        <v>91</v>
      </c>
      <c r="ED7" s="398" t="s">
        <v>91</v>
      </c>
      <c r="EE7" s="398" t="s">
        <v>91</v>
      </c>
      <c r="EF7" s="398" t="s">
        <v>91</v>
      </c>
      <c r="EG7" s="398" t="s">
        <v>91</v>
      </c>
      <c r="EH7" s="398" t="s">
        <v>91</v>
      </c>
      <c r="EI7" s="398" t="s">
        <v>91</v>
      </c>
      <c r="EJ7" s="398" t="s">
        <v>91</v>
      </c>
      <c r="EK7" s="398" t="s">
        <v>91</v>
      </c>
      <c r="EL7" s="398" t="s">
        <v>91</v>
      </c>
      <c r="EM7" s="398" t="s">
        <v>91</v>
      </c>
      <c r="EN7" s="398" t="s">
        <v>91</v>
      </c>
      <c r="EO7" s="398" t="s">
        <v>91</v>
      </c>
      <c r="EP7" s="398" t="s">
        <v>91</v>
      </c>
      <c r="EQ7" s="398" t="s">
        <v>91</v>
      </c>
      <c r="ER7" s="398" t="s">
        <v>91</v>
      </c>
      <c r="ES7" s="398" t="s">
        <v>91</v>
      </c>
      <c r="ET7" s="398" t="s">
        <v>91</v>
      </c>
      <c r="EU7" s="398" t="s">
        <v>91</v>
      </c>
      <c r="EV7" s="398" t="s">
        <v>91</v>
      </c>
      <c r="EW7" s="398" t="s">
        <v>91</v>
      </c>
      <c r="EX7" s="398" t="s">
        <v>91</v>
      </c>
      <c r="EY7" s="398" t="s">
        <v>91</v>
      </c>
      <c r="EZ7" s="398" t="s">
        <v>91</v>
      </c>
      <c r="FA7" s="398" t="s">
        <v>91</v>
      </c>
      <c r="FB7" s="398" t="s">
        <v>91</v>
      </c>
      <c r="FC7" s="398" t="s">
        <v>91</v>
      </c>
      <c r="FD7" s="398" t="s">
        <v>91</v>
      </c>
      <c r="FE7" s="398" t="s">
        <v>91</v>
      </c>
      <c r="FF7" s="398" t="s">
        <v>91</v>
      </c>
      <c r="FG7" s="398" t="s">
        <v>91</v>
      </c>
      <c r="FH7" s="398" t="s">
        <v>91</v>
      </c>
      <c r="FI7" s="398" t="s">
        <v>91</v>
      </c>
      <c r="FJ7" s="398" t="s">
        <v>91</v>
      </c>
      <c r="FK7" s="398" t="s">
        <v>91</v>
      </c>
      <c r="FL7" s="398" t="s">
        <v>91</v>
      </c>
      <c r="FM7" s="398" t="s">
        <v>91</v>
      </c>
      <c r="FN7" s="398" t="s">
        <v>91</v>
      </c>
      <c r="FO7" s="398" t="s">
        <v>91</v>
      </c>
      <c r="FP7" s="398" t="s">
        <v>91</v>
      </c>
      <c r="FQ7" s="398" t="s">
        <v>91</v>
      </c>
      <c r="FR7" s="398" t="s">
        <v>91</v>
      </c>
      <c r="FS7" s="398" t="s">
        <v>91</v>
      </c>
    </row>
    <row r="8" spans="1:175" x14ac:dyDescent="0.2">
      <c r="A8" s="387" t="s">
        <v>1062</v>
      </c>
      <c r="B8" s="387" t="s">
        <v>1062</v>
      </c>
      <c r="C8" s="387" t="s">
        <v>1062</v>
      </c>
      <c r="D8" s="387" t="s">
        <v>1062</v>
      </c>
      <c r="E8" s="399" t="s">
        <v>1062</v>
      </c>
      <c r="F8" s="388" t="s">
        <v>1062</v>
      </c>
      <c r="G8" s="389" t="s">
        <v>1062</v>
      </c>
      <c r="H8" s="390" t="s">
        <v>1062</v>
      </c>
      <c r="I8" s="391" t="s">
        <v>1062</v>
      </c>
      <c r="J8" s="391" t="s">
        <v>1062</v>
      </c>
      <c r="K8" s="391" t="s">
        <v>1062</v>
      </c>
      <c r="L8" s="391" t="s">
        <v>1062</v>
      </c>
      <c r="M8" s="391" t="s">
        <v>1062</v>
      </c>
      <c r="N8" s="391" t="s">
        <v>1062</v>
      </c>
      <c r="O8" s="391" t="s">
        <v>1062</v>
      </c>
      <c r="P8" s="391" t="s">
        <v>1062</v>
      </c>
      <c r="Q8" s="391" t="s">
        <v>1062</v>
      </c>
      <c r="R8" s="391" t="s">
        <v>1062</v>
      </c>
      <c r="S8" s="391" t="s">
        <v>1062</v>
      </c>
      <c r="T8" s="391" t="s">
        <v>1062</v>
      </c>
      <c r="U8" s="392" t="s">
        <v>1062</v>
      </c>
      <c r="V8" s="392" t="s">
        <v>1062</v>
      </c>
      <c r="W8" s="392" t="s">
        <v>1062</v>
      </c>
      <c r="X8" s="392" t="s">
        <v>1062</v>
      </c>
      <c r="Y8" s="392" t="s">
        <v>1062</v>
      </c>
      <c r="Z8" s="392" t="s">
        <v>1062</v>
      </c>
      <c r="AA8" s="392" t="s">
        <v>1062</v>
      </c>
      <c r="AB8" s="392" t="s">
        <v>1062</v>
      </c>
      <c r="AC8" s="392" t="s">
        <v>1062</v>
      </c>
      <c r="AD8" s="392" t="s">
        <v>1062</v>
      </c>
      <c r="AE8" s="392" t="s">
        <v>1062</v>
      </c>
      <c r="AF8" s="392" t="s">
        <v>1062</v>
      </c>
      <c r="AG8" s="392" t="s">
        <v>1062</v>
      </c>
      <c r="AH8" s="392" t="s">
        <v>1062</v>
      </c>
      <c r="AI8" s="392" t="s">
        <v>1062</v>
      </c>
      <c r="AJ8" s="392" t="s">
        <v>1062</v>
      </c>
      <c r="AK8" s="392" t="s">
        <v>1062</v>
      </c>
      <c r="AL8" s="392" t="s">
        <v>1062</v>
      </c>
      <c r="AM8" s="392" t="s">
        <v>1062</v>
      </c>
      <c r="AN8" s="392" t="s">
        <v>1062</v>
      </c>
      <c r="AO8" s="392" t="s">
        <v>1062</v>
      </c>
      <c r="AP8" s="392" t="s">
        <v>1062</v>
      </c>
      <c r="AQ8" s="392" t="s">
        <v>1062</v>
      </c>
      <c r="AR8" s="392" t="s">
        <v>1062</v>
      </c>
      <c r="AS8" s="392" t="s">
        <v>1062</v>
      </c>
      <c r="AT8" s="392" t="s">
        <v>1062</v>
      </c>
      <c r="AU8" s="392" t="s">
        <v>1062</v>
      </c>
      <c r="AV8" s="392" t="s">
        <v>1062</v>
      </c>
      <c r="AW8" s="392" t="s">
        <v>1062</v>
      </c>
      <c r="AX8" s="392" t="s">
        <v>1062</v>
      </c>
      <c r="AY8" s="392" t="s">
        <v>1062</v>
      </c>
      <c r="AZ8" s="392" t="s">
        <v>1062</v>
      </c>
      <c r="BA8" s="392" t="s">
        <v>1062</v>
      </c>
      <c r="BB8" s="392" t="s">
        <v>1062</v>
      </c>
      <c r="BC8" s="392" t="s">
        <v>1062</v>
      </c>
      <c r="BD8" s="392" t="s">
        <v>1062</v>
      </c>
      <c r="BE8" s="392" t="s">
        <v>1062</v>
      </c>
      <c r="BF8" s="392" t="s">
        <v>1062</v>
      </c>
      <c r="BG8" s="392" t="s">
        <v>1062</v>
      </c>
      <c r="BH8" s="392" t="s">
        <v>1062</v>
      </c>
      <c r="BI8" s="392" t="s">
        <v>1062</v>
      </c>
      <c r="BJ8" s="392" t="s">
        <v>1062</v>
      </c>
      <c r="BK8" s="392" t="s">
        <v>1062</v>
      </c>
      <c r="BL8" s="392" t="s">
        <v>1062</v>
      </c>
      <c r="BM8" s="392" t="s">
        <v>1062</v>
      </c>
      <c r="BN8" s="392" t="s">
        <v>1062</v>
      </c>
      <c r="BO8" s="392" t="s">
        <v>1062</v>
      </c>
      <c r="BP8" s="392" t="s">
        <v>1062</v>
      </c>
      <c r="BQ8" s="392" t="s">
        <v>1062</v>
      </c>
      <c r="BR8" s="392" t="s">
        <v>1062</v>
      </c>
      <c r="BS8" s="392" t="s">
        <v>1062</v>
      </c>
      <c r="BT8" s="392" t="s">
        <v>1062</v>
      </c>
      <c r="BU8" s="392" t="s">
        <v>1062</v>
      </c>
      <c r="BV8" s="392" t="s">
        <v>1062</v>
      </c>
      <c r="BW8" s="392" t="s">
        <v>1062</v>
      </c>
      <c r="BX8" s="392" t="s">
        <v>1062</v>
      </c>
      <c r="BY8" s="392" t="s">
        <v>1062</v>
      </c>
      <c r="BZ8" s="392" t="s">
        <v>1062</v>
      </c>
      <c r="CA8" s="392" t="s">
        <v>1062</v>
      </c>
      <c r="CB8" s="392" t="s">
        <v>1062</v>
      </c>
      <c r="CC8" s="392" t="s">
        <v>1062</v>
      </c>
      <c r="CD8" s="392" t="s">
        <v>1062</v>
      </c>
      <c r="CE8" s="393" t="s">
        <v>1062</v>
      </c>
      <c r="CF8" s="394" t="s">
        <v>1062</v>
      </c>
      <c r="CG8" s="394" t="s">
        <v>1062</v>
      </c>
      <c r="CH8" s="395" t="s">
        <v>1062</v>
      </c>
      <c r="CI8" s="396" t="s">
        <v>1062</v>
      </c>
      <c r="CJ8" s="397" t="s">
        <v>1062</v>
      </c>
      <c r="CK8" s="394" t="s">
        <v>1062</v>
      </c>
      <c r="CL8" s="394" t="s">
        <v>1062</v>
      </c>
      <c r="CM8" s="394" t="s">
        <v>1062</v>
      </c>
      <c r="CN8" s="395" t="s">
        <v>1062</v>
      </c>
      <c r="CO8" s="396" t="s">
        <v>1062</v>
      </c>
      <c r="CP8" s="397" t="s">
        <v>1062</v>
      </c>
      <c r="CQ8" s="394" t="s">
        <v>1062</v>
      </c>
      <c r="CR8" s="394" t="s">
        <v>1062</v>
      </c>
      <c r="CS8" s="394" t="s">
        <v>1062</v>
      </c>
      <c r="CT8" s="395" t="s">
        <v>1062</v>
      </c>
      <c r="CU8" s="396" t="s">
        <v>1062</v>
      </c>
      <c r="CV8" s="397" t="s">
        <v>1062</v>
      </c>
      <c r="CW8" s="398" t="s">
        <v>1062</v>
      </c>
      <c r="CX8" s="398" t="s">
        <v>1062</v>
      </c>
      <c r="CY8" s="398" t="s">
        <v>1062</v>
      </c>
      <c r="CZ8" s="398" t="s">
        <v>1062</v>
      </c>
      <c r="DA8" s="398" t="s">
        <v>1062</v>
      </c>
      <c r="DB8" s="398" t="s">
        <v>1062</v>
      </c>
      <c r="DC8" s="398" t="s">
        <v>1062</v>
      </c>
      <c r="DD8" s="398" t="s">
        <v>1062</v>
      </c>
      <c r="DE8" s="398" t="s">
        <v>1062</v>
      </c>
      <c r="DF8" s="398" t="s">
        <v>1062</v>
      </c>
      <c r="DG8" s="398" t="s">
        <v>1062</v>
      </c>
      <c r="DH8" s="398" t="s">
        <v>1062</v>
      </c>
      <c r="DI8" s="398" t="s">
        <v>1062</v>
      </c>
      <c r="DJ8" s="398" t="s">
        <v>1062</v>
      </c>
      <c r="DK8" s="398" t="s">
        <v>1062</v>
      </c>
      <c r="DL8" s="398" t="s">
        <v>1062</v>
      </c>
      <c r="DM8" s="398" t="s">
        <v>1062</v>
      </c>
      <c r="DN8" s="398" t="s">
        <v>1062</v>
      </c>
      <c r="DO8" s="398" t="s">
        <v>1062</v>
      </c>
      <c r="DP8" s="398" t="s">
        <v>1062</v>
      </c>
      <c r="DQ8" s="398" t="s">
        <v>1062</v>
      </c>
      <c r="DR8" s="398" t="s">
        <v>1062</v>
      </c>
      <c r="DS8" s="398" t="s">
        <v>1062</v>
      </c>
      <c r="DT8" s="398" t="s">
        <v>1062</v>
      </c>
      <c r="DU8" s="398" t="s">
        <v>1062</v>
      </c>
      <c r="DV8" s="398" t="s">
        <v>1062</v>
      </c>
      <c r="DW8" s="398" t="s">
        <v>1062</v>
      </c>
      <c r="DX8" s="398" t="s">
        <v>1062</v>
      </c>
      <c r="DY8" s="398" t="s">
        <v>1062</v>
      </c>
      <c r="DZ8" s="398" t="s">
        <v>1062</v>
      </c>
      <c r="EA8" s="398" t="s">
        <v>1062</v>
      </c>
      <c r="EB8" s="398" t="s">
        <v>1062</v>
      </c>
      <c r="EC8" s="398" t="s">
        <v>1062</v>
      </c>
      <c r="ED8" s="398" t="s">
        <v>1062</v>
      </c>
      <c r="EE8" s="398" t="s">
        <v>1062</v>
      </c>
      <c r="EF8" s="398" t="s">
        <v>1062</v>
      </c>
      <c r="EG8" s="398" t="s">
        <v>1062</v>
      </c>
      <c r="EH8" s="398" t="s">
        <v>1062</v>
      </c>
      <c r="EI8" s="398" t="s">
        <v>1062</v>
      </c>
      <c r="EJ8" s="398" t="s">
        <v>1062</v>
      </c>
      <c r="EK8" s="398" t="s">
        <v>1062</v>
      </c>
      <c r="EL8" s="398" t="s">
        <v>1062</v>
      </c>
      <c r="EM8" s="398" t="s">
        <v>1062</v>
      </c>
      <c r="EN8" s="398" t="s">
        <v>1062</v>
      </c>
      <c r="EO8" s="398" t="s">
        <v>1062</v>
      </c>
      <c r="EP8" s="398" t="s">
        <v>1062</v>
      </c>
      <c r="EQ8" s="398" t="s">
        <v>1062</v>
      </c>
      <c r="ER8" s="398" t="s">
        <v>1062</v>
      </c>
      <c r="ES8" s="398" t="s">
        <v>1062</v>
      </c>
      <c r="ET8" s="398" t="s">
        <v>1062</v>
      </c>
      <c r="EU8" s="398" t="s">
        <v>1062</v>
      </c>
      <c r="EV8" s="398" t="s">
        <v>1062</v>
      </c>
      <c r="EW8" s="398" t="s">
        <v>1062</v>
      </c>
      <c r="EX8" s="398" t="s">
        <v>1062</v>
      </c>
      <c r="EY8" s="398" t="s">
        <v>1062</v>
      </c>
      <c r="EZ8" s="398" t="s">
        <v>1062</v>
      </c>
      <c r="FA8" s="398" t="s">
        <v>1062</v>
      </c>
      <c r="FB8" s="398" t="s">
        <v>1062</v>
      </c>
      <c r="FC8" s="398" t="s">
        <v>1062</v>
      </c>
      <c r="FD8" s="398" t="s">
        <v>1062</v>
      </c>
      <c r="FE8" s="398" t="s">
        <v>1062</v>
      </c>
      <c r="FF8" s="398" t="s">
        <v>1062</v>
      </c>
      <c r="FG8" s="398" t="s">
        <v>1062</v>
      </c>
      <c r="FH8" s="398" t="s">
        <v>1062</v>
      </c>
      <c r="FI8" s="398" t="s">
        <v>1062</v>
      </c>
      <c r="FJ8" s="398" t="s">
        <v>1062</v>
      </c>
      <c r="FK8" s="398" t="s">
        <v>1062</v>
      </c>
      <c r="FL8" s="398" t="s">
        <v>1062</v>
      </c>
      <c r="FM8" s="398" t="s">
        <v>1062</v>
      </c>
      <c r="FN8" s="398" t="s">
        <v>1062</v>
      </c>
      <c r="FO8" s="398" t="s">
        <v>1062</v>
      </c>
      <c r="FP8" s="398" t="s">
        <v>1062</v>
      </c>
      <c r="FQ8" s="398" t="s">
        <v>1062</v>
      </c>
      <c r="FR8" s="398" t="s">
        <v>1062</v>
      </c>
      <c r="FS8" s="398" t="s">
        <v>1062</v>
      </c>
    </row>
    <row r="9" spans="1:175" x14ac:dyDescent="0.2">
      <c r="A9" s="387" t="s">
        <v>1062</v>
      </c>
      <c r="B9" s="387" t="s">
        <v>1062</v>
      </c>
      <c r="C9" s="387" t="s">
        <v>1062</v>
      </c>
      <c r="D9" s="387" t="s">
        <v>1062</v>
      </c>
      <c r="E9" s="399" t="s">
        <v>1062</v>
      </c>
      <c r="F9" s="388" t="s">
        <v>1062</v>
      </c>
      <c r="G9" s="389" t="s">
        <v>1062</v>
      </c>
      <c r="H9" s="390" t="s">
        <v>1062</v>
      </c>
      <c r="I9" s="391" t="s">
        <v>1062</v>
      </c>
      <c r="J9" s="391" t="s">
        <v>1062</v>
      </c>
      <c r="K9" s="391" t="s">
        <v>1062</v>
      </c>
      <c r="L9" s="391" t="s">
        <v>1062</v>
      </c>
      <c r="M9" s="391" t="s">
        <v>1062</v>
      </c>
      <c r="N9" s="391" t="s">
        <v>1062</v>
      </c>
      <c r="O9" s="391" t="s">
        <v>1062</v>
      </c>
      <c r="P9" s="391" t="s">
        <v>1062</v>
      </c>
      <c r="Q9" s="391" t="s">
        <v>1062</v>
      </c>
      <c r="R9" s="391" t="s">
        <v>1062</v>
      </c>
      <c r="S9" s="391" t="s">
        <v>1062</v>
      </c>
      <c r="T9" s="391" t="s">
        <v>1062</v>
      </c>
      <c r="U9" s="392" t="s">
        <v>1062</v>
      </c>
      <c r="V9" s="392" t="s">
        <v>1062</v>
      </c>
      <c r="W9" s="392" t="s">
        <v>1062</v>
      </c>
      <c r="X9" s="392" t="s">
        <v>1062</v>
      </c>
      <c r="Y9" s="392" t="s">
        <v>1062</v>
      </c>
      <c r="Z9" s="392" t="s">
        <v>1062</v>
      </c>
      <c r="AA9" s="392" t="s">
        <v>1062</v>
      </c>
      <c r="AB9" s="392" t="s">
        <v>1062</v>
      </c>
      <c r="AC9" s="392" t="s">
        <v>1062</v>
      </c>
      <c r="AD9" s="392" t="s">
        <v>1062</v>
      </c>
      <c r="AE9" s="392" t="s">
        <v>1062</v>
      </c>
      <c r="AF9" s="392" t="s">
        <v>1062</v>
      </c>
      <c r="AG9" s="392" t="s">
        <v>1062</v>
      </c>
      <c r="AH9" s="392" t="s">
        <v>1062</v>
      </c>
      <c r="AI9" s="392" t="s">
        <v>1062</v>
      </c>
      <c r="AJ9" s="392" t="s">
        <v>1062</v>
      </c>
      <c r="AK9" s="392" t="s">
        <v>1062</v>
      </c>
      <c r="AL9" s="392" t="s">
        <v>1062</v>
      </c>
      <c r="AM9" s="392" t="s">
        <v>1062</v>
      </c>
      <c r="AN9" s="392" t="s">
        <v>1062</v>
      </c>
      <c r="AO9" s="392" t="s">
        <v>1062</v>
      </c>
      <c r="AP9" s="392" t="s">
        <v>1062</v>
      </c>
      <c r="AQ9" s="392" t="s">
        <v>1062</v>
      </c>
      <c r="AR9" s="392" t="s">
        <v>1062</v>
      </c>
      <c r="AS9" s="392" t="s">
        <v>1062</v>
      </c>
      <c r="AT9" s="392" t="s">
        <v>1062</v>
      </c>
      <c r="AU9" s="392" t="s">
        <v>1062</v>
      </c>
      <c r="AV9" s="392" t="s">
        <v>1062</v>
      </c>
      <c r="AW9" s="392" t="s">
        <v>1062</v>
      </c>
      <c r="AX9" s="392" t="s">
        <v>1062</v>
      </c>
      <c r="AY9" s="392" t="s">
        <v>1062</v>
      </c>
      <c r="AZ9" s="392" t="s">
        <v>1062</v>
      </c>
      <c r="BA9" s="392" t="s">
        <v>1062</v>
      </c>
      <c r="BB9" s="392" t="s">
        <v>1062</v>
      </c>
      <c r="BC9" s="392" t="s">
        <v>1062</v>
      </c>
      <c r="BD9" s="392" t="s">
        <v>1062</v>
      </c>
      <c r="BE9" s="392" t="s">
        <v>1062</v>
      </c>
      <c r="BF9" s="392" t="s">
        <v>1062</v>
      </c>
      <c r="BG9" s="392" t="s">
        <v>1062</v>
      </c>
      <c r="BH9" s="392" t="s">
        <v>1062</v>
      </c>
      <c r="BI9" s="392" t="s">
        <v>1062</v>
      </c>
      <c r="BJ9" s="392" t="s">
        <v>1062</v>
      </c>
      <c r="BK9" s="392" t="s">
        <v>1062</v>
      </c>
      <c r="BL9" s="392" t="s">
        <v>1062</v>
      </c>
      <c r="BM9" s="392" t="s">
        <v>1062</v>
      </c>
      <c r="BN9" s="392" t="s">
        <v>1062</v>
      </c>
      <c r="BO9" s="392" t="s">
        <v>1062</v>
      </c>
      <c r="BP9" s="392" t="s">
        <v>1062</v>
      </c>
      <c r="BQ9" s="392" t="s">
        <v>1062</v>
      </c>
      <c r="BR9" s="392" t="s">
        <v>1062</v>
      </c>
      <c r="BS9" s="392" t="s">
        <v>1062</v>
      </c>
      <c r="BT9" s="392" t="s">
        <v>1062</v>
      </c>
      <c r="BU9" s="392" t="s">
        <v>1062</v>
      </c>
      <c r="BV9" s="392" t="s">
        <v>1062</v>
      </c>
      <c r="BW9" s="392" t="s">
        <v>1062</v>
      </c>
      <c r="BX9" s="392" t="s">
        <v>1062</v>
      </c>
      <c r="BY9" s="392" t="s">
        <v>1062</v>
      </c>
      <c r="BZ9" s="392" t="s">
        <v>1062</v>
      </c>
      <c r="CA9" s="392" t="s">
        <v>1062</v>
      </c>
      <c r="CB9" s="392" t="s">
        <v>1062</v>
      </c>
      <c r="CC9" s="392" t="s">
        <v>1062</v>
      </c>
      <c r="CD9" s="392" t="s">
        <v>1062</v>
      </c>
      <c r="CE9" s="393" t="s">
        <v>1062</v>
      </c>
      <c r="CF9" s="394" t="s">
        <v>1062</v>
      </c>
      <c r="CG9" s="394" t="s">
        <v>1062</v>
      </c>
      <c r="CH9" s="395" t="s">
        <v>1062</v>
      </c>
      <c r="CI9" s="396" t="s">
        <v>1062</v>
      </c>
      <c r="CJ9" s="397" t="s">
        <v>1062</v>
      </c>
      <c r="CK9" s="394" t="s">
        <v>1062</v>
      </c>
      <c r="CL9" s="394" t="s">
        <v>1062</v>
      </c>
      <c r="CM9" s="394" t="s">
        <v>1062</v>
      </c>
      <c r="CN9" s="395" t="s">
        <v>1062</v>
      </c>
      <c r="CO9" s="396" t="s">
        <v>1062</v>
      </c>
      <c r="CP9" s="397" t="s">
        <v>1062</v>
      </c>
      <c r="CQ9" s="394" t="s">
        <v>1062</v>
      </c>
      <c r="CR9" s="394" t="s">
        <v>1062</v>
      </c>
      <c r="CS9" s="394" t="s">
        <v>1062</v>
      </c>
      <c r="CT9" s="395" t="s">
        <v>1062</v>
      </c>
      <c r="CU9" s="396" t="s">
        <v>1062</v>
      </c>
      <c r="CV9" s="397" t="s">
        <v>1062</v>
      </c>
      <c r="CW9" s="398" t="s">
        <v>1062</v>
      </c>
      <c r="CX9" s="398" t="s">
        <v>1062</v>
      </c>
      <c r="CY9" s="398" t="s">
        <v>1062</v>
      </c>
      <c r="CZ9" s="398" t="s">
        <v>1062</v>
      </c>
      <c r="DA9" s="398" t="s">
        <v>1062</v>
      </c>
      <c r="DB9" s="398" t="s">
        <v>1062</v>
      </c>
      <c r="DC9" s="398" t="s">
        <v>1062</v>
      </c>
      <c r="DD9" s="398" t="s">
        <v>1062</v>
      </c>
      <c r="DE9" s="398" t="s">
        <v>1062</v>
      </c>
      <c r="DF9" s="398" t="s">
        <v>1062</v>
      </c>
      <c r="DG9" s="398" t="s">
        <v>1062</v>
      </c>
      <c r="DH9" s="398" t="s">
        <v>1062</v>
      </c>
      <c r="DI9" s="398" t="s">
        <v>1062</v>
      </c>
      <c r="DJ9" s="398" t="s">
        <v>1062</v>
      </c>
      <c r="DK9" s="398" t="s">
        <v>1062</v>
      </c>
      <c r="DL9" s="398" t="s">
        <v>1062</v>
      </c>
      <c r="DM9" s="398" t="s">
        <v>1062</v>
      </c>
      <c r="DN9" s="398" t="s">
        <v>1062</v>
      </c>
      <c r="DO9" s="398" t="s">
        <v>1062</v>
      </c>
      <c r="DP9" s="398" t="s">
        <v>1062</v>
      </c>
      <c r="DQ9" s="398" t="s">
        <v>1062</v>
      </c>
      <c r="DR9" s="398" t="s">
        <v>1062</v>
      </c>
      <c r="DS9" s="398" t="s">
        <v>1062</v>
      </c>
      <c r="DT9" s="398" t="s">
        <v>1062</v>
      </c>
      <c r="DU9" s="398" t="s">
        <v>1062</v>
      </c>
      <c r="DV9" s="398" t="s">
        <v>1062</v>
      </c>
      <c r="DW9" s="398" t="s">
        <v>1062</v>
      </c>
      <c r="DX9" s="398" t="s">
        <v>1062</v>
      </c>
      <c r="DY9" s="398" t="s">
        <v>1062</v>
      </c>
      <c r="DZ9" s="398" t="s">
        <v>1062</v>
      </c>
      <c r="EA9" s="398" t="s">
        <v>1062</v>
      </c>
      <c r="EB9" s="398" t="s">
        <v>1062</v>
      </c>
      <c r="EC9" s="398" t="s">
        <v>1062</v>
      </c>
      <c r="ED9" s="398" t="s">
        <v>1062</v>
      </c>
      <c r="EE9" s="398" t="s">
        <v>1062</v>
      </c>
      <c r="EF9" s="398" t="s">
        <v>1062</v>
      </c>
      <c r="EG9" s="398" t="s">
        <v>1062</v>
      </c>
      <c r="EH9" s="398" t="s">
        <v>1062</v>
      </c>
      <c r="EI9" s="398" t="s">
        <v>1062</v>
      </c>
      <c r="EJ9" s="398" t="s">
        <v>1062</v>
      </c>
      <c r="EK9" s="398" t="s">
        <v>1062</v>
      </c>
      <c r="EL9" s="398" t="s">
        <v>1062</v>
      </c>
      <c r="EM9" s="398" t="s">
        <v>1062</v>
      </c>
      <c r="EN9" s="398" t="s">
        <v>1062</v>
      </c>
      <c r="EO9" s="398" t="s">
        <v>1062</v>
      </c>
      <c r="EP9" s="398" t="s">
        <v>1062</v>
      </c>
      <c r="EQ9" s="398" t="s">
        <v>1062</v>
      </c>
      <c r="ER9" s="398" t="s">
        <v>1062</v>
      </c>
      <c r="ES9" s="398" t="s">
        <v>1062</v>
      </c>
      <c r="ET9" s="398" t="s">
        <v>1062</v>
      </c>
      <c r="EU9" s="398" t="s">
        <v>1062</v>
      </c>
      <c r="EV9" s="398" t="s">
        <v>1062</v>
      </c>
      <c r="EW9" s="398" t="s">
        <v>1062</v>
      </c>
      <c r="EX9" s="398" t="s">
        <v>1062</v>
      </c>
      <c r="EY9" s="398" t="s">
        <v>1062</v>
      </c>
      <c r="EZ9" s="398" t="s">
        <v>1062</v>
      </c>
      <c r="FA9" s="398" t="s">
        <v>1062</v>
      </c>
      <c r="FB9" s="398" t="s">
        <v>1062</v>
      </c>
      <c r="FC9" s="398" t="s">
        <v>1062</v>
      </c>
      <c r="FD9" s="398" t="s">
        <v>1062</v>
      </c>
      <c r="FE9" s="398" t="s">
        <v>1062</v>
      </c>
      <c r="FF9" s="398" t="s">
        <v>1062</v>
      </c>
      <c r="FG9" s="398" t="s">
        <v>1062</v>
      </c>
      <c r="FH9" s="398" t="s">
        <v>1062</v>
      </c>
      <c r="FI9" s="398" t="s">
        <v>1062</v>
      </c>
      <c r="FJ9" s="398" t="s">
        <v>1062</v>
      </c>
      <c r="FK9" s="398" t="s">
        <v>1062</v>
      </c>
      <c r="FL9" s="398" t="s">
        <v>1062</v>
      </c>
      <c r="FM9" s="398" t="s">
        <v>1062</v>
      </c>
      <c r="FN9" s="398" t="s">
        <v>1062</v>
      </c>
      <c r="FO9" s="398" t="s">
        <v>1062</v>
      </c>
      <c r="FP9" s="398" t="s">
        <v>1062</v>
      </c>
      <c r="FQ9" s="398" t="s">
        <v>1062</v>
      </c>
      <c r="FR9" s="398" t="s">
        <v>1062</v>
      </c>
      <c r="FS9" s="398" t="s">
        <v>1062</v>
      </c>
    </row>
    <row r="10" spans="1:175" x14ac:dyDescent="0.2">
      <c r="A10" s="387" t="s">
        <v>1062</v>
      </c>
      <c r="B10" s="387" t="s">
        <v>1062</v>
      </c>
      <c r="C10" s="387" t="s">
        <v>1062</v>
      </c>
      <c r="D10" s="387" t="s">
        <v>1062</v>
      </c>
      <c r="E10" s="399" t="s">
        <v>1062</v>
      </c>
      <c r="F10" s="388" t="s">
        <v>1062</v>
      </c>
      <c r="G10" s="389" t="s">
        <v>1062</v>
      </c>
      <c r="H10" s="390" t="s">
        <v>1062</v>
      </c>
      <c r="I10" s="391" t="s">
        <v>1062</v>
      </c>
      <c r="J10" s="391" t="s">
        <v>1062</v>
      </c>
      <c r="K10" s="391" t="s">
        <v>1062</v>
      </c>
      <c r="L10" s="391" t="s">
        <v>1062</v>
      </c>
      <c r="M10" s="391" t="s">
        <v>1062</v>
      </c>
      <c r="N10" s="391" t="s">
        <v>1062</v>
      </c>
      <c r="O10" s="391" t="s">
        <v>1062</v>
      </c>
      <c r="P10" s="391" t="s">
        <v>1062</v>
      </c>
      <c r="Q10" s="391" t="s">
        <v>1062</v>
      </c>
      <c r="R10" s="391" t="s">
        <v>1062</v>
      </c>
      <c r="S10" s="391" t="s">
        <v>1062</v>
      </c>
      <c r="T10" s="391" t="s">
        <v>1062</v>
      </c>
      <c r="U10" s="392" t="s">
        <v>1062</v>
      </c>
      <c r="V10" s="392" t="s">
        <v>1062</v>
      </c>
      <c r="W10" s="392" t="s">
        <v>1062</v>
      </c>
      <c r="X10" s="392" t="s">
        <v>1062</v>
      </c>
      <c r="Y10" s="392" t="s">
        <v>1062</v>
      </c>
      <c r="Z10" s="392" t="s">
        <v>1062</v>
      </c>
      <c r="AA10" s="392" t="s">
        <v>1062</v>
      </c>
      <c r="AB10" s="392" t="s">
        <v>1062</v>
      </c>
      <c r="AC10" s="392" t="s">
        <v>1062</v>
      </c>
      <c r="AD10" s="392" t="s">
        <v>1062</v>
      </c>
      <c r="AE10" s="392" t="s">
        <v>1062</v>
      </c>
      <c r="AF10" s="392" t="s">
        <v>1062</v>
      </c>
      <c r="AG10" s="392" t="s">
        <v>1062</v>
      </c>
      <c r="AH10" s="392" t="s">
        <v>1062</v>
      </c>
      <c r="AI10" s="392" t="s">
        <v>1062</v>
      </c>
      <c r="AJ10" s="392" t="s">
        <v>1062</v>
      </c>
      <c r="AK10" s="392" t="s">
        <v>1062</v>
      </c>
      <c r="AL10" s="392" t="s">
        <v>1062</v>
      </c>
      <c r="AM10" s="392" t="s">
        <v>1062</v>
      </c>
      <c r="AN10" s="392" t="s">
        <v>1062</v>
      </c>
      <c r="AO10" s="392" t="s">
        <v>1062</v>
      </c>
      <c r="AP10" s="392" t="s">
        <v>1062</v>
      </c>
      <c r="AQ10" s="392" t="s">
        <v>1062</v>
      </c>
      <c r="AR10" s="392" t="s">
        <v>1062</v>
      </c>
      <c r="AS10" s="392" t="s">
        <v>1062</v>
      </c>
      <c r="AT10" s="392" t="s">
        <v>1062</v>
      </c>
      <c r="AU10" s="392" t="s">
        <v>1062</v>
      </c>
      <c r="AV10" s="392" t="s">
        <v>1062</v>
      </c>
      <c r="AW10" s="392" t="s">
        <v>1062</v>
      </c>
      <c r="AX10" s="392" t="s">
        <v>1062</v>
      </c>
      <c r="AY10" s="392" t="s">
        <v>1062</v>
      </c>
      <c r="AZ10" s="392" t="s">
        <v>1062</v>
      </c>
      <c r="BA10" s="392" t="s">
        <v>1062</v>
      </c>
      <c r="BB10" s="392" t="s">
        <v>1062</v>
      </c>
      <c r="BC10" s="392" t="s">
        <v>1062</v>
      </c>
      <c r="BD10" s="392" t="s">
        <v>1062</v>
      </c>
      <c r="BE10" s="392" t="s">
        <v>1062</v>
      </c>
      <c r="BF10" s="392" t="s">
        <v>1062</v>
      </c>
      <c r="BG10" s="392" t="s">
        <v>1062</v>
      </c>
      <c r="BH10" s="392" t="s">
        <v>1062</v>
      </c>
      <c r="BI10" s="392" t="s">
        <v>1062</v>
      </c>
      <c r="BJ10" s="392" t="s">
        <v>1062</v>
      </c>
      <c r="BK10" s="392" t="s">
        <v>1062</v>
      </c>
      <c r="BL10" s="392" t="s">
        <v>1062</v>
      </c>
      <c r="BM10" s="392" t="s">
        <v>1062</v>
      </c>
      <c r="BN10" s="392" t="s">
        <v>1062</v>
      </c>
      <c r="BO10" s="392" t="s">
        <v>1062</v>
      </c>
      <c r="BP10" s="392" t="s">
        <v>1062</v>
      </c>
      <c r="BQ10" s="392" t="s">
        <v>1062</v>
      </c>
      <c r="BR10" s="392" t="s">
        <v>1062</v>
      </c>
      <c r="BS10" s="392" t="s">
        <v>1062</v>
      </c>
      <c r="BT10" s="392" t="s">
        <v>1062</v>
      </c>
      <c r="BU10" s="392" t="s">
        <v>1062</v>
      </c>
      <c r="BV10" s="392" t="s">
        <v>1062</v>
      </c>
      <c r="BW10" s="392" t="s">
        <v>1062</v>
      </c>
      <c r="BX10" s="392" t="s">
        <v>1062</v>
      </c>
      <c r="BY10" s="392" t="s">
        <v>1062</v>
      </c>
      <c r="BZ10" s="392" t="s">
        <v>1062</v>
      </c>
      <c r="CA10" s="392" t="s">
        <v>1062</v>
      </c>
      <c r="CB10" s="392" t="s">
        <v>1062</v>
      </c>
      <c r="CC10" s="392" t="s">
        <v>1062</v>
      </c>
      <c r="CD10" s="392" t="s">
        <v>1062</v>
      </c>
      <c r="CE10" s="393" t="s">
        <v>1062</v>
      </c>
      <c r="CF10" s="394" t="s">
        <v>1062</v>
      </c>
      <c r="CG10" s="394" t="s">
        <v>1062</v>
      </c>
      <c r="CH10" s="395" t="s">
        <v>1062</v>
      </c>
      <c r="CI10" s="396" t="s">
        <v>1062</v>
      </c>
      <c r="CJ10" s="397" t="s">
        <v>1062</v>
      </c>
      <c r="CK10" s="394" t="s">
        <v>1062</v>
      </c>
      <c r="CL10" s="394" t="s">
        <v>1062</v>
      </c>
      <c r="CM10" s="394" t="s">
        <v>1062</v>
      </c>
      <c r="CN10" s="395" t="s">
        <v>1062</v>
      </c>
      <c r="CO10" s="396" t="s">
        <v>1062</v>
      </c>
      <c r="CP10" s="397" t="s">
        <v>1062</v>
      </c>
      <c r="CQ10" s="394" t="s">
        <v>1062</v>
      </c>
      <c r="CR10" s="394" t="s">
        <v>1062</v>
      </c>
      <c r="CS10" s="394" t="s">
        <v>1062</v>
      </c>
      <c r="CT10" s="395" t="s">
        <v>1062</v>
      </c>
      <c r="CU10" s="396" t="s">
        <v>1062</v>
      </c>
      <c r="CV10" s="397" t="s">
        <v>1062</v>
      </c>
      <c r="CW10" s="398" t="s">
        <v>1062</v>
      </c>
      <c r="CX10" s="398" t="s">
        <v>1062</v>
      </c>
      <c r="CY10" s="398" t="s">
        <v>1062</v>
      </c>
      <c r="CZ10" s="398" t="s">
        <v>1062</v>
      </c>
      <c r="DA10" s="398" t="s">
        <v>1062</v>
      </c>
      <c r="DB10" s="398" t="s">
        <v>1062</v>
      </c>
      <c r="DC10" s="398" t="s">
        <v>1062</v>
      </c>
      <c r="DD10" s="398" t="s">
        <v>1062</v>
      </c>
      <c r="DE10" s="398" t="s">
        <v>1062</v>
      </c>
      <c r="DF10" s="398" t="s">
        <v>1062</v>
      </c>
      <c r="DG10" s="398" t="s">
        <v>1062</v>
      </c>
      <c r="DH10" s="398" t="s">
        <v>1062</v>
      </c>
      <c r="DI10" s="398" t="s">
        <v>1062</v>
      </c>
      <c r="DJ10" s="398" t="s">
        <v>1062</v>
      </c>
      <c r="DK10" s="398" t="s">
        <v>1062</v>
      </c>
      <c r="DL10" s="398" t="s">
        <v>1062</v>
      </c>
      <c r="DM10" s="398" t="s">
        <v>1062</v>
      </c>
      <c r="DN10" s="398" t="s">
        <v>1062</v>
      </c>
      <c r="DO10" s="398" t="s">
        <v>1062</v>
      </c>
      <c r="DP10" s="398" t="s">
        <v>1062</v>
      </c>
      <c r="DQ10" s="398" t="s">
        <v>1062</v>
      </c>
      <c r="DR10" s="398" t="s">
        <v>1062</v>
      </c>
      <c r="DS10" s="398" t="s">
        <v>1062</v>
      </c>
      <c r="DT10" s="398" t="s">
        <v>1062</v>
      </c>
      <c r="DU10" s="398" t="s">
        <v>1062</v>
      </c>
      <c r="DV10" s="398" t="s">
        <v>1062</v>
      </c>
      <c r="DW10" s="398" t="s">
        <v>1062</v>
      </c>
      <c r="DX10" s="398" t="s">
        <v>1062</v>
      </c>
      <c r="DY10" s="398" t="s">
        <v>1062</v>
      </c>
      <c r="DZ10" s="398" t="s">
        <v>1062</v>
      </c>
      <c r="EA10" s="398" t="s">
        <v>1062</v>
      </c>
      <c r="EB10" s="398" t="s">
        <v>1062</v>
      </c>
      <c r="EC10" s="398" t="s">
        <v>1062</v>
      </c>
      <c r="ED10" s="398" t="s">
        <v>1062</v>
      </c>
      <c r="EE10" s="398" t="s">
        <v>1062</v>
      </c>
      <c r="EF10" s="398" t="s">
        <v>1062</v>
      </c>
      <c r="EG10" s="398" t="s">
        <v>1062</v>
      </c>
      <c r="EH10" s="398" t="s">
        <v>1062</v>
      </c>
      <c r="EI10" s="398" t="s">
        <v>1062</v>
      </c>
      <c r="EJ10" s="398" t="s">
        <v>1062</v>
      </c>
      <c r="EK10" s="398" t="s">
        <v>1062</v>
      </c>
      <c r="EL10" s="398" t="s">
        <v>1062</v>
      </c>
      <c r="EM10" s="398" t="s">
        <v>1062</v>
      </c>
      <c r="EN10" s="398" t="s">
        <v>1062</v>
      </c>
      <c r="EO10" s="398" t="s">
        <v>1062</v>
      </c>
      <c r="EP10" s="398" t="s">
        <v>1062</v>
      </c>
      <c r="EQ10" s="398" t="s">
        <v>1062</v>
      </c>
      <c r="ER10" s="398" t="s">
        <v>1062</v>
      </c>
      <c r="ES10" s="398" t="s">
        <v>1062</v>
      </c>
      <c r="ET10" s="398" t="s">
        <v>1062</v>
      </c>
      <c r="EU10" s="398" t="s">
        <v>1062</v>
      </c>
      <c r="EV10" s="398" t="s">
        <v>1062</v>
      </c>
      <c r="EW10" s="398" t="s">
        <v>1062</v>
      </c>
      <c r="EX10" s="398" t="s">
        <v>1062</v>
      </c>
      <c r="EY10" s="398" t="s">
        <v>1062</v>
      </c>
      <c r="EZ10" s="398" t="s">
        <v>1062</v>
      </c>
      <c r="FA10" s="398" t="s">
        <v>1062</v>
      </c>
      <c r="FB10" s="398" t="s">
        <v>1062</v>
      </c>
      <c r="FC10" s="398" t="s">
        <v>1062</v>
      </c>
      <c r="FD10" s="398" t="s">
        <v>1062</v>
      </c>
      <c r="FE10" s="398" t="s">
        <v>1062</v>
      </c>
      <c r="FF10" s="398" t="s">
        <v>1062</v>
      </c>
      <c r="FG10" s="398" t="s">
        <v>1062</v>
      </c>
      <c r="FH10" s="398" t="s">
        <v>1062</v>
      </c>
      <c r="FI10" s="398" t="s">
        <v>1062</v>
      </c>
      <c r="FJ10" s="398" t="s">
        <v>1062</v>
      </c>
      <c r="FK10" s="398" t="s">
        <v>1062</v>
      </c>
      <c r="FL10" s="398" t="s">
        <v>1062</v>
      </c>
      <c r="FM10" s="398" t="s">
        <v>1062</v>
      </c>
      <c r="FN10" s="398" t="s">
        <v>1062</v>
      </c>
      <c r="FO10" s="398" t="s">
        <v>1062</v>
      </c>
      <c r="FP10" s="398" t="s">
        <v>1062</v>
      </c>
      <c r="FQ10" s="398" t="s">
        <v>1062</v>
      </c>
      <c r="FR10" s="398" t="s">
        <v>1062</v>
      </c>
      <c r="FS10" s="398" t="s">
        <v>1062</v>
      </c>
    </row>
    <row r="11" spans="1:175" x14ac:dyDescent="0.2">
      <c r="A11" s="387" t="s">
        <v>1062</v>
      </c>
      <c r="B11" s="387" t="s">
        <v>1062</v>
      </c>
      <c r="C11" s="387" t="s">
        <v>1062</v>
      </c>
      <c r="D11" s="387" t="s">
        <v>1062</v>
      </c>
      <c r="E11" s="399" t="s">
        <v>1062</v>
      </c>
      <c r="F11" s="388" t="s">
        <v>1062</v>
      </c>
      <c r="G11" s="389" t="s">
        <v>1062</v>
      </c>
      <c r="H11" s="390" t="s">
        <v>1062</v>
      </c>
      <c r="I11" s="391" t="s">
        <v>1062</v>
      </c>
      <c r="J11" s="391" t="s">
        <v>1062</v>
      </c>
      <c r="K11" s="391" t="s">
        <v>1062</v>
      </c>
      <c r="L11" s="391" t="s">
        <v>1062</v>
      </c>
      <c r="M11" s="391" t="s">
        <v>1062</v>
      </c>
      <c r="N11" s="391" t="s">
        <v>1062</v>
      </c>
      <c r="O11" s="391" t="s">
        <v>1062</v>
      </c>
      <c r="P11" s="391" t="s">
        <v>1062</v>
      </c>
      <c r="Q11" s="391" t="s">
        <v>1062</v>
      </c>
      <c r="R11" s="391" t="s">
        <v>1062</v>
      </c>
      <c r="S11" s="391" t="s">
        <v>1062</v>
      </c>
      <c r="T11" s="391" t="s">
        <v>1062</v>
      </c>
      <c r="U11" s="392" t="s">
        <v>1062</v>
      </c>
      <c r="V11" s="392" t="s">
        <v>1062</v>
      </c>
      <c r="W11" s="392" t="s">
        <v>1062</v>
      </c>
      <c r="X11" s="392" t="s">
        <v>1062</v>
      </c>
      <c r="Y11" s="392" t="s">
        <v>1062</v>
      </c>
      <c r="Z11" s="392" t="s">
        <v>1062</v>
      </c>
      <c r="AA11" s="392" t="s">
        <v>1062</v>
      </c>
      <c r="AB11" s="392" t="s">
        <v>1062</v>
      </c>
      <c r="AC11" s="392" t="s">
        <v>1062</v>
      </c>
      <c r="AD11" s="392" t="s">
        <v>1062</v>
      </c>
      <c r="AE11" s="392" t="s">
        <v>1062</v>
      </c>
      <c r="AF11" s="392" t="s">
        <v>1062</v>
      </c>
      <c r="AG11" s="392" t="s">
        <v>1062</v>
      </c>
      <c r="AH11" s="392" t="s">
        <v>1062</v>
      </c>
      <c r="AI11" s="392" t="s">
        <v>1062</v>
      </c>
      <c r="AJ11" s="392" t="s">
        <v>1062</v>
      </c>
      <c r="AK11" s="392" t="s">
        <v>1062</v>
      </c>
      <c r="AL11" s="392" t="s">
        <v>1062</v>
      </c>
      <c r="AM11" s="392" t="s">
        <v>1062</v>
      </c>
      <c r="AN11" s="392" t="s">
        <v>1062</v>
      </c>
      <c r="AO11" s="392" t="s">
        <v>1062</v>
      </c>
      <c r="AP11" s="392" t="s">
        <v>1062</v>
      </c>
      <c r="AQ11" s="392" t="s">
        <v>1062</v>
      </c>
      <c r="AR11" s="392" t="s">
        <v>1062</v>
      </c>
      <c r="AS11" s="392" t="s">
        <v>1062</v>
      </c>
      <c r="AT11" s="392" t="s">
        <v>1062</v>
      </c>
      <c r="AU11" s="392" t="s">
        <v>1062</v>
      </c>
      <c r="AV11" s="392" t="s">
        <v>1062</v>
      </c>
      <c r="AW11" s="392" t="s">
        <v>1062</v>
      </c>
      <c r="AX11" s="392" t="s">
        <v>1062</v>
      </c>
      <c r="AY11" s="392" t="s">
        <v>1062</v>
      </c>
      <c r="AZ11" s="392" t="s">
        <v>1062</v>
      </c>
      <c r="BA11" s="392" t="s">
        <v>1062</v>
      </c>
      <c r="BB11" s="392" t="s">
        <v>1062</v>
      </c>
      <c r="BC11" s="392" t="s">
        <v>1062</v>
      </c>
      <c r="BD11" s="392" t="s">
        <v>1062</v>
      </c>
      <c r="BE11" s="392" t="s">
        <v>1062</v>
      </c>
      <c r="BF11" s="392" t="s">
        <v>1062</v>
      </c>
      <c r="BG11" s="392" t="s">
        <v>1062</v>
      </c>
      <c r="BH11" s="392" t="s">
        <v>1062</v>
      </c>
      <c r="BI11" s="392" t="s">
        <v>1062</v>
      </c>
      <c r="BJ11" s="392" t="s">
        <v>1062</v>
      </c>
      <c r="BK11" s="392" t="s">
        <v>1062</v>
      </c>
      <c r="BL11" s="392" t="s">
        <v>1062</v>
      </c>
      <c r="BM11" s="392" t="s">
        <v>1062</v>
      </c>
      <c r="BN11" s="392" t="s">
        <v>1062</v>
      </c>
      <c r="BO11" s="392" t="s">
        <v>1062</v>
      </c>
      <c r="BP11" s="392" t="s">
        <v>1062</v>
      </c>
      <c r="BQ11" s="392" t="s">
        <v>1062</v>
      </c>
      <c r="BR11" s="392" t="s">
        <v>1062</v>
      </c>
      <c r="BS11" s="392" t="s">
        <v>1062</v>
      </c>
      <c r="BT11" s="392" t="s">
        <v>1062</v>
      </c>
      <c r="BU11" s="392" t="s">
        <v>1062</v>
      </c>
      <c r="BV11" s="392" t="s">
        <v>1062</v>
      </c>
      <c r="BW11" s="392" t="s">
        <v>1062</v>
      </c>
      <c r="BX11" s="392" t="s">
        <v>1062</v>
      </c>
      <c r="BY11" s="392" t="s">
        <v>1062</v>
      </c>
      <c r="BZ11" s="392" t="s">
        <v>1062</v>
      </c>
      <c r="CA11" s="392" t="s">
        <v>1062</v>
      </c>
      <c r="CB11" s="392" t="s">
        <v>1062</v>
      </c>
      <c r="CC11" s="392" t="s">
        <v>1062</v>
      </c>
      <c r="CD11" s="392" t="s">
        <v>1062</v>
      </c>
      <c r="CE11" s="393" t="s">
        <v>1062</v>
      </c>
      <c r="CF11" s="394" t="s">
        <v>1062</v>
      </c>
      <c r="CG11" s="394" t="s">
        <v>1062</v>
      </c>
      <c r="CH11" s="395" t="s">
        <v>1062</v>
      </c>
      <c r="CI11" s="396" t="s">
        <v>1062</v>
      </c>
      <c r="CJ11" s="397" t="s">
        <v>1062</v>
      </c>
      <c r="CK11" s="394" t="s">
        <v>1062</v>
      </c>
      <c r="CL11" s="394" t="s">
        <v>1062</v>
      </c>
      <c r="CM11" s="394" t="s">
        <v>1062</v>
      </c>
      <c r="CN11" s="395" t="s">
        <v>1062</v>
      </c>
      <c r="CO11" s="396" t="s">
        <v>1062</v>
      </c>
      <c r="CP11" s="397" t="s">
        <v>1062</v>
      </c>
      <c r="CQ11" s="394" t="s">
        <v>1062</v>
      </c>
      <c r="CR11" s="394" t="s">
        <v>1062</v>
      </c>
      <c r="CS11" s="394" t="s">
        <v>1062</v>
      </c>
      <c r="CT11" s="395" t="s">
        <v>1062</v>
      </c>
      <c r="CU11" s="396" t="s">
        <v>1062</v>
      </c>
      <c r="CV11" s="397" t="s">
        <v>1062</v>
      </c>
      <c r="CW11" s="398" t="s">
        <v>1062</v>
      </c>
      <c r="CX11" s="398" t="s">
        <v>1062</v>
      </c>
      <c r="CY11" s="398" t="s">
        <v>1062</v>
      </c>
      <c r="CZ11" s="398" t="s">
        <v>1062</v>
      </c>
      <c r="DA11" s="398" t="s">
        <v>1062</v>
      </c>
      <c r="DB11" s="398" t="s">
        <v>1062</v>
      </c>
      <c r="DC11" s="398" t="s">
        <v>1062</v>
      </c>
      <c r="DD11" s="398" t="s">
        <v>1062</v>
      </c>
      <c r="DE11" s="398" t="s">
        <v>1062</v>
      </c>
      <c r="DF11" s="398" t="s">
        <v>1062</v>
      </c>
      <c r="DG11" s="398" t="s">
        <v>1062</v>
      </c>
      <c r="DH11" s="398" t="s">
        <v>1062</v>
      </c>
      <c r="DI11" s="398" t="s">
        <v>1062</v>
      </c>
      <c r="DJ11" s="398" t="s">
        <v>1062</v>
      </c>
      <c r="DK11" s="398" t="s">
        <v>1062</v>
      </c>
      <c r="DL11" s="398" t="s">
        <v>1062</v>
      </c>
      <c r="DM11" s="398" t="s">
        <v>1062</v>
      </c>
      <c r="DN11" s="398" t="s">
        <v>1062</v>
      </c>
      <c r="DO11" s="398" t="s">
        <v>1062</v>
      </c>
      <c r="DP11" s="398" t="s">
        <v>1062</v>
      </c>
      <c r="DQ11" s="398" t="s">
        <v>1062</v>
      </c>
      <c r="DR11" s="398" t="s">
        <v>1062</v>
      </c>
      <c r="DS11" s="398" t="s">
        <v>1062</v>
      </c>
      <c r="DT11" s="398" t="s">
        <v>1062</v>
      </c>
      <c r="DU11" s="398" t="s">
        <v>1062</v>
      </c>
      <c r="DV11" s="398" t="s">
        <v>1062</v>
      </c>
      <c r="DW11" s="398" t="s">
        <v>1062</v>
      </c>
      <c r="DX11" s="398" t="s">
        <v>1062</v>
      </c>
      <c r="DY11" s="398" t="s">
        <v>1062</v>
      </c>
      <c r="DZ11" s="398" t="s">
        <v>1062</v>
      </c>
      <c r="EA11" s="398" t="s">
        <v>1062</v>
      </c>
      <c r="EB11" s="398" t="s">
        <v>1062</v>
      </c>
      <c r="EC11" s="398" t="s">
        <v>1062</v>
      </c>
      <c r="ED11" s="398" t="s">
        <v>1062</v>
      </c>
      <c r="EE11" s="398" t="s">
        <v>1062</v>
      </c>
      <c r="EF11" s="398" t="s">
        <v>1062</v>
      </c>
      <c r="EG11" s="398" t="s">
        <v>1062</v>
      </c>
      <c r="EH11" s="398" t="s">
        <v>1062</v>
      </c>
      <c r="EI11" s="398" t="s">
        <v>1062</v>
      </c>
      <c r="EJ11" s="398" t="s">
        <v>1062</v>
      </c>
      <c r="EK11" s="398" t="s">
        <v>1062</v>
      </c>
      <c r="EL11" s="398" t="s">
        <v>1062</v>
      </c>
      <c r="EM11" s="398" t="s">
        <v>1062</v>
      </c>
      <c r="EN11" s="398" t="s">
        <v>1062</v>
      </c>
      <c r="EO11" s="398" t="s">
        <v>1062</v>
      </c>
      <c r="EP11" s="398" t="s">
        <v>1062</v>
      </c>
      <c r="EQ11" s="398" t="s">
        <v>1062</v>
      </c>
      <c r="ER11" s="398" t="s">
        <v>1062</v>
      </c>
      <c r="ES11" s="398" t="s">
        <v>1062</v>
      </c>
      <c r="ET11" s="398" t="s">
        <v>1062</v>
      </c>
      <c r="EU11" s="398" t="s">
        <v>1062</v>
      </c>
      <c r="EV11" s="398" t="s">
        <v>1062</v>
      </c>
      <c r="EW11" s="398" t="s">
        <v>1062</v>
      </c>
      <c r="EX11" s="398" t="s">
        <v>1062</v>
      </c>
      <c r="EY11" s="398" t="s">
        <v>1062</v>
      </c>
      <c r="EZ11" s="398" t="s">
        <v>1062</v>
      </c>
      <c r="FA11" s="398" t="s">
        <v>1062</v>
      </c>
      <c r="FB11" s="398" t="s">
        <v>1062</v>
      </c>
      <c r="FC11" s="398" t="s">
        <v>1062</v>
      </c>
      <c r="FD11" s="398" t="s">
        <v>1062</v>
      </c>
      <c r="FE11" s="398" t="s">
        <v>1062</v>
      </c>
      <c r="FF11" s="398" t="s">
        <v>1062</v>
      </c>
      <c r="FG11" s="398" t="s">
        <v>1062</v>
      </c>
      <c r="FH11" s="398" t="s">
        <v>1062</v>
      </c>
      <c r="FI11" s="398" t="s">
        <v>1062</v>
      </c>
      <c r="FJ11" s="398" t="s">
        <v>1062</v>
      </c>
      <c r="FK11" s="398" t="s">
        <v>1062</v>
      </c>
      <c r="FL11" s="398" t="s">
        <v>1062</v>
      </c>
      <c r="FM11" s="398" t="s">
        <v>1062</v>
      </c>
      <c r="FN11" s="398" t="s">
        <v>1062</v>
      </c>
      <c r="FO11" s="398" t="s">
        <v>1062</v>
      </c>
      <c r="FP11" s="398" t="s">
        <v>1062</v>
      </c>
      <c r="FQ11" s="398" t="s">
        <v>1062</v>
      </c>
      <c r="FR11" s="398" t="s">
        <v>1062</v>
      </c>
      <c r="FS11" s="398" t="s">
        <v>1062</v>
      </c>
    </row>
    <row r="12" spans="1:175" x14ac:dyDescent="0.2">
      <c r="A12" s="387" t="s">
        <v>1062</v>
      </c>
      <c r="B12" s="387" t="s">
        <v>1062</v>
      </c>
      <c r="C12" s="387" t="s">
        <v>1062</v>
      </c>
      <c r="D12" s="387" t="s">
        <v>1062</v>
      </c>
      <c r="E12" s="399" t="s">
        <v>1062</v>
      </c>
      <c r="F12" s="388" t="s">
        <v>1062</v>
      </c>
      <c r="G12" s="389" t="s">
        <v>1062</v>
      </c>
      <c r="H12" s="390" t="s">
        <v>1062</v>
      </c>
      <c r="I12" s="391" t="s">
        <v>1062</v>
      </c>
      <c r="J12" s="391" t="s">
        <v>1062</v>
      </c>
      <c r="K12" s="391" t="s">
        <v>1062</v>
      </c>
      <c r="L12" s="391" t="s">
        <v>1062</v>
      </c>
      <c r="M12" s="391" t="s">
        <v>1062</v>
      </c>
      <c r="N12" s="391" t="s">
        <v>1062</v>
      </c>
      <c r="O12" s="391" t="s">
        <v>1062</v>
      </c>
      <c r="P12" s="391" t="s">
        <v>1062</v>
      </c>
      <c r="Q12" s="391" t="s">
        <v>1062</v>
      </c>
      <c r="R12" s="391" t="s">
        <v>1062</v>
      </c>
      <c r="S12" s="391" t="s">
        <v>1062</v>
      </c>
      <c r="T12" s="391" t="s">
        <v>1062</v>
      </c>
      <c r="U12" s="392" t="s">
        <v>1062</v>
      </c>
      <c r="V12" s="392" t="s">
        <v>1062</v>
      </c>
      <c r="W12" s="392" t="s">
        <v>1062</v>
      </c>
      <c r="X12" s="392" t="s">
        <v>1062</v>
      </c>
      <c r="Y12" s="392" t="s">
        <v>1062</v>
      </c>
      <c r="Z12" s="392" t="s">
        <v>1062</v>
      </c>
      <c r="AA12" s="392" t="s">
        <v>1062</v>
      </c>
      <c r="AB12" s="392" t="s">
        <v>1062</v>
      </c>
      <c r="AC12" s="392" t="s">
        <v>1062</v>
      </c>
      <c r="AD12" s="392" t="s">
        <v>1062</v>
      </c>
      <c r="AE12" s="392" t="s">
        <v>1062</v>
      </c>
      <c r="AF12" s="392" t="s">
        <v>1062</v>
      </c>
      <c r="AG12" s="392" t="s">
        <v>1062</v>
      </c>
      <c r="AH12" s="392" t="s">
        <v>1062</v>
      </c>
      <c r="AI12" s="392" t="s">
        <v>1062</v>
      </c>
      <c r="AJ12" s="392" t="s">
        <v>1062</v>
      </c>
      <c r="AK12" s="392" t="s">
        <v>1062</v>
      </c>
      <c r="AL12" s="392" t="s">
        <v>1062</v>
      </c>
      <c r="AM12" s="392" t="s">
        <v>1062</v>
      </c>
      <c r="AN12" s="392" t="s">
        <v>1062</v>
      </c>
      <c r="AO12" s="392" t="s">
        <v>1062</v>
      </c>
      <c r="AP12" s="392" t="s">
        <v>1062</v>
      </c>
      <c r="AQ12" s="392" t="s">
        <v>1062</v>
      </c>
      <c r="AR12" s="392" t="s">
        <v>1062</v>
      </c>
      <c r="AS12" s="392" t="s">
        <v>1062</v>
      </c>
      <c r="AT12" s="392" t="s">
        <v>1062</v>
      </c>
      <c r="AU12" s="392" t="s">
        <v>1062</v>
      </c>
      <c r="AV12" s="392" t="s">
        <v>1062</v>
      </c>
      <c r="AW12" s="392" t="s">
        <v>1062</v>
      </c>
      <c r="AX12" s="392" t="s">
        <v>1062</v>
      </c>
      <c r="AY12" s="392" t="s">
        <v>1062</v>
      </c>
      <c r="AZ12" s="392" t="s">
        <v>1062</v>
      </c>
      <c r="BA12" s="392" t="s">
        <v>1062</v>
      </c>
      <c r="BB12" s="392" t="s">
        <v>1062</v>
      </c>
      <c r="BC12" s="392" t="s">
        <v>1062</v>
      </c>
      <c r="BD12" s="392" t="s">
        <v>1062</v>
      </c>
      <c r="BE12" s="392" t="s">
        <v>1062</v>
      </c>
      <c r="BF12" s="392" t="s">
        <v>1062</v>
      </c>
      <c r="BG12" s="392" t="s">
        <v>1062</v>
      </c>
      <c r="BH12" s="392" t="s">
        <v>1062</v>
      </c>
      <c r="BI12" s="392" t="s">
        <v>1062</v>
      </c>
      <c r="BJ12" s="392" t="s">
        <v>1062</v>
      </c>
      <c r="BK12" s="392" t="s">
        <v>1062</v>
      </c>
      <c r="BL12" s="392" t="s">
        <v>1062</v>
      </c>
      <c r="BM12" s="392" t="s">
        <v>1062</v>
      </c>
      <c r="BN12" s="392" t="s">
        <v>1062</v>
      </c>
      <c r="BO12" s="392" t="s">
        <v>1062</v>
      </c>
      <c r="BP12" s="392" t="s">
        <v>1062</v>
      </c>
      <c r="BQ12" s="392" t="s">
        <v>1062</v>
      </c>
      <c r="BR12" s="392" t="s">
        <v>1062</v>
      </c>
      <c r="BS12" s="392" t="s">
        <v>1062</v>
      </c>
      <c r="BT12" s="392" t="s">
        <v>1062</v>
      </c>
      <c r="BU12" s="392" t="s">
        <v>1062</v>
      </c>
      <c r="BV12" s="392" t="s">
        <v>1062</v>
      </c>
      <c r="BW12" s="392" t="s">
        <v>1062</v>
      </c>
      <c r="BX12" s="392" t="s">
        <v>1062</v>
      </c>
      <c r="BY12" s="392" t="s">
        <v>1062</v>
      </c>
      <c r="BZ12" s="392" t="s">
        <v>1062</v>
      </c>
      <c r="CA12" s="392" t="s">
        <v>1062</v>
      </c>
      <c r="CB12" s="392" t="s">
        <v>1062</v>
      </c>
      <c r="CC12" s="392" t="s">
        <v>1062</v>
      </c>
      <c r="CD12" s="392" t="s">
        <v>1062</v>
      </c>
      <c r="CE12" s="393" t="s">
        <v>1062</v>
      </c>
      <c r="CF12" s="394" t="s">
        <v>1062</v>
      </c>
      <c r="CG12" s="394" t="s">
        <v>1062</v>
      </c>
      <c r="CH12" s="395" t="s">
        <v>1062</v>
      </c>
      <c r="CI12" s="396" t="s">
        <v>1062</v>
      </c>
      <c r="CJ12" s="397" t="s">
        <v>1062</v>
      </c>
      <c r="CK12" s="394" t="s">
        <v>1062</v>
      </c>
      <c r="CL12" s="394" t="s">
        <v>1062</v>
      </c>
      <c r="CM12" s="394" t="s">
        <v>1062</v>
      </c>
      <c r="CN12" s="395" t="s">
        <v>1062</v>
      </c>
      <c r="CO12" s="396" t="s">
        <v>1062</v>
      </c>
      <c r="CP12" s="397" t="s">
        <v>1062</v>
      </c>
      <c r="CQ12" s="394" t="s">
        <v>1062</v>
      </c>
      <c r="CR12" s="394" t="s">
        <v>1062</v>
      </c>
      <c r="CS12" s="394" t="s">
        <v>1062</v>
      </c>
      <c r="CT12" s="395" t="s">
        <v>1062</v>
      </c>
      <c r="CU12" s="396" t="s">
        <v>1062</v>
      </c>
      <c r="CV12" s="397" t="s">
        <v>1062</v>
      </c>
      <c r="CW12" s="398" t="s">
        <v>1062</v>
      </c>
      <c r="CX12" s="398" t="s">
        <v>1062</v>
      </c>
      <c r="CY12" s="398" t="s">
        <v>1062</v>
      </c>
      <c r="CZ12" s="398" t="s">
        <v>1062</v>
      </c>
      <c r="DA12" s="398" t="s">
        <v>1062</v>
      </c>
      <c r="DB12" s="398" t="s">
        <v>1062</v>
      </c>
      <c r="DC12" s="398" t="s">
        <v>1062</v>
      </c>
      <c r="DD12" s="398" t="s">
        <v>1062</v>
      </c>
      <c r="DE12" s="398" t="s">
        <v>1062</v>
      </c>
      <c r="DF12" s="398" t="s">
        <v>1062</v>
      </c>
      <c r="DG12" s="398" t="s">
        <v>1062</v>
      </c>
      <c r="DH12" s="398" t="s">
        <v>1062</v>
      </c>
      <c r="DI12" s="398" t="s">
        <v>1062</v>
      </c>
      <c r="DJ12" s="398" t="s">
        <v>1062</v>
      </c>
      <c r="DK12" s="398" t="s">
        <v>1062</v>
      </c>
      <c r="DL12" s="398" t="s">
        <v>1062</v>
      </c>
      <c r="DM12" s="398" t="s">
        <v>1062</v>
      </c>
      <c r="DN12" s="398" t="s">
        <v>1062</v>
      </c>
      <c r="DO12" s="398" t="s">
        <v>1062</v>
      </c>
      <c r="DP12" s="398" t="s">
        <v>1062</v>
      </c>
      <c r="DQ12" s="398" t="s">
        <v>1062</v>
      </c>
      <c r="DR12" s="398" t="s">
        <v>1062</v>
      </c>
      <c r="DS12" s="398" t="s">
        <v>1062</v>
      </c>
      <c r="DT12" s="398" t="s">
        <v>1062</v>
      </c>
      <c r="DU12" s="398" t="s">
        <v>1062</v>
      </c>
      <c r="DV12" s="398" t="s">
        <v>1062</v>
      </c>
      <c r="DW12" s="398" t="s">
        <v>1062</v>
      </c>
      <c r="DX12" s="398" t="s">
        <v>1062</v>
      </c>
      <c r="DY12" s="398" t="s">
        <v>1062</v>
      </c>
      <c r="DZ12" s="398" t="s">
        <v>1062</v>
      </c>
      <c r="EA12" s="398" t="s">
        <v>1062</v>
      </c>
      <c r="EB12" s="398" t="s">
        <v>1062</v>
      </c>
      <c r="EC12" s="398" t="s">
        <v>1062</v>
      </c>
      <c r="ED12" s="398" t="s">
        <v>1062</v>
      </c>
      <c r="EE12" s="398" t="s">
        <v>1062</v>
      </c>
      <c r="EF12" s="398" t="s">
        <v>1062</v>
      </c>
      <c r="EG12" s="398" t="s">
        <v>1062</v>
      </c>
      <c r="EH12" s="398" t="s">
        <v>1062</v>
      </c>
      <c r="EI12" s="398" t="s">
        <v>1062</v>
      </c>
      <c r="EJ12" s="398" t="s">
        <v>1062</v>
      </c>
      <c r="EK12" s="398" t="s">
        <v>1062</v>
      </c>
      <c r="EL12" s="398" t="s">
        <v>1062</v>
      </c>
      <c r="EM12" s="398" t="s">
        <v>1062</v>
      </c>
      <c r="EN12" s="398" t="s">
        <v>1062</v>
      </c>
      <c r="EO12" s="398" t="s">
        <v>1062</v>
      </c>
      <c r="EP12" s="398" t="s">
        <v>1062</v>
      </c>
      <c r="EQ12" s="398" t="s">
        <v>1062</v>
      </c>
      <c r="ER12" s="398" t="s">
        <v>1062</v>
      </c>
      <c r="ES12" s="398" t="s">
        <v>1062</v>
      </c>
      <c r="ET12" s="398" t="s">
        <v>1062</v>
      </c>
      <c r="EU12" s="398" t="s">
        <v>1062</v>
      </c>
      <c r="EV12" s="398" t="s">
        <v>1062</v>
      </c>
      <c r="EW12" s="398" t="s">
        <v>1062</v>
      </c>
      <c r="EX12" s="398" t="s">
        <v>1062</v>
      </c>
      <c r="EY12" s="398" t="s">
        <v>1062</v>
      </c>
      <c r="EZ12" s="398" t="s">
        <v>1062</v>
      </c>
      <c r="FA12" s="398" t="s">
        <v>1062</v>
      </c>
      <c r="FB12" s="398" t="s">
        <v>1062</v>
      </c>
      <c r="FC12" s="398" t="s">
        <v>1062</v>
      </c>
      <c r="FD12" s="398" t="s">
        <v>1062</v>
      </c>
      <c r="FE12" s="398" t="s">
        <v>1062</v>
      </c>
      <c r="FF12" s="398" t="s">
        <v>1062</v>
      </c>
      <c r="FG12" s="398" t="s">
        <v>1062</v>
      </c>
      <c r="FH12" s="398" t="s">
        <v>1062</v>
      </c>
      <c r="FI12" s="398" t="s">
        <v>1062</v>
      </c>
      <c r="FJ12" s="398" t="s">
        <v>1062</v>
      </c>
      <c r="FK12" s="398" t="s">
        <v>1062</v>
      </c>
      <c r="FL12" s="398" t="s">
        <v>1062</v>
      </c>
      <c r="FM12" s="398" t="s">
        <v>1062</v>
      </c>
      <c r="FN12" s="398" t="s">
        <v>1062</v>
      </c>
      <c r="FO12" s="398" t="s">
        <v>1062</v>
      </c>
      <c r="FP12" s="398" t="s">
        <v>1062</v>
      </c>
      <c r="FQ12" s="398" t="s">
        <v>1062</v>
      </c>
      <c r="FR12" s="398" t="s">
        <v>1062</v>
      </c>
      <c r="FS12" s="398" t="s">
        <v>1062</v>
      </c>
    </row>
    <row r="13" spans="1:175" x14ac:dyDescent="0.2">
      <c r="A13" s="387" t="s">
        <v>1062</v>
      </c>
      <c r="B13" s="387" t="s">
        <v>1062</v>
      </c>
      <c r="C13" s="387" t="s">
        <v>1062</v>
      </c>
      <c r="D13" s="387" t="s">
        <v>1062</v>
      </c>
      <c r="E13" s="399" t="s">
        <v>1062</v>
      </c>
      <c r="F13" s="388" t="s">
        <v>1062</v>
      </c>
      <c r="G13" s="389" t="s">
        <v>1062</v>
      </c>
      <c r="H13" s="390" t="s">
        <v>1062</v>
      </c>
      <c r="I13" s="391" t="s">
        <v>1062</v>
      </c>
      <c r="J13" s="391" t="s">
        <v>1062</v>
      </c>
      <c r="K13" s="391" t="s">
        <v>1062</v>
      </c>
      <c r="L13" s="391" t="s">
        <v>1062</v>
      </c>
      <c r="M13" s="391" t="s">
        <v>1062</v>
      </c>
      <c r="N13" s="391" t="s">
        <v>1062</v>
      </c>
      <c r="O13" s="391" t="s">
        <v>1062</v>
      </c>
      <c r="P13" s="391" t="s">
        <v>1062</v>
      </c>
      <c r="Q13" s="391" t="s">
        <v>1062</v>
      </c>
      <c r="R13" s="391" t="s">
        <v>1062</v>
      </c>
      <c r="S13" s="391" t="s">
        <v>1062</v>
      </c>
      <c r="T13" s="391" t="s">
        <v>1062</v>
      </c>
      <c r="U13" s="391" t="s">
        <v>1062</v>
      </c>
      <c r="V13" s="391" t="s">
        <v>1062</v>
      </c>
      <c r="W13" s="391" t="s">
        <v>1062</v>
      </c>
      <c r="X13" s="391" t="s">
        <v>1062</v>
      </c>
      <c r="Y13" s="391" t="s">
        <v>1062</v>
      </c>
      <c r="Z13" s="391" t="s">
        <v>1062</v>
      </c>
      <c r="AA13" s="391" t="s">
        <v>1062</v>
      </c>
      <c r="AB13" s="391" t="s">
        <v>1062</v>
      </c>
      <c r="AC13" s="391" t="s">
        <v>1062</v>
      </c>
      <c r="AD13" s="391" t="s">
        <v>1062</v>
      </c>
      <c r="AE13" s="391" t="s">
        <v>1062</v>
      </c>
      <c r="AF13" s="391" t="s">
        <v>1062</v>
      </c>
      <c r="AG13" s="391" t="s">
        <v>1062</v>
      </c>
      <c r="AH13" s="391" t="s">
        <v>1062</v>
      </c>
      <c r="AI13" s="391" t="s">
        <v>1062</v>
      </c>
      <c r="AJ13" s="391" t="s">
        <v>1062</v>
      </c>
      <c r="AK13" s="391" t="s">
        <v>1062</v>
      </c>
      <c r="AL13" s="391" t="s">
        <v>1062</v>
      </c>
      <c r="AM13" s="391" t="s">
        <v>1062</v>
      </c>
      <c r="AN13" s="391" t="s">
        <v>1062</v>
      </c>
      <c r="AO13" s="391" t="s">
        <v>1062</v>
      </c>
      <c r="AP13" s="391" t="s">
        <v>1062</v>
      </c>
      <c r="AQ13" s="391" t="s">
        <v>1062</v>
      </c>
      <c r="AR13" s="391" t="s">
        <v>1062</v>
      </c>
      <c r="AS13" s="391" t="s">
        <v>1062</v>
      </c>
      <c r="AT13" s="391" t="s">
        <v>1062</v>
      </c>
      <c r="AU13" s="391" t="s">
        <v>1062</v>
      </c>
      <c r="AV13" s="391" t="s">
        <v>1062</v>
      </c>
      <c r="AW13" s="391" t="s">
        <v>1062</v>
      </c>
      <c r="AX13" s="391" t="s">
        <v>1062</v>
      </c>
      <c r="AY13" s="391" t="s">
        <v>1062</v>
      </c>
      <c r="AZ13" s="391" t="s">
        <v>1062</v>
      </c>
      <c r="BA13" s="391" t="s">
        <v>1062</v>
      </c>
      <c r="BB13" s="391" t="s">
        <v>1062</v>
      </c>
      <c r="BC13" s="391" t="s">
        <v>1062</v>
      </c>
      <c r="BD13" s="391" t="s">
        <v>1062</v>
      </c>
      <c r="BE13" s="391" t="s">
        <v>1062</v>
      </c>
      <c r="BF13" s="391" t="s">
        <v>1062</v>
      </c>
      <c r="BG13" s="391" t="s">
        <v>1062</v>
      </c>
      <c r="BH13" s="391" t="s">
        <v>1062</v>
      </c>
      <c r="BI13" s="391" t="s">
        <v>1062</v>
      </c>
      <c r="BJ13" s="391" t="s">
        <v>1062</v>
      </c>
      <c r="BK13" s="391" t="s">
        <v>1062</v>
      </c>
      <c r="BL13" s="391" t="s">
        <v>1062</v>
      </c>
      <c r="BM13" s="391" t="s">
        <v>1062</v>
      </c>
      <c r="BN13" s="391" t="s">
        <v>1062</v>
      </c>
      <c r="BO13" s="391" t="s">
        <v>1062</v>
      </c>
      <c r="BP13" s="391" t="s">
        <v>1062</v>
      </c>
      <c r="BQ13" s="391" t="s">
        <v>1062</v>
      </c>
      <c r="BR13" s="391" t="s">
        <v>1062</v>
      </c>
      <c r="BS13" s="391" t="s">
        <v>1062</v>
      </c>
      <c r="BT13" s="391" t="s">
        <v>1062</v>
      </c>
      <c r="BU13" s="391" t="s">
        <v>1062</v>
      </c>
      <c r="BV13" s="391" t="s">
        <v>1062</v>
      </c>
      <c r="BW13" s="391" t="s">
        <v>1062</v>
      </c>
      <c r="BX13" s="391" t="s">
        <v>1062</v>
      </c>
      <c r="BY13" s="391" t="s">
        <v>1062</v>
      </c>
      <c r="BZ13" s="391" t="s">
        <v>1062</v>
      </c>
      <c r="CA13" s="391" t="s">
        <v>1062</v>
      </c>
      <c r="CB13" s="391" t="s">
        <v>1062</v>
      </c>
      <c r="CC13" s="391" t="s">
        <v>1062</v>
      </c>
      <c r="CD13" s="391" t="s">
        <v>1062</v>
      </c>
      <c r="CE13" s="400" t="s">
        <v>1062</v>
      </c>
      <c r="CF13" s="394" t="s">
        <v>1062</v>
      </c>
      <c r="CG13" s="394" t="s">
        <v>1062</v>
      </c>
      <c r="CH13" s="395" t="s">
        <v>1062</v>
      </c>
      <c r="CI13" s="396" t="s">
        <v>1062</v>
      </c>
      <c r="CJ13" s="397" t="s">
        <v>1062</v>
      </c>
      <c r="CK13" s="394" t="s">
        <v>1062</v>
      </c>
      <c r="CL13" s="394" t="s">
        <v>1062</v>
      </c>
      <c r="CM13" s="394" t="s">
        <v>1062</v>
      </c>
      <c r="CN13" s="395" t="s">
        <v>1062</v>
      </c>
      <c r="CO13" s="396" t="s">
        <v>1062</v>
      </c>
      <c r="CP13" s="397" t="s">
        <v>1062</v>
      </c>
      <c r="CQ13" s="394" t="s">
        <v>1062</v>
      </c>
      <c r="CR13" s="394" t="s">
        <v>1062</v>
      </c>
      <c r="CS13" s="394" t="s">
        <v>1062</v>
      </c>
      <c r="CT13" s="395" t="s">
        <v>1062</v>
      </c>
      <c r="CU13" s="396" t="s">
        <v>1062</v>
      </c>
      <c r="CV13" s="397" t="s">
        <v>1062</v>
      </c>
      <c r="CW13" s="398" t="s">
        <v>1062</v>
      </c>
      <c r="CX13" s="398" t="s">
        <v>1062</v>
      </c>
      <c r="CY13" s="398" t="s">
        <v>1062</v>
      </c>
      <c r="CZ13" s="398" t="s">
        <v>1062</v>
      </c>
      <c r="DA13" s="398" t="s">
        <v>1062</v>
      </c>
      <c r="DB13" s="398" t="s">
        <v>1062</v>
      </c>
      <c r="DC13" s="398" t="s">
        <v>1062</v>
      </c>
      <c r="DD13" s="398" t="s">
        <v>1062</v>
      </c>
      <c r="DE13" s="398" t="s">
        <v>1062</v>
      </c>
      <c r="DF13" s="398" t="s">
        <v>1062</v>
      </c>
      <c r="DG13" s="398" t="s">
        <v>1062</v>
      </c>
      <c r="DH13" s="398" t="s">
        <v>1062</v>
      </c>
      <c r="DI13" s="398" t="s">
        <v>1062</v>
      </c>
      <c r="DJ13" s="398" t="s">
        <v>1062</v>
      </c>
      <c r="DK13" s="398" t="s">
        <v>1062</v>
      </c>
      <c r="DL13" s="398" t="s">
        <v>1062</v>
      </c>
      <c r="DM13" s="398" t="s">
        <v>1062</v>
      </c>
      <c r="DN13" s="398" t="s">
        <v>1062</v>
      </c>
      <c r="DO13" s="398" t="s">
        <v>1062</v>
      </c>
      <c r="DP13" s="398" t="s">
        <v>1062</v>
      </c>
      <c r="DQ13" s="398" t="s">
        <v>1062</v>
      </c>
      <c r="DR13" s="398" t="s">
        <v>1062</v>
      </c>
      <c r="DS13" s="398" t="s">
        <v>1062</v>
      </c>
      <c r="DT13" s="398" t="s">
        <v>1062</v>
      </c>
      <c r="DU13" s="398" t="s">
        <v>1062</v>
      </c>
      <c r="DV13" s="398" t="s">
        <v>1062</v>
      </c>
      <c r="DW13" s="398" t="s">
        <v>1062</v>
      </c>
      <c r="DX13" s="398" t="s">
        <v>1062</v>
      </c>
      <c r="DY13" s="398" t="s">
        <v>1062</v>
      </c>
      <c r="DZ13" s="398" t="s">
        <v>1062</v>
      </c>
      <c r="EA13" s="398" t="s">
        <v>1062</v>
      </c>
      <c r="EB13" s="398" t="s">
        <v>1062</v>
      </c>
      <c r="EC13" s="398" t="s">
        <v>1062</v>
      </c>
      <c r="ED13" s="398" t="s">
        <v>1062</v>
      </c>
      <c r="EE13" s="398" t="s">
        <v>1062</v>
      </c>
      <c r="EF13" s="398" t="s">
        <v>1062</v>
      </c>
      <c r="EG13" s="398" t="s">
        <v>1062</v>
      </c>
      <c r="EH13" s="398" t="s">
        <v>1062</v>
      </c>
      <c r="EI13" s="398" t="s">
        <v>1062</v>
      </c>
      <c r="EJ13" s="398" t="s">
        <v>1062</v>
      </c>
      <c r="EK13" s="398" t="s">
        <v>1062</v>
      </c>
      <c r="EL13" s="398" t="s">
        <v>1062</v>
      </c>
      <c r="EM13" s="398" t="s">
        <v>1062</v>
      </c>
      <c r="EN13" s="398" t="s">
        <v>1062</v>
      </c>
      <c r="EO13" s="398" t="s">
        <v>1062</v>
      </c>
      <c r="EP13" s="398" t="s">
        <v>1062</v>
      </c>
      <c r="EQ13" s="398" t="s">
        <v>1062</v>
      </c>
      <c r="ER13" s="398" t="s">
        <v>1062</v>
      </c>
      <c r="ES13" s="398" t="s">
        <v>1062</v>
      </c>
      <c r="ET13" s="398" t="s">
        <v>1062</v>
      </c>
      <c r="EU13" s="398" t="s">
        <v>1062</v>
      </c>
      <c r="EV13" s="398" t="s">
        <v>1062</v>
      </c>
      <c r="EW13" s="398" t="s">
        <v>1062</v>
      </c>
      <c r="EX13" s="398" t="s">
        <v>1062</v>
      </c>
      <c r="EY13" s="398" t="s">
        <v>1062</v>
      </c>
      <c r="EZ13" s="398" t="s">
        <v>1062</v>
      </c>
      <c r="FA13" s="398" t="s">
        <v>1062</v>
      </c>
      <c r="FB13" s="398" t="s">
        <v>1062</v>
      </c>
      <c r="FC13" s="398" t="s">
        <v>1062</v>
      </c>
      <c r="FD13" s="398" t="s">
        <v>1062</v>
      </c>
      <c r="FE13" s="398" t="s">
        <v>1062</v>
      </c>
      <c r="FF13" s="398" t="s">
        <v>1062</v>
      </c>
      <c r="FG13" s="398" t="s">
        <v>1062</v>
      </c>
      <c r="FH13" s="398" t="s">
        <v>1062</v>
      </c>
      <c r="FI13" s="398" t="s">
        <v>1062</v>
      </c>
      <c r="FJ13" s="398" t="s">
        <v>1062</v>
      </c>
      <c r="FK13" s="398" t="s">
        <v>1062</v>
      </c>
      <c r="FL13" s="398" t="s">
        <v>1062</v>
      </c>
      <c r="FM13" s="398" t="s">
        <v>1062</v>
      </c>
      <c r="FN13" s="398" t="s">
        <v>1062</v>
      </c>
      <c r="FO13" s="398" t="s">
        <v>1062</v>
      </c>
      <c r="FP13" s="398" t="s">
        <v>1062</v>
      </c>
      <c r="FQ13" s="398" t="s">
        <v>1062</v>
      </c>
      <c r="FR13" s="398" t="s">
        <v>1062</v>
      </c>
      <c r="FS13" s="398" t="s">
        <v>1062</v>
      </c>
    </row>
    <row r="14" spans="1:175" ht="117" customHeight="1" x14ac:dyDescent="0.2">
      <c r="A14" s="401" t="s">
        <v>5</v>
      </c>
      <c r="B14" s="402" t="s">
        <v>279</v>
      </c>
      <c r="C14" s="402" t="s">
        <v>34</v>
      </c>
      <c r="D14" s="402" t="s">
        <v>6</v>
      </c>
      <c r="E14" s="402" t="s">
        <v>69</v>
      </c>
      <c r="F14" s="403" t="s">
        <v>72</v>
      </c>
      <c r="G14" s="404" t="s">
        <v>1063</v>
      </c>
      <c r="H14" s="405" t="s">
        <v>1064</v>
      </c>
      <c r="I14" s="406" t="s">
        <v>1080</v>
      </c>
      <c r="J14" s="407" t="s">
        <v>1065</v>
      </c>
      <c r="K14" s="407"/>
      <c r="L14" s="407"/>
      <c r="M14" s="406"/>
      <c r="N14" s="407"/>
      <c r="O14" s="407"/>
      <c r="P14" s="407"/>
      <c r="Q14" s="407"/>
      <c r="R14" s="407"/>
      <c r="S14" s="407"/>
      <c r="T14" s="407"/>
      <c r="U14" s="407"/>
      <c r="V14" s="407"/>
      <c r="W14" s="407"/>
      <c r="X14" s="407"/>
      <c r="Y14" s="407"/>
      <c r="Z14" s="407"/>
      <c r="AA14" s="407"/>
      <c r="AB14" s="407"/>
      <c r="AC14" s="407"/>
      <c r="AD14" s="407"/>
      <c r="AE14" s="407"/>
      <c r="AF14" s="407"/>
      <c r="AG14" s="407"/>
      <c r="AH14" s="407"/>
      <c r="AI14" s="407"/>
      <c r="AJ14" s="407"/>
      <c r="AK14" s="407"/>
      <c r="AL14" s="408"/>
      <c r="AM14" s="408"/>
      <c r="AN14" s="408"/>
      <c r="AO14" s="408"/>
      <c r="AP14" s="408"/>
      <c r="AQ14" s="408"/>
      <c r="AR14" s="408"/>
      <c r="AS14" s="408"/>
      <c r="AT14" s="408"/>
      <c r="AU14" s="408"/>
      <c r="AV14" s="408"/>
      <c r="AW14" s="408"/>
      <c r="AX14" s="408"/>
      <c r="AY14" s="408"/>
      <c r="AZ14" s="408"/>
      <c r="BA14" s="408"/>
      <c r="BB14" s="408"/>
      <c r="BC14" s="408"/>
      <c r="BD14" s="408"/>
      <c r="BE14" s="408"/>
      <c r="BF14" s="408"/>
      <c r="BG14" s="408"/>
      <c r="BH14" s="408"/>
      <c r="BI14" s="408"/>
      <c r="BJ14" s="408"/>
      <c r="BK14" s="408"/>
      <c r="BL14" s="408"/>
      <c r="BM14" s="408"/>
      <c r="BN14" s="408"/>
      <c r="BO14" s="408"/>
      <c r="BP14" s="408"/>
      <c r="BQ14" s="408"/>
      <c r="BR14" s="408"/>
      <c r="BS14" s="408"/>
      <c r="BT14" s="408"/>
      <c r="BU14" s="408"/>
      <c r="BV14" s="408"/>
      <c r="BW14" s="408"/>
      <c r="BX14" s="408"/>
      <c r="BY14" s="408"/>
      <c r="BZ14" s="408"/>
      <c r="CA14" s="408"/>
      <c r="CB14" s="408"/>
      <c r="CC14" s="408"/>
      <c r="CD14" s="408"/>
      <c r="CE14" s="409"/>
      <c r="CF14" s="239" t="s">
        <v>1066</v>
      </c>
      <c r="CG14" s="239" t="s">
        <v>1067</v>
      </c>
      <c r="CH14" s="410" t="s">
        <v>1081</v>
      </c>
      <c r="CI14" s="411" t="s">
        <v>1082</v>
      </c>
      <c r="CJ14" s="412" t="s">
        <v>1083</v>
      </c>
      <c r="CK14" s="239" t="s">
        <v>1068</v>
      </c>
      <c r="CL14" s="239" t="s">
        <v>1069</v>
      </c>
      <c r="CM14" s="239" t="s">
        <v>1070</v>
      </c>
      <c r="CN14" s="410" t="s">
        <v>1084</v>
      </c>
      <c r="CO14" s="411" t="s">
        <v>1085</v>
      </c>
      <c r="CP14" s="412" t="s">
        <v>1086</v>
      </c>
      <c r="CQ14" s="239" t="s">
        <v>1071</v>
      </c>
      <c r="CR14" s="239" t="s">
        <v>1072</v>
      </c>
      <c r="CS14" s="239" t="s">
        <v>1073</v>
      </c>
      <c r="CT14" s="410" t="s">
        <v>1089</v>
      </c>
      <c r="CU14" s="411" t="s">
        <v>1088</v>
      </c>
      <c r="CV14" s="412" t="s">
        <v>1087</v>
      </c>
      <c r="CW14" s="413" t="str">
        <f t="shared" ref="CW14:FH14" si="0">IF(I14="","",I$14)</f>
        <v>Not PEPFAR</v>
      </c>
      <c r="CX14" s="413" t="str">
        <f t="shared" si="0"/>
        <v>12345_DSD</v>
      </c>
      <c r="CY14" s="413" t="str">
        <f t="shared" si="0"/>
        <v/>
      </c>
      <c r="CZ14" s="413" t="str">
        <f t="shared" si="0"/>
        <v/>
      </c>
      <c r="DA14" s="413" t="str">
        <f t="shared" si="0"/>
        <v/>
      </c>
      <c r="DB14" s="413" t="str">
        <f t="shared" si="0"/>
        <v/>
      </c>
      <c r="DC14" s="413" t="str">
        <f t="shared" si="0"/>
        <v/>
      </c>
      <c r="DD14" s="413" t="str">
        <f t="shared" si="0"/>
        <v/>
      </c>
      <c r="DE14" s="413" t="str">
        <f t="shared" si="0"/>
        <v/>
      </c>
      <c r="DF14" s="413" t="str">
        <f t="shared" si="0"/>
        <v/>
      </c>
      <c r="DG14" s="413" t="str">
        <f t="shared" si="0"/>
        <v/>
      </c>
      <c r="DH14" s="413" t="str">
        <f t="shared" si="0"/>
        <v/>
      </c>
      <c r="DI14" s="413" t="str">
        <f t="shared" si="0"/>
        <v/>
      </c>
      <c r="DJ14" s="413" t="str">
        <f t="shared" si="0"/>
        <v/>
      </c>
      <c r="DK14" s="413" t="str">
        <f t="shared" si="0"/>
        <v/>
      </c>
      <c r="DL14" s="413" t="str">
        <f t="shared" si="0"/>
        <v/>
      </c>
      <c r="DM14" s="413" t="str">
        <f t="shared" si="0"/>
        <v/>
      </c>
      <c r="DN14" s="413" t="str">
        <f t="shared" si="0"/>
        <v/>
      </c>
      <c r="DO14" s="413" t="str">
        <f t="shared" si="0"/>
        <v/>
      </c>
      <c r="DP14" s="413" t="str">
        <f t="shared" si="0"/>
        <v/>
      </c>
      <c r="DQ14" s="413" t="str">
        <f t="shared" si="0"/>
        <v/>
      </c>
      <c r="DR14" s="413" t="str">
        <f t="shared" si="0"/>
        <v/>
      </c>
      <c r="DS14" s="413" t="str">
        <f t="shared" si="0"/>
        <v/>
      </c>
      <c r="DT14" s="413" t="str">
        <f t="shared" si="0"/>
        <v/>
      </c>
      <c r="DU14" s="413" t="str">
        <f t="shared" si="0"/>
        <v/>
      </c>
      <c r="DV14" s="413" t="str">
        <f t="shared" si="0"/>
        <v/>
      </c>
      <c r="DW14" s="413" t="str">
        <f t="shared" si="0"/>
        <v/>
      </c>
      <c r="DX14" s="413" t="str">
        <f t="shared" si="0"/>
        <v/>
      </c>
      <c r="DY14" s="413" t="str">
        <f t="shared" si="0"/>
        <v/>
      </c>
      <c r="DZ14" s="413" t="str">
        <f t="shared" si="0"/>
        <v/>
      </c>
      <c r="EA14" s="413" t="str">
        <f t="shared" si="0"/>
        <v/>
      </c>
      <c r="EB14" s="413" t="str">
        <f t="shared" si="0"/>
        <v/>
      </c>
      <c r="EC14" s="413" t="str">
        <f t="shared" si="0"/>
        <v/>
      </c>
      <c r="ED14" s="413" t="str">
        <f t="shared" si="0"/>
        <v/>
      </c>
      <c r="EE14" s="413" t="str">
        <f t="shared" si="0"/>
        <v/>
      </c>
      <c r="EF14" s="413" t="str">
        <f t="shared" si="0"/>
        <v/>
      </c>
      <c r="EG14" s="413" t="str">
        <f t="shared" si="0"/>
        <v/>
      </c>
      <c r="EH14" s="413" t="str">
        <f t="shared" si="0"/>
        <v/>
      </c>
      <c r="EI14" s="413" t="str">
        <f t="shared" si="0"/>
        <v/>
      </c>
      <c r="EJ14" s="413" t="str">
        <f t="shared" si="0"/>
        <v/>
      </c>
      <c r="EK14" s="413" t="str">
        <f t="shared" si="0"/>
        <v/>
      </c>
      <c r="EL14" s="413" t="str">
        <f t="shared" si="0"/>
        <v/>
      </c>
      <c r="EM14" s="413" t="str">
        <f t="shared" si="0"/>
        <v/>
      </c>
      <c r="EN14" s="413" t="str">
        <f t="shared" si="0"/>
        <v/>
      </c>
      <c r="EO14" s="413" t="str">
        <f t="shared" si="0"/>
        <v/>
      </c>
      <c r="EP14" s="413" t="str">
        <f t="shared" si="0"/>
        <v/>
      </c>
      <c r="EQ14" s="413" t="str">
        <f t="shared" si="0"/>
        <v/>
      </c>
      <c r="ER14" s="413" t="str">
        <f t="shared" si="0"/>
        <v/>
      </c>
      <c r="ES14" s="413" t="str">
        <f t="shared" si="0"/>
        <v/>
      </c>
      <c r="ET14" s="413" t="str">
        <f t="shared" si="0"/>
        <v/>
      </c>
      <c r="EU14" s="413" t="str">
        <f t="shared" si="0"/>
        <v/>
      </c>
      <c r="EV14" s="413" t="str">
        <f t="shared" si="0"/>
        <v/>
      </c>
      <c r="EW14" s="413" t="str">
        <f t="shared" si="0"/>
        <v/>
      </c>
      <c r="EX14" s="413" t="str">
        <f t="shared" si="0"/>
        <v/>
      </c>
      <c r="EY14" s="413" t="str">
        <f t="shared" si="0"/>
        <v/>
      </c>
      <c r="EZ14" s="413" t="str">
        <f t="shared" si="0"/>
        <v/>
      </c>
      <c r="FA14" s="413" t="str">
        <f t="shared" si="0"/>
        <v/>
      </c>
      <c r="FB14" s="413" t="str">
        <f t="shared" si="0"/>
        <v/>
      </c>
      <c r="FC14" s="413" t="str">
        <f t="shared" si="0"/>
        <v/>
      </c>
      <c r="FD14" s="413" t="str">
        <f t="shared" si="0"/>
        <v/>
      </c>
      <c r="FE14" s="413" t="str">
        <f t="shared" si="0"/>
        <v/>
      </c>
      <c r="FF14" s="413" t="str">
        <f t="shared" si="0"/>
        <v/>
      </c>
      <c r="FG14" s="413" t="str">
        <f t="shared" si="0"/>
        <v/>
      </c>
      <c r="FH14" s="413" t="str">
        <f t="shared" si="0"/>
        <v/>
      </c>
      <c r="FI14" s="413" t="str">
        <f t="shared" ref="FI14:FS14" si="1">IF(BU14="","",BU$14)</f>
        <v/>
      </c>
      <c r="FJ14" s="413" t="str">
        <f t="shared" si="1"/>
        <v/>
      </c>
      <c r="FK14" s="413" t="str">
        <f t="shared" si="1"/>
        <v/>
      </c>
      <c r="FL14" s="413" t="str">
        <f t="shared" si="1"/>
        <v/>
      </c>
      <c r="FM14" s="413" t="str">
        <f t="shared" si="1"/>
        <v/>
      </c>
      <c r="FN14" s="413" t="str">
        <f t="shared" si="1"/>
        <v/>
      </c>
      <c r="FO14" s="413" t="str">
        <f t="shared" si="1"/>
        <v/>
      </c>
      <c r="FP14" s="413" t="str">
        <f t="shared" si="1"/>
        <v/>
      </c>
      <c r="FQ14" s="413" t="str">
        <f t="shared" si="1"/>
        <v/>
      </c>
      <c r="FR14" s="413" t="str">
        <f t="shared" si="1"/>
        <v/>
      </c>
      <c r="FS14" s="413" t="str">
        <f t="shared" si="1"/>
        <v/>
      </c>
    </row>
    <row r="15" spans="1:175" x14ac:dyDescent="0.2">
      <c r="A15" s="6"/>
      <c r="B15" s="6"/>
      <c r="C15" s="6"/>
      <c r="D15" s="6"/>
      <c r="E15" s="6"/>
      <c r="F15" t="str">
        <f t="shared" ref="F15" si="2">$A15&amp;IF($C15&lt;&gt;"","|"&amp;$C15,"")&amp;IF($D15&lt;&gt;"","|"&amp;$D15,"")&amp;IF($E15&lt;&gt;"","|"&amp;$E15,"")</f>
        <v/>
      </c>
      <c r="G15" s="414"/>
      <c r="H15" s="386">
        <f>SUM($CJ15,$CW15)</f>
        <v>0</v>
      </c>
      <c r="I15" s="382"/>
      <c r="J15" s="415"/>
      <c r="K15" s="415"/>
      <c r="L15" s="415"/>
      <c r="M15" s="382"/>
      <c r="N15" s="415"/>
      <c r="O15" s="415"/>
      <c r="P15" s="415"/>
      <c r="Q15" s="415"/>
      <c r="R15" s="415"/>
      <c r="S15" s="415"/>
      <c r="T15" s="415"/>
      <c r="U15" s="415"/>
      <c r="V15" s="415"/>
      <c r="W15" s="415"/>
      <c r="X15" s="415"/>
      <c r="Y15" s="415"/>
      <c r="Z15" s="415"/>
      <c r="AA15" s="415"/>
      <c r="AB15" s="415"/>
      <c r="AC15" s="415"/>
      <c r="AD15" s="415"/>
      <c r="AE15" s="415"/>
      <c r="AF15" s="415"/>
      <c r="AG15" s="415"/>
      <c r="AH15" s="415"/>
      <c r="AI15" s="415"/>
      <c r="AJ15" s="415"/>
      <c r="AK15" s="415"/>
      <c r="AL15" s="415"/>
      <c r="AM15" s="415"/>
      <c r="AN15" s="415"/>
      <c r="AO15" s="415"/>
      <c r="AP15" s="415"/>
      <c r="AQ15" s="415"/>
      <c r="AR15" s="415"/>
      <c r="AS15" s="415"/>
      <c r="AT15" s="415"/>
      <c r="AU15" s="415"/>
      <c r="AV15" s="415"/>
      <c r="AW15" s="415"/>
      <c r="AX15" s="415"/>
      <c r="AY15" s="415"/>
      <c r="AZ15" s="415"/>
      <c r="BA15" s="415"/>
      <c r="BB15" s="415"/>
      <c r="BC15" s="415"/>
      <c r="BD15" s="415"/>
      <c r="BE15" s="415"/>
      <c r="BF15" s="415"/>
      <c r="BG15" s="415"/>
      <c r="BH15" s="415"/>
      <c r="BI15" s="415"/>
      <c r="BJ15" s="415"/>
      <c r="BK15" s="415"/>
      <c r="BL15" s="415"/>
      <c r="BM15" s="415"/>
      <c r="BN15" s="415"/>
      <c r="BO15" s="415"/>
      <c r="BP15" s="415"/>
      <c r="BQ15" s="415"/>
      <c r="BR15" s="415"/>
      <c r="BS15" s="415"/>
      <c r="BT15" s="415"/>
      <c r="BU15" s="415"/>
      <c r="BV15" s="415"/>
      <c r="BW15" s="415"/>
      <c r="BX15" s="415"/>
      <c r="BY15" s="415"/>
      <c r="BZ15" s="415"/>
      <c r="CA15" s="415"/>
      <c r="CB15" s="415"/>
      <c r="CC15" s="415"/>
      <c r="CD15" s="415"/>
      <c r="CE15" s="383"/>
      <c r="CF15" s="234">
        <f>ROUND(SUM($CP15,$CV15),0)</f>
        <v>0</v>
      </c>
      <c r="CG15" s="234">
        <f>ROUND(MAX($CP15,$CV15),0)</f>
        <v>0</v>
      </c>
      <c r="CH15" s="416"/>
      <c r="CI15" s="385"/>
      <c r="CJ15" s="386" t="str">
        <f>IF(SUM($CF15)=0,"",IF(SUM($CF15)=SUM($CG15),SUM($CF15),IF(UPPER($CH15)="MAX",$CG15,IF(UPPER($CH15)="CUSTOM",MIN(MAX(ROUND($CF15+$G15*($CI15),0),$CG15),$CF15),$CF15))))</f>
        <v/>
      </c>
      <c r="CK15" s="234">
        <f>ROUND(SUMIFS($CW15:$FS15,$CW$14:$FS$14,"*DSD*"),0)</f>
        <v>0</v>
      </c>
      <c r="CL15" s="61" cm="1">
        <f t="array" ref="CL15">MIN_DSD</f>
        <v>0</v>
      </c>
      <c r="CM15" s="234">
        <f>COUNTIFS($CW$14:$FS$14,"*DSD*",$CW15:$FS15,"&gt;0")</f>
        <v>0</v>
      </c>
      <c r="CN15" s="417"/>
      <c r="CO15" s="418"/>
      <c r="CP15" s="386" t="str">
        <f>IF(SUM($CK15)=0,"",IF(OR(SUM($CK15)=SUM($CL15),AND(SUM($CK15)=ROUND(SUM($G15)*(1-SUM($I15)),0),SUM($CQ15)=0)),SUM($CK15),IF(UPPER($CN15)="MAX",$CL15,IF(UPPER($CN15)="CUSTOM",MIN(MAX(ROUND($CK15+$G15*($CO15),0),$CL15),$CK15),$CK15))))</f>
        <v/>
      </c>
      <c r="CQ15" s="234">
        <f>ROUND(SUMIFS($CW15:$FS15,$CW$14:$FS$14,"*TA*"),0)</f>
        <v>0</v>
      </c>
      <c r="CR15" s="61" cm="1">
        <f t="array" ref="CR15">MIN_TA</f>
        <v>0</v>
      </c>
      <c r="CS15" s="61">
        <f>COUNTIFS($CW$14:$FS$14,"*TA*",$CW15:$FS15,"&gt;0")</f>
        <v>0</v>
      </c>
      <c r="CT15" s="417"/>
      <c r="CU15" s="418"/>
      <c r="CV15" s="386" t="str">
        <f>IF(SUM($CQ15)=0,"",IF(OR(SUM($CQ15)=SUM($CR15),AND(SUM($CQ15)=ROUND(SUM($G15)*(1-SUM($I15)),0),SUM($CK15)=0)),SUM($CQ15),IF(UPPER($CT15)="MAX",$CR15,IF(UPPER($CT15)="CUSTOM",MIN(MAX(ROUND($CQ15+$G15*($CU15),0),$CR15),$CQ15),$CQ15))))</f>
        <v/>
      </c>
      <c r="CW15" s="243" t="str">
        <f>IF(OR(CW$14="",SUM($G15)=0,SUM(I15)=0),"",ROUND($G15*I15,0))</f>
        <v/>
      </c>
      <c r="CX15" s="243" t="str">
        <f t="shared" ref="CX15:FI15" si="3">IF(OR(CX$14="",SUM($G15)=0,SUM(J15)=0),"",ROUND($G15*J15,0))</f>
        <v/>
      </c>
      <c r="CY15" s="243" t="str">
        <f t="shared" si="3"/>
        <v/>
      </c>
      <c r="CZ15" s="243" t="str">
        <f t="shared" si="3"/>
        <v/>
      </c>
      <c r="DA15" s="243" t="str">
        <f t="shared" si="3"/>
        <v/>
      </c>
      <c r="DB15" s="243" t="str">
        <f t="shared" si="3"/>
        <v/>
      </c>
      <c r="DC15" s="243" t="str">
        <f t="shared" si="3"/>
        <v/>
      </c>
      <c r="DD15" s="243" t="str">
        <f t="shared" si="3"/>
        <v/>
      </c>
      <c r="DE15" s="243" t="str">
        <f t="shared" si="3"/>
        <v/>
      </c>
      <c r="DF15" s="243" t="str">
        <f t="shared" si="3"/>
        <v/>
      </c>
      <c r="DG15" s="243" t="str">
        <f t="shared" si="3"/>
        <v/>
      </c>
      <c r="DH15" s="243" t="str">
        <f t="shared" si="3"/>
        <v/>
      </c>
      <c r="DI15" s="243" t="str">
        <f t="shared" si="3"/>
        <v/>
      </c>
      <c r="DJ15" s="243" t="str">
        <f t="shared" si="3"/>
        <v/>
      </c>
      <c r="DK15" s="243" t="str">
        <f t="shared" si="3"/>
        <v/>
      </c>
      <c r="DL15" s="243" t="str">
        <f t="shared" si="3"/>
        <v/>
      </c>
      <c r="DM15" s="243" t="str">
        <f t="shared" si="3"/>
        <v/>
      </c>
      <c r="DN15" s="243" t="str">
        <f t="shared" si="3"/>
        <v/>
      </c>
      <c r="DO15" s="243" t="str">
        <f t="shared" si="3"/>
        <v/>
      </c>
      <c r="DP15" s="243" t="str">
        <f t="shared" si="3"/>
        <v/>
      </c>
      <c r="DQ15" s="243" t="str">
        <f t="shared" si="3"/>
        <v/>
      </c>
      <c r="DR15" s="243" t="str">
        <f t="shared" si="3"/>
        <v/>
      </c>
      <c r="DS15" s="243" t="str">
        <f t="shared" si="3"/>
        <v/>
      </c>
      <c r="DT15" s="243" t="str">
        <f t="shared" si="3"/>
        <v/>
      </c>
      <c r="DU15" s="243" t="str">
        <f t="shared" si="3"/>
        <v/>
      </c>
      <c r="DV15" s="243" t="str">
        <f t="shared" si="3"/>
        <v/>
      </c>
      <c r="DW15" s="243" t="str">
        <f t="shared" si="3"/>
        <v/>
      </c>
      <c r="DX15" s="243" t="str">
        <f t="shared" si="3"/>
        <v/>
      </c>
      <c r="DY15" s="243" t="str">
        <f t="shared" si="3"/>
        <v/>
      </c>
      <c r="DZ15" s="243" t="str">
        <f t="shared" si="3"/>
        <v/>
      </c>
      <c r="EA15" s="243" t="str">
        <f t="shared" si="3"/>
        <v/>
      </c>
      <c r="EB15" s="243" t="str">
        <f t="shared" si="3"/>
        <v/>
      </c>
      <c r="EC15" s="243" t="str">
        <f t="shared" si="3"/>
        <v/>
      </c>
      <c r="ED15" s="243" t="str">
        <f t="shared" si="3"/>
        <v/>
      </c>
      <c r="EE15" s="243" t="str">
        <f t="shared" si="3"/>
        <v/>
      </c>
      <c r="EF15" s="243" t="str">
        <f t="shared" si="3"/>
        <v/>
      </c>
      <c r="EG15" s="243" t="str">
        <f t="shared" si="3"/>
        <v/>
      </c>
      <c r="EH15" s="243" t="str">
        <f t="shared" si="3"/>
        <v/>
      </c>
      <c r="EI15" s="243" t="str">
        <f t="shared" si="3"/>
        <v/>
      </c>
      <c r="EJ15" s="243" t="str">
        <f t="shared" si="3"/>
        <v/>
      </c>
      <c r="EK15" s="243" t="str">
        <f t="shared" si="3"/>
        <v/>
      </c>
      <c r="EL15" s="243" t="str">
        <f t="shared" si="3"/>
        <v/>
      </c>
      <c r="EM15" s="243" t="str">
        <f t="shared" si="3"/>
        <v/>
      </c>
      <c r="EN15" s="243" t="str">
        <f t="shared" si="3"/>
        <v/>
      </c>
      <c r="EO15" s="243" t="str">
        <f t="shared" si="3"/>
        <v/>
      </c>
      <c r="EP15" s="243" t="str">
        <f t="shared" si="3"/>
        <v/>
      </c>
      <c r="EQ15" s="243" t="str">
        <f t="shared" si="3"/>
        <v/>
      </c>
      <c r="ER15" s="243" t="str">
        <f t="shared" si="3"/>
        <v/>
      </c>
      <c r="ES15" s="243" t="str">
        <f t="shared" si="3"/>
        <v/>
      </c>
      <c r="ET15" s="243" t="str">
        <f t="shared" si="3"/>
        <v/>
      </c>
      <c r="EU15" s="243" t="str">
        <f t="shared" si="3"/>
        <v/>
      </c>
      <c r="EV15" s="243" t="str">
        <f t="shared" si="3"/>
        <v/>
      </c>
      <c r="EW15" s="243" t="str">
        <f t="shared" si="3"/>
        <v/>
      </c>
      <c r="EX15" s="243" t="str">
        <f t="shared" si="3"/>
        <v/>
      </c>
      <c r="EY15" s="243" t="str">
        <f t="shared" si="3"/>
        <v/>
      </c>
      <c r="EZ15" s="243" t="str">
        <f t="shared" si="3"/>
        <v/>
      </c>
      <c r="FA15" s="243" t="str">
        <f t="shared" si="3"/>
        <v/>
      </c>
      <c r="FB15" s="243" t="str">
        <f t="shared" si="3"/>
        <v/>
      </c>
      <c r="FC15" s="243" t="str">
        <f t="shared" si="3"/>
        <v/>
      </c>
      <c r="FD15" s="243" t="str">
        <f t="shared" si="3"/>
        <v/>
      </c>
      <c r="FE15" s="243" t="str">
        <f t="shared" si="3"/>
        <v/>
      </c>
      <c r="FF15" s="243" t="str">
        <f t="shared" si="3"/>
        <v/>
      </c>
      <c r="FG15" s="243" t="str">
        <f t="shared" si="3"/>
        <v/>
      </c>
      <c r="FH15" s="243" t="str">
        <f t="shared" si="3"/>
        <v/>
      </c>
      <c r="FI15" s="243" t="str">
        <f t="shared" si="3"/>
        <v/>
      </c>
      <c r="FJ15" s="243" t="str">
        <f t="shared" ref="FJ15:FS15" si="4">IF(OR(FJ$14="",SUM($G15)=0,SUM(BV15)=0),"",ROUND($G15*BV15,0))</f>
        <v/>
      </c>
      <c r="FK15" s="243" t="str">
        <f t="shared" si="4"/>
        <v/>
      </c>
      <c r="FL15" s="243" t="str">
        <f t="shared" si="4"/>
        <v/>
      </c>
      <c r="FM15" s="243" t="str">
        <f t="shared" si="4"/>
        <v/>
      </c>
      <c r="FN15" s="243" t="str">
        <f t="shared" si="4"/>
        <v/>
      </c>
      <c r="FO15" s="243" t="str">
        <f t="shared" si="4"/>
        <v/>
      </c>
      <c r="FP15" s="243" t="str">
        <f t="shared" si="4"/>
        <v/>
      </c>
      <c r="FQ15" s="243" t="str">
        <f t="shared" si="4"/>
        <v/>
      </c>
      <c r="FR15" s="243" t="str">
        <f t="shared" si="4"/>
        <v/>
      </c>
      <c r="FS15" s="243" t="str">
        <f t="shared" si="4"/>
        <v/>
      </c>
    </row>
    <row r="16" spans="1:175" x14ac:dyDescent="0.2">
      <c r="H16" s="386"/>
      <c r="CF16" s="234"/>
      <c r="CG16" s="234"/>
      <c r="CH16" s="416"/>
      <c r="CI16" s="385"/>
      <c r="CJ16" s="386"/>
      <c r="CK16" s="234"/>
      <c r="CL16" s="61"/>
      <c r="CM16" s="234"/>
      <c r="CN16" s="417"/>
      <c r="CO16" s="418"/>
      <c r="CP16" s="386"/>
      <c r="CQ16" s="234"/>
      <c r="CR16" s="61"/>
      <c r="CS16" s="61"/>
      <c r="CT16" s="417"/>
      <c r="CU16" s="418"/>
      <c r="CV16" s="386"/>
      <c r="CW16" s="243"/>
      <c r="CX16" s="243"/>
      <c r="CY16" s="243"/>
      <c r="CZ16" s="243"/>
      <c r="DA16" s="243"/>
    </row>
    <row r="17" spans="8:105" x14ac:dyDescent="0.2">
      <c r="H17" s="386"/>
      <c r="CF17" s="234"/>
      <c r="CG17" s="234"/>
      <c r="CH17" s="416"/>
      <c r="CI17" s="385"/>
      <c r="CJ17" s="386"/>
      <c r="CK17" s="234"/>
      <c r="CL17" s="61"/>
      <c r="CM17" s="234"/>
      <c r="CN17" s="417"/>
      <c r="CO17" s="418"/>
      <c r="CP17" s="386"/>
      <c r="CQ17" s="234"/>
      <c r="CR17" s="61"/>
      <c r="CS17" s="61"/>
      <c r="CT17" s="417"/>
      <c r="CU17" s="418"/>
      <c r="CV17" s="386"/>
      <c r="CW17" s="243"/>
      <c r="CX17" s="243"/>
      <c r="CY17" s="243"/>
      <c r="CZ17" s="243"/>
      <c r="DA17" s="243"/>
    </row>
    <row r="18" spans="8:105" x14ac:dyDescent="0.2">
      <c r="H18" s="386"/>
      <c r="CF18" s="234"/>
      <c r="CG18" s="234"/>
      <c r="CH18" s="416"/>
      <c r="CI18" s="385"/>
      <c r="CJ18" s="386"/>
      <c r="CK18" s="234"/>
      <c r="CL18" s="61"/>
      <c r="CM18" s="234"/>
      <c r="CN18" s="417"/>
      <c r="CO18" s="418"/>
      <c r="CP18" s="386"/>
      <c r="CQ18" s="234"/>
      <c r="CR18" s="61"/>
      <c r="CS18" s="61"/>
      <c r="CT18" s="417"/>
      <c r="CU18" s="418"/>
      <c r="CV18" s="386"/>
      <c r="CW18" s="243"/>
      <c r="CX18" s="243"/>
      <c r="CY18" s="243"/>
      <c r="CZ18" s="243"/>
      <c r="DA18" s="243"/>
    </row>
    <row r="19" spans="8:105" x14ac:dyDescent="0.2">
      <c r="H19" s="386"/>
      <c r="CF19" s="234"/>
      <c r="CG19" s="234"/>
      <c r="CH19" s="416"/>
      <c r="CI19" s="385"/>
      <c r="CJ19" s="386"/>
      <c r="CK19" s="234"/>
      <c r="CL19" s="61"/>
      <c r="CM19" s="234"/>
      <c r="CN19" s="417"/>
      <c r="CO19" s="418"/>
      <c r="CP19" s="386"/>
      <c r="CQ19" s="234"/>
      <c r="CR19" s="61"/>
      <c r="CS19" s="61"/>
      <c r="CT19" s="417"/>
      <c r="CU19" s="418"/>
      <c r="CV19" s="386"/>
      <c r="CW19" s="243"/>
      <c r="CX19" s="243"/>
      <c r="CY19" s="243"/>
      <c r="CZ19" s="243"/>
      <c r="DA19" s="243"/>
    </row>
    <row r="20" spans="8:105" x14ac:dyDescent="0.2">
      <c r="H20" s="386"/>
      <c r="CF20" s="234"/>
      <c r="CG20" s="234"/>
      <c r="CH20" s="416"/>
      <c r="CI20" s="385"/>
      <c r="CJ20" s="386"/>
      <c r="CK20" s="234"/>
      <c r="CL20" s="61"/>
      <c r="CM20" s="234"/>
      <c r="CN20" s="417"/>
      <c r="CO20" s="418"/>
      <c r="CP20" s="386"/>
      <c r="CQ20" s="234"/>
      <c r="CR20" s="61"/>
      <c r="CS20" s="61"/>
      <c r="CT20" s="417"/>
      <c r="CU20" s="418"/>
      <c r="CV20" s="386"/>
      <c r="CW20" s="243"/>
      <c r="CX20" s="243"/>
      <c r="CY20" s="243"/>
      <c r="CZ20" s="243"/>
      <c r="DA20" s="243"/>
    </row>
    <row r="21" spans="8:105" x14ac:dyDescent="0.2">
      <c r="H21" s="386"/>
      <c r="CF21" s="234"/>
      <c r="CG21" s="234"/>
      <c r="CH21" s="416"/>
      <c r="CI21" s="385"/>
      <c r="CJ21" s="386"/>
      <c r="CK21" s="234"/>
      <c r="CL21" s="61"/>
      <c r="CM21" s="234"/>
      <c r="CN21" s="417"/>
      <c r="CO21" s="418"/>
      <c r="CP21" s="386"/>
      <c r="CQ21" s="234"/>
      <c r="CR21" s="61"/>
      <c r="CS21" s="61"/>
      <c r="CT21" s="417"/>
      <c r="CU21" s="418"/>
      <c r="CV21" s="386"/>
      <c r="CW21" s="243"/>
      <c r="CX21" s="243"/>
      <c r="CY21" s="243"/>
      <c r="CZ21" s="243"/>
      <c r="DA21" s="243"/>
    </row>
    <row r="22" spans="8:105" x14ac:dyDescent="0.2">
      <c r="H22" s="386"/>
      <c r="CF22" s="234"/>
      <c r="CG22" s="234"/>
      <c r="CH22" s="416"/>
      <c r="CI22" s="385"/>
      <c r="CJ22" s="386"/>
      <c r="CK22" s="234"/>
      <c r="CL22" s="61"/>
      <c r="CM22" s="234"/>
      <c r="CN22" s="417"/>
      <c r="CO22" s="418"/>
      <c r="CP22" s="386"/>
      <c r="CQ22" s="234"/>
      <c r="CR22" s="61"/>
      <c r="CS22" s="61"/>
      <c r="CT22" s="417"/>
      <c r="CU22" s="418"/>
      <c r="CV22" s="386"/>
      <c r="CW22" s="243"/>
      <c r="CX22" s="243"/>
      <c r="CY22" s="243"/>
      <c r="CZ22" s="243"/>
      <c r="DA22" s="243"/>
    </row>
    <row r="23" spans="8:105" x14ac:dyDescent="0.2">
      <c r="H23" s="386"/>
      <c r="CF23" s="234"/>
      <c r="CG23" s="234"/>
      <c r="CH23" s="416"/>
      <c r="CI23" s="385"/>
      <c r="CJ23" s="386"/>
      <c r="CK23" s="234"/>
      <c r="CL23" s="61"/>
      <c r="CM23" s="234"/>
      <c r="CN23" s="417"/>
      <c r="CO23" s="418"/>
      <c r="CP23" s="386"/>
      <c r="CQ23" s="234"/>
      <c r="CR23" s="61"/>
      <c r="CS23" s="61"/>
      <c r="CT23" s="417"/>
      <c r="CU23" s="418"/>
      <c r="CV23" s="386"/>
      <c r="CW23" s="243"/>
      <c r="CX23" s="243"/>
      <c r="CY23" s="243"/>
      <c r="CZ23" s="243"/>
      <c r="DA23" s="243"/>
    </row>
  </sheetData>
  <mergeCells count="1">
    <mergeCell ref="A3:B3"/>
  </mergeCells>
  <conditionalFormatting sqref="CH1:CH1048576 CN1:CN1048576 CT1:CT1048576">
    <cfRule type="expression" dxfId="266" priority="13">
      <formula>AND(ROW(CH1)&gt;14,UPPER(CH1)&lt;&gt;"CUSTOM",UPPER(CH1)&lt;&gt;"MAX",UPPER(CH1)&lt;&gt;"SUM",CH1&lt;&gt;"")</formula>
    </cfRule>
  </conditionalFormatting>
  <conditionalFormatting sqref="CV1:CV1048576">
    <cfRule type="expression" dxfId="265" priority="10">
      <formula>AND(ROW($CV1)&gt;14,OR(SUM($CV1)&gt;SUM($CQ1),SUM($CV1)&lt;SUM($CR1)))</formula>
    </cfRule>
  </conditionalFormatting>
  <conditionalFormatting sqref="CJ1:CJ1048576">
    <cfRule type="expression" dxfId="264" priority="11">
      <formula>AND(ROW(CJ1)&gt;14,OR(CJ1&gt;CF1,CJ1&lt;CG1))</formula>
    </cfRule>
  </conditionalFormatting>
  <conditionalFormatting sqref="I1:CE1048576">
    <cfRule type="expression" dxfId="263" priority="3">
      <formula>AND(ROW(I1)&gt;14,OR(SUM(I1)&gt;1,SUM(I1)&lt;0))</formula>
    </cfRule>
  </conditionalFormatting>
  <conditionalFormatting sqref="CO1:CO1048576 CU1:CU1048576 CI1:CI1048576">
    <cfRule type="expression" dxfId="262" priority="12">
      <formula>AND(ROW(CI1)&gt;14,SUM(CI1)&gt;0)</formula>
    </cfRule>
  </conditionalFormatting>
  <conditionalFormatting sqref="H1:H1048576">
    <cfRule type="expression" dxfId="261" priority="4">
      <formula>AND(ROW($H1)&gt;14,ABS(ROUND(SUM($H1),0)-ROUND(SUM($G1),0))&gt;2)</formula>
    </cfRule>
    <cfRule type="expression" dxfId="260" priority="6">
      <formula>AND(ROW($H1)&gt;14,ROUND(SUM($H1),0)&lt;&gt;ROUND(SUM($G1),0))</formula>
    </cfRule>
  </conditionalFormatting>
  <conditionalFormatting sqref="CP1:CP1048576">
    <cfRule type="expression" dxfId="259" priority="14">
      <formula>AND(ROW($CP1)&gt;14,OR(SUM($CP1)&gt;SUM($CK1),SUM($CP1)&lt;SUM($CL1)))</formula>
    </cfRule>
  </conditionalFormatting>
  <conditionalFormatting sqref="CQ1:CU1048576">
    <cfRule type="expression" dxfId="258" priority="7">
      <formula>AND(ROW($CQ1)&gt;14,$A1&lt;&gt;"",OR(SUM($CQ1)=0,$CS1&lt;=1,SUM($CQ1)=SUM($CR1),AND(SUM($G1)=SUM($CQ1),SUM($CK1)=0)))</formula>
    </cfRule>
  </conditionalFormatting>
  <conditionalFormatting sqref="CF1:CI1048576">
    <cfRule type="expression" dxfId="257" priority="8">
      <formula>AND(ROW($CF1)&gt;14,$A1&lt;&gt;"",OR(SUM($CP1)=0,SUM($CV1)=0,$CM1=0,$CS1=0,SUM($CF1)=SUM($CG1),SUM($G1)&gt;=SUM($CF1)))</formula>
    </cfRule>
  </conditionalFormatting>
  <conditionalFormatting sqref="CO1:CO1048576">
    <cfRule type="expression" dxfId="256" priority="9">
      <formula>AND(ROW($CO1)&gt;14,$A1&lt;&gt;"",UPPER($CN1)&lt;&gt;"CUSTOM")</formula>
    </cfRule>
  </conditionalFormatting>
  <conditionalFormatting sqref="CK1:CO1048576">
    <cfRule type="expression" dxfId="255" priority="5">
      <formula>AND(ROW($CK1)&gt;14,$A1&lt;&gt;"",OR(SUM($CK1)=0,$CM1&lt;=1,SUM($CK1)=SUM($CL1),AND(SUM($G1)=SUM($CK1),SUM($CQ1)=0)))</formula>
    </cfRule>
  </conditionalFormatting>
  <conditionalFormatting sqref="CU1:CU1048576">
    <cfRule type="expression" dxfId="254" priority="2">
      <formula>AND(ROW($CU1)&gt;14,$A1&lt;&gt;"",UPPER($CT1)&lt;&gt;"CUSTOM")</formula>
    </cfRule>
  </conditionalFormatting>
  <conditionalFormatting sqref="CI1:CI1048576">
    <cfRule type="expression" dxfId="253" priority="1">
      <formula>AND(ROW($CF1)&gt;14,$A1&lt;&gt;"",UPPER($CH1)&lt;&gt;"CUSTOM")</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AS33"/>
  <sheetViews>
    <sheetView zoomScale="120" zoomScaleNormal="120" workbookViewId="0">
      <selection activeCell="P3" sqref="P3"/>
    </sheetView>
  </sheetViews>
  <sheetFormatPr baseColWidth="10" defaultRowHeight="16" x14ac:dyDescent="0.2"/>
  <cols>
    <col min="1" max="1" width="16.5" customWidth="1"/>
    <col min="2" max="2" width="46.33203125" customWidth="1"/>
    <col min="13" max="13" width="13.1640625" style="330" customWidth="1"/>
  </cols>
  <sheetData>
    <row r="1" spans="1:45" ht="25" thickBot="1" x14ac:dyDescent="0.25">
      <c r="A1" s="5" t="s">
        <v>1173</v>
      </c>
      <c r="B1" s="5"/>
      <c r="C1" s="1"/>
      <c r="D1" s="1"/>
      <c r="E1" s="1"/>
      <c r="F1" s="1"/>
      <c r="G1" s="89" t="s">
        <v>1267</v>
      </c>
      <c r="H1" s="93"/>
      <c r="I1" s="93"/>
      <c r="J1" s="93"/>
      <c r="K1" s="93"/>
      <c r="L1" s="93"/>
      <c r="M1" s="89"/>
      <c r="N1" s="93"/>
      <c r="O1" s="93"/>
      <c r="P1" s="93"/>
      <c r="Q1" s="93"/>
      <c r="R1" s="93"/>
      <c r="S1" s="93"/>
      <c r="T1" s="93"/>
      <c r="U1" s="93"/>
      <c r="V1" s="93"/>
      <c r="W1" s="93"/>
      <c r="X1" s="93"/>
      <c r="Y1" s="93"/>
      <c r="Z1" s="93"/>
      <c r="AA1" s="93" t="s">
        <v>1268</v>
      </c>
      <c r="AB1" s="93"/>
      <c r="AC1" s="93"/>
      <c r="AD1" s="93"/>
      <c r="AE1" s="93"/>
      <c r="AF1" s="93"/>
      <c r="AG1" s="93"/>
      <c r="AH1" s="93"/>
      <c r="AI1" s="93"/>
      <c r="AJ1" s="93"/>
      <c r="AK1" s="93"/>
      <c r="AL1" s="93"/>
      <c r="AM1" s="93"/>
      <c r="AN1" s="93"/>
      <c r="AO1" s="93"/>
      <c r="AP1" s="93"/>
      <c r="AQ1" s="93"/>
      <c r="AR1" s="93"/>
      <c r="AS1" s="93"/>
    </row>
    <row r="2" spans="1:45" ht="98" customHeight="1" x14ac:dyDescent="0.25">
      <c r="A2" s="550" t="s">
        <v>1174</v>
      </c>
      <c r="B2" s="551"/>
      <c r="C2" s="2"/>
      <c r="D2" s="2"/>
      <c r="E2" s="2"/>
      <c r="F2" s="2"/>
      <c r="G2" s="546" t="s">
        <v>284</v>
      </c>
      <c r="H2" s="546"/>
      <c r="I2" s="546"/>
      <c r="J2" s="546"/>
      <c r="K2" s="546"/>
      <c r="L2" s="547"/>
      <c r="M2" s="548" t="s">
        <v>1185</v>
      </c>
      <c r="N2" s="549"/>
      <c r="O2" s="549"/>
      <c r="P2" s="549"/>
      <c r="Q2" s="549"/>
      <c r="R2" s="549"/>
      <c r="S2" s="549"/>
      <c r="T2" s="549"/>
      <c r="U2" s="549"/>
      <c r="V2" s="549"/>
      <c r="W2" s="549"/>
      <c r="X2" s="549"/>
      <c r="Y2" s="549"/>
      <c r="Z2" s="496"/>
      <c r="AA2" s="546" t="s">
        <v>284</v>
      </c>
      <c r="AB2" s="546"/>
      <c r="AC2" s="546"/>
      <c r="AD2" s="546"/>
      <c r="AE2" s="546"/>
      <c r="AF2" s="547"/>
      <c r="AG2" s="548" t="s">
        <v>1185</v>
      </c>
      <c r="AH2" s="549"/>
      <c r="AI2" s="549"/>
      <c r="AJ2" s="549"/>
      <c r="AK2" s="549"/>
      <c r="AL2" s="549"/>
      <c r="AM2" s="549"/>
      <c r="AN2" s="549"/>
      <c r="AO2" s="549"/>
      <c r="AP2" s="549"/>
      <c r="AQ2" s="549"/>
      <c r="AR2" s="549"/>
      <c r="AS2" s="549"/>
    </row>
    <row r="3" spans="1:45" ht="112" customHeight="1" thickBot="1" x14ac:dyDescent="0.25">
      <c r="A3" s="552"/>
      <c r="B3" s="553"/>
      <c r="C3" s="30"/>
      <c r="D3" s="30"/>
      <c r="E3" s="30"/>
      <c r="F3" s="30"/>
      <c r="G3" s="81" t="s">
        <v>1123</v>
      </c>
      <c r="H3" s="81" t="s">
        <v>1125</v>
      </c>
      <c r="I3" s="81" t="s">
        <v>1127</v>
      </c>
      <c r="J3" s="81" t="s">
        <v>1151</v>
      </c>
      <c r="K3" s="81" t="s">
        <v>1147</v>
      </c>
      <c r="L3" s="81" t="s">
        <v>1171</v>
      </c>
      <c r="M3" s="495" t="s">
        <v>1186</v>
      </c>
      <c r="N3" s="81" t="s">
        <v>1187</v>
      </c>
      <c r="O3" s="81" t="s">
        <v>1188</v>
      </c>
      <c r="P3" s="81" t="s">
        <v>1189</v>
      </c>
      <c r="Q3" s="81" t="s">
        <v>1190</v>
      </c>
      <c r="R3" s="81" t="s">
        <v>1191</v>
      </c>
      <c r="S3" s="81" t="s">
        <v>1195</v>
      </c>
      <c r="T3" s="81" t="s">
        <v>1196</v>
      </c>
      <c r="U3" s="81" t="s">
        <v>1197</v>
      </c>
      <c r="V3" s="81" t="s">
        <v>1198</v>
      </c>
      <c r="W3" s="81" t="s">
        <v>1199</v>
      </c>
      <c r="X3" s="81" t="s">
        <v>1200</v>
      </c>
      <c r="Y3" s="81" t="s">
        <v>1201</v>
      </c>
      <c r="Z3" s="81"/>
      <c r="AA3" s="494" t="s">
        <v>1178</v>
      </c>
      <c r="AB3" s="494" t="s">
        <v>1179</v>
      </c>
      <c r="AC3" s="494" t="s">
        <v>1180</v>
      </c>
      <c r="AD3" s="494" t="s">
        <v>1181</v>
      </c>
      <c r="AE3" s="494" t="s">
        <v>1183</v>
      </c>
      <c r="AF3" s="494" t="s">
        <v>1184</v>
      </c>
      <c r="AG3" s="494" t="s">
        <v>1202</v>
      </c>
      <c r="AH3" s="494" t="s">
        <v>1203</v>
      </c>
      <c r="AI3" s="494" t="s">
        <v>1204</v>
      </c>
      <c r="AJ3" s="494" t="s">
        <v>1205</v>
      </c>
      <c r="AK3" s="494" t="s">
        <v>1206</v>
      </c>
      <c r="AL3" s="494" t="s">
        <v>1207</v>
      </c>
      <c r="AM3" s="494" t="s">
        <v>1211</v>
      </c>
      <c r="AN3" s="494" t="s">
        <v>1212</v>
      </c>
      <c r="AO3" s="494" t="s">
        <v>1213</v>
      </c>
      <c r="AP3" s="494" t="s">
        <v>1214</v>
      </c>
      <c r="AQ3" s="494" t="s">
        <v>1215</v>
      </c>
      <c r="AR3" s="494" t="s">
        <v>1216</v>
      </c>
      <c r="AS3" s="494" t="s">
        <v>1217</v>
      </c>
    </row>
    <row r="4" spans="1:45" x14ac:dyDescent="0.2">
      <c r="A4" s="32"/>
      <c r="B4" s="32"/>
      <c r="C4" s="32"/>
      <c r="D4" s="32" t="s">
        <v>4</v>
      </c>
      <c r="E4" s="32"/>
      <c r="F4" s="32"/>
      <c r="M4" s="238"/>
    </row>
    <row r="5" spans="1:45" x14ac:dyDescent="0.2">
      <c r="A5" s="25" t="s">
        <v>95</v>
      </c>
      <c r="B5" s="25" t="s">
        <v>95</v>
      </c>
      <c r="C5" s="25" t="s">
        <v>95</v>
      </c>
      <c r="D5" s="25" t="s">
        <v>95</v>
      </c>
      <c r="E5" s="25" t="s">
        <v>95</v>
      </c>
      <c r="F5" s="25" t="s">
        <v>95</v>
      </c>
      <c r="M5" s="101"/>
    </row>
    <row r="6" spans="1:45" x14ac:dyDescent="0.2">
      <c r="A6" s="25" t="s">
        <v>187</v>
      </c>
      <c r="B6" s="25" t="s">
        <v>187</v>
      </c>
      <c r="C6" s="25" t="s">
        <v>187</v>
      </c>
      <c r="D6" s="25" t="s">
        <v>187</v>
      </c>
      <c r="E6" s="25" t="s">
        <v>187</v>
      </c>
      <c r="F6" s="25" t="s">
        <v>187</v>
      </c>
      <c r="M6" s="101"/>
    </row>
    <row r="7" spans="1:45" x14ac:dyDescent="0.2">
      <c r="A7" s="25" t="s">
        <v>105</v>
      </c>
      <c r="B7" s="25" t="s">
        <v>105</v>
      </c>
      <c r="C7" s="25" t="s">
        <v>105</v>
      </c>
      <c r="D7" s="25" t="s">
        <v>105</v>
      </c>
      <c r="E7" s="25" t="s">
        <v>105</v>
      </c>
      <c r="F7" s="25" t="s">
        <v>105</v>
      </c>
      <c r="M7" s="101"/>
    </row>
    <row r="8" spans="1:45" x14ac:dyDescent="0.2">
      <c r="A8" s="25"/>
      <c r="B8" s="25"/>
      <c r="C8" s="25"/>
      <c r="D8" s="25"/>
      <c r="E8" s="25" t="s">
        <v>1062</v>
      </c>
      <c r="F8" s="25"/>
      <c r="M8" s="101"/>
    </row>
    <row r="9" spans="1:45" x14ac:dyDescent="0.2">
      <c r="A9" s="25"/>
      <c r="B9" s="25"/>
      <c r="C9" s="25"/>
      <c r="D9" s="25"/>
      <c r="E9" s="25" t="s">
        <v>1062</v>
      </c>
      <c r="F9" s="25"/>
      <c r="M9" s="101"/>
    </row>
    <row r="10" spans="1:45" x14ac:dyDescent="0.2">
      <c r="A10" s="25"/>
      <c r="B10" s="25"/>
      <c r="C10" s="25"/>
      <c r="D10" s="25"/>
      <c r="E10" s="25" t="s">
        <v>1062</v>
      </c>
      <c r="F10" s="25"/>
      <c r="M10" s="101"/>
    </row>
    <row r="11" spans="1:45" x14ac:dyDescent="0.2">
      <c r="A11" s="25"/>
      <c r="B11" s="25"/>
      <c r="C11" s="25"/>
      <c r="D11" s="25"/>
      <c r="E11" s="25" t="s">
        <v>1062</v>
      </c>
      <c r="F11" s="25"/>
      <c r="M11" s="101"/>
    </row>
    <row r="12" spans="1:45" x14ac:dyDescent="0.2">
      <c r="A12" s="25"/>
      <c r="B12" s="25"/>
      <c r="C12" s="25"/>
      <c r="D12" s="25"/>
      <c r="E12" s="25" t="s">
        <v>1062</v>
      </c>
      <c r="F12" s="25"/>
      <c r="M12" s="101"/>
    </row>
    <row r="13" spans="1:45" x14ac:dyDescent="0.2">
      <c r="A13" s="25"/>
      <c r="B13" s="25"/>
      <c r="C13" s="25"/>
      <c r="D13" s="25"/>
      <c r="E13" s="25" t="s">
        <v>1062</v>
      </c>
      <c r="F13" s="25"/>
      <c r="M13" s="101"/>
    </row>
    <row r="14" spans="1:45" x14ac:dyDescent="0.2">
      <c r="A14" s="35"/>
      <c r="B14" s="35" t="s">
        <v>1276</v>
      </c>
      <c r="C14" s="37" t="s">
        <v>34</v>
      </c>
      <c r="D14" s="37" t="s">
        <v>6</v>
      </c>
      <c r="E14" s="37" t="s">
        <v>69</v>
      </c>
      <c r="F14" s="37" t="s">
        <v>72</v>
      </c>
      <c r="G14" s="180"/>
      <c r="H14" s="180"/>
      <c r="I14" s="180"/>
      <c r="J14" s="180"/>
      <c r="K14" s="180"/>
      <c r="L14" s="180"/>
      <c r="M14" s="217"/>
      <c r="N14" s="180"/>
      <c r="O14" s="180"/>
      <c r="P14" s="180"/>
      <c r="Q14" s="180"/>
      <c r="R14" s="180"/>
      <c r="S14" s="180"/>
      <c r="T14" s="180"/>
      <c r="U14" s="180"/>
      <c r="V14" s="180"/>
      <c r="W14" s="180"/>
      <c r="X14" s="180"/>
      <c r="Y14" s="180"/>
      <c r="Z14" s="180"/>
      <c r="AA14" s="180"/>
      <c r="AB14" s="180"/>
      <c r="AC14" s="180"/>
      <c r="AD14" s="180"/>
      <c r="AE14" s="180"/>
      <c r="AF14" s="180"/>
      <c r="AG14" s="180"/>
      <c r="AH14" s="180"/>
      <c r="AI14" s="180"/>
      <c r="AJ14" s="180"/>
      <c r="AK14" s="180"/>
      <c r="AL14" s="180"/>
      <c r="AM14" s="180"/>
      <c r="AN14" s="180"/>
      <c r="AO14" s="180"/>
      <c r="AP14" s="180"/>
      <c r="AQ14" s="180"/>
      <c r="AR14" s="180"/>
      <c r="AS14" s="180"/>
    </row>
    <row r="15" spans="1:45" x14ac:dyDescent="0.2">
      <c r="A15" s="25"/>
      <c r="B15" s="25" t="s">
        <v>1276</v>
      </c>
      <c r="C15" s="25" t="s">
        <v>37</v>
      </c>
      <c r="D15" s="25" t="s">
        <v>1090</v>
      </c>
      <c r="E15" s="25"/>
      <c r="F15" t="str">
        <f>$B15&amp;IF($C15&lt;&gt;"","|"&amp;$C15,"")&amp;IF($D15&lt;&gt;"","|"&amp;$D15,"")&amp;IF($E15&lt;&gt;"","|"&amp;$E15,"")</f>
        <v>OU|&lt;01|Female</v>
      </c>
      <c r="M15" s="359"/>
    </row>
    <row r="16" spans="1:45" x14ac:dyDescent="0.2">
      <c r="B16" s="25" t="s">
        <v>1276</v>
      </c>
      <c r="C16" s="25" t="s">
        <v>37</v>
      </c>
      <c r="D16" t="s">
        <v>1275</v>
      </c>
    </row>
    <row r="17" spans="2:5" x14ac:dyDescent="0.2">
      <c r="B17" s="25" t="s">
        <v>1276</v>
      </c>
      <c r="C17" s="535" t="s">
        <v>1269</v>
      </c>
      <c r="D17" s="25" t="s">
        <v>1090</v>
      </c>
    </row>
    <row r="18" spans="2:5" x14ac:dyDescent="0.2">
      <c r="B18" s="25" t="s">
        <v>1276</v>
      </c>
      <c r="C18" s="535" t="s">
        <v>1269</v>
      </c>
      <c r="D18" t="s">
        <v>1275</v>
      </c>
    </row>
    <row r="19" spans="2:5" x14ac:dyDescent="0.2">
      <c r="B19" s="25" t="s">
        <v>1276</v>
      </c>
      <c r="C19" s="537" t="s">
        <v>1270</v>
      </c>
      <c r="D19" s="25" t="s">
        <v>1090</v>
      </c>
    </row>
    <row r="20" spans="2:5" x14ac:dyDescent="0.2">
      <c r="B20" s="25" t="s">
        <v>1276</v>
      </c>
      <c r="C20" s="537" t="s">
        <v>1270</v>
      </c>
      <c r="D20" t="s">
        <v>1275</v>
      </c>
    </row>
    <row r="21" spans="2:5" x14ac:dyDescent="0.2">
      <c r="B21" s="25" t="s">
        <v>1276</v>
      </c>
      <c r="C21" s="536" t="s">
        <v>1271</v>
      </c>
      <c r="D21" s="25" t="s">
        <v>1090</v>
      </c>
    </row>
    <row r="22" spans="2:5" x14ac:dyDescent="0.2">
      <c r="B22" s="25" t="s">
        <v>1276</v>
      </c>
      <c r="C22" s="536" t="s">
        <v>1271</v>
      </c>
      <c r="D22" t="s">
        <v>1275</v>
      </c>
    </row>
    <row r="23" spans="2:5" x14ac:dyDescent="0.2">
      <c r="B23" s="25" t="s">
        <v>1276</v>
      </c>
      <c r="C23" s="536" t="s">
        <v>1272</v>
      </c>
      <c r="D23" s="25" t="s">
        <v>1090</v>
      </c>
    </row>
    <row r="24" spans="2:5" x14ac:dyDescent="0.2">
      <c r="B24" s="25" t="s">
        <v>1276</v>
      </c>
      <c r="C24" s="536" t="s">
        <v>1272</v>
      </c>
      <c r="D24" t="s">
        <v>1275</v>
      </c>
    </row>
    <row r="25" spans="2:5" x14ac:dyDescent="0.2">
      <c r="B25" s="25" t="s">
        <v>1276</v>
      </c>
      <c r="C25" s="536" t="s">
        <v>1273</v>
      </c>
      <c r="D25" s="25" t="s">
        <v>1090</v>
      </c>
    </row>
    <row r="26" spans="2:5" x14ac:dyDescent="0.2">
      <c r="B26" s="25" t="s">
        <v>1276</v>
      </c>
      <c r="C26" s="536" t="s">
        <v>1273</v>
      </c>
      <c r="D26" t="s">
        <v>1275</v>
      </c>
    </row>
    <row r="27" spans="2:5" x14ac:dyDescent="0.2">
      <c r="B27" s="25" t="s">
        <v>1276</v>
      </c>
      <c r="C27" s="536" t="s">
        <v>1274</v>
      </c>
      <c r="D27" s="25" t="s">
        <v>1090</v>
      </c>
    </row>
    <row r="28" spans="2:5" x14ac:dyDescent="0.2">
      <c r="B28" s="25" t="s">
        <v>1276</v>
      </c>
      <c r="C28" s="536" t="s">
        <v>1274</v>
      </c>
      <c r="D28" t="s">
        <v>1275</v>
      </c>
    </row>
    <row r="29" spans="2:5" x14ac:dyDescent="0.2">
      <c r="B29" s="25" t="s">
        <v>1276</v>
      </c>
      <c r="E29" t="s">
        <v>546</v>
      </c>
    </row>
    <row r="30" spans="2:5" x14ac:dyDescent="0.2">
      <c r="B30" s="25" t="s">
        <v>1276</v>
      </c>
      <c r="E30" t="s">
        <v>547</v>
      </c>
    </row>
    <row r="31" spans="2:5" x14ac:dyDescent="0.2">
      <c r="B31" s="25" t="s">
        <v>1276</v>
      </c>
      <c r="E31" t="s">
        <v>550</v>
      </c>
    </row>
    <row r="32" spans="2:5" x14ac:dyDescent="0.2">
      <c r="B32" s="25" t="s">
        <v>1276</v>
      </c>
      <c r="E32" t="s">
        <v>548</v>
      </c>
    </row>
    <row r="33" spans="2:5" x14ac:dyDescent="0.2">
      <c r="B33" s="25" t="s">
        <v>1276</v>
      </c>
      <c r="E33" t="s">
        <v>549</v>
      </c>
    </row>
  </sheetData>
  <mergeCells count="5">
    <mergeCell ref="G2:L2"/>
    <mergeCell ref="M2:Y2"/>
    <mergeCell ref="AA2:AF2"/>
    <mergeCell ref="AG2:AS2"/>
    <mergeCell ref="A2:B3"/>
  </mergeCells>
  <conditionalFormatting sqref="G1:L1 G14:L14 N1:Z1 N14:Z14 AG1:AS1 AG14:AS14">
    <cfRule type="expression" dxfId="252" priority="188">
      <formula>LEFT($B1,4)="_Mil"</formula>
    </cfRule>
  </conditionalFormatting>
  <conditionalFormatting sqref="G1:L1 G14:L14 N1:Z1 N14:Z14 AG1:AS1 AG14:AS14">
    <cfRule type="expression" dxfId="251" priority="186">
      <formula>AND(ISNUMBER(G1),ROUND(G1,0)&lt;0)</formula>
    </cfRule>
  </conditionalFormatting>
  <conditionalFormatting sqref="H1">
    <cfRule type="expression" dxfId="250" priority="187">
      <formula>AND(ISNUMBER(I1),ISNUMBER(H1),I1&gt;=20%,I1&lt;40%)</formula>
    </cfRule>
  </conditionalFormatting>
  <conditionalFormatting sqref="K1">
    <cfRule type="expression" dxfId="249" priority="184">
      <formula>AND(ISNUMBER(L1),ISNUMBER(K1),L1&lt;20%)</formula>
    </cfRule>
    <cfRule type="expression" dxfId="248" priority="189">
      <formula>AND(ISNUMBER(L1),ISNUMBER(K1),L1&gt;=40%)</formula>
    </cfRule>
  </conditionalFormatting>
  <conditionalFormatting sqref="O1 AH1:AI1 AM1:AS1">
    <cfRule type="expression" dxfId="247" priority="190">
      <formula>AND(ISNUMBER(R1),ISNUMBER(O1),R1&gt;=40%)</formula>
    </cfRule>
    <cfRule type="expression" dxfId="246" priority="191">
      <formula>AND(ISNUMBER(R1),ISNUMBER(O1),R1&lt;20%)</formula>
    </cfRule>
    <cfRule type="expression" dxfId="245" priority="192">
      <formula>AND(ISNUMBER(R1),ISNUMBER(O1),R1&gt;=20%,R1&lt;40%)</formula>
    </cfRule>
  </conditionalFormatting>
  <conditionalFormatting sqref="X14:Z14">
    <cfRule type="expression" dxfId="244" priority="196">
      <formula>AND(ISNUMBER(AD14),ISNUMBER(X14),AD14&gt;=40%)</formula>
    </cfRule>
    <cfRule type="expression" dxfId="243" priority="197">
      <formula>AND(ISNUMBER(AD14),ISNUMBER(X14),AD14&lt;20%)</formula>
    </cfRule>
    <cfRule type="expression" dxfId="242" priority="198">
      <formula>AND(ISNUMBER(AD14),ISNUMBER(X14),AD14&gt;=20%,AD14&lt;40%)</formula>
    </cfRule>
  </conditionalFormatting>
  <conditionalFormatting sqref="G14">
    <cfRule type="expression" dxfId="241" priority="175">
      <formula>AND(ISNUMBER(J14),ISNUMBER(G14),J14&gt;=40%)</formula>
    </cfRule>
    <cfRule type="expression" dxfId="240" priority="176">
      <formula>AND(ISNUMBER(J14),ISNUMBER(G14),J14&lt;20%)</formula>
    </cfRule>
    <cfRule type="expression" dxfId="239" priority="177">
      <formula>AND(ISNUMBER(J14),ISNUMBER(G14),J14&gt;=20%,J14&lt;40%)</formula>
    </cfRule>
  </conditionalFormatting>
  <conditionalFormatting sqref="M4:M15 M1:M2">
    <cfRule type="expression" dxfId="238" priority="141">
      <formula>LEFT($B1,4)="_Mil"</formula>
    </cfRule>
  </conditionalFormatting>
  <conditionalFormatting sqref="M4:M15 M1:M2">
    <cfRule type="expression" dxfId="237" priority="140">
      <formula>AND(ISNUMBER(M1),ROUND(M1,0)&lt;0)</formula>
    </cfRule>
  </conditionalFormatting>
  <conditionalFormatting sqref="T14 L14">
    <cfRule type="expression" dxfId="236" priority="142">
      <formula>AND(ISNUMBER(P14),ISNUMBER(L14),P14&gt;=40%)</formula>
    </cfRule>
    <cfRule type="expression" dxfId="235" priority="143">
      <formula>AND(ISNUMBER(P14),ISNUMBER(L14),P14&lt;20%)</formula>
    </cfRule>
    <cfRule type="expression" dxfId="234" priority="144">
      <formula>AND(ISNUMBER(P14),ISNUMBER(L14),P14&gt;=20%,P14&lt;40%)</formula>
    </cfRule>
  </conditionalFormatting>
  <conditionalFormatting sqref="H14">
    <cfRule type="expression" dxfId="233" priority="3529">
      <formula>AND(ISNUMBER(#REF!),ISNUMBER(H14),#REF!&gt;=40%)</formula>
    </cfRule>
    <cfRule type="expression" dxfId="232" priority="3530">
      <formula>AND(ISNUMBER(#REF!),ISNUMBER(H14),#REF!&lt;20%)</formula>
    </cfRule>
    <cfRule type="expression" dxfId="231" priority="3531">
      <formula>AND(ISNUMBER(#REF!),ISNUMBER(H14),#REF!&gt;=20%,#REF!&lt;40%)</formula>
    </cfRule>
  </conditionalFormatting>
  <conditionalFormatting sqref="N1 M1:M2 M4:M15">
    <cfRule type="expression" dxfId="230" priority="3549">
      <formula>AND(ISNUMBER(O1),ISNUMBER(M1),O1&gt;=40%)</formula>
    </cfRule>
    <cfRule type="expression" dxfId="229" priority="3550">
      <formula>AND(ISNUMBER(O1),ISNUMBER(M1),O1&lt;20%)</formula>
    </cfRule>
    <cfRule type="expression" dxfId="228" priority="3551">
      <formula>AND(ISNUMBER(O1),ISNUMBER(M1),O1&gt;=20%,O1&lt;40%)</formula>
    </cfRule>
  </conditionalFormatting>
  <conditionalFormatting sqref="AA3 AA1:AF1 AA14:AF14">
    <cfRule type="expression" dxfId="227" priority="86">
      <formula>LEFT($B1,4)="_Mil"</formula>
    </cfRule>
  </conditionalFormatting>
  <conditionalFormatting sqref="AA3 AA1:AF1 AA14:AF14">
    <cfRule type="expression" dxfId="226" priority="85">
      <formula>AND(ISNUMBER(AA1),ROUND(AA1,0)&lt;0)</formula>
    </cfRule>
  </conditionalFormatting>
  <conditionalFormatting sqref="AD1 AA1:AB1">
    <cfRule type="expression" dxfId="225" priority="87">
      <formula>AND(ISNUMBER(AD1),ISNUMBER(AA1),AD1&gt;=40%)</formula>
    </cfRule>
    <cfRule type="expression" dxfId="224" priority="88">
      <formula>AND(ISNUMBER(AD1),ISNUMBER(AA1),AD1&lt;20%)</formula>
    </cfRule>
    <cfRule type="expression" dxfId="223" priority="89">
      <formula>AND(ISNUMBER(AD1),ISNUMBER(AA1),AD1&gt;=20%,AD1&lt;40%)</formula>
    </cfRule>
  </conditionalFormatting>
  <conditionalFormatting sqref="AD14 AB3:AC3 AA14">
    <cfRule type="expression" dxfId="222" priority="82">
      <formula>AND(ISNUMBER(AG3),ISNUMBER(AA3),AG3&gt;=40%)</formula>
    </cfRule>
    <cfRule type="expression" dxfId="221" priority="83">
      <formula>AND(ISNUMBER(AG3),ISNUMBER(AA3),AG3&lt;20%)</formula>
    </cfRule>
    <cfRule type="expression" dxfId="220" priority="84">
      <formula>AND(ISNUMBER(AG3),ISNUMBER(AA3),AG3&gt;=20%,AG3&lt;40%)</formula>
    </cfRule>
  </conditionalFormatting>
  <conditionalFormatting sqref="AA3">
    <cfRule type="expression" dxfId="219" priority="90">
      <formula>AND(ISNUMBER(#REF!),ISNUMBER(AA3),#REF!&gt;=40%)</formula>
    </cfRule>
    <cfRule type="expression" dxfId="218" priority="91">
      <formula>AND(ISNUMBER(#REF!),ISNUMBER(AA3),#REF!&lt;20%)</formula>
    </cfRule>
    <cfRule type="expression" dxfId="217" priority="92">
      <formula>AND(ISNUMBER(#REF!),ISNUMBER(AA3),#REF!&gt;=20%,#REF!&lt;40%)</formula>
    </cfRule>
  </conditionalFormatting>
  <conditionalFormatting sqref="AB3">
    <cfRule type="expression" dxfId="216" priority="78">
      <formula>LEFT($B3,4)="_Mil"</formula>
    </cfRule>
  </conditionalFormatting>
  <conditionalFormatting sqref="AB3">
    <cfRule type="expression" dxfId="215" priority="77">
      <formula>AND(ISNUMBER(AB3),ROUND(AB3,0)&lt;0)</formula>
    </cfRule>
  </conditionalFormatting>
  <conditionalFormatting sqref="AB14:AC14 AH14:AL14">
    <cfRule type="expression" dxfId="214" priority="79">
      <formula>AND(ISNUMBER(AG14),ISNUMBER(AB14),AG14&gt;=40%)</formula>
    </cfRule>
    <cfRule type="expression" dxfId="213" priority="80">
      <formula>AND(ISNUMBER(AG14),ISNUMBER(AB14),AG14&lt;20%)</formula>
    </cfRule>
    <cfRule type="expression" dxfId="212" priority="81">
      <formula>AND(ISNUMBER(AG14),ISNUMBER(AB14),AG14&gt;=20%,AG14&lt;40%)</formula>
    </cfRule>
  </conditionalFormatting>
  <conditionalFormatting sqref="AC3">
    <cfRule type="expression" dxfId="211" priority="73">
      <formula>LEFT($B3,4)="_Mil"</formula>
    </cfRule>
  </conditionalFormatting>
  <conditionalFormatting sqref="AC3">
    <cfRule type="expression" dxfId="210" priority="72">
      <formula>AND(ISNUMBER(AC3),ROUND(AC3,0)&lt;0)</formula>
    </cfRule>
  </conditionalFormatting>
  <conditionalFormatting sqref="AC1">
    <cfRule type="expression" dxfId="209" priority="74">
      <formula>AND(ISNUMBER(AF1),ISNUMBER(AC1),AF1&gt;=40%)</formula>
    </cfRule>
    <cfRule type="expression" dxfId="208" priority="75">
      <formula>AND(ISNUMBER(AF1),ISNUMBER(AC1),AF1&lt;20%)</formula>
    </cfRule>
    <cfRule type="expression" dxfId="207" priority="76">
      <formula>AND(ISNUMBER(AF1),ISNUMBER(AC1),AF1&gt;=20%,AF1&lt;40%)</formula>
    </cfRule>
  </conditionalFormatting>
  <conditionalFormatting sqref="AD3">
    <cfRule type="expression" dxfId="206" priority="68">
      <formula>LEFT($B3,4)="_Mil"</formula>
    </cfRule>
  </conditionalFormatting>
  <conditionalFormatting sqref="AD3">
    <cfRule type="expression" dxfId="205" priority="67">
      <formula>AND(ISNUMBER(AD3),ROUND(AD3,0)&lt;0)</formula>
    </cfRule>
  </conditionalFormatting>
  <conditionalFormatting sqref="AD3">
    <cfRule type="expression" dxfId="204" priority="69">
      <formula>AND(ISNUMBER(AJ3),ISNUMBER(AD3),AJ3&gt;=40%)</formula>
    </cfRule>
    <cfRule type="expression" dxfId="203" priority="70">
      <formula>AND(ISNUMBER(AJ3),ISNUMBER(AD3),AJ3&lt;20%)</formula>
    </cfRule>
    <cfRule type="expression" dxfId="202" priority="71">
      <formula>AND(ISNUMBER(AJ3),ISNUMBER(AD3),AJ3&gt;=20%,AJ3&lt;40%)</formula>
    </cfRule>
  </conditionalFormatting>
  <conditionalFormatting sqref="AE1:AF1">
    <cfRule type="expression" dxfId="201" priority="62">
      <formula>AND(ISNUMBER(AG1),ISNUMBER(AE1),AG1&lt;20%)</formula>
    </cfRule>
    <cfRule type="expression" dxfId="200" priority="63">
      <formula>AND(ISNUMBER(AG1),ISNUMBER(AE1),AG1&gt;=40%)</formula>
    </cfRule>
  </conditionalFormatting>
  <conditionalFormatting sqref="AE14">
    <cfRule type="expression" dxfId="199" priority="64">
      <formula>AND(ISNUMBER(AL14),ISNUMBER(AE14),AL14&gt;=40%)</formula>
    </cfRule>
    <cfRule type="expression" dxfId="198" priority="65">
      <formula>AND(ISNUMBER(AL14),ISNUMBER(AE14),AL14&lt;20%)</formula>
    </cfRule>
    <cfRule type="expression" dxfId="197" priority="66">
      <formula>AND(ISNUMBER(AL14),ISNUMBER(AE14),AL14&gt;=20%,AL14&lt;40%)</formula>
    </cfRule>
  </conditionalFormatting>
  <conditionalFormatting sqref="AE3">
    <cfRule type="expression" dxfId="196" priority="58">
      <formula>LEFT($B3,4)="_Mil"</formula>
    </cfRule>
  </conditionalFormatting>
  <conditionalFormatting sqref="AE3">
    <cfRule type="expression" dxfId="195" priority="57">
      <formula>AND(ISNUMBER(AE3),ROUND(AE3,0)&lt;0)</formula>
    </cfRule>
  </conditionalFormatting>
  <conditionalFormatting sqref="AE3">
    <cfRule type="expression" dxfId="194" priority="59">
      <formula>AND(ISNUMBER(AK3),ISNUMBER(AE3),AK3&gt;=40%)</formula>
    </cfRule>
    <cfRule type="expression" dxfId="193" priority="60">
      <formula>AND(ISNUMBER(AK3),ISNUMBER(AE3),AK3&lt;20%)</formula>
    </cfRule>
    <cfRule type="expression" dxfId="192" priority="61">
      <formula>AND(ISNUMBER(AK3),ISNUMBER(AE3),AK3&gt;=20%,AK3&lt;40%)</formula>
    </cfRule>
  </conditionalFormatting>
  <conditionalFormatting sqref="AF3">
    <cfRule type="expression" dxfId="191" priority="50">
      <formula>LEFT($B3,4)="_Mil"</formula>
    </cfRule>
  </conditionalFormatting>
  <conditionalFormatting sqref="AF3">
    <cfRule type="expression" dxfId="190" priority="49">
      <formula>AND(ISNUMBER(AF3),ROUND(AF3,0)&lt;0)</formula>
    </cfRule>
  </conditionalFormatting>
  <conditionalFormatting sqref="AF3">
    <cfRule type="expression" dxfId="189" priority="51">
      <formula>AND(ISNUMBER(AL3),ISNUMBER(AF3),AL3&gt;=40%)</formula>
    </cfRule>
    <cfRule type="expression" dxfId="188" priority="52">
      <formula>AND(ISNUMBER(AL3),ISNUMBER(AF3),AL3&lt;20%)</formula>
    </cfRule>
    <cfRule type="expression" dxfId="187" priority="53">
      <formula>AND(ISNUMBER(AL3),ISNUMBER(AF3),AL3&gt;=20%,AL3&lt;40%)</formula>
    </cfRule>
  </conditionalFormatting>
  <conditionalFormatting sqref="AG1">
    <cfRule type="expression" dxfId="186" priority="46">
      <formula>AND(ISNUMBER(AI1),ISNUMBER(AG1),AI1&gt;=20%,AI1&lt;40%)</formula>
    </cfRule>
    <cfRule type="expression" dxfId="185" priority="47">
      <formula>AND(ISNUMBER(AI1),ISNUMBER(AG1),AI1&gt;=40%)</formula>
    </cfRule>
    <cfRule type="expression" dxfId="184" priority="48">
      <formula>AND(ISNUMBER(AI1),ISNUMBER(AG1),AI1&lt;20%)</formula>
    </cfRule>
  </conditionalFormatting>
  <conditionalFormatting sqref="AG3">
    <cfRule type="expression" dxfId="183" priority="40">
      <formula>LEFT($B3,4)="_Mil"</formula>
    </cfRule>
  </conditionalFormatting>
  <conditionalFormatting sqref="AG3">
    <cfRule type="expression" dxfId="182" priority="39">
      <formula>AND(ISNUMBER(AG3),ROUND(AG3,0)&lt;0)</formula>
    </cfRule>
  </conditionalFormatting>
  <conditionalFormatting sqref="AG3">
    <cfRule type="expression" dxfId="181" priority="41">
      <formula>AND(ISNUMBER(AM3),ISNUMBER(AG3),AM3&gt;=40%)</formula>
    </cfRule>
    <cfRule type="expression" dxfId="180" priority="42">
      <formula>AND(ISNUMBER(AM3),ISNUMBER(AG3),AM3&lt;20%)</formula>
    </cfRule>
    <cfRule type="expression" dxfId="179" priority="43">
      <formula>AND(ISNUMBER(AM3),ISNUMBER(AG3),AM3&gt;=20%,AM3&lt;40%)</formula>
    </cfRule>
  </conditionalFormatting>
  <conditionalFormatting sqref="AM14:AS14">
    <cfRule type="expression" dxfId="178" priority="36">
      <formula>AND(ISNUMBER(AV14),ISNUMBER(AM14),AV14&gt;=40%)</formula>
    </cfRule>
    <cfRule type="expression" dxfId="177" priority="37">
      <formula>AND(ISNUMBER(AV14),ISNUMBER(AM14),AV14&lt;20%)</formula>
    </cfRule>
    <cfRule type="expression" dxfId="176" priority="38">
      <formula>AND(ISNUMBER(AV14),ISNUMBER(AM14),AV14&gt;=20%,AV14&lt;40%)</formula>
    </cfRule>
  </conditionalFormatting>
  <conditionalFormatting sqref="AH3">
    <cfRule type="expression" dxfId="175" priority="27">
      <formula>LEFT($B3,4)="_Mil"</formula>
    </cfRule>
  </conditionalFormatting>
  <conditionalFormatting sqref="AH3">
    <cfRule type="expression" dxfId="174" priority="26">
      <formula>AND(ISNUMBER(AH3),ROUND(AH3,0)&lt;0)</formula>
    </cfRule>
  </conditionalFormatting>
  <conditionalFormatting sqref="AH3">
    <cfRule type="expression" dxfId="173" priority="28">
      <formula>AND(ISNUMBER(AR3),ISNUMBER(AH3),AR3&gt;=40%)</formula>
    </cfRule>
    <cfRule type="expression" dxfId="172" priority="29">
      <formula>AND(ISNUMBER(AR3),ISNUMBER(AH3),AR3&lt;20%)</formula>
    </cfRule>
    <cfRule type="expression" dxfId="171" priority="30">
      <formula>AND(ISNUMBER(AR3),ISNUMBER(AH3),AR3&gt;=20%,AR3&lt;40%)</formula>
    </cfRule>
  </conditionalFormatting>
  <conditionalFormatting sqref="AI3:AL3">
    <cfRule type="expression" dxfId="170" priority="22">
      <formula>LEFT($B3,4)="_Mil"</formula>
    </cfRule>
  </conditionalFormatting>
  <conditionalFormatting sqref="AI3:AL3">
    <cfRule type="expression" dxfId="169" priority="21">
      <formula>AND(ISNUMBER(AI3),ROUND(AI3,0)&lt;0)</formula>
    </cfRule>
  </conditionalFormatting>
  <conditionalFormatting sqref="AI3:AL3">
    <cfRule type="expression" dxfId="168" priority="23">
      <formula>AND(ISNUMBER(AS3),ISNUMBER(AI3),AS3&gt;=40%)</formula>
    </cfRule>
    <cfRule type="expression" dxfId="167" priority="24">
      <formula>AND(ISNUMBER(AS3),ISNUMBER(AI3),AS3&lt;20%)</formula>
    </cfRule>
    <cfRule type="expression" dxfId="166" priority="25">
      <formula>AND(ISNUMBER(AS3),ISNUMBER(AI3),AS3&gt;=20%,AS3&lt;40%)</formula>
    </cfRule>
  </conditionalFormatting>
  <conditionalFormatting sqref="AM3:AN3">
    <cfRule type="expression" dxfId="165" priority="12">
      <formula>LEFT($B3,4)="_Mil"</formula>
    </cfRule>
  </conditionalFormatting>
  <conditionalFormatting sqref="AM3:AN3">
    <cfRule type="expression" dxfId="164" priority="11">
      <formula>AND(ISNUMBER(AM3),ROUND(AM3,0)&lt;0)</formula>
    </cfRule>
  </conditionalFormatting>
  <conditionalFormatting sqref="AM3:AN3">
    <cfRule type="expression" dxfId="163" priority="13">
      <formula>AND(ISNUMBER(BA3),ISNUMBER(AM3),BA3&gt;=40%)</formula>
    </cfRule>
    <cfRule type="expression" dxfId="162" priority="14">
      <formula>AND(ISNUMBER(BA3),ISNUMBER(AM3),BA3&lt;20%)</formula>
    </cfRule>
    <cfRule type="expression" dxfId="161" priority="15">
      <formula>AND(ISNUMBER(BA3),ISNUMBER(AM3),BA3&gt;=20%,BA3&lt;40%)</formula>
    </cfRule>
  </conditionalFormatting>
  <conditionalFormatting sqref="AO3:AQ3">
    <cfRule type="expression" dxfId="160" priority="7">
      <formula>LEFT($B3,4)="_Mil"</formula>
    </cfRule>
  </conditionalFormatting>
  <conditionalFormatting sqref="AO3:AQ3">
    <cfRule type="expression" dxfId="159" priority="6">
      <formula>AND(ISNUMBER(AO3),ROUND(AO3,0)&lt;0)</formula>
    </cfRule>
  </conditionalFormatting>
  <conditionalFormatting sqref="AO3:AQ3">
    <cfRule type="expression" dxfId="158" priority="8">
      <formula>AND(ISNUMBER(BC3),ISNUMBER(AO3),BC3&gt;=40%)</formula>
    </cfRule>
    <cfRule type="expression" dxfId="157" priority="9">
      <formula>AND(ISNUMBER(BC3),ISNUMBER(AO3),BC3&lt;20%)</formula>
    </cfRule>
    <cfRule type="expression" dxfId="156" priority="10">
      <formula>AND(ISNUMBER(BC3),ISNUMBER(AO3),BC3&gt;=20%,BC3&lt;40%)</formula>
    </cfRule>
  </conditionalFormatting>
  <conditionalFormatting sqref="AR3:AS3">
    <cfRule type="expression" dxfId="155" priority="2">
      <formula>LEFT($B3,4)="_Mil"</formula>
    </cfRule>
  </conditionalFormatting>
  <conditionalFormatting sqref="AR3:AS3">
    <cfRule type="expression" dxfId="154" priority="1">
      <formula>AND(ISNUMBER(AR3),ROUND(AR3,0)&lt;0)</formula>
    </cfRule>
  </conditionalFormatting>
  <conditionalFormatting sqref="AR3:AS3">
    <cfRule type="expression" dxfId="153" priority="3">
      <formula>AND(ISNUMBER(BF3),ISNUMBER(AR3),BF3&gt;=40%)</formula>
    </cfRule>
    <cfRule type="expression" dxfId="152" priority="4">
      <formula>AND(ISNUMBER(BF3),ISNUMBER(AR3),BF3&lt;20%)</formula>
    </cfRule>
    <cfRule type="expression" dxfId="151" priority="5">
      <formula>AND(ISNUMBER(BF3),ISNUMBER(AR3),BF3&gt;=20%,BF3&lt;40%)</formula>
    </cfRule>
  </conditionalFormatting>
  <conditionalFormatting sqref="T1 J1">
    <cfRule type="expression" dxfId="150" priority="3573">
      <formula>AND(ISNUMBER(K1),ISNUMBER(J1),K1&gt;=40%)</formula>
    </cfRule>
    <cfRule type="expression" dxfId="149" priority="3574">
      <formula>AND(ISNUMBER(K1),ISNUMBER(J1),K1&lt;20%)</formula>
    </cfRule>
    <cfRule type="expression" dxfId="148" priority="3575">
      <formula>AND(ISNUMBER(K1),ISNUMBER(J1),K1&gt;=20%,K1&lt;40%)</formula>
    </cfRule>
  </conditionalFormatting>
  <conditionalFormatting sqref="U1:X1 G1 P1:S1 AJ1:AL1">
    <cfRule type="expression" dxfId="147" priority="3576">
      <formula>AND(ISNUMBER(#REF!),ISNUMBER(G1),#REF!&gt;=40%)</formula>
    </cfRule>
    <cfRule type="expression" dxfId="146" priority="3577">
      <formula>AND(ISNUMBER(#REF!),ISNUMBER(G1),#REF!&lt;20%)</formula>
    </cfRule>
    <cfRule type="expression" dxfId="145" priority="3578">
      <formula>AND(ISNUMBER(#REF!),ISNUMBER(G1),#REF!&gt;=20%,#REF!&lt;40%)</formula>
    </cfRule>
  </conditionalFormatting>
  <conditionalFormatting sqref="U14 R14:S14 N14 AG14">
    <cfRule type="expression" dxfId="144" priority="3585">
      <formula>AND(ISNUMBER(#REF!),ISNUMBER(N14),#REF!&gt;=40%)</formula>
    </cfRule>
    <cfRule type="expression" dxfId="143" priority="3586">
      <formula>AND(ISNUMBER(#REF!),ISNUMBER(N14),#REF!&lt;20%)</formula>
    </cfRule>
    <cfRule type="expression" dxfId="142" priority="3587">
      <formula>AND(ISNUMBER(#REF!),ISNUMBER(N14),#REF!&gt;=20%,#REF!&lt;40%)</formula>
    </cfRule>
  </conditionalFormatting>
  <conditionalFormatting sqref="K14">
    <cfRule type="expression" dxfId="141" priority="3695">
      <formula>AND(ISNUMBER(#REF!),ISNUMBER(K14),#REF!&gt;=40%)</formula>
    </cfRule>
    <cfRule type="expression" dxfId="140" priority="3696">
      <formula>AND(ISNUMBER(#REF!),ISNUMBER(K14),#REF!&lt;20%)</formula>
    </cfRule>
    <cfRule type="expression" dxfId="139" priority="3697">
      <formula>AND(ISNUMBER(#REF!),ISNUMBER(K14),#REF!&gt;=20%,#REF!&lt;40%)</formula>
    </cfRule>
  </conditionalFormatting>
  <conditionalFormatting sqref="L1">
    <cfRule type="expression" dxfId="138" priority="3723">
      <formula>AND(ISNUMBER(M1),ISNUMBER(L1),M1&lt;20%)</formula>
    </cfRule>
    <cfRule type="expression" dxfId="137" priority="3724">
      <formula>AND(ISNUMBER(M1),ISNUMBER(L1),M1&gt;=40%)</formula>
    </cfRule>
  </conditionalFormatting>
  <conditionalFormatting sqref="I14:J14 O14:Q14">
    <cfRule type="expression" dxfId="136" priority="3736">
      <formula>AND(ISNUMBER(#REF!),ISNUMBER(I14),#REF!&gt;=40%)</formula>
    </cfRule>
    <cfRule type="expression" dxfId="135" priority="3737">
      <formula>AND(ISNUMBER(#REF!),ISNUMBER(I14),#REF!&lt;20%)</formula>
    </cfRule>
    <cfRule type="expression" dxfId="134" priority="3738">
      <formula>AND(ISNUMBER(#REF!),ISNUMBER(I14),#REF!&gt;=20%,#REF!&lt;40%)</formula>
    </cfRule>
  </conditionalFormatting>
  <conditionalFormatting sqref="I1">
    <cfRule type="expression" dxfId="133" priority="3747">
      <formula>AND(ISNUMBER(J1),ISNUMBER(I1),J1&gt;=20%,J1&lt;40%)</formula>
    </cfRule>
  </conditionalFormatting>
  <conditionalFormatting sqref="V14:W14">
    <cfRule type="expression" dxfId="132" priority="3748">
      <formula>AND(ISNUMBER(#REF!),ISNUMBER(V14),#REF!&gt;=40%)</formula>
    </cfRule>
    <cfRule type="expression" dxfId="131" priority="3749">
      <formula>AND(ISNUMBER(#REF!),ISNUMBER(V14),#REF!&lt;20%)</formula>
    </cfRule>
    <cfRule type="expression" dxfId="130" priority="3750">
      <formula>AND(ISNUMBER(#REF!),ISNUMBER(V14),#REF!&gt;=20%,#REF!&lt;40%)</formula>
    </cfRule>
  </conditionalFormatting>
  <conditionalFormatting sqref="Y1:Z1">
    <cfRule type="expression" dxfId="129" priority="3751">
      <formula>AND(ISNUMBER(#REF!),ISNUMBER(Y1),#REF!&gt;=40%)</formula>
    </cfRule>
    <cfRule type="expression" dxfId="128" priority="3752">
      <formula>AND(ISNUMBER(#REF!),ISNUMBER(Y1),#REF!&lt;20%)</formula>
    </cfRule>
    <cfRule type="expression" dxfId="127" priority="3753">
      <formula>AND(ISNUMBER(#REF!),ISNUMBER(Y1),#REF!&gt;=20%,#REF!&lt;40%)</formula>
    </cfRule>
  </conditionalFormatting>
  <conditionalFormatting sqref="AF14">
    <cfRule type="expression" dxfId="126" priority="3754">
      <formula>AND(ISNUMBER(#REF!),ISNUMBER(AF14),#REF!&gt;=40%)</formula>
    </cfRule>
    <cfRule type="expression" dxfId="125" priority="3755">
      <formula>AND(ISNUMBER(#REF!),ISNUMBER(AF14),#REF!&lt;20%)</formula>
    </cfRule>
    <cfRule type="expression" dxfId="124" priority="3756">
      <formula>AND(ISNUMBER(#REF!),ISNUMBER(AF14),#REF!&gt;=20%,#REF!&lt;40%)</formula>
    </cfRule>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E4E38-896F-1B46-A69F-ECEB81FFCCEC}">
  <dimension ref="A1:AZ16"/>
  <sheetViews>
    <sheetView zoomScale="120" zoomScaleNormal="120" workbookViewId="0">
      <selection activeCell="AD3" sqref="AD3:AZ3"/>
    </sheetView>
  </sheetViews>
  <sheetFormatPr baseColWidth="10" defaultRowHeight="16" x14ac:dyDescent="0.2"/>
  <cols>
    <col min="1" max="1" width="30.83203125" customWidth="1"/>
    <col min="2" max="2" width="25.83203125" customWidth="1"/>
    <col min="3" max="3" width="21.5" customWidth="1"/>
    <col min="4" max="4" width="7.83203125" customWidth="1"/>
    <col min="5" max="5" width="20.83203125" customWidth="1"/>
    <col min="6" max="6" width="27.1640625" customWidth="1"/>
    <col min="7" max="7" width="12.83203125" style="243" customWidth="1"/>
  </cols>
  <sheetData>
    <row r="1" spans="1:52" ht="25" thickBot="1" x14ac:dyDescent="0.25">
      <c r="A1" s="153" t="s">
        <v>1239</v>
      </c>
      <c r="B1" s="153"/>
      <c r="C1" s="153"/>
      <c r="D1" s="153"/>
      <c r="E1" s="497"/>
      <c r="F1" s="497"/>
      <c r="G1" s="26" t="s">
        <v>1277</v>
      </c>
      <c r="H1" s="50"/>
      <c r="I1" s="50"/>
      <c r="J1" s="50"/>
      <c r="K1" s="50"/>
      <c r="L1" s="50"/>
      <c r="M1" s="50"/>
      <c r="N1" s="50"/>
      <c r="O1" s="50"/>
      <c r="P1" s="50"/>
      <c r="Q1" s="50"/>
      <c r="R1" s="50"/>
      <c r="S1" s="50"/>
      <c r="T1" s="50"/>
      <c r="U1" s="50"/>
      <c r="V1" s="50"/>
      <c r="W1" s="498"/>
      <c r="X1" s="26" t="s">
        <v>1278</v>
      </c>
      <c r="Y1" s="50"/>
      <c r="Z1" s="50"/>
      <c r="AA1" s="50"/>
      <c r="AB1" s="50"/>
      <c r="AC1" s="50"/>
      <c r="AD1" s="26" t="s">
        <v>1279</v>
      </c>
      <c r="AE1" s="50"/>
      <c r="AF1" s="50"/>
      <c r="AG1" s="50"/>
      <c r="AH1" s="50"/>
      <c r="AI1" s="50"/>
      <c r="AJ1" s="50"/>
      <c r="AK1" s="50"/>
      <c r="AL1" s="50"/>
      <c r="AM1" s="50"/>
      <c r="AN1" s="50"/>
      <c r="AO1" s="50"/>
      <c r="AP1" s="50"/>
      <c r="AQ1" s="50"/>
      <c r="AR1" s="50"/>
      <c r="AS1" s="50"/>
      <c r="AT1" s="498"/>
      <c r="AU1" s="26" t="s">
        <v>1280</v>
      </c>
      <c r="AV1" s="50"/>
      <c r="AW1" s="50"/>
      <c r="AX1" s="50"/>
      <c r="AY1" s="50"/>
      <c r="AZ1" s="50"/>
    </row>
    <row r="2" spans="1:52" ht="19" x14ac:dyDescent="0.25">
      <c r="A2" s="554" t="s">
        <v>1058</v>
      </c>
      <c r="B2" s="555"/>
      <c r="C2" s="499"/>
      <c r="D2" s="499"/>
      <c r="E2" s="7"/>
      <c r="F2" s="7"/>
      <c r="G2" s="51" t="s">
        <v>3</v>
      </c>
      <c r="H2" s="7"/>
      <c r="I2" s="500"/>
      <c r="J2" s="500"/>
      <c r="K2" s="500"/>
      <c r="L2" s="51"/>
      <c r="M2" s="51"/>
      <c r="N2" s="51"/>
      <c r="O2" s="51"/>
      <c r="P2" s="51"/>
      <c r="Q2" s="51"/>
      <c r="R2" s="51"/>
      <c r="S2" s="51"/>
      <c r="T2" s="51"/>
      <c r="U2" s="51"/>
      <c r="V2" s="51"/>
      <c r="W2" s="501"/>
      <c r="X2" s="51" t="s">
        <v>3</v>
      </c>
      <c r="Y2" s="51"/>
      <c r="Z2" s="51"/>
      <c r="AD2" s="51" t="s">
        <v>3</v>
      </c>
      <c r="AE2" s="7"/>
      <c r="AF2" s="500"/>
      <c r="AG2" s="500"/>
      <c r="AH2" s="500"/>
      <c r="AI2" s="51"/>
      <c r="AJ2" s="51"/>
      <c r="AK2" s="51"/>
      <c r="AL2" s="51"/>
      <c r="AM2" s="51"/>
      <c r="AN2" s="51"/>
      <c r="AO2" s="51"/>
      <c r="AP2" s="51"/>
      <c r="AQ2" s="51"/>
      <c r="AR2" s="51"/>
      <c r="AS2" s="51"/>
      <c r="AT2" s="501"/>
      <c r="AU2" s="51" t="s">
        <v>3</v>
      </c>
      <c r="AV2" s="51"/>
      <c r="AW2" s="51"/>
    </row>
    <row r="3" spans="1:52" ht="137" customHeight="1" thickBot="1" x14ac:dyDescent="0.25">
      <c r="A3" s="556"/>
      <c r="B3" s="557"/>
      <c r="C3" s="499"/>
      <c r="D3" s="499"/>
      <c r="E3" s="502"/>
      <c r="F3" s="502"/>
      <c r="G3" s="562" t="s">
        <v>1218</v>
      </c>
      <c r="H3" s="562" t="s">
        <v>1219</v>
      </c>
      <c r="I3" s="563" t="s">
        <v>1230</v>
      </c>
      <c r="J3" s="563" t="s">
        <v>1231</v>
      </c>
      <c r="K3" s="563" t="s">
        <v>1232</v>
      </c>
      <c r="L3" s="564" t="s">
        <v>1227</v>
      </c>
      <c r="M3" s="564" t="s">
        <v>1228</v>
      </c>
      <c r="N3" s="564" t="s">
        <v>1229</v>
      </c>
      <c r="O3" s="565" t="s">
        <v>1220</v>
      </c>
      <c r="P3" s="562" t="s">
        <v>1221</v>
      </c>
      <c r="Q3" s="563" t="s">
        <v>1233</v>
      </c>
      <c r="R3" s="563" t="s">
        <v>1234</v>
      </c>
      <c r="S3" s="563" t="s">
        <v>1235</v>
      </c>
      <c r="T3" s="564" t="s">
        <v>1236</v>
      </c>
      <c r="U3" s="564" t="s">
        <v>1237</v>
      </c>
      <c r="V3" s="564" t="s">
        <v>1238</v>
      </c>
      <c r="W3" s="565" t="s">
        <v>1222</v>
      </c>
      <c r="X3" s="566" t="s">
        <v>1223</v>
      </c>
      <c r="Y3" s="564" t="s">
        <v>546</v>
      </c>
      <c r="Z3" s="564" t="s">
        <v>547</v>
      </c>
      <c r="AA3" s="564" t="s">
        <v>548</v>
      </c>
      <c r="AB3" s="564" t="s">
        <v>549</v>
      </c>
      <c r="AC3" s="564" t="s">
        <v>1224</v>
      </c>
      <c r="AD3" s="567" t="s">
        <v>1218</v>
      </c>
      <c r="AE3" s="567" t="s">
        <v>1219</v>
      </c>
      <c r="AF3" s="503" t="s">
        <v>1230</v>
      </c>
      <c r="AG3" s="503" t="s">
        <v>1231</v>
      </c>
      <c r="AH3" s="503" t="s">
        <v>1232</v>
      </c>
      <c r="AI3" s="504" t="s">
        <v>1227</v>
      </c>
      <c r="AJ3" s="504" t="s">
        <v>1228</v>
      </c>
      <c r="AK3" s="504" t="s">
        <v>1229</v>
      </c>
      <c r="AL3" s="505" t="s">
        <v>1220</v>
      </c>
      <c r="AM3" s="567" t="s">
        <v>1221</v>
      </c>
      <c r="AN3" s="503" t="s">
        <v>1233</v>
      </c>
      <c r="AO3" s="503" t="s">
        <v>1234</v>
      </c>
      <c r="AP3" s="503" t="s">
        <v>1235</v>
      </c>
      <c r="AQ3" s="504" t="s">
        <v>1236</v>
      </c>
      <c r="AR3" s="504" t="s">
        <v>1237</v>
      </c>
      <c r="AS3" s="504" t="s">
        <v>1238</v>
      </c>
      <c r="AT3" s="505" t="s">
        <v>1222</v>
      </c>
      <c r="AU3" s="568" t="s">
        <v>1223</v>
      </c>
      <c r="AV3" s="504" t="s">
        <v>546</v>
      </c>
      <c r="AW3" s="504" t="s">
        <v>547</v>
      </c>
      <c r="AX3" s="504" t="s">
        <v>548</v>
      </c>
      <c r="AY3" s="504" t="s">
        <v>549</v>
      </c>
      <c r="AZ3" s="504" t="s">
        <v>1224</v>
      </c>
    </row>
    <row r="4" spans="1:52" x14ac:dyDescent="0.2">
      <c r="A4" s="506"/>
      <c r="B4" s="506"/>
      <c r="C4" s="506"/>
      <c r="D4" s="506"/>
      <c r="E4" s="506"/>
      <c r="F4" s="506"/>
      <c r="G4" s="507">
        <f ca="1">SUBTOTAL(109,G$15:INDEX(G:G,COUNTA($B:$B)+14-COUNTA($B$1:$B$14)))</f>
        <v>1199.7117496568576</v>
      </c>
      <c r="H4" s="507">
        <f ca="1">SUBTOTAL(109,H$15:INDEX(H:H,COUNTA($B:$B)+14-COUNTA($B$1:$B$14)))</f>
        <v>678.66547343564116</v>
      </c>
      <c r="I4" s="54"/>
      <c r="J4" s="54"/>
      <c r="K4" s="54">
        <f ca="1">SUBTOTAL(109,K$15:INDEX(K:K,COUNTA($B:$B)+14-COUNTA($B$1:$B$14)))</f>
        <v>158.83379108327216</v>
      </c>
      <c r="L4" s="54">
        <f ca="1">SUBTOTAL(109,L$15:INDEX(L:L,COUNTA($B:$B)+14-COUNTA($B$1:$B$14)))</f>
        <v>142.17554695452679</v>
      </c>
      <c r="M4" s="54">
        <f ca="1">SUBTOTAL(109,M$15:INDEX(M:M,COUNTA($B:$B)+14-COUNTA($B$1:$B$14)))</f>
        <v>78.320999841488998</v>
      </c>
      <c r="N4" s="54">
        <f ca="1">SUBTOTAL(109,N$15:INDEX(N:N,COUNTA($B:$B)+14-COUNTA($B$1:$B$14)))</f>
        <v>191.94468212302445</v>
      </c>
      <c r="O4" s="507">
        <f ca="1">SUBTOTAL(109,O$15:INDEX(O:O,COUNTA($B:$B)+14-COUNTA($B$1:$B$14)))</f>
        <v>107.39045343332862</v>
      </c>
      <c r="P4" s="507">
        <f ca="1">SUBTOTAL(109,P$15:INDEX(P:P,COUNTA($B:$B)+14-COUNTA($B$1:$B$14)))</f>
        <v>521.04627622121643</v>
      </c>
      <c r="Q4" s="54"/>
      <c r="R4" s="54"/>
      <c r="S4" s="54">
        <f ca="1">SUBTOTAL(109,S$15:INDEX(S:S,COUNTA($B:$B)+14-COUNTA($B$1:$B$14)))</f>
        <v>146.54145032972525</v>
      </c>
      <c r="T4" s="54">
        <f ca="1">SUBTOTAL(109,T$15:INDEX(T:T,COUNTA($B:$B)+14-COUNTA($B$1:$B$14)))</f>
        <v>19.969376567895281</v>
      </c>
      <c r="U4" s="54">
        <f ca="1">SUBTOTAL(109,U$15:INDEX(U:U,COUNTA($B:$B)+14-COUNTA($B$1:$B$14)))</f>
        <v>142.08385619114298</v>
      </c>
      <c r="V4" s="54">
        <f ca="1">SUBTOTAL(109,V$15:INDEX(V:V,COUNTA($B:$B)+14-COUNTA($B$1:$B$14)))</f>
        <v>142.48491839961324</v>
      </c>
      <c r="W4" s="507">
        <f ca="1">SUBTOTAL(109,W$15:INDEX(W:W,COUNTA($B:$B)+14-COUNTA($B$1:$B$14)))</f>
        <v>69.966674732839692</v>
      </c>
      <c r="X4" s="54">
        <f ca="1">SUBTOTAL(109,X$15:INDEX(X:X,COUNTA($B:$B)+14-COUNTA($B$1:$B$14)))</f>
        <v>558.42916776486072</v>
      </c>
      <c r="Y4" s="54">
        <f ca="1">SUBTOTAL(109,Y$15:INDEX(Y:Y,COUNTA($B:$B)+14-COUNTA($B$1:$B$14)))</f>
        <v>314.59739220495578</v>
      </c>
      <c r="Z4" s="54">
        <f ca="1">SUBTOTAL(109,Z$15:INDEX(Z:Z,COUNTA($B:$B)+14-COUNTA($B$1:$B$14)))</f>
        <v>45.581125777229879</v>
      </c>
      <c r="AA4" s="54">
        <f ca="1">SUBTOTAL(109,AA$15:INDEX(AA:AA,COUNTA($B:$B)+14-COUNTA($B$1:$B$14)))</f>
        <v>76.367200136634679</v>
      </c>
      <c r="AB4" s="54">
        <f ca="1">SUBTOTAL(109,AB$15:INDEX(AB:AB,COUNTA($B:$B)+14-COUNTA($B$1:$B$14)))</f>
        <v>96.222122867511416</v>
      </c>
      <c r="AC4" s="54">
        <f ca="1">SUBTOTAL(109,AC$15:INDEX(AC:AC,COUNTA($B:$B)+14-COUNTA($B$1:$B$14)))</f>
        <v>25.661326778528942</v>
      </c>
      <c r="AD4" s="507">
        <f>SUBTOTAL(109,AD$15:INDEX(AD:AD,COUNTA($B:$B)+14-COUNTA($B$1:$B$14)))</f>
        <v>0</v>
      </c>
      <c r="AE4" s="507">
        <f>SUBTOTAL(109,AE$15:INDEX(AE:AE,COUNTA($B:$B)+14-COUNTA($B$1:$B$14)))</f>
        <v>0</v>
      </c>
      <c r="AF4" s="54"/>
      <c r="AG4" s="54"/>
      <c r="AH4" s="54">
        <f>SUBTOTAL(109,AH$15:INDEX(AH:AH,COUNTA($B:$B)+14-COUNTA($B$1:$B$14)))</f>
        <v>0</v>
      </c>
      <c r="AI4" s="54">
        <f>SUBTOTAL(109,AI$15:INDEX(AI:AI,COUNTA($B:$B)+14-COUNTA($B$1:$B$14)))</f>
        <v>0</v>
      </c>
      <c r="AJ4" s="54">
        <f>SUBTOTAL(109,AJ$15:INDEX(AJ:AJ,COUNTA($B:$B)+14-COUNTA($B$1:$B$14)))</f>
        <v>0</v>
      </c>
      <c r="AK4" s="54">
        <f>SUBTOTAL(109,AK$15:INDEX(AK:AK,COUNTA($B:$B)+14-COUNTA($B$1:$B$14)))</f>
        <v>0</v>
      </c>
      <c r="AL4" s="507">
        <f>SUBTOTAL(109,AL$15:INDEX(AL:AL,COUNTA($B:$B)+14-COUNTA($B$1:$B$14)))</f>
        <v>0</v>
      </c>
      <c r="AM4" s="507">
        <f>SUBTOTAL(109,AM$15:INDEX(AM:AM,COUNTA($B:$B)+14-COUNTA($B$1:$B$14)))</f>
        <v>0</v>
      </c>
      <c r="AN4" s="54"/>
      <c r="AO4" s="54"/>
      <c r="AP4" s="54">
        <f>SUBTOTAL(109,AP$15:INDEX(AP:AP,COUNTA($B:$B)+14-COUNTA($B$1:$B$14)))</f>
        <v>0</v>
      </c>
      <c r="AQ4" s="54">
        <f>SUBTOTAL(109,AQ$15:INDEX(AQ:AQ,COUNTA($B:$B)+14-COUNTA($B$1:$B$14)))</f>
        <v>0</v>
      </c>
      <c r="AR4" s="54">
        <f>SUBTOTAL(109,AR$15:INDEX(AR:AR,COUNTA($B:$B)+14-COUNTA($B$1:$B$14)))</f>
        <v>0</v>
      </c>
      <c r="AS4" s="54">
        <f>SUBTOTAL(109,AS$15:INDEX(AS:AS,COUNTA($B:$B)+14-COUNTA($B$1:$B$14)))</f>
        <v>0</v>
      </c>
      <c r="AT4" s="507">
        <f>SUBTOTAL(109,AT$15:INDEX(AT:AT,COUNTA($B:$B)+14-COUNTA($B$1:$B$14)))</f>
        <v>0</v>
      </c>
      <c r="AU4" s="54">
        <f>SUBTOTAL(109,AU$15:INDEX(AU:AU,COUNTA($B:$B)+14-COUNTA($B$1:$B$14)))</f>
        <v>0</v>
      </c>
      <c r="AV4" s="54">
        <f>SUBTOTAL(109,AV$15:INDEX(AV:AV,COUNTA($B:$B)+14-COUNTA($B$1:$B$14)))</f>
        <v>0</v>
      </c>
      <c r="AW4" s="54">
        <f>SUBTOTAL(109,AW$15:INDEX(AW:AW,COUNTA($B:$B)+14-COUNTA($B$1:$B$14)))</f>
        <v>0</v>
      </c>
      <c r="AX4" s="54">
        <f>SUBTOTAL(109,AX$15:INDEX(AX:AX,COUNTA($B:$B)+14-COUNTA($B$1:$B$14)))</f>
        <v>0</v>
      </c>
      <c r="AY4" s="54">
        <f>SUBTOTAL(109,AY$15:INDEX(AY:AY,COUNTA($B:$B)+14-COUNTA($B$1:$B$14)))</f>
        <v>0</v>
      </c>
      <c r="AZ4" s="54">
        <f>SUBTOTAL(109,AZ$15:INDEX(AZ:AZ,COUNTA($B:$B)+14-COUNTA($B$1:$B$14)))</f>
        <v>0</v>
      </c>
    </row>
    <row r="5" spans="1:52" x14ac:dyDescent="0.2">
      <c r="A5" s="508" t="s">
        <v>95</v>
      </c>
      <c r="B5" s="508" t="s">
        <v>95</v>
      </c>
      <c r="C5" s="508"/>
      <c r="D5" s="508"/>
      <c r="E5" s="508" t="s">
        <v>95</v>
      </c>
      <c r="F5" s="508" t="s">
        <v>95</v>
      </c>
      <c r="G5" s="509"/>
      <c r="H5" s="509"/>
      <c r="I5" s="510"/>
      <c r="J5" s="510"/>
      <c r="K5" s="510" t="s">
        <v>95</v>
      </c>
      <c r="L5" s="55" t="s">
        <v>106</v>
      </c>
      <c r="M5" s="55"/>
      <c r="N5" s="55"/>
      <c r="O5" s="511"/>
      <c r="P5" s="511"/>
      <c r="Q5" s="510"/>
      <c r="R5" s="510"/>
      <c r="S5" s="510" t="s">
        <v>95</v>
      </c>
      <c r="T5" s="510"/>
      <c r="U5" s="510"/>
      <c r="V5" s="510"/>
      <c r="W5" s="511" t="s">
        <v>106</v>
      </c>
      <c r="X5" s="510" t="s">
        <v>95</v>
      </c>
      <c r="Y5" s="55" t="s">
        <v>106</v>
      </c>
      <c r="Z5" s="55" t="s">
        <v>106</v>
      </c>
      <c r="AD5" s="509"/>
      <c r="AE5" s="509"/>
      <c r="AF5" s="510"/>
      <c r="AG5" s="510"/>
      <c r="AH5" s="510" t="s">
        <v>95</v>
      </c>
      <c r="AI5" s="55" t="s">
        <v>106</v>
      </c>
      <c r="AJ5" s="55"/>
      <c r="AK5" s="55"/>
      <c r="AL5" s="511"/>
      <c r="AM5" s="511"/>
      <c r="AN5" s="510"/>
      <c r="AO5" s="510"/>
      <c r="AP5" s="510" t="s">
        <v>95</v>
      </c>
      <c r="AQ5" s="510"/>
      <c r="AR5" s="510"/>
      <c r="AS5" s="510"/>
      <c r="AT5" s="511" t="s">
        <v>106</v>
      </c>
      <c r="AU5" s="510" t="s">
        <v>95</v>
      </c>
      <c r="AV5" s="55" t="s">
        <v>106</v>
      </c>
      <c r="AW5" s="55" t="s">
        <v>106</v>
      </c>
    </row>
    <row r="6" spans="1:52" x14ac:dyDescent="0.2">
      <c r="A6" s="508" t="s">
        <v>187</v>
      </c>
      <c r="B6" s="508" t="s">
        <v>187</v>
      </c>
      <c r="C6" s="508"/>
      <c r="D6" s="508"/>
      <c r="E6" s="508" t="s">
        <v>187</v>
      </c>
      <c r="F6" s="508" t="s">
        <v>187</v>
      </c>
      <c r="G6" s="509"/>
      <c r="H6" s="509"/>
      <c r="I6" s="510"/>
      <c r="J6" s="510"/>
      <c r="K6" s="510" t="s">
        <v>108</v>
      </c>
      <c r="L6" s="55" t="s">
        <v>89</v>
      </c>
      <c r="M6" s="55"/>
      <c r="N6" s="55"/>
      <c r="O6" s="511"/>
      <c r="P6" s="511"/>
      <c r="Q6" s="510"/>
      <c r="R6" s="510"/>
      <c r="S6" s="510" t="s">
        <v>108</v>
      </c>
      <c r="T6" s="510"/>
      <c r="U6" s="510"/>
      <c r="V6" s="510"/>
      <c r="W6" s="511" t="s">
        <v>89</v>
      </c>
      <c r="X6" s="510" t="s">
        <v>108</v>
      </c>
      <c r="Y6" s="55" t="s">
        <v>89</v>
      </c>
      <c r="Z6" s="55" t="s">
        <v>89</v>
      </c>
      <c r="AD6" s="509"/>
      <c r="AE6" s="509"/>
      <c r="AF6" s="510"/>
      <c r="AG6" s="510"/>
      <c r="AH6" s="510" t="s">
        <v>108</v>
      </c>
      <c r="AI6" s="55" t="s">
        <v>89</v>
      </c>
      <c r="AJ6" s="55"/>
      <c r="AK6" s="55"/>
      <c r="AL6" s="511"/>
      <c r="AM6" s="511"/>
      <c r="AN6" s="510"/>
      <c r="AO6" s="510"/>
      <c r="AP6" s="510" t="s">
        <v>108</v>
      </c>
      <c r="AQ6" s="510"/>
      <c r="AR6" s="510"/>
      <c r="AS6" s="510"/>
      <c r="AT6" s="511" t="s">
        <v>89</v>
      </c>
      <c r="AU6" s="510" t="s">
        <v>108</v>
      </c>
      <c r="AV6" s="55" t="s">
        <v>89</v>
      </c>
      <c r="AW6" s="55" t="s">
        <v>89</v>
      </c>
    </row>
    <row r="7" spans="1:52" x14ac:dyDescent="0.2">
      <c r="A7" s="508" t="s">
        <v>105</v>
      </c>
      <c r="B7" s="508" t="s">
        <v>105</v>
      </c>
      <c r="C7" s="508"/>
      <c r="D7" s="508"/>
      <c r="E7" s="508" t="s">
        <v>105</v>
      </c>
      <c r="F7" s="508" t="s">
        <v>105</v>
      </c>
      <c r="G7" s="509"/>
      <c r="H7" s="509"/>
      <c r="I7" s="510"/>
      <c r="J7" s="510"/>
      <c r="K7" s="510" t="s">
        <v>92</v>
      </c>
      <c r="L7" s="55" t="s">
        <v>91</v>
      </c>
      <c r="M7" s="55"/>
      <c r="N7" s="55"/>
      <c r="O7" s="511"/>
      <c r="P7" s="511"/>
      <c r="Q7" s="510"/>
      <c r="R7" s="510"/>
      <c r="S7" s="510" t="s">
        <v>92</v>
      </c>
      <c r="T7" s="510"/>
      <c r="U7" s="510"/>
      <c r="V7" s="510"/>
      <c r="W7" s="511" t="s">
        <v>91</v>
      </c>
      <c r="X7" s="510" t="s">
        <v>92</v>
      </c>
      <c r="Y7" s="55" t="s">
        <v>91</v>
      </c>
      <c r="Z7" s="55" t="s">
        <v>91</v>
      </c>
      <c r="AD7" s="509"/>
      <c r="AE7" s="509"/>
      <c r="AF7" s="510"/>
      <c r="AG7" s="510"/>
      <c r="AH7" s="510" t="s">
        <v>92</v>
      </c>
      <c r="AI7" s="55" t="s">
        <v>91</v>
      </c>
      <c r="AJ7" s="55"/>
      <c r="AK7" s="55"/>
      <c r="AL7" s="511"/>
      <c r="AM7" s="511"/>
      <c r="AN7" s="510"/>
      <c r="AO7" s="510"/>
      <c r="AP7" s="510" t="s">
        <v>92</v>
      </c>
      <c r="AQ7" s="510"/>
      <c r="AR7" s="510"/>
      <c r="AS7" s="510"/>
      <c r="AT7" s="511" t="s">
        <v>91</v>
      </c>
      <c r="AU7" s="510" t="s">
        <v>92</v>
      </c>
      <c r="AV7" s="55" t="s">
        <v>91</v>
      </c>
      <c r="AW7" s="55" t="s">
        <v>91</v>
      </c>
    </row>
    <row r="8" spans="1:52" x14ac:dyDescent="0.2">
      <c r="A8" s="508"/>
      <c r="B8" s="508"/>
      <c r="C8" s="508"/>
      <c r="D8" s="508"/>
      <c r="E8" s="508"/>
      <c r="F8" s="508"/>
      <c r="G8" s="509"/>
      <c r="H8" s="509"/>
      <c r="I8" s="510"/>
      <c r="J8" s="510"/>
      <c r="K8" s="510"/>
      <c r="L8" s="257" t="s">
        <v>141</v>
      </c>
      <c r="M8" s="257"/>
      <c r="N8" s="257"/>
      <c r="O8" s="512"/>
      <c r="P8" s="512"/>
      <c r="Q8" s="510"/>
      <c r="R8" s="510"/>
      <c r="S8" s="510"/>
      <c r="T8" s="510"/>
      <c r="U8" s="510"/>
      <c r="V8" s="510"/>
      <c r="W8" s="512" t="s">
        <v>151</v>
      </c>
      <c r="X8" s="510"/>
      <c r="Y8" s="257" t="s">
        <v>151</v>
      </c>
      <c r="Z8" s="257" t="s">
        <v>151</v>
      </c>
      <c r="AD8" s="509"/>
      <c r="AE8" s="509"/>
      <c r="AF8" s="510"/>
      <c r="AG8" s="510"/>
      <c r="AH8" s="510"/>
      <c r="AI8" s="257" t="s">
        <v>141</v>
      </c>
      <c r="AJ8" s="257"/>
      <c r="AK8" s="257"/>
      <c r="AL8" s="512"/>
      <c r="AM8" s="512"/>
      <c r="AN8" s="510"/>
      <c r="AO8" s="510"/>
      <c r="AP8" s="510"/>
      <c r="AQ8" s="510"/>
      <c r="AR8" s="510"/>
      <c r="AS8" s="510"/>
      <c r="AT8" s="512" t="s">
        <v>151</v>
      </c>
      <c r="AU8" s="510"/>
      <c r="AV8" s="257" t="s">
        <v>151</v>
      </c>
      <c r="AW8" s="257" t="s">
        <v>151</v>
      </c>
    </row>
    <row r="9" spans="1:52" x14ac:dyDescent="0.2">
      <c r="A9" s="508"/>
      <c r="B9" s="508"/>
      <c r="C9" s="508"/>
      <c r="D9" s="508"/>
      <c r="E9" s="508"/>
      <c r="F9" s="508"/>
      <c r="G9" s="509"/>
      <c r="H9" s="509"/>
      <c r="I9" s="510"/>
      <c r="J9" s="510"/>
      <c r="K9" s="510"/>
      <c r="L9" s="257" t="s">
        <v>142</v>
      </c>
      <c r="M9" s="257"/>
      <c r="N9" s="257"/>
      <c r="O9" s="512"/>
      <c r="P9" s="512"/>
      <c r="Q9" s="510"/>
      <c r="R9" s="510"/>
      <c r="S9" s="510"/>
      <c r="T9" s="510"/>
      <c r="U9" s="510"/>
      <c r="V9" s="510"/>
      <c r="W9" s="512" t="s">
        <v>152</v>
      </c>
      <c r="X9" s="510"/>
      <c r="Y9" s="257" t="s">
        <v>152</v>
      </c>
      <c r="Z9" s="257" t="s">
        <v>152</v>
      </c>
      <c r="AD9" s="509"/>
      <c r="AE9" s="509"/>
      <c r="AF9" s="510"/>
      <c r="AG9" s="510"/>
      <c r="AH9" s="510"/>
      <c r="AI9" s="257" t="s">
        <v>142</v>
      </c>
      <c r="AJ9" s="257"/>
      <c r="AK9" s="257"/>
      <c r="AL9" s="512"/>
      <c r="AM9" s="512"/>
      <c r="AN9" s="510"/>
      <c r="AO9" s="510"/>
      <c r="AP9" s="510"/>
      <c r="AQ9" s="510"/>
      <c r="AR9" s="510"/>
      <c r="AS9" s="510"/>
      <c r="AT9" s="512" t="s">
        <v>152</v>
      </c>
      <c r="AU9" s="510"/>
      <c r="AV9" s="257" t="s">
        <v>152</v>
      </c>
      <c r="AW9" s="257" t="s">
        <v>152</v>
      </c>
    </row>
    <row r="10" spans="1:52" x14ac:dyDescent="0.2">
      <c r="A10" s="508"/>
      <c r="B10" s="508"/>
      <c r="C10" s="508"/>
      <c r="D10" s="508"/>
      <c r="E10" s="508"/>
      <c r="F10" s="508"/>
      <c r="G10" s="509"/>
      <c r="H10" s="509"/>
      <c r="I10" s="510"/>
      <c r="J10" s="510"/>
      <c r="K10" s="510"/>
      <c r="L10" s="257" t="s">
        <v>101</v>
      </c>
      <c r="M10" s="257"/>
      <c r="N10" s="257"/>
      <c r="O10" s="512"/>
      <c r="P10" s="512"/>
      <c r="Q10" s="510"/>
      <c r="R10" s="510"/>
      <c r="S10" s="510"/>
      <c r="T10" s="510"/>
      <c r="U10" s="510"/>
      <c r="V10" s="510"/>
      <c r="W10" s="512" t="s">
        <v>101</v>
      </c>
      <c r="X10" s="510"/>
      <c r="Y10" s="257" t="s">
        <v>101</v>
      </c>
      <c r="Z10" s="257" t="s">
        <v>118</v>
      </c>
      <c r="AD10" s="509"/>
      <c r="AE10" s="509"/>
      <c r="AF10" s="510"/>
      <c r="AG10" s="510"/>
      <c r="AH10" s="510"/>
      <c r="AI10" s="257" t="s">
        <v>101</v>
      </c>
      <c r="AJ10" s="257"/>
      <c r="AK10" s="257"/>
      <c r="AL10" s="512"/>
      <c r="AM10" s="512"/>
      <c r="AN10" s="510"/>
      <c r="AO10" s="510"/>
      <c r="AP10" s="510"/>
      <c r="AQ10" s="510"/>
      <c r="AR10" s="510"/>
      <c r="AS10" s="510"/>
      <c r="AT10" s="512" t="s">
        <v>101</v>
      </c>
      <c r="AU10" s="510"/>
      <c r="AV10" s="257" t="s">
        <v>101</v>
      </c>
      <c r="AW10" s="257" t="s">
        <v>118</v>
      </c>
    </row>
    <row r="11" spans="1:52" x14ac:dyDescent="0.2">
      <c r="A11" s="508"/>
      <c r="B11" s="508"/>
      <c r="C11" s="508"/>
      <c r="D11" s="508"/>
      <c r="E11" s="508"/>
      <c r="F11" s="508"/>
      <c r="G11" s="509"/>
      <c r="H11" s="509"/>
      <c r="I11" s="510"/>
      <c r="J11" s="510"/>
      <c r="K11" s="510" t="s">
        <v>950</v>
      </c>
      <c r="L11" s="55" t="s">
        <v>950</v>
      </c>
      <c r="M11" s="55"/>
      <c r="N11" s="55"/>
      <c r="O11" s="511"/>
      <c r="P11" s="511"/>
      <c r="Q11" s="510"/>
      <c r="R11" s="510"/>
      <c r="S11" s="510" t="s">
        <v>950</v>
      </c>
      <c r="T11" s="510"/>
      <c r="U11" s="510"/>
      <c r="V11" s="510"/>
      <c r="W11" s="511" t="s">
        <v>950</v>
      </c>
      <c r="X11" s="510" t="s">
        <v>950</v>
      </c>
      <c r="Y11" s="55" t="s">
        <v>950</v>
      </c>
      <c r="Z11" s="55" t="s">
        <v>950</v>
      </c>
      <c r="AD11" s="509"/>
      <c r="AE11" s="509"/>
      <c r="AF11" s="510"/>
      <c r="AG11" s="510"/>
      <c r="AH11" s="510" t="s">
        <v>950</v>
      </c>
      <c r="AI11" s="55" t="s">
        <v>950</v>
      </c>
      <c r="AJ11" s="55"/>
      <c r="AK11" s="55"/>
      <c r="AL11" s="511"/>
      <c r="AM11" s="511"/>
      <c r="AN11" s="510"/>
      <c r="AO11" s="510"/>
      <c r="AP11" s="510" t="s">
        <v>950</v>
      </c>
      <c r="AQ11" s="510"/>
      <c r="AR11" s="510"/>
      <c r="AS11" s="510"/>
      <c r="AT11" s="511" t="s">
        <v>950</v>
      </c>
      <c r="AU11" s="510" t="s">
        <v>950</v>
      </c>
      <c r="AV11" s="55" t="s">
        <v>950</v>
      </c>
      <c r="AW11" s="55" t="s">
        <v>950</v>
      </c>
    </row>
    <row r="12" spans="1:52" x14ac:dyDescent="0.2">
      <c r="A12" s="508"/>
      <c r="B12" s="508"/>
      <c r="C12" s="508"/>
      <c r="D12" s="508"/>
      <c r="E12" s="508"/>
      <c r="F12" s="508"/>
      <c r="G12" s="509"/>
      <c r="H12" s="509"/>
      <c r="I12" s="510"/>
      <c r="J12" s="510"/>
      <c r="K12" s="510" t="s">
        <v>188</v>
      </c>
      <c r="L12" s="55" t="s">
        <v>188</v>
      </c>
      <c r="M12" s="55"/>
      <c r="N12" s="55"/>
      <c r="O12" s="511"/>
      <c r="P12" s="511"/>
      <c r="Q12" s="510"/>
      <c r="R12" s="510"/>
      <c r="S12" s="510" t="s">
        <v>188</v>
      </c>
      <c r="T12" s="510"/>
      <c r="U12" s="510"/>
      <c r="V12" s="510"/>
      <c r="W12" s="511" t="s">
        <v>188</v>
      </c>
      <c r="X12" s="510" t="s">
        <v>188</v>
      </c>
      <c r="Y12" s="55" t="s">
        <v>188</v>
      </c>
      <c r="Z12" s="55" t="s">
        <v>188</v>
      </c>
      <c r="AD12" s="509"/>
      <c r="AE12" s="509"/>
      <c r="AF12" s="510"/>
      <c r="AG12" s="510"/>
      <c r="AH12" s="510" t="s">
        <v>188</v>
      </c>
      <c r="AI12" s="55" t="s">
        <v>188</v>
      </c>
      <c r="AJ12" s="55"/>
      <c r="AK12" s="55"/>
      <c r="AL12" s="511"/>
      <c r="AM12" s="511"/>
      <c r="AN12" s="510"/>
      <c r="AO12" s="510"/>
      <c r="AP12" s="510" t="s">
        <v>188</v>
      </c>
      <c r="AQ12" s="510"/>
      <c r="AR12" s="510"/>
      <c r="AS12" s="510"/>
      <c r="AT12" s="511" t="s">
        <v>188</v>
      </c>
      <c r="AU12" s="510" t="s">
        <v>188</v>
      </c>
      <c r="AV12" s="55" t="s">
        <v>188</v>
      </c>
      <c r="AW12" s="55" t="s">
        <v>188</v>
      </c>
    </row>
    <row r="13" spans="1:52" x14ac:dyDescent="0.2">
      <c r="A13" s="508"/>
      <c r="B13" s="508"/>
      <c r="C13" s="508"/>
      <c r="D13" s="508"/>
      <c r="E13" s="508"/>
      <c r="F13" s="508"/>
      <c r="G13" s="509"/>
      <c r="H13" s="509"/>
      <c r="I13" s="510"/>
      <c r="J13" s="510"/>
      <c r="K13" s="510"/>
      <c r="L13" s="55"/>
      <c r="M13" s="55"/>
      <c r="N13" s="55"/>
      <c r="O13" s="511"/>
      <c r="P13" s="511"/>
      <c r="Q13" s="510"/>
      <c r="R13" s="510"/>
      <c r="S13" s="510"/>
      <c r="T13" s="510"/>
      <c r="U13" s="510"/>
      <c r="V13" s="510"/>
      <c r="W13" s="511"/>
      <c r="X13" s="510"/>
      <c r="Y13" s="55"/>
      <c r="Z13" s="55"/>
      <c r="AD13" s="509"/>
      <c r="AE13" s="509"/>
      <c r="AF13" s="510"/>
      <c r="AG13" s="510"/>
      <c r="AH13" s="510"/>
      <c r="AI13" s="55"/>
      <c r="AJ13" s="55"/>
      <c r="AK13" s="55"/>
      <c r="AL13" s="511"/>
      <c r="AM13" s="511"/>
      <c r="AN13" s="510"/>
      <c r="AO13" s="510"/>
      <c r="AP13" s="510"/>
      <c r="AQ13" s="510"/>
      <c r="AR13" s="510"/>
      <c r="AS13" s="510"/>
      <c r="AT13" s="511"/>
      <c r="AU13" s="510"/>
      <c r="AV13" s="55"/>
      <c r="AW13" s="55"/>
    </row>
    <row r="14" spans="1:52" x14ac:dyDescent="0.2">
      <c r="A14" s="35"/>
      <c r="B14" s="35" t="s">
        <v>1276</v>
      </c>
      <c r="C14" s="35" t="s">
        <v>1225</v>
      </c>
      <c r="D14" s="35" t="s">
        <v>1226</v>
      </c>
      <c r="E14" s="37" t="s">
        <v>1064</v>
      </c>
      <c r="F14" s="37" t="s">
        <v>72</v>
      </c>
      <c r="G14" s="513"/>
      <c r="H14" s="513"/>
      <c r="I14" s="314"/>
      <c r="J14" s="314"/>
      <c r="K14" s="314"/>
      <c r="L14" s="312"/>
      <c r="M14" s="312"/>
      <c r="N14" s="312"/>
      <c r="O14" s="514"/>
      <c r="P14" s="514"/>
      <c r="Q14" s="314"/>
      <c r="R14" s="314"/>
      <c r="S14" s="314"/>
      <c r="T14" s="314"/>
      <c r="U14" s="314"/>
      <c r="V14" s="314"/>
      <c r="W14" s="514"/>
      <c r="X14" s="314"/>
      <c r="Y14" s="312"/>
      <c r="Z14" s="308"/>
      <c r="AA14" s="308"/>
      <c r="AB14" s="308"/>
      <c r="AC14" s="308"/>
      <c r="AD14" s="513"/>
      <c r="AE14" s="513"/>
      <c r="AF14" s="314"/>
      <c r="AG14" s="314"/>
      <c r="AH14" s="314"/>
      <c r="AI14" s="312"/>
      <c r="AJ14" s="312"/>
      <c r="AK14" s="312"/>
      <c r="AL14" s="514"/>
      <c r="AM14" s="514"/>
      <c r="AN14" s="314"/>
      <c r="AO14" s="314"/>
      <c r="AP14" s="314"/>
      <c r="AQ14" s="314"/>
      <c r="AR14" s="314"/>
      <c r="AS14" s="314"/>
      <c r="AT14" s="514"/>
      <c r="AU14" s="314"/>
      <c r="AV14" s="312"/>
      <c r="AW14" s="308"/>
      <c r="AX14" s="308"/>
      <c r="AY14" s="308"/>
      <c r="AZ14" s="308"/>
    </row>
    <row r="15" spans="1:52" x14ac:dyDescent="0.2">
      <c r="A15" s="508"/>
      <c r="B15" s="508" t="s">
        <v>1276</v>
      </c>
      <c r="C15" t="s">
        <v>323</v>
      </c>
      <c r="D15" s="515">
        <v>416</v>
      </c>
      <c r="E15" s="515">
        <f ca="1">MAX(G15,X15)</f>
        <v>658.41441296744802</v>
      </c>
      <c r="F15" s="516" t="str">
        <f>B15&amp;"|"&amp;C15&amp;""</f>
        <v>OU|HTS_INDEX_FAC.New.Neg.T</v>
      </c>
      <c r="G15" s="517">
        <f ca="1">SUM(H15,P15)</f>
        <v>658.41441296744802</v>
      </c>
      <c r="H15" s="518">
        <f ca="1">SUM(K15:O15)</f>
        <v>380.54068847113859</v>
      </c>
      <c r="I15" s="519"/>
      <c r="J15" s="519"/>
      <c r="K15" s="519">
        <f ca="1">RAND()*100</f>
        <v>92.839277742532843</v>
      </c>
      <c r="L15" s="520">
        <f ca="1">RAND()*100</f>
        <v>93.463470486354851</v>
      </c>
      <c r="M15" s="520">
        <f ca="1">RAND()*100</f>
        <v>56.195929616509673</v>
      </c>
      <c r="N15" s="520">
        <f ca="1">RAND()*100</f>
        <v>99.023994860406177</v>
      </c>
      <c r="O15" s="521">
        <f ca="1">RAND()*100</f>
        <v>39.018015765335043</v>
      </c>
      <c r="P15" s="522">
        <f ca="1">SUM(S15:W15)</f>
        <v>277.87372449630936</v>
      </c>
      <c r="Q15" s="519"/>
      <c r="R15" s="519"/>
      <c r="S15" s="519">
        <f ca="1">RAND()*100</f>
        <v>71.873776038135475</v>
      </c>
      <c r="T15" s="520">
        <f ca="1">RAND()*100</f>
        <v>16.697730057748149</v>
      </c>
      <c r="U15" s="520">
        <f ca="1">RAND()*100</f>
        <v>86.77500028090644</v>
      </c>
      <c r="V15" s="520">
        <f ca="1">RAND()*100</f>
        <v>46.828909031328514</v>
      </c>
      <c r="W15" s="521">
        <f ca="1">RAND()*100</f>
        <v>55.698309088190776</v>
      </c>
      <c r="X15" s="515">
        <f ca="1">SUM(Y15:AC15)</f>
        <v>379.84884968592559</v>
      </c>
      <c r="Y15" s="520">
        <f ca="1">RAND()*300</f>
        <v>201.27240360819289</v>
      </c>
      <c r="Z15" s="520">
        <f ca="1">RAND()*300</f>
        <v>21.549157500135784</v>
      </c>
      <c r="AA15" s="520">
        <f ca="1">RAND()*100</f>
        <v>76.100766085130701</v>
      </c>
      <c r="AB15" s="520">
        <f ca="1">RAND()*100</f>
        <v>78.231009005812396</v>
      </c>
      <c r="AC15" s="520">
        <f ca="1">RAND()*50</f>
        <v>2.6955134866538275</v>
      </c>
    </row>
    <row r="16" spans="1:52" x14ac:dyDescent="0.2">
      <c r="B16" t="s">
        <v>1276</v>
      </c>
      <c r="C16" t="s">
        <v>323</v>
      </c>
      <c r="D16" s="515">
        <v>417</v>
      </c>
      <c r="E16" s="515">
        <f ca="1">MAX(G16,X16)</f>
        <v>541.29733668940958</v>
      </c>
      <c r="F16" s="516" t="str">
        <f>B16&amp;"|"&amp;C16&amp;""</f>
        <v>OU|HTS_INDEX_FAC.New.Neg.T</v>
      </c>
      <c r="G16" s="517">
        <f ca="1">SUM(H16,P16)</f>
        <v>541.29733668940958</v>
      </c>
      <c r="H16" s="518">
        <f t="shared" ref="H16" ca="1" si="0">SUM(K16:O16)</f>
        <v>298.12478496450251</v>
      </c>
      <c r="I16" s="519"/>
      <c r="J16" s="519"/>
      <c r="K16" s="519">
        <f t="shared" ref="K16:O16" ca="1" si="1">RAND()*100</f>
        <v>65.994513340739331</v>
      </c>
      <c r="L16" s="520">
        <f t="shared" ca="1" si="1"/>
        <v>48.712076468171936</v>
      </c>
      <c r="M16" s="520">
        <f t="shared" ca="1" si="1"/>
        <v>22.125070224979325</v>
      </c>
      <c r="N16" s="520">
        <f t="shared" ca="1" si="1"/>
        <v>92.920687262618273</v>
      </c>
      <c r="O16" s="521">
        <f t="shared" ca="1" si="1"/>
        <v>68.37243766799358</v>
      </c>
      <c r="P16" s="522">
        <f t="shared" ref="P16" ca="1" si="2">SUM(S16:W16)</f>
        <v>243.17255172490709</v>
      </c>
      <c r="Q16" s="519"/>
      <c r="R16" s="519"/>
      <c r="S16" s="519">
        <f t="shared" ref="S16:W16" ca="1" si="3">RAND()*100</f>
        <v>74.667674291589776</v>
      </c>
      <c r="T16" s="520">
        <f t="shared" ca="1" si="3"/>
        <v>3.2716465101471304</v>
      </c>
      <c r="U16" s="520">
        <f t="shared" ca="1" si="3"/>
        <v>55.308855910236545</v>
      </c>
      <c r="V16" s="520">
        <f t="shared" ca="1" si="3"/>
        <v>95.656009368284728</v>
      </c>
      <c r="W16" s="521">
        <f t="shared" ca="1" si="3"/>
        <v>14.268365644648917</v>
      </c>
      <c r="X16" s="515">
        <f t="shared" ref="X16" ca="1" si="4">SUM(Y16:AC16)</f>
        <v>178.58031807893514</v>
      </c>
      <c r="Y16" s="520">
        <f t="shared" ref="Y16:Z16" ca="1" si="5">RAND()*300</f>
        <v>113.32498859676292</v>
      </c>
      <c r="Z16" s="520">
        <f t="shared" ca="1" si="5"/>
        <v>24.031968277094094</v>
      </c>
      <c r="AA16" s="520">
        <f t="shared" ref="AA16:AB16" ca="1" si="6">RAND()*100</f>
        <v>0.26643405150398314</v>
      </c>
      <c r="AB16" s="520">
        <f t="shared" ca="1" si="6"/>
        <v>17.991113861699016</v>
      </c>
      <c r="AC16" s="520">
        <f t="shared" ref="AC16" ca="1" si="7">RAND()*50</f>
        <v>22.965813291875115</v>
      </c>
    </row>
  </sheetData>
  <mergeCells count="1">
    <mergeCell ref="A2:B3"/>
  </mergeCells>
  <conditionalFormatting sqref="E15:E16">
    <cfRule type="expression" dxfId="123" priority="1">
      <formula>$E15&lt;$D15-1</formula>
    </cfRule>
    <cfRule type="expression" dxfId="122" priority="3">
      <formula>$E15&gt;$D15+1</formula>
    </cfRule>
  </conditionalFormatting>
  <conditionalFormatting sqref="X15:X16">
    <cfRule type="expression" dxfId="121" priority="4">
      <formula>$X15&gt;$H15</formula>
    </cfRule>
  </conditionalFormatting>
  <conditionalFormatting sqref="Y15:Y16">
    <cfRule type="expression" dxfId="120" priority="5">
      <formula>$Y15&gt;$P15</formula>
    </cfRule>
  </conditionalFormatting>
  <conditionalFormatting sqref="Z15:Z16">
    <cfRule type="expression" dxfId="119" priority="2">
      <formula>$Z15&gt;$H15</formula>
    </cfRule>
  </conditionalFormatting>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25A73-CB49-464B-AB5A-A1D5160BDB0D}">
  <dimension ref="A1:BG15"/>
  <sheetViews>
    <sheetView workbookViewId="0">
      <selection activeCell="D2" sqref="D2"/>
    </sheetView>
  </sheetViews>
  <sheetFormatPr baseColWidth="10" defaultRowHeight="16" x14ac:dyDescent="0.2"/>
  <cols>
    <col min="1" max="1" width="16.5" customWidth="1"/>
    <col min="2" max="2" width="46.33203125" customWidth="1"/>
    <col min="6" max="9" width="13.1640625" customWidth="1"/>
    <col min="26" max="26" width="13.1640625" style="330" customWidth="1"/>
  </cols>
  <sheetData>
    <row r="1" spans="1:59" ht="25" thickBot="1" x14ac:dyDescent="0.25">
      <c r="A1" s="5" t="s">
        <v>1173</v>
      </c>
      <c r="B1" s="5"/>
      <c r="C1" s="1"/>
      <c r="D1" s="1"/>
      <c r="E1" s="1"/>
      <c r="F1" s="89" t="s">
        <v>284</v>
      </c>
      <c r="G1" s="93"/>
      <c r="H1" s="93"/>
      <c r="I1" s="93"/>
      <c r="J1" s="93"/>
      <c r="K1" s="93"/>
      <c r="L1" s="93"/>
      <c r="M1" s="93"/>
      <c r="N1" s="93"/>
      <c r="O1" s="93"/>
      <c r="P1" s="93"/>
      <c r="Q1" s="93"/>
      <c r="R1" s="93"/>
      <c r="S1" s="93"/>
      <c r="T1" s="93"/>
      <c r="U1" s="93"/>
      <c r="V1" s="93"/>
      <c r="W1" s="93"/>
      <c r="X1" s="93"/>
      <c r="Y1" s="93"/>
      <c r="Z1" s="89" t="s">
        <v>1185</v>
      </c>
      <c r="AA1" s="93"/>
      <c r="AB1" s="93"/>
      <c r="AC1" s="93"/>
      <c r="AD1" s="93"/>
      <c r="AE1" s="93"/>
      <c r="AF1" s="93"/>
      <c r="AG1" s="93"/>
      <c r="AH1" s="93"/>
      <c r="AI1" s="93"/>
      <c r="AJ1" s="93"/>
      <c r="AK1" s="93"/>
      <c r="AL1" s="93"/>
      <c r="AM1" s="93"/>
      <c r="AN1" s="93"/>
      <c r="AO1" s="93"/>
      <c r="AP1" s="93"/>
      <c r="AQ1" s="93"/>
      <c r="AR1" s="93"/>
      <c r="AS1" s="93"/>
      <c r="AT1" s="93"/>
      <c r="AU1" s="93"/>
      <c r="AV1" s="93"/>
      <c r="AW1" s="93"/>
      <c r="AX1" s="93"/>
      <c r="AY1" s="93"/>
      <c r="AZ1" s="93"/>
      <c r="BA1" s="93"/>
      <c r="BB1" s="93"/>
      <c r="BC1" s="93"/>
      <c r="BD1" s="93"/>
      <c r="BE1" s="93"/>
      <c r="BF1" s="93"/>
      <c r="BG1" s="93"/>
    </row>
    <row r="2" spans="1:59" ht="98" customHeight="1" x14ac:dyDescent="0.25">
      <c r="A2" s="543" t="s">
        <v>1174</v>
      </c>
      <c r="B2" s="540"/>
      <c r="C2" s="2"/>
      <c r="D2" s="2"/>
      <c r="E2" s="2"/>
      <c r="F2" s="560" t="s">
        <v>1091</v>
      </c>
      <c r="G2" s="561"/>
      <c r="H2" s="561"/>
      <c r="I2" s="561"/>
      <c r="J2" s="546" t="s">
        <v>0</v>
      </c>
      <c r="K2" s="546"/>
      <c r="L2" s="546"/>
      <c r="M2" s="546"/>
      <c r="N2" s="546" t="s">
        <v>1</v>
      </c>
      <c r="O2" s="546"/>
      <c r="P2" s="546" t="s">
        <v>51</v>
      </c>
      <c r="Q2" s="546"/>
      <c r="R2" s="546" t="s">
        <v>50</v>
      </c>
      <c r="S2" s="546"/>
      <c r="T2" s="546"/>
      <c r="U2" s="546"/>
      <c r="V2" s="546" t="s">
        <v>1092</v>
      </c>
      <c r="W2" s="546"/>
      <c r="X2" s="546" t="s">
        <v>43</v>
      </c>
      <c r="Y2" s="547"/>
      <c r="Z2" s="548" t="s">
        <v>29</v>
      </c>
      <c r="AA2" s="549"/>
      <c r="AB2" s="559" t="s">
        <v>694</v>
      </c>
      <c r="AC2" s="559"/>
      <c r="AD2" s="549" t="s">
        <v>30</v>
      </c>
      <c r="AE2" s="549"/>
      <c r="AF2" s="549"/>
      <c r="AG2" s="549"/>
      <c r="AH2" s="549"/>
      <c r="AI2" s="549"/>
      <c r="AJ2" s="549"/>
      <c r="AK2" s="549"/>
      <c r="AL2" s="558" t="s">
        <v>695</v>
      </c>
      <c r="AM2" s="558"/>
      <c r="AN2" s="558"/>
      <c r="AO2" s="558"/>
      <c r="AP2" s="558"/>
      <c r="AQ2" s="558"/>
      <c r="AR2" s="558"/>
      <c r="AS2" s="558"/>
      <c r="AT2" s="558" t="s">
        <v>48</v>
      </c>
      <c r="AU2" s="558"/>
      <c r="AV2" s="558"/>
      <c r="AW2" s="558"/>
      <c r="AX2" s="558" t="s">
        <v>701</v>
      </c>
      <c r="AY2" s="558"/>
      <c r="AZ2" s="558"/>
      <c r="BA2" s="558"/>
      <c r="BB2" s="558"/>
      <c r="BC2" s="558"/>
      <c r="BD2" s="558" t="s">
        <v>65</v>
      </c>
      <c r="BE2" s="558"/>
      <c r="BF2" s="558"/>
      <c r="BG2" s="558"/>
    </row>
    <row r="3" spans="1:59" ht="98" customHeight="1" thickBot="1" x14ac:dyDescent="0.25">
      <c r="A3" s="541"/>
      <c r="B3" s="542"/>
      <c r="C3" s="30"/>
      <c r="D3" s="30"/>
      <c r="E3" s="30"/>
      <c r="F3" s="81" t="s">
        <v>1117</v>
      </c>
      <c r="G3" s="81" t="s">
        <v>1118</v>
      </c>
      <c r="H3" s="494" t="s">
        <v>1175</v>
      </c>
      <c r="I3" s="494" t="s">
        <v>1176</v>
      </c>
      <c r="J3" s="81" t="s">
        <v>1122</v>
      </c>
      <c r="K3" s="81" t="s">
        <v>1123</v>
      </c>
      <c r="L3" s="494" t="s">
        <v>1177</v>
      </c>
      <c r="M3" s="494" t="s">
        <v>1178</v>
      </c>
      <c r="N3" s="81" t="s">
        <v>1125</v>
      </c>
      <c r="O3" s="494" t="s">
        <v>1179</v>
      </c>
      <c r="P3" s="81" t="s">
        <v>1127</v>
      </c>
      <c r="Q3" s="494" t="s">
        <v>1180</v>
      </c>
      <c r="R3" s="81" t="s">
        <v>1151</v>
      </c>
      <c r="S3" s="81" t="s">
        <v>1152</v>
      </c>
      <c r="T3" s="494" t="s">
        <v>1181</v>
      </c>
      <c r="U3" s="494" t="s">
        <v>1182</v>
      </c>
      <c r="V3" s="81" t="s">
        <v>1147</v>
      </c>
      <c r="W3" s="494" t="s">
        <v>1183</v>
      </c>
      <c r="X3" s="81" t="s">
        <v>1171</v>
      </c>
      <c r="Y3" s="494" t="s">
        <v>1184</v>
      </c>
      <c r="Z3" s="495" t="s">
        <v>1186</v>
      </c>
      <c r="AA3" s="494" t="s">
        <v>1202</v>
      </c>
      <c r="AB3" s="81" t="s">
        <v>1187</v>
      </c>
      <c r="AC3" s="494" t="s">
        <v>1203</v>
      </c>
      <c r="AD3" s="81" t="s">
        <v>1188</v>
      </c>
      <c r="AE3" s="81" t="s">
        <v>1189</v>
      </c>
      <c r="AF3" s="81" t="s">
        <v>1190</v>
      </c>
      <c r="AG3" s="81" t="s">
        <v>1191</v>
      </c>
      <c r="AH3" s="494" t="s">
        <v>1204</v>
      </c>
      <c r="AI3" s="494" t="s">
        <v>1205</v>
      </c>
      <c r="AJ3" s="494" t="s">
        <v>1206</v>
      </c>
      <c r="AK3" s="494" t="s">
        <v>1207</v>
      </c>
      <c r="AL3" s="81" t="s">
        <v>693</v>
      </c>
      <c r="AM3" s="81" t="s">
        <v>1192</v>
      </c>
      <c r="AN3" s="81" t="s">
        <v>1193</v>
      </c>
      <c r="AO3" s="81" t="s">
        <v>1194</v>
      </c>
      <c r="AP3" s="494" t="s">
        <v>693</v>
      </c>
      <c r="AQ3" s="494" t="s">
        <v>1208</v>
      </c>
      <c r="AR3" s="494" t="s">
        <v>1209</v>
      </c>
      <c r="AS3" s="494" t="s">
        <v>1210</v>
      </c>
      <c r="AT3" s="81" t="s">
        <v>1195</v>
      </c>
      <c r="AU3" s="81" t="s">
        <v>1196</v>
      </c>
      <c r="AV3" s="494" t="s">
        <v>1211</v>
      </c>
      <c r="AW3" s="494" t="s">
        <v>1212</v>
      </c>
      <c r="AX3" s="81" t="s">
        <v>1197</v>
      </c>
      <c r="AY3" s="81" t="s">
        <v>1198</v>
      </c>
      <c r="AZ3" s="81" t="s">
        <v>1199</v>
      </c>
      <c r="BA3" s="494" t="s">
        <v>1213</v>
      </c>
      <c r="BB3" s="494" t="s">
        <v>1214</v>
      </c>
      <c r="BC3" s="494" t="s">
        <v>1215</v>
      </c>
      <c r="BD3" s="81" t="s">
        <v>1200</v>
      </c>
      <c r="BE3" s="81" t="s">
        <v>1201</v>
      </c>
      <c r="BF3" s="494" t="s">
        <v>1216</v>
      </c>
      <c r="BG3" s="494" t="s">
        <v>1217</v>
      </c>
    </row>
    <row r="4" spans="1:59" x14ac:dyDescent="0.2">
      <c r="A4" s="32"/>
      <c r="B4" s="32"/>
      <c r="C4" s="32"/>
      <c r="D4" s="32" t="s">
        <v>4</v>
      </c>
      <c r="E4" s="32"/>
      <c r="F4" s="238"/>
      <c r="G4" s="113"/>
      <c r="H4" s="113"/>
      <c r="I4" s="113"/>
      <c r="Z4" s="238"/>
    </row>
    <row r="5" spans="1:59" x14ac:dyDescent="0.2">
      <c r="A5" s="25" t="s">
        <v>95</v>
      </c>
      <c r="B5" s="25" t="s">
        <v>95</v>
      </c>
      <c r="C5" s="25" t="s">
        <v>95</v>
      </c>
      <c r="D5" s="25" t="s">
        <v>95</v>
      </c>
      <c r="E5" s="25" t="s">
        <v>95</v>
      </c>
      <c r="F5" s="101"/>
      <c r="G5" s="83"/>
      <c r="H5" s="83"/>
      <c r="I5" s="83"/>
      <c r="Z5" s="101"/>
    </row>
    <row r="6" spans="1:59" x14ac:dyDescent="0.2">
      <c r="A6" s="25" t="s">
        <v>187</v>
      </c>
      <c r="B6" s="25" t="s">
        <v>187</v>
      </c>
      <c r="C6" s="25" t="s">
        <v>187</v>
      </c>
      <c r="D6" s="25" t="s">
        <v>187</v>
      </c>
      <c r="E6" s="25" t="s">
        <v>187</v>
      </c>
      <c r="F6" s="101"/>
      <c r="G6" s="83"/>
      <c r="H6" s="83"/>
      <c r="I6" s="83"/>
      <c r="Z6" s="101"/>
    </row>
    <row r="7" spans="1:59" x14ac:dyDescent="0.2">
      <c r="A7" s="25" t="s">
        <v>105</v>
      </c>
      <c r="B7" s="25" t="s">
        <v>105</v>
      </c>
      <c r="C7" s="25" t="s">
        <v>105</v>
      </c>
      <c r="D7" s="25" t="s">
        <v>105</v>
      </c>
      <c r="E7" s="25" t="s">
        <v>105</v>
      </c>
      <c r="F7" s="101"/>
      <c r="G7" s="83"/>
      <c r="H7" s="83"/>
      <c r="I7" s="83"/>
      <c r="Z7" s="101"/>
    </row>
    <row r="8" spans="1:59" x14ac:dyDescent="0.2">
      <c r="A8" s="25"/>
      <c r="B8" s="25"/>
      <c r="C8" s="25"/>
      <c r="D8" s="25"/>
      <c r="E8" s="25"/>
      <c r="F8" s="101"/>
      <c r="G8" s="83"/>
      <c r="H8" s="83"/>
      <c r="I8" s="83"/>
      <c r="Z8" s="101"/>
    </row>
    <row r="9" spans="1:59" x14ac:dyDescent="0.2">
      <c r="A9" s="25"/>
      <c r="B9" s="25"/>
      <c r="C9" s="25"/>
      <c r="D9" s="25"/>
      <c r="E9" s="25"/>
      <c r="F9" s="101"/>
      <c r="G9" s="83"/>
      <c r="H9" s="83"/>
      <c r="I9" s="83"/>
      <c r="Z9" s="101"/>
    </row>
    <row r="10" spans="1:59" x14ac:dyDescent="0.2">
      <c r="A10" s="25"/>
      <c r="B10" s="25"/>
      <c r="C10" s="25"/>
      <c r="D10" s="25"/>
      <c r="E10" s="25"/>
      <c r="F10" s="101"/>
      <c r="G10" s="83"/>
      <c r="H10" s="83"/>
      <c r="I10" s="83"/>
      <c r="Z10" s="101"/>
    </row>
    <row r="11" spans="1:59" x14ac:dyDescent="0.2">
      <c r="A11" s="25"/>
      <c r="B11" s="25"/>
      <c r="C11" s="25"/>
      <c r="D11" s="25"/>
      <c r="E11" s="25"/>
      <c r="F11" s="101"/>
      <c r="G11" s="83"/>
      <c r="H11" s="83"/>
      <c r="I11" s="83"/>
      <c r="Z11" s="101"/>
    </row>
    <row r="12" spans="1:59" x14ac:dyDescent="0.2">
      <c r="A12" s="25"/>
      <c r="B12" s="25"/>
      <c r="C12" s="25"/>
      <c r="D12" s="25"/>
      <c r="E12" s="25"/>
      <c r="F12" s="101"/>
      <c r="G12" s="83"/>
      <c r="H12" s="83"/>
      <c r="I12" s="83"/>
      <c r="Z12" s="101"/>
    </row>
    <row r="13" spans="1:59" x14ac:dyDescent="0.2">
      <c r="A13" s="25"/>
      <c r="B13" s="25"/>
      <c r="C13" s="25"/>
      <c r="D13" s="25"/>
      <c r="E13" s="25"/>
      <c r="F13" s="101"/>
      <c r="G13" s="83"/>
      <c r="H13" s="83"/>
      <c r="I13" s="83"/>
      <c r="Z13" s="101"/>
    </row>
    <row r="14" spans="1:59" x14ac:dyDescent="0.2">
      <c r="A14" s="35" t="s">
        <v>541</v>
      </c>
      <c r="B14" s="35" t="s">
        <v>5</v>
      </c>
      <c r="C14" s="37" t="s">
        <v>34</v>
      </c>
      <c r="D14" s="37" t="s">
        <v>6</v>
      </c>
      <c r="E14" s="37" t="s">
        <v>72</v>
      </c>
      <c r="F14" s="217"/>
      <c r="G14" s="180"/>
      <c r="H14" s="180"/>
      <c r="I14" s="180"/>
      <c r="J14" s="180"/>
      <c r="K14" s="180"/>
      <c r="L14" s="180"/>
      <c r="M14" s="180"/>
      <c r="N14" s="180"/>
      <c r="O14" s="180"/>
      <c r="P14" s="180"/>
      <c r="Q14" s="180"/>
      <c r="R14" s="180"/>
      <c r="S14" s="180"/>
      <c r="T14" s="180"/>
      <c r="U14" s="180"/>
      <c r="V14" s="180"/>
      <c r="W14" s="180"/>
      <c r="X14" s="180"/>
      <c r="Y14" s="180"/>
      <c r="Z14" s="217"/>
      <c r="AA14" s="180"/>
      <c r="AB14" s="180"/>
      <c r="AC14" s="180"/>
      <c r="AD14" s="180"/>
      <c r="AE14" s="180"/>
      <c r="AF14" s="180"/>
      <c r="AG14" s="180"/>
      <c r="AH14" s="180"/>
      <c r="AI14" s="180"/>
      <c r="AJ14" s="180"/>
      <c r="AK14" s="180"/>
      <c r="AL14" s="180"/>
      <c r="AM14" s="180"/>
      <c r="AN14" s="180"/>
      <c r="AO14" s="180"/>
      <c r="AP14" s="180"/>
      <c r="AQ14" s="180"/>
      <c r="AR14" s="180"/>
      <c r="AS14" s="180"/>
      <c r="AT14" s="180"/>
      <c r="AU14" s="180"/>
      <c r="AV14" s="180"/>
      <c r="AW14" s="180"/>
      <c r="AX14" s="180"/>
      <c r="AY14" s="180"/>
      <c r="AZ14" s="180"/>
      <c r="BA14" s="180"/>
      <c r="BB14" s="180"/>
      <c r="BC14" s="180"/>
      <c r="BD14" s="180"/>
      <c r="BE14" s="180"/>
      <c r="BF14" s="180"/>
      <c r="BG14" s="180"/>
    </row>
    <row r="15" spans="1:59" x14ac:dyDescent="0.2">
      <c r="A15" s="25"/>
      <c r="B15" s="25"/>
      <c r="C15" s="25"/>
      <c r="D15" s="25"/>
      <c r="E15" s="25" t="str">
        <f>B15&amp;"|"&amp;C15&amp;"|"&amp;D15</f>
        <v>||</v>
      </c>
      <c r="F15" s="359" t="str">
        <f>IF(LEFT($B15,4)="_Mil","",_xlfn.IFNA(ROUND(INDEX(Spectrum!$N:$N,MATCH(RIGHT($B15,13)&amp;"|"&amp;$C15&amp;"|"&amp;$D15&amp;"|"&amp;F$14&amp;"|"&amp;"CY2022Q3",Spectrum!$Q:$Q,0)),0),""))</f>
        <v/>
      </c>
      <c r="G15" s="84"/>
      <c r="H15" s="84"/>
      <c r="I15" s="84"/>
      <c r="Z15" s="359"/>
    </row>
  </sheetData>
  <mergeCells count="15">
    <mergeCell ref="A2:B3"/>
    <mergeCell ref="F2:I2"/>
    <mergeCell ref="J2:M2"/>
    <mergeCell ref="N2:O2"/>
    <mergeCell ref="P2:Q2"/>
    <mergeCell ref="AL2:AS2"/>
    <mergeCell ref="AT2:AW2"/>
    <mergeCell ref="AX2:BC2"/>
    <mergeCell ref="BD2:BG2"/>
    <mergeCell ref="R2:U2"/>
    <mergeCell ref="V2:W2"/>
    <mergeCell ref="X2:Y2"/>
    <mergeCell ref="Z2:AA2"/>
    <mergeCell ref="AB2:AC2"/>
    <mergeCell ref="AD2:AK2"/>
  </mergeCells>
  <conditionalFormatting sqref="F1:I1 F4:I15 F2 H3:I3">
    <cfRule type="expression" dxfId="118" priority="107">
      <formula>LEFT($B1,4)="_Mil"</formula>
    </cfRule>
  </conditionalFormatting>
  <conditionalFormatting sqref="F1:I1 F4:I15 F2 H3:I3">
    <cfRule type="expression" dxfId="117" priority="105">
      <formula>AND(ISNUMBER(F1),ROUND(F1,0)&lt;0)</formula>
    </cfRule>
  </conditionalFormatting>
  <conditionalFormatting sqref="N1 P1">
    <cfRule type="expression" dxfId="116" priority="106">
      <formula>AND(ISNUMBER(P1),ISNUMBER(N1),P1&gt;=20%,P1&lt;40%)</formula>
    </cfRule>
  </conditionalFormatting>
  <conditionalFormatting sqref="J1:Y1">
    <cfRule type="expression" dxfId="115" priority="102">
      <formula>LEFT($B1,4)="_Mil"</formula>
    </cfRule>
  </conditionalFormatting>
  <conditionalFormatting sqref="J1:Y1">
    <cfRule type="expression" dxfId="114" priority="100">
      <formula>AND(ISNUMBER(J1),ROUND(J1,0)&lt;0)</formula>
    </cfRule>
  </conditionalFormatting>
  <conditionalFormatting sqref="V1:Y1">
    <cfRule type="expression" dxfId="113" priority="101">
      <formula>AND(ISNUMBER(X1),ISNUMBER(V1),X1&lt;20%)</formula>
    </cfRule>
    <cfRule type="expression" dxfId="112" priority="101">
      <formula>AND(ISNUMBER(X1),ISNUMBER(V1),X1&gt;=20%,X1&lt;40%)</formula>
    </cfRule>
    <cfRule type="expression" dxfId="111" priority="108">
      <formula>AND(ISNUMBER(X1),ISNUMBER(V1),X1&gt;=40%)</formula>
    </cfRule>
  </conditionalFormatting>
  <conditionalFormatting sqref="O1 L1:M1 U1">
    <cfRule type="expression" dxfId="110" priority="3390">
      <formula>AND(ISNUMBER(O1),ISNUMBER(L1),O1&gt;=40%)</formula>
    </cfRule>
    <cfRule type="expression" dxfId="109" priority="3391">
      <formula>AND(ISNUMBER(O1),ISNUMBER(L1),O1&lt;20%)</formula>
    </cfRule>
    <cfRule type="expression" dxfId="108" priority="3392">
      <formula>AND(ISNUMBER(O1),ISNUMBER(L1),O1&gt;=20%,O1&lt;40%)</formula>
    </cfRule>
  </conditionalFormatting>
  <conditionalFormatting sqref="F1:F2 F4:F15 J1:K1 R1:T1">
    <cfRule type="expression" dxfId="107" priority="3396">
      <formula>AND(ISNUMBER(J1),ISNUMBER(F1),J1&gt;=40%)</formula>
    </cfRule>
    <cfRule type="expression" dxfId="106" priority="3397">
      <formula>AND(ISNUMBER(J1),ISNUMBER(F1),J1&lt;20%)</formula>
    </cfRule>
    <cfRule type="expression" dxfId="105" priority="3398">
      <formula>AND(ISNUMBER(J1),ISNUMBER(F1),J1&gt;=20%,J1&lt;40%)</formula>
    </cfRule>
  </conditionalFormatting>
  <conditionalFormatting sqref="G4:H15 G1:H1 H3 J14:X14">
    <cfRule type="expression" dxfId="104" priority="3402">
      <formula>AND(ISNUMBER(N1),ISNUMBER(G1),N1&gt;=40%)</formula>
    </cfRule>
    <cfRule type="expression" dxfId="103" priority="3403">
      <formula>AND(ISNUMBER(N1),ISNUMBER(G1),N1&lt;20%)</formula>
    </cfRule>
    <cfRule type="expression" dxfId="102" priority="3404">
      <formula>AND(ISNUMBER(N1),ISNUMBER(G1),N1&gt;=20%,N1&lt;40%)</formula>
    </cfRule>
  </conditionalFormatting>
  <conditionalFormatting sqref="I1 I3:I15">
    <cfRule type="expression" dxfId="101" priority="3408">
      <formula>AND(ISNUMBER(O1),ISNUMBER(I1),O1&gt;=40%)</formula>
    </cfRule>
    <cfRule type="expression" dxfId="100" priority="3409">
      <formula>AND(ISNUMBER(O1),ISNUMBER(I1),O1&lt;20%)</formula>
    </cfRule>
    <cfRule type="expression" dxfId="99" priority="3410">
      <formula>AND(ISNUMBER(O1),ISNUMBER(I1),O1&gt;=20%,O1&lt;40%)</formula>
    </cfRule>
  </conditionalFormatting>
  <conditionalFormatting sqref="O3">
    <cfRule type="expression" dxfId="98" priority="96">
      <formula>LEFT($B3,4)="_Mil"</formula>
    </cfRule>
  </conditionalFormatting>
  <conditionalFormatting sqref="O3">
    <cfRule type="expression" dxfId="97" priority="95">
      <formula>AND(ISNUMBER(O3),ROUND(O3,0)&lt;0)</formula>
    </cfRule>
  </conditionalFormatting>
  <conditionalFormatting sqref="O3 Y14">
    <cfRule type="expression" dxfId="96" priority="97">
      <formula>AND(ISNUMBER(W3),ISNUMBER(O3),W3&gt;=40%)</formula>
    </cfRule>
    <cfRule type="expression" dxfId="95" priority="98">
      <formula>AND(ISNUMBER(W3),ISNUMBER(O3),W3&lt;20%)</formula>
    </cfRule>
    <cfRule type="expression" dxfId="94" priority="99">
      <formula>AND(ISNUMBER(W3),ISNUMBER(O3),W3&gt;=20%,W3&lt;40%)</formula>
    </cfRule>
  </conditionalFormatting>
  <conditionalFormatting sqref="Q3">
    <cfRule type="expression" dxfId="93" priority="91">
      <formula>LEFT($B3,4)="_Mil"</formula>
    </cfRule>
  </conditionalFormatting>
  <conditionalFormatting sqref="Q3">
    <cfRule type="expression" dxfId="92" priority="90">
      <formula>AND(ISNUMBER(Q3),ROUND(Q3,0)&lt;0)</formula>
    </cfRule>
  </conditionalFormatting>
  <conditionalFormatting sqref="Q3">
    <cfRule type="expression" dxfId="91" priority="92">
      <formula>AND(ISNUMBER(Y3),ISNUMBER(Q3),Y3&gt;=40%)</formula>
    </cfRule>
    <cfRule type="expression" dxfId="90" priority="93">
      <formula>AND(ISNUMBER(Y3),ISNUMBER(Q3),Y3&lt;20%)</formula>
    </cfRule>
    <cfRule type="expression" dxfId="89" priority="94">
      <formula>AND(ISNUMBER(Y3),ISNUMBER(Q3),Y3&gt;=20%,Y3&lt;40%)</formula>
    </cfRule>
  </conditionalFormatting>
  <conditionalFormatting sqref="W3">
    <cfRule type="expression" dxfId="88" priority="81">
      <formula>LEFT($B3,4)="_Mil"</formula>
    </cfRule>
  </conditionalFormatting>
  <conditionalFormatting sqref="W3">
    <cfRule type="expression" dxfId="87" priority="80">
      <formula>AND(ISNUMBER(W3),ROUND(W3,0)&lt;0)</formula>
    </cfRule>
  </conditionalFormatting>
  <conditionalFormatting sqref="W3">
    <cfRule type="expression" dxfId="86" priority="82">
      <formula>AND(ISNUMBER(AC3),ISNUMBER(W3),AC3&gt;=40%)</formula>
    </cfRule>
    <cfRule type="expression" dxfId="85" priority="83">
      <formula>AND(ISNUMBER(AC3),ISNUMBER(W3),AC3&lt;20%)</formula>
    </cfRule>
    <cfRule type="expression" dxfId="84" priority="84">
      <formula>AND(ISNUMBER(AC3),ISNUMBER(W3),AC3&gt;=20%,AC3&lt;40%)</formula>
    </cfRule>
  </conditionalFormatting>
  <conditionalFormatting sqref="Y3">
    <cfRule type="expression" dxfId="83" priority="76">
      <formula>LEFT($B3,4)="_Mil"</formula>
    </cfRule>
  </conditionalFormatting>
  <conditionalFormatting sqref="Y3">
    <cfRule type="expression" dxfId="82" priority="75">
      <formula>AND(ISNUMBER(Y3),ROUND(Y3,0)&lt;0)</formula>
    </cfRule>
  </conditionalFormatting>
  <conditionalFormatting sqref="Y3">
    <cfRule type="expression" dxfId="81" priority="77">
      <formula>AND(ISNUMBER(AE3),ISNUMBER(Y3),AE3&gt;=40%)</formula>
    </cfRule>
    <cfRule type="expression" dxfId="80" priority="78">
      <formula>AND(ISNUMBER(AE3),ISNUMBER(Y3),AE3&lt;20%)</formula>
    </cfRule>
    <cfRule type="expression" dxfId="79" priority="79">
      <formula>AND(ISNUMBER(AE3),ISNUMBER(Y3),AE3&gt;=20%,AE3&lt;40%)</formula>
    </cfRule>
  </conditionalFormatting>
  <conditionalFormatting sqref="L3:M3">
    <cfRule type="expression" dxfId="78" priority="68">
      <formula>LEFT($B3,4)="_Mil"</formula>
    </cfRule>
  </conditionalFormatting>
  <conditionalFormatting sqref="L3:M3">
    <cfRule type="expression" dxfId="77" priority="67">
      <formula>AND(ISNUMBER(L3),ROUND(L3,0)&lt;0)</formula>
    </cfRule>
  </conditionalFormatting>
  <conditionalFormatting sqref="L3">
    <cfRule type="expression" dxfId="76" priority="69">
      <formula>AND(ISNUMBER(U3),ISNUMBER(L3),U3&gt;=40%)</formula>
    </cfRule>
    <cfRule type="expression" dxfId="75" priority="70">
      <formula>AND(ISNUMBER(U3),ISNUMBER(L3),U3&lt;20%)</formula>
    </cfRule>
    <cfRule type="expression" dxfId="74" priority="71">
      <formula>AND(ISNUMBER(U3),ISNUMBER(L3),U3&gt;=20%,U3&lt;40%)</formula>
    </cfRule>
  </conditionalFormatting>
  <conditionalFormatting sqref="M3">
    <cfRule type="expression" dxfId="73" priority="72">
      <formula>AND(ISNUMBER(U3),ISNUMBER(M3),U3&gt;=40%)</formula>
    </cfRule>
    <cfRule type="expression" dxfId="72" priority="73">
      <formula>AND(ISNUMBER(U3),ISNUMBER(M3),U3&lt;20%)</formula>
    </cfRule>
    <cfRule type="expression" dxfId="71" priority="74">
      <formula>AND(ISNUMBER(U3),ISNUMBER(M3),U3&gt;=20%,U3&lt;40%)</formula>
    </cfRule>
  </conditionalFormatting>
  <conditionalFormatting sqref="Q1">
    <cfRule type="expression" dxfId="70" priority="3417">
      <formula>AND(ISNUMBER(V1),ISNUMBER(Q1),V1&gt;=40%)</formula>
    </cfRule>
    <cfRule type="expression" dxfId="69" priority="3418">
      <formula>AND(ISNUMBER(V1),ISNUMBER(Q1),V1&lt;20%)</formula>
    </cfRule>
    <cfRule type="expression" dxfId="68" priority="3419">
      <formula>AND(ISNUMBER(V1),ISNUMBER(Q1),V1&gt;=20%,V1&lt;40%)</formula>
    </cfRule>
  </conditionalFormatting>
  <conditionalFormatting sqref="T3:U3">
    <cfRule type="expression" dxfId="67" priority="60">
      <formula>LEFT($B3,4)="_Mil"</formula>
    </cfRule>
  </conditionalFormatting>
  <conditionalFormatting sqref="T3:U3">
    <cfRule type="expression" dxfId="66" priority="59">
      <formula>AND(ISNUMBER(T3),ROUND(T3,0)&lt;0)</formula>
    </cfRule>
  </conditionalFormatting>
  <conditionalFormatting sqref="T3">
    <cfRule type="expression" dxfId="65" priority="61">
      <formula>AND(ISNUMBER(AA3),ISNUMBER(T3),AA3&gt;=40%)</formula>
    </cfRule>
    <cfRule type="expression" dxfId="64" priority="62">
      <formula>AND(ISNUMBER(AA3),ISNUMBER(T3),AA3&lt;20%)</formula>
    </cfRule>
    <cfRule type="expression" dxfId="63" priority="63">
      <formula>AND(ISNUMBER(AA3),ISNUMBER(T3),AA3&gt;=20%,AA3&lt;40%)</formula>
    </cfRule>
  </conditionalFormatting>
  <conditionalFormatting sqref="U3">
    <cfRule type="expression" dxfId="62" priority="64">
      <formula>AND(ISNUMBER(AA3),ISNUMBER(U3),AA3&gt;=40%)</formula>
    </cfRule>
    <cfRule type="expression" dxfId="61" priority="65">
      <formula>AND(ISNUMBER(AA3),ISNUMBER(U3),AA3&lt;20%)</formula>
    </cfRule>
    <cfRule type="expression" dxfId="60" priority="66">
      <formula>AND(ISNUMBER(AA3),ISNUMBER(U3),AA3&gt;=20%,AA3&lt;40%)</formula>
    </cfRule>
  </conditionalFormatting>
  <conditionalFormatting sqref="J14:Y14">
    <cfRule type="expression" dxfId="59" priority="55">
      <formula>LEFT($B14,4)="_Mil"</formula>
    </cfRule>
  </conditionalFormatting>
  <conditionalFormatting sqref="J14:Y14">
    <cfRule type="expression" dxfId="58" priority="54">
      <formula>AND(ISNUMBER(J14),ROUND(J14,0)&lt;0)</formula>
    </cfRule>
  </conditionalFormatting>
  <conditionalFormatting sqref="Z4:Z15 Z1:Z2">
    <cfRule type="expression" dxfId="57" priority="50">
      <formula>LEFT($B1,4)="_Mil"</formula>
    </cfRule>
  </conditionalFormatting>
  <conditionalFormatting sqref="Z4:Z15 Z1:Z2">
    <cfRule type="expression" dxfId="56" priority="49">
      <formula>AND(ISNUMBER(Z1),ROUND(Z1,0)&lt;0)</formula>
    </cfRule>
  </conditionalFormatting>
  <conditionalFormatting sqref="Z1:Z2 Z4:Z15">
    <cfRule type="expression" dxfId="55" priority="51">
      <formula>AND(ISNUMBER(AD1),ISNUMBER(Z1),AD1&gt;=40%)</formula>
    </cfRule>
    <cfRule type="expression" dxfId="54" priority="52">
      <formula>AND(ISNUMBER(AD1),ISNUMBER(Z1),AD1&lt;20%)</formula>
    </cfRule>
    <cfRule type="expression" dxfId="53" priority="53">
      <formula>AND(ISNUMBER(AD1),ISNUMBER(Z1),AD1&gt;=20%,AD1&lt;40%)</formula>
    </cfRule>
  </conditionalFormatting>
  <conditionalFormatting sqref="AA1">
    <cfRule type="expression" dxfId="52" priority="43">
      <formula>AND(ISNUMBER(AC1),ISNUMBER(AA1),AC1&gt;=20%,AC1&lt;40%)</formula>
    </cfRule>
    <cfRule type="expression" dxfId="51" priority="46">
      <formula>AND(ISNUMBER(AC1),ISNUMBER(AA1),AC1&gt;=40%)</formula>
    </cfRule>
    <cfRule type="expression" dxfId="50" priority="47">
      <formula>AND(ISNUMBER(AC1),ISNUMBER(AA1),AC1&lt;20%)</formula>
    </cfRule>
  </conditionalFormatting>
  <conditionalFormatting sqref="AA1:BG1">
    <cfRule type="expression" dxfId="49" priority="42">
      <formula>LEFT($B1,4)="_Mil"</formula>
    </cfRule>
  </conditionalFormatting>
  <conditionalFormatting sqref="AA1:BG1">
    <cfRule type="expression" dxfId="48" priority="41">
      <formula>AND(ISNUMBER(AA1),ROUND(AA1,0)&lt;0)</formula>
    </cfRule>
  </conditionalFormatting>
  <conditionalFormatting sqref="AB1:BG1">
    <cfRule type="expression" dxfId="47" priority="44">
      <formula>AND(ISNUMBER(AE1),ISNUMBER(AB1),AE1&gt;=40%)</formula>
    </cfRule>
    <cfRule type="expression" dxfId="46" priority="45">
      <formula>AND(ISNUMBER(AE1),ISNUMBER(AB1),AE1&lt;20%)</formula>
    </cfRule>
    <cfRule type="expression" dxfId="45" priority="3420">
      <formula>AND(ISNUMBER(AE1),ISNUMBER(AB1),AE1&gt;=20%,AE1&lt;40%)</formula>
    </cfRule>
  </conditionalFormatting>
  <conditionalFormatting sqref="AA3">
    <cfRule type="expression" dxfId="44" priority="37">
      <formula>LEFT($B3,4)="_Mil"</formula>
    </cfRule>
  </conditionalFormatting>
  <conditionalFormatting sqref="AA3">
    <cfRule type="expression" dxfId="43" priority="36">
      <formula>AND(ISNUMBER(AA3),ROUND(AA3,0)&lt;0)</formula>
    </cfRule>
  </conditionalFormatting>
  <conditionalFormatting sqref="AA3">
    <cfRule type="expression" dxfId="42" priority="38">
      <formula>AND(ISNUMBER(AK3),ISNUMBER(AA3),AK3&gt;=40%)</formula>
    </cfRule>
    <cfRule type="expression" dxfId="41" priority="39">
      <formula>AND(ISNUMBER(AK3),ISNUMBER(AA3),AK3&lt;20%)</formula>
    </cfRule>
    <cfRule type="expression" dxfId="40" priority="40">
      <formula>AND(ISNUMBER(AK3),ISNUMBER(AA3),AK3&gt;=20%,AK3&lt;40%)</formula>
    </cfRule>
  </conditionalFormatting>
  <conditionalFormatting sqref="AA14:BG14">
    <cfRule type="expression" dxfId="39" priority="32">
      <formula>LEFT($B14,4)="_Mil"</formula>
    </cfRule>
  </conditionalFormatting>
  <conditionalFormatting sqref="AA14:BG14">
    <cfRule type="expression" dxfId="38" priority="31">
      <formula>AND(ISNUMBER(AA14),ROUND(AA14,0)&lt;0)</formula>
    </cfRule>
  </conditionalFormatting>
  <conditionalFormatting sqref="AA14:BG14">
    <cfRule type="expression" dxfId="37" priority="33">
      <formula>AND(ISNUMBER(AJ14),ISNUMBER(AA14),AJ14&gt;=40%)</formula>
    </cfRule>
    <cfRule type="expression" dxfId="36" priority="34">
      <formula>AND(ISNUMBER(AJ14),ISNUMBER(AA14),AJ14&lt;20%)</formula>
    </cfRule>
    <cfRule type="expression" dxfId="35" priority="35">
      <formula>AND(ISNUMBER(AJ14),ISNUMBER(AA14),AJ14&gt;=20%,AJ14&lt;40%)</formula>
    </cfRule>
  </conditionalFormatting>
  <conditionalFormatting sqref="AC3">
    <cfRule type="expression" dxfId="34" priority="27">
      <formula>LEFT($B3,4)="_Mil"</formula>
    </cfRule>
  </conditionalFormatting>
  <conditionalFormatting sqref="AC3">
    <cfRule type="expression" dxfId="33" priority="26">
      <formula>AND(ISNUMBER(AC3),ROUND(AC3,0)&lt;0)</formula>
    </cfRule>
  </conditionalFormatting>
  <conditionalFormatting sqref="AC3">
    <cfRule type="expression" dxfId="32" priority="28">
      <formula>AND(ISNUMBER(AQ3),ISNUMBER(AC3),AQ3&gt;=40%)</formula>
    </cfRule>
    <cfRule type="expression" dxfId="31" priority="29">
      <formula>AND(ISNUMBER(AQ3),ISNUMBER(AC3),AQ3&lt;20%)</formula>
    </cfRule>
    <cfRule type="expression" dxfId="30" priority="30">
      <formula>AND(ISNUMBER(AQ3),ISNUMBER(AC3),AQ3&gt;=20%,AQ3&lt;40%)</formula>
    </cfRule>
  </conditionalFormatting>
  <conditionalFormatting sqref="AH3:AK3">
    <cfRule type="expression" dxfId="29" priority="22">
      <formula>LEFT($B3,4)="_Mil"</formula>
    </cfRule>
  </conditionalFormatting>
  <conditionalFormatting sqref="AH3:AK3">
    <cfRule type="expression" dxfId="28" priority="21">
      <formula>AND(ISNUMBER(AH3),ROUND(AH3,0)&lt;0)</formula>
    </cfRule>
  </conditionalFormatting>
  <conditionalFormatting sqref="AH3:AK3">
    <cfRule type="expression" dxfId="27" priority="23">
      <formula>AND(ISNUMBER(AV3),ISNUMBER(AH3),AV3&gt;=40%)</formula>
    </cfRule>
    <cfRule type="expression" dxfId="26" priority="24">
      <formula>AND(ISNUMBER(AV3),ISNUMBER(AH3),AV3&lt;20%)</formula>
    </cfRule>
    <cfRule type="expression" dxfId="25" priority="25">
      <formula>AND(ISNUMBER(AV3),ISNUMBER(AH3),AV3&gt;=20%,AV3&lt;40%)</formula>
    </cfRule>
  </conditionalFormatting>
  <conditionalFormatting sqref="AP3:AS3">
    <cfRule type="expression" dxfId="24" priority="17">
      <formula>LEFT($B3,4)="_Mil"</formula>
    </cfRule>
  </conditionalFormatting>
  <conditionalFormatting sqref="AP3:AS3">
    <cfRule type="expression" dxfId="23" priority="16">
      <formula>AND(ISNUMBER(AP3),ROUND(AP3,0)&lt;0)</formula>
    </cfRule>
  </conditionalFormatting>
  <conditionalFormatting sqref="AP3:AS3">
    <cfRule type="expression" dxfId="22" priority="18">
      <formula>AND(ISNUMBER(BD3),ISNUMBER(AP3),BD3&gt;=40%)</formula>
    </cfRule>
    <cfRule type="expression" dxfId="21" priority="19">
      <formula>AND(ISNUMBER(BD3),ISNUMBER(AP3),BD3&lt;20%)</formula>
    </cfRule>
    <cfRule type="expression" dxfId="20" priority="20">
      <formula>AND(ISNUMBER(BD3),ISNUMBER(AP3),BD3&gt;=20%,BD3&lt;40%)</formula>
    </cfRule>
  </conditionalFormatting>
  <conditionalFormatting sqref="AV3:AW3">
    <cfRule type="expression" dxfId="19" priority="12">
      <formula>LEFT($B3,4)="_Mil"</formula>
    </cfRule>
  </conditionalFormatting>
  <conditionalFormatting sqref="AV3:AW3">
    <cfRule type="expression" dxfId="18" priority="11">
      <formula>AND(ISNUMBER(AV3),ROUND(AV3,0)&lt;0)</formula>
    </cfRule>
  </conditionalFormatting>
  <conditionalFormatting sqref="AV3:AW3">
    <cfRule type="expression" dxfId="17" priority="13">
      <formula>AND(ISNUMBER(BJ3),ISNUMBER(AV3),BJ3&gt;=40%)</formula>
    </cfRule>
    <cfRule type="expression" dxfId="16" priority="14">
      <formula>AND(ISNUMBER(BJ3),ISNUMBER(AV3),BJ3&lt;20%)</formula>
    </cfRule>
    <cfRule type="expression" dxfId="15" priority="15">
      <formula>AND(ISNUMBER(BJ3),ISNUMBER(AV3),BJ3&gt;=20%,BJ3&lt;40%)</formula>
    </cfRule>
  </conditionalFormatting>
  <conditionalFormatting sqref="BA3:BC3">
    <cfRule type="expression" dxfId="14" priority="7">
      <formula>LEFT($B3,4)="_Mil"</formula>
    </cfRule>
  </conditionalFormatting>
  <conditionalFormatting sqref="BA3:BC3">
    <cfRule type="expression" dxfId="13" priority="6">
      <formula>AND(ISNUMBER(BA3),ROUND(BA3,0)&lt;0)</formula>
    </cfRule>
  </conditionalFormatting>
  <conditionalFormatting sqref="BA3:BC3">
    <cfRule type="expression" dxfId="12" priority="8">
      <formula>AND(ISNUMBER(BO3),ISNUMBER(BA3),BO3&gt;=40%)</formula>
    </cfRule>
    <cfRule type="expression" dxfId="11" priority="9">
      <formula>AND(ISNUMBER(BO3),ISNUMBER(BA3),BO3&lt;20%)</formula>
    </cfRule>
    <cfRule type="expression" dxfId="10" priority="10">
      <formula>AND(ISNUMBER(BO3),ISNUMBER(BA3),BO3&gt;=20%,BO3&lt;40%)</formula>
    </cfRule>
  </conditionalFormatting>
  <conditionalFormatting sqref="BF3:BG3">
    <cfRule type="expression" dxfId="9" priority="2">
      <formula>LEFT($B3,4)="_Mil"</formula>
    </cfRule>
  </conditionalFormatting>
  <conditionalFormatting sqref="BF3:BG3">
    <cfRule type="expression" dxfId="8" priority="1">
      <formula>AND(ISNUMBER(BF3),ROUND(BF3,0)&lt;0)</formula>
    </cfRule>
  </conditionalFormatting>
  <conditionalFormatting sqref="BF3:BG3">
    <cfRule type="expression" dxfId="7" priority="3">
      <formula>AND(ISNUMBER(BT3),ISNUMBER(BF3),BT3&gt;=40%)</formula>
    </cfRule>
    <cfRule type="expression" dxfId="6" priority="4">
      <formula>AND(ISNUMBER(BT3),ISNUMBER(BF3),BT3&lt;20%)</formula>
    </cfRule>
    <cfRule type="expression" dxfId="5" priority="5">
      <formula>AND(ISNUMBER(BT3),ISNUMBER(BF3),BT3&gt;=20%,BT3&lt;40%)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L16"/>
  <sheetViews>
    <sheetView zoomScaleNormal="100" workbookViewId="0">
      <pane xSplit="5" ySplit="14" topLeftCell="F15" activePane="bottomRight" state="frozen"/>
      <selection pane="topRight"/>
      <selection pane="bottomLeft"/>
      <selection pane="bottomRight" activeCell="B3" sqref="B3"/>
    </sheetView>
  </sheetViews>
  <sheetFormatPr baseColWidth="10" defaultRowHeight="16" x14ac:dyDescent="0.2"/>
  <cols>
    <col min="1" max="1" width="16.1640625" style="23" customWidth="1"/>
    <col min="2" max="2" width="30.83203125" style="25" customWidth="1"/>
    <col min="3" max="3" width="10.83203125" style="25" customWidth="1"/>
    <col min="4" max="4" width="7.83203125" style="25" customWidth="1"/>
    <col min="5" max="5" width="11.83203125" style="27" hidden="1" customWidth="1"/>
    <col min="6" max="6" width="11.83203125" style="138" customWidth="1"/>
    <col min="7" max="7" width="11.83203125" style="55" customWidth="1"/>
    <col min="8" max="8" width="11.83203125" style="138" customWidth="1"/>
    <col min="9" max="9" width="11.83203125" style="55" customWidth="1"/>
    <col min="10" max="10" width="11.83203125" style="138" customWidth="1"/>
    <col min="11" max="11" width="11.83203125" style="55" customWidth="1"/>
    <col min="12" max="12" width="11.83203125" style="138" customWidth="1"/>
    <col min="13" max="13" width="11.83203125" style="55" customWidth="1"/>
    <col min="14" max="14" width="11.83203125" style="138" customWidth="1"/>
    <col min="15" max="15" width="11.83203125" style="55" customWidth="1"/>
    <col min="16" max="16" width="11.83203125" style="138" customWidth="1"/>
    <col min="17" max="17" width="11.83203125" style="55" customWidth="1"/>
    <col min="18" max="18" width="11.83203125" style="138" customWidth="1"/>
    <col min="19" max="19" width="11.83203125" style="55" customWidth="1"/>
    <col min="20" max="20" width="11.83203125" style="138" customWidth="1"/>
    <col min="21" max="21" width="11.83203125" style="55" customWidth="1"/>
    <col min="22" max="22" width="11.83203125" style="138" customWidth="1"/>
    <col min="23" max="23" width="11.83203125" style="55" customWidth="1"/>
    <col min="24" max="24" width="11.83203125" style="138" customWidth="1"/>
    <col min="25" max="25" width="11.83203125" style="55" customWidth="1"/>
    <col min="26" max="26" width="11.83203125" style="138" customWidth="1"/>
    <col min="27" max="27" width="11.83203125" style="55" customWidth="1"/>
    <col min="28" max="28" width="11.83203125" style="138" customWidth="1"/>
    <col min="29" max="29" width="11.83203125" style="55" customWidth="1"/>
    <col min="30" max="30" width="11.83203125" style="138" customWidth="1"/>
    <col min="31" max="31" width="11.83203125" style="55" customWidth="1"/>
    <col min="32" max="32" width="11.83203125" style="138" customWidth="1"/>
    <col min="33" max="33" width="11.83203125" style="55" customWidth="1"/>
    <col min="34" max="34" width="11.83203125" style="138" customWidth="1"/>
    <col min="35" max="35" width="11.83203125" style="55" customWidth="1"/>
    <col min="36" max="36" width="11.83203125" style="91" customWidth="1"/>
    <col min="37" max="37" width="11.83203125" style="234" customWidth="1"/>
    <col min="38" max="38" width="11.83203125" style="215" customWidth="1"/>
    <col min="39" max="16384" width="10.83203125" style="23"/>
  </cols>
  <sheetData>
    <row r="1" spans="1:38" s="40" customFormat="1" ht="31" customHeight="1" x14ac:dyDescent="0.3">
      <c r="A1" s="221" t="s">
        <v>193</v>
      </c>
      <c r="B1" s="5"/>
      <c r="C1" s="1"/>
      <c r="D1" s="1"/>
      <c r="E1" s="252"/>
      <c r="F1" s="209" t="s">
        <v>203</v>
      </c>
      <c r="G1" s="50"/>
      <c r="H1" s="209" t="s">
        <v>204</v>
      </c>
      <c r="I1" s="50"/>
      <c r="J1" s="209" t="s">
        <v>205</v>
      </c>
      <c r="K1" s="50"/>
      <c r="L1" s="209" t="s">
        <v>206</v>
      </c>
      <c r="M1" s="50"/>
      <c r="N1" s="209" t="s">
        <v>202</v>
      </c>
      <c r="O1" s="50"/>
      <c r="P1" s="209" t="s">
        <v>201</v>
      </c>
      <c r="Q1" s="50"/>
      <c r="R1" s="209" t="s">
        <v>61</v>
      </c>
      <c r="S1" s="50"/>
      <c r="T1" s="209" t="s">
        <v>62</v>
      </c>
      <c r="U1" s="50"/>
      <c r="V1" s="209" t="s">
        <v>60</v>
      </c>
      <c r="W1" s="50"/>
      <c r="X1" s="209" t="s">
        <v>64</v>
      </c>
      <c r="Y1" s="50"/>
      <c r="Z1" s="209" t="s">
        <v>63</v>
      </c>
      <c r="AA1" s="50"/>
      <c r="AB1" s="209" t="s">
        <v>865</v>
      </c>
      <c r="AC1" s="50"/>
      <c r="AD1" s="209" t="s">
        <v>53</v>
      </c>
      <c r="AE1" s="50"/>
      <c r="AF1" s="209" t="s">
        <v>864</v>
      </c>
      <c r="AG1" s="50"/>
      <c r="AH1" s="209" t="s">
        <v>59</v>
      </c>
      <c r="AI1" s="50"/>
      <c r="AJ1" s="89" t="s">
        <v>240</v>
      </c>
      <c r="AK1" s="286"/>
      <c r="AL1" s="211"/>
    </row>
    <row r="2" spans="1:38" s="39" customFormat="1" ht="19" x14ac:dyDescent="0.25">
      <c r="B2" s="2"/>
      <c r="C2" s="2"/>
      <c r="D2" s="2"/>
      <c r="E2" s="253"/>
      <c r="F2" s="210" t="s">
        <v>2</v>
      </c>
      <c r="G2" s="51" t="s">
        <v>3</v>
      </c>
      <c r="H2" s="210" t="s">
        <v>2</v>
      </c>
      <c r="I2" s="51" t="s">
        <v>3</v>
      </c>
      <c r="J2" s="210" t="s">
        <v>2</v>
      </c>
      <c r="K2" s="51" t="s">
        <v>3</v>
      </c>
      <c r="L2" s="210" t="s">
        <v>2</v>
      </c>
      <c r="M2" s="51" t="s">
        <v>3</v>
      </c>
      <c r="N2" s="210" t="s">
        <v>2</v>
      </c>
      <c r="O2" s="51" t="s">
        <v>3</v>
      </c>
      <c r="P2" s="210" t="s">
        <v>2</v>
      </c>
      <c r="Q2" s="51" t="s">
        <v>3</v>
      </c>
      <c r="R2" s="210" t="s">
        <v>2</v>
      </c>
      <c r="S2" s="51" t="s">
        <v>3</v>
      </c>
      <c r="T2" s="210" t="s">
        <v>2</v>
      </c>
      <c r="U2" s="51" t="s">
        <v>3</v>
      </c>
      <c r="V2" s="210" t="s">
        <v>2</v>
      </c>
      <c r="W2" s="51" t="s">
        <v>3</v>
      </c>
      <c r="X2" s="210" t="s">
        <v>2</v>
      </c>
      <c r="Y2" s="51" t="s">
        <v>3</v>
      </c>
      <c r="Z2" s="210" t="s">
        <v>2</v>
      </c>
      <c r="AA2" s="51" t="s">
        <v>3</v>
      </c>
      <c r="AB2" s="210" t="s">
        <v>2</v>
      </c>
      <c r="AC2" s="51" t="s">
        <v>3</v>
      </c>
      <c r="AD2" s="210" t="s">
        <v>2</v>
      </c>
      <c r="AE2" s="51" t="s">
        <v>3</v>
      </c>
      <c r="AF2" s="210" t="s">
        <v>2</v>
      </c>
      <c r="AG2" s="51" t="s">
        <v>3</v>
      </c>
      <c r="AH2" s="210" t="s">
        <v>2</v>
      </c>
      <c r="AI2" s="51" t="s">
        <v>3</v>
      </c>
      <c r="AJ2" s="90" t="s">
        <v>58</v>
      </c>
      <c r="AK2" s="94"/>
      <c r="AL2" s="212"/>
    </row>
    <row r="3" spans="1:38" ht="117" customHeight="1" x14ac:dyDescent="0.2">
      <c r="B3"/>
      <c r="C3"/>
      <c r="D3" s="30"/>
      <c r="E3" s="254"/>
      <c r="F3" s="231" t="s">
        <v>194</v>
      </c>
      <c r="G3" s="52" t="s">
        <v>200</v>
      </c>
      <c r="H3" s="231" t="s">
        <v>194</v>
      </c>
      <c r="I3" s="52" t="s">
        <v>200</v>
      </c>
      <c r="J3" s="231" t="s">
        <v>194</v>
      </c>
      <c r="K3" s="52" t="s">
        <v>200</v>
      </c>
      <c r="L3" s="231" t="s">
        <v>194</v>
      </c>
      <c r="M3" s="52" t="s">
        <v>200</v>
      </c>
      <c r="N3" s="231" t="s">
        <v>194</v>
      </c>
      <c r="O3" s="52" t="s">
        <v>200</v>
      </c>
      <c r="P3" s="231" t="s">
        <v>194</v>
      </c>
      <c r="Q3" s="52" t="s">
        <v>200</v>
      </c>
      <c r="R3" s="231" t="s">
        <v>194</v>
      </c>
      <c r="S3" s="52" t="s">
        <v>200</v>
      </c>
      <c r="T3" s="231" t="s">
        <v>194</v>
      </c>
      <c r="U3" s="52" t="s">
        <v>200</v>
      </c>
      <c r="V3" s="231" t="s">
        <v>194</v>
      </c>
      <c r="W3" s="52" t="s">
        <v>200</v>
      </c>
      <c r="X3" s="231" t="s">
        <v>194</v>
      </c>
      <c r="Y3" s="52" t="s">
        <v>200</v>
      </c>
      <c r="Z3" s="231" t="s">
        <v>194</v>
      </c>
      <c r="AA3" s="52" t="s">
        <v>200</v>
      </c>
      <c r="AB3" s="231" t="s">
        <v>194</v>
      </c>
      <c r="AC3" s="52" t="s">
        <v>200</v>
      </c>
      <c r="AD3" s="231" t="s">
        <v>194</v>
      </c>
      <c r="AE3" s="52" t="s">
        <v>200</v>
      </c>
      <c r="AF3" s="231" t="s">
        <v>194</v>
      </c>
      <c r="AG3" s="52" t="s">
        <v>200</v>
      </c>
      <c r="AH3" s="231" t="s">
        <v>194</v>
      </c>
      <c r="AI3" s="52" t="s">
        <v>200</v>
      </c>
      <c r="AJ3" s="115" t="s">
        <v>989</v>
      </c>
      <c r="AK3" s="323" t="s">
        <v>935</v>
      </c>
      <c r="AL3" s="213" t="s">
        <v>988</v>
      </c>
    </row>
    <row r="4" spans="1:38" x14ac:dyDescent="0.2">
      <c r="B4" s="32"/>
      <c r="C4" s="32"/>
      <c r="D4" s="32" t="s">
        <v>4</v>
      </c>
      <c r="E4" s="255"/>
      <c r="F4" s="137"/>
      <c r="G4" s="54">
        <f>SUBTOTAL(109,G$15:INDEX(G:G,COUNTA($B:$B)+14-COUNTA($B$1:$B$14)))</f>
        <v>0</v>
      </c>
      <c r="H4" s="137"/>
      <c r="I4" s="54">
        <f>SUBTOTAL(109,I$15:INDEX(I:I,COUNTA($B:$B)+14-COUNTA($B$1:$B$14)))</f>
        <v>0</v>
      </c>
      <c r="J4" s="137"/>
      <c r="K4" s="54">
        <f>SUBTOTAL(109,K$15:INDEX(K:K,COUNTA($B:$B)+14-COUNTA($B$1:$B$14)))</f>
        <v>0</v>
      </c>
      <c r="L4" s="137"/>
      <c r="M4" s="54">
        <f>SUBTOTAL(109,M$15:INDEX(M:M,COUNTA($B:$B)+14-COUNTA($B$1:$B$14)))</f>
        <v>0</v>
      </c>
      <c r="N4" s="137"/>
      <c r="O4" s="54">
        <f>SUBTOTAL(109,O$15:INDEX(O:O,COUNTA($B:$B)+14-COUNTA($B$1:$B$14)))</f>
        <v>0</v>
      </c>
      <c r="P4" s="137"/>
      <c r="Q4" s="54">
        <f>SUBTOTAL(109,Q$15:INDEX(Q:Q,COUNTA($B:$B)+14-COUNTA($B$1:$B$14)))</f>
        <v>0</v>
      </c>
      <c r="R4" s="137"/>
      <c r="S4" s="54">
        <f>SUBTOTAL(109,S$15:INDEX(S:S,COUNTA($B:$B)+14-COUNTA($B$1:$B$14)))</f>
        <v>0</v>
      </c>
      <c r="T4" s="137"/>
      <c r="U4" s="54">
        <f>SUBTOTAL(109,U$15:INDEX(U:U,COUNTA($B:$B)+14-COUNTA($B$1:$B$14)))</f>
        <v>0</v>
      </c>
      <c r="V4" s="137"/>
      <c r="W4" s="54">
        <f>SUBTOTAL(109,W$15:INDEX(W:W,COUNTA($B:$B)+14-COUNTA($B$1:$B$14)))</f>
        <v>0</v>
      </c>
      <c r="X4" s="137"/>
      <c r="Y4" s="54">
        <f>SUBTOTAL(109,Y$15:INDEX(Y:Y,COUNTA($B:$B)+14-COUNTA($B$1:$B$14)))</f>
        <v>0</v>
      </c>
      <c r="Z4" s="137"/>
      <c r="AA4" s="54">
        <f>SUBTOTAL(109,AA$15:INDEX(AA:AA,COUNTA($B:$B)+14-COUNTA($B$1:$B$14)))</f>
        <v>0</v>
      </c>
      <c r="AB4" s="137"/>
      <c r="AC4" s="54">
        <f>SUBTOTAL(109,AC$15:INDEX(AC:AC,COUNTA($B:$B)+14-COUNTA($B$1:$B$14)))</f>
        <v>0</v>
      </c>
      <c r="AD4" s="137"/>
      <c r="AE4" s="54">
        <f>SUBTOTAL(109,AE$15:INDEX(AE:AE,COUNTA($B:$B)+14-COUNTA($B$1:$B$14)))</f>
        <v>0</v>
      </c>
      <c r="AF4" s="137"/>
      <c r="AG4" s="54">
        <f>SUBTOTAL(109,AG$15:INDEX(AG:AG,COUNTA($B:$B)+14-COUNTA($B$1:$B$14)))</f>
        <v>0</v>
      </c>
      <c r="AH4" s="137"/>
      <c r="AI4" s="54">
        <f>SUBTOTAL(109,AI$15:INDEX(AI:AI,COUNTA($B:$B)+14-COUNTA($B$1:$B$14)))</f>
        <v>0</v>
      </c>
      <c r="AJ4" s="88" t="e">
        <f>SUBTOTAL(109,AJ$15:INDEX(AJ:AJ,COUNTA($B:$B)+14-COUNTA($B$1:$B$14)))</f>
        <v>#REF!</v>
      </c>
      <c r="AK4" s="96">
        <f>SUBTOTAL(109,AK$15:INDEX(AK:AK,COUNTA($B:$B)+14-COUNTA($B$1:$B$14)))</f>
        <v>0</v>
      </c>
      <c r="AL4" s="214" t="str">
        <f>IF(SUM('HTS &amp; HTS_RECENT'!$CG4)=0,"",'HTS &amp; HTS_RECENT'!$CF4/'HTS &amp; HTS_RECENT'!$CG4)</f>
        <v/>
      </c>
    </row>
    <row r="5" spans="1:38" x14ac:dyDescent="0.2">
      <c r="A5" s="23" t="s">
        <v>95</v>
      </c>
      <c r="B5" s="25" t="s">
        <v>95</v>
      </c>
      <c r="C5" s="25" t="s">
        <v>95</v>
      </c>
      <c r="D5" s="25" t="s">
        <v>95</v>
      </c>
      <c r="E5" s="27" t="s">
        <v>95</v>
      </c>
      <c r="F5" s="138" t="s">
        <v>95</v>
      </c>
      <c r="G5" s="55" t="s">
        <v>106</v>
      </c>
      <c r="H5" s="138" t="s">
        <v>95</v>
      </c>
      <c r="I5" s="55" t="s">
        <v>106</v>
      </c>
      <c r="J5" s="138" t="s">
        <v>95</v>
      </c>
      <c r="K5" s="55" t="s">
        <v>106</v>
      </c>
      <c r="L5" s="138" t="s">
        <v>95</v>
      </c>
      <c r="M5" s="55" t="s">
        <v>106</v>
      </c>
      <c r="N5" s="138" t="s">
        <v>95</v>
      </c>
      <c r="O5" s="55" t="s">
        <v>106</v>
      </c>
      <c r="P5" s="138" t="s">
        <v>95</v>
      </c>
      <c r="Q5" s="55" t="s">
        <v>106</v>
      </c>
      <c r="R5" s="138" t="s">
        <v>95</v>
      </c>
      <c r="S5" s="55" t="s">
        <v>106</v>
      </c>
      <c r="T5" s="138" t="s">
        <v>95</v>
      </c>
      <c r="U5" s="55" t="s">
        <v>106</v>
      </c>
      <c r="V5" s="138" t="s">
        <v>95</v>
      </c>
      <c r="W5" s="55" t="s">
        <v>106</v>
      </c>
      <c r="X5" s="138" t="s">
        <v>95</v>
      </c>
      <c r="Y5" s="55" t="s">
        <v>106</v>
      </c>
      <c r="Z5" s="138" t="s">
        <v>95</v>
      </c>
      <c r="AA5" s="55" t="s">
        <v>106</v>
      </c>
      <c r="AB5" s="138" t="s">
        <v>95</v>
      </c>
      <c r="AC5" s="55" t="s">
        <v>106</v>
      </c>
      <c r="AD5" s="138" t="s">
        <v>95</v>
      </c>
      <c r="AE5" s="55" t="s">
        <v>106</v>
      </c>
      <c r="AF5" s="138" t="s">
        <v>95</v>
      </c>
      <c r="AG5" s="55" t="s">
        <v>106</v>
      </c>
      <c r="AH5" s="138" t="s">
        <v>95</v>
      </c>
      <c r="AI5" s="55" t="s">
        <v>106</v>
      </c>
      <c r="AJ5" s="80" t="s">
        <v>95</v>
      </c>
      <c r="AK5" s="58" t="s">
        <v>95</v>
      </c>
      <c r="AL5" s="19" t="s">
        <v>95</v>
      </c>
    </row>
    <row r="6" spans="1:38" x14ac:dyDescent="0.2">
      <c r="A6" s="23" t="s">
        <v>187</v>
      </c>
      <c r="B6" s="25" t="s">
        <v>187</v>
      </c>
      <c r="C6" s="25" t="s">
        <v>187</v>
      </c>
      <c r="D6" s="25" t="s">
        <v>187</v>
      </c>
      <c r="E6" s="27" t="s">
        <v>187</v>
      </c>
      <c r="F6" s="138" t="s">
        <v>109</v>
      </c>
      <c r="G6" s="55" t="s">
        <v>89</v>
      </c>
      <c r="H6" s="138" t="s">
        <v>109</v>
      </c>
      <c r="I6" s="55" t="s">
        <v>89</v>
      </c>
      <c r="J6" s="138" t="s">
        <v>109</v>
      </c>
      <c r="K6" s="55" t="s">
        <v>89</v>
      </c>
      <c r="L6" s="138" t="s">
        <v>109</v>
      </c>
      <c r="M6" s="55" t="s">
        <v>89</v>
      </c>
      <c r="N6" s="138" t="s">
        <v>109</v>
      </c>
      <c r="O6" s="55" t="s">
        <v>89</v>
      </c>
      <c r="P6" s="138" t="s">
        <v>109</v>
      </c>
      <c r="Q6" s="55" t="s">
        <v>89</v>
      </c>
      <c r="R6" s="138" t="s">
        <v>109</v>
      </c>
      <c r="S6" s="55" t="s">
        <v>89</v>
      </c>
      <c r="T6" s="138" t="s">
        <v>109</v>
      </c>
      <c r="U6" s="55" t="s">
        <v>89</v>
      </c>
      <c r="V6" s="138" t="s">
        <v>109</v>
      </c>
      <c r="W6" s="55" t="s">
        <v>89</v>
      </c>
      <c r="X6" s="138" t="s">
        <v>109</v>
      </c>
      <c r="Y6" s="55" t="s">
        <v>89</v>
      </c>
      <c r="Z6" s="138" t="s">
        <v>109</v>
      </c>
      <c r="AA6" s="55" t="s">
        <v>89</v>
      </c>
      <c r="AB6" s="138" t="s">
        <v>109</v>
      </c>
      <c r="AC6" s="55" t="s">
        <v>89</v>
      </c>
      <c r="AD6" s="138" t="s">
        <v>109</v>
      </c>
      <c r="AE6" s="55" t="s">
        <v>89</v>
      </c>
      <c r="AF6" s="138" t="s">
        <v>109</v>
      </c>
      <c r="AG6" s="55" t="s">
        <v>89</v>
      </c>
      <c r="AH6" s="138" t="s">
        <v>109</v>
      </c>
      <c r="AI6" s="55" t="s">
        <v>89</v>
      </c>
      <c r="AJ6" s="80" t="s">
        <v>90</v>
      </c>
      <c r="AK6" s="58" t="s">
        <v>90</v>
      </c>
      <c r="AL6" s="19" t="s">
        <v>90</v>
      </c>
    </row>
    <row r="7" spans="1:38" x14ac:dyDescent="0.2">
      <c r="A7" s="23" t="s">
        <v>105</v>
      </c>
      <c r="B7" s="25" t="s">
        <v>105</v>
      </c>
      <c r="C7" s="25" t="s">
        <v>105</v>
      </c>
      <c r="D7" s="25" t="s">
        <v>105</v>
      </c>
      <c r="E7" s="27" t="s">
        <v>105</v>
      </c>
      <c r="F7" s="138" t="s">
        <v>92</v>
      </c>
      <c r="G7" s="55" t="s">
        <v>91</v>
      </c>
      <c r="H7" s="138" t="s">
        <v>92</v>
      </c>
      <c r="I7" s="55" t="s">
        <v>91</v>
      </c>
      <c r="J7" s="138" t="s">
        <v>92</v>
      </c>
      <c r="K7" s="55" t="s">
        <v>91</v>
      </c>
      <c r="L7" s="138" t="s">
        <v>92</v>
      </c>
      <c r="M7" s="55" t="s">
        <v>91</v>
      </c>
      <c r="N7" s="138" t="s">
        <v>92</v>
      </c>
      <c r="O7" s="55" t="s">
        <v>91</v>
      </c>
      <c r="P7" s="138" t="s">
        <v>92</v>
      </c>
      <c r="Q7" s="55" t="s">
        <v>91</v>
      </c>
      <c r="R7" s="138" t="s">
        <v>92</v>
      </c>
      <c r="S7" s="55" t="s">
        <v>91</v>
      </c>
      <c r="T7" s="138" t="s">
        <v>92</v>
      </c>
      <c r="U7" s="55" t="s">
        <v>91</v>
      </c>
      <c r="V7" s="138" t="s">
        <v>92</v>
      </c>
      <c r="W7" s="55" t="s">
        <v>91</v>
      </c>
      <c r="X7" s="138" t="s">
        <v>92</v>
      </c>
      <c r="Y7" s="55" t="s">
        <v>91</v>
      </c>
      <c r="Z7" s="138" t="s">
        <v>92</v>
      </c>
      <c r="AA7" s="55" t="s">
        <v>91</v>
      </c>
      <c r="AB7" s="138" t="s">
        <v>92</v>
      </c>
      <c r="AC7" s="55" t="s">
        <v>91</v>
      </c>
      <c r="AD7" s="138" t="s">
        <v>92</v>
      </c>
      <c r="AE7" s="55" t="s">
        <v>91</v>
      </c>
      <c r="AF7" s="138" t="s">
        <v>92</v>
      </c>
      <c r="AG7" s="55" t="s">
        <v>91</v>
      </c>
      <c r="AH7" s="138" t="s">
        <v>92</v>
      </c>
      <c r="AI7" s="55" t="s">
        <v>91</v>
      </c>
      <c r="AJ7" s="80" t="s">
        <v>91</v>
      </c>
      <c r="AK7" s="58" t="s">
        <v>91</v>
      </c>
      <c r="AL7" s="19" t="s">
        <v>92</v>
      </c>
    </row>
    <row r="8" spans="1:38" s="276" customFormat="1" x14ac:dyDescent="0.2">
      <c r="B8" s="277"/>
      <c r="C8" s="277"/>
      <c r="D8" s="277"/>
      <c r="E8" s="278"/>
      <c r="F8" s="279"/>
      <c r="G8" s="257" t="s">
        <v>211</v>
      </c>
      <c r="H8" s="279"/>
      <c r="I8" s="257" t="s">
        <v>212</v>
      </c>
      <c r="J8" s="279"/>
      <c r="K8" s="257" t="s">
        <v>214</v>
      </c>
      <c r="L8" s="279"/>
      <c r="M8" s="257" t="s">
        <v>216</v>
      </c>
      <c r="N8" s="279"/>
      <c r="O8" s="257" t="s">
        <v>218</v>
      </c>
      <c r="P8" s="279"/>
      <c r="Q8" s="257" t="s">
        <v>208</v>
      </c>
      <c r="R8" s="279"/>
      <c r="S8" s="339" t="s">
        <v>210</v>
      </c>
      <c r="T8" s="279"/>
      <c r="U8" s="257" t="s">
        <v>213</v>
      </c>
      <c r="V8" s="279"/>
      <c r="W8" s="257" t="s">
        <v>209</v>
      </c>
      <c r="X8" s="279"/>
      <c r="Y8" s="257" t="s">
        <v>217</v>
      </c>
      <c r="Z8" s="279"/>
      <c r="AA8" s="257" t="s">
        <v>215</v>
      </c>
      <c r="AB8" s="279"/>
      <c r="AC8" s="257" t="s">
        <v>969</v>
      </c>
      <c r="AD8" s="279"/>
      <c r="AE8" s="257" t="s">
        <v>219</v>
      </c>
      <c r="AF8" s="279"/>
      <c r="AG8" s="257" t="s">
        <v>971</v>
      </c>
      <c r="AH8" s="279"/>
      <c r="AI8" s="257" t="s">
        <v>220</v>
      </c>
      <c r="AJ8" s="181"/>
      <c r="AK8" s="142"/>
      <c r="AL8" s="280"/>
    </row>
    <row r="9" spans="1:38" s="276" customFormat="1" x14ac:dyDescent="0.2">
      <c r="B9" s="277"/>
      <c r="C9" s="277"/>
      <c r="D9" s="277"/>
      <c r="E9" s="278"/>
      <c r="F9" s="279"/>
      <c r="G9" s="257" t="s">
        <v>223</v>
      </c>
      <c r="H9" s="279"/>
      <c r="I9" s="257" t="s">
        <v>224</v>
      </c>
      <c r="J9" s="279"/>
      <c r="K9" s="257" t="s">
        <v>226</v>
      </c>
      <c r="L9" s="279"/>
      <c r="M9" s="257" t="s">
        <v>228</v>
      </c>
      <c r="N9" s="279"/>
      <c r="O9" s="257" t="s">
        <v>230</v>
      </c>
      <c r="P9" s="279"/>
      <c r="Q9" s="257" t="s">
        <v>207</v>
      </c>
      <c r="R9" s="279"/>
      <c r="S9" s="257" t="s">
        <v>222</v>
      </c>
      <c r="T9" s="279"/>
      <c r="U9" s="257" t="s">
        <v>225</v>
      </c>
      <c r="V9" s="279"/>
      <c r="W9" s="257" t="s">
        <v>221</v>
      </c>
      <c r="X9" s="279"/>
      <c r="Y9" s="257" t="s">
        <v>229</v>
      </c>
      <c r="Z9" s="279"/>
      <c r="AA9" s="257" t="s">
        <v>227</v>
      </c>
      <c r="AB9" s="279"/>
      <c r="AC9" s="257" t="s">
        <v>970</v>
      </c>
      <c r="AD9" s="279"/>
      <c r="AE9" s="257" t="s">
        <v>231</v>
      </c>
      <c r="AF9" s="279"/>
      <c r="AG9" s="257" t="s">
        <v>972</v>
      </c>
      <c r="AH9" s="279"/>
      <c r="AI9" s="257" t="s">
        <v>232</v>
      </c>
      <c r="AJ9" s="181"/>
      <c r="AK9" s="142"/>
      <c r="AL9" s="280"/>
    </row>
    <row r="10" spans="1:38" s="276" customFormat="1" x14ac:dyDescent="0.2">
      <c r="B10" s="277"/>
      <c r="C10" s="277"/>
      <c r="D10" s="277"/>
      <c r="E10" s="278"/>
      <c r="F10" s="279"/>
      <c r="G10" s="257" t="s">
        <v>101</v>
      </c>
      <c r="H10" s="279"/>
      <c r="I10" s="257" t="s">
        <v>101</v>
      </c>
      <c r="J10" s="279"/>
      <c r="K10" s="257" t="s">
        <v>101</v>
      </c>
      <c r="L10" s="279"/>
      <c r="M10" s="257" t="s">
        <v>101</v>
      </c>
      <c r="N10" s="279"/>
      <c r="O10" s="257" t="s">
        <v>101</v>
      </c>
      <c r="P10" s="279"/>
      <c r="Q10" s="257" t="s">
        <v>101</v>
      </c>
      <c r="R10" s="279"/>
      <c r="S10" s="257" t="s">
        <v>101</v>
      </c>
      <c r="T10" s="279"/>
      <c r="U10" s="257" t="s">
        <v>101</v>
      </c>
      <c r="V10" s="279"/>
      <c r="W10" s="257" t="s">
        <v>101</v>
      </c>
      <c r="X10" s="279"/>
      <c r="Y10" s="257" t="s">
        <v>101</v>
      </c>
      <c r="Z10" s="279"/>
      <c r="AA10" s="257" t="s">
        <v>101</v>
      </c>
      <c r="AB10" s="279"/>
      <c r="AC10" s="257" t="s">
        <v>101</v>
      </c>
      <c r="AD10" s="279"/>
      <c r="AE10" s="257" t="s">
        <v>101</v>
      </c>
      <c r="AF10" s="279"/>
      <c r="AG10" s="257" t="s">
        <v>101</v>
      </c>
      <c r="AH10" s="279"/>
      <c r="AI10" s="257" t="s">
        <v>101</v>
      </c>
      <c r="AJ10" s="181"/>
      <c r="AK10" s="142"/>
      <c r="AL10" s="280"/>
    </row>
    <row r="11" spans="1:38" x14ac:dyDescent="0.2">
      <c r="F11" s="138" t="s">
        <v>952</v>
      </c>
      <c r="G11" s="55" t="s">
        <v>952</v>
      </c>
      <c r="H11" s="138" t="s">
        <v>952</v>
      </c>
      <c r="I11" s="55" t="s">
        <v>952</v>
      </c>
      <c r="J11" s="138" t="s">
        <v>952</v>
      </c>
      <c r="K11" s="55" t="s">
        <v>952</v>
      </c>
      <c r="L11" s="138" t="s">
        <v>952</v>
      </c>
      <c r="M11" s="55" t="s">
        <v>952</v>
      </c>
      <c r="N11" s="138" t="s">
        <v>952</v>
      </c>
      <c r="O11" s="55" t="s">
        <v>952</v>
      </c>
      <c r="P11" s="138" t="s">
        <v>952</v>
      </c>
      <c r="Q11" s="55" t="s">
        <v>952</v>
      </c>
      <c r="R11" s="138" t="s">
        <v>952</v>
      </c>
      <c r="S11" s="55" t="s">
        <v>952</v>
      </c>
      <c r="T11" s="138" t="s">
        <v>952</v>
      </c>
      <c r="U11" s="55" t="s">
        <v>952</v>
      </c>
      <c r="V11" s="138" t="s">
        <v>952</v>
      </c>
      <c r="W11" s="55" t="s">
        <v>952</v>
      </c>
      <c r="X11" s="138" t="s">
        <v>952</v>
      </c>
      <c r="Y11" s="55" t="s">
        <v>952</v>
      </c>
      <c r="Z11" s="138" t="s">
        <v>952</v>
      </c>
      <c r="AA11" s="55" t="s">
        <v>952</v>
      </c>
      <c r="AB11" s="138" t="s">
        <v>952</v>
      </c>
      <c r="AC11" s="55" t="s">
        <v>952</v>
      </c>
      <c r="AD11" s="138" t="s">
        <v>952</v>
      </c>
      <c r="AE11" s="55" t="s">
        <v>952</v>
      </c>
      <c r="AF11" s="138" t="s">
        <v>952</v>
      </c>
      <c r="AG11" s="55" t="s">
        <v>952</v>
      </c>
      <c r="AH11" s="138" t="s">
        <v>952</v>
      </c>
      <c r="AI11" s="55" t="s">
        <v>952</v>
      </c>
      <c r="AJ11" s="80" t="s">
        <v>952</v>
      </c>
      <c r="AK11" s="58" t="s">
        <v>952</v>
      </c>
      <c r="AL11" s="19" t="s">
        <v>952</v>
      </c>
    </row>
    <row r="12" spans="1:38" x14ac:dyDescent="0.2">
      <c r="F12" s="138" t="s">
        <v>643</v>
      </c>
      <c r="G12" s="55" t="s">
        <v>643</v>
      </c>
      <c r="H12" s="138" t="s">
        <v>643</v>
      </c>
      <c r="I12" s="55" t="s">
        <v>643</v>
      </c>
      <c r="J12" s="138" t="s">
        <v>188</v>
      </c>
      <c r="K12" s="55" t="s">
        <v>188</v>
      </c>
      <c r="L12" s="138" t="s">
        <v>644</v>
      </c>
      <c r="M12" s="55" t="s">
        <v>644</v>
      </c>
      <c r="N12" s="138" t="s">
        <v>188</v>
      </c>
      <c r="O12" s="55" t="s">
        <v>188</v>
      </c>
      <c r="P12" s="138" t="s">
        <v>188</v>
      </c>
      <c r="Q12" s="55" t="s">
        <v>188</v>
      </c>
      <c r="R12" s="138" t="s">
        <v>188</v>
      </c>
      <c r="S12" s="55" t="s">
        <v>188</v>
      </c>
      <c r="T12" s="138" t="s">
        <v>188</v>
      </c>
      <c r="U12" s="55" t="s">
        <v>188</v>
      </c>
      <c r="V12" s="138" t="s">
        <v>188</v>
      </c>
      <c r="W12" s="55" t="s">
        <v>188</v>
      </c>
      <c r="X12" s="138" t="s">
        <v>188</v>
      </c>
      <c r="Y12" s="55" t="s">
        <v>188</v>
      </c>
      <c r="Z12" s="138" t="s">
        <v>188</v>
      </c>
      <c r="AA12" s="55" t="s">
        <v>188</v>
      </c>
      <c r="AB12" s="138" t="s">
        <v>188</v>
      </c>
      <c r="AC12" s="55" t="s">
        <v>188</v>
      </c>
      <c r="AD12" s="138" t="s">
        <v>188</v>
      </c>
      <c r="AE12" s="55" t="s">
        <v>188</v>
      </c>
      <c r="AF12" s="138" t="s">
        <v>188</v>
      </c>
      <c r="AG12" s="55" t="s">
        <v>188</v>
      </c>
      <c r="AH12" s="138" t="s">
        <v>188</v>
      </c>
      <c r="AI12" s="55" t="s">
        <v>188</v>
      </c>
      <c r="AJ12" s="80" t="s">
        <v>188</v>
      </c>
      <c r="AK12" s="58" t="s">
        <v>188</v>
      </c>
      <c r="AL12" s="19" t="s">
        <v>188</v>
      </c>
    </row>
    <row r="13" spans="1:38" x14ac:dyDescent="0.2">
      <c r="AJ13" s="80"/>
      <c r="AK13" s="58"/>
      <c r="AL13" s="19"/>
    </row>
    <row r="14" spans="1:38" x14ac:dyDescent="0.2">
      <c r="A14" s="35" t="s">
        <v>541</v>
      </c>
      <c r="B14" s="35" t="s">
        <v>5</v>
      </c>
      <c r="C14" s="37" t="s">
        <v>34</v>
      </c>
      <c r="D14" s="37" t="s">
        <v>6</v>
      </c>
      <c r="E14" s="256" t="s">
        <v>72</v>
      </c>
      <c r="F14" s="298" t="s">
        <v>501</v>
      </c>
      <c r="G14" s="141" t="s">
        <v>502</v>
      </c>
      <c r="H14" s="298" t="s">
        <v>368</v>
      </c>
      <c r="I14" s="141" t="s">
        <v>369</v>
      </c>
      <c r="J14" s="298" t="s">
        <v>366</v>
      </c>
      <c r="K14" s="141" t="s">
        <v>367</v>
      </c>
      <c r="L14" s="298" t="s">
        <v>370</v>
      </c>
      <c r="M14" s="141" t="s">
        <v>371</v>
      </c>
      <c r="N14" s="298" t="s">
        <v>360</v>
      </c>
      <c r="O14" s="141" t="s">
        <v>361</v>
      </c>
      <c r="P14" s="298" t="s">
        <v>362</v>
      </c>
      <c r="Q14" s="141" t="s">
        <v>363</v>
      </c>
      <c r="R14" s="298" t="s">
        <v>364</v>
      </c>
      <c r="S14" s="141" t="s">
        <v>365</v>
      </c>
      <c r="T14" s="298" t="s">
        <v>372</v>
      </c>
      <c r="U14" s="141" t="s">
        <v>373</v>
      </c>
      <c r="V14" s="298" t="s">
        <v>374</v>
      </c>
      <c r="W14" s="141" t="s">
        <v>375</v>
      </c>
      <c r="X14" s="298" t="s">
        <v>376</v>
      </c>
      <c r="Y14" s="141" t="s">
        <v>377</v>
      </c>
      <c r="Z14" s="298" t="s">
        <v>378</v>
      </c>
      <c r="AA14" s="141" t="s">
        <v>379</v>
      </c>
      <c r="AB14" s="298" t="s">
        <v>862</v>
      </c>
      <c r="AC14" s="141" t="s">
        <v>863</v>
      </c>
      <c r="AD14" s="298" t="s">
        <v>380</v>
      </c>
      <c r="AE14" s="141" t="s">
        <v>381</v>
      </c>
      <c r="AF14" s="298" t="s">
        <v>866</v>
      </c>
      <c r="AG14" s="141" t="s">
        <v>867</v>
      </c>
      <c r="AH14" s="298" t="s">
        <v>382</v>
      </c>
      <c r="AI14" s="141" t="s">
        <v>383</v>
      </c>
      <c r="AJ14" s="143" t="s">
        <v>384</v>
      </c>
      <c r="AK14" s="75" t="s">
        <v>352</v>
      </c>
      <c r="AL14" s="177" t="s">
        <v>503</v>
      </c>
    </row>
    <row r="15" spans="1:38" x14ac:dyDescent="0.2">
      <c r="E15" s="27" t="str">
        <f>$B15&amp;"|"&amp;$C15&amp;"|"&amp;$D15</f>
        <v>||</v>
      </c>
      <c r="F15" s="138" t="str">
        <f>IF($D15="Female",100%,"")</f>
        <v/>
      </c>
      <c r="G15" s="55" t="str" cm="1">
        <f t="array" ref="G15">IFERROR(ROUND('HTS &amp; HTS_RECENT'!$BL15*IF($C15="50+",SUM(SUMIFS(PMTCT!$AF:$AF,PMTCT!$B:$B,$B15,PMTCT!$C:$C,{"50-54","55-59","60-64","65+"},PMTCT!$D:$D,$D15)),INDEX(PMTCT!$AF:$AF,MATCH($E15,PMTCT!$E:$E,0))),0),"")</f>
        <v/>
      </c>
      <c r="H15" s="138" t="str">
        <f>IF($D15="Female",100%,"")</f>
        <v/>
      </c>
      <c r="I15" s="55" t="str" cm="1">
        <f t="array" ref="I15">IFERROR(ROUND('HTS &amp; HTS_RECENT'!$BN15*IF($C15="50+",SUM(SUMIFS(PMTCT!$AV:$AV,PMTCT!$B:$B,$B15,PMTCT!$C:$C,{"50-54","55-59","60-64","65+"},PMTCT!$D:$D,$D15)),INDEX(PMTCT!$AV:$AV,MATCH($E15,PMTCT!$E:$E,0))),0),"")</f>
        <v/>
      </c>
      <c r="J15" s="138">
        <v>1</v>
      </c>
      <c r="K15" s="55" cm="1">
        <f t="array" ref="K15">IFERROR(ROUND('HTS &amp; HTS_RECENT'!$BP15*IF($C15="50+",SUM(SUMIFS(TB!$Q:$Q,TB!$B:$B,$B15,TB!$C:$C,{"50-54","55-59","60-64","65+"},TB!$D:$D,$D15)),INDEX(TB!$Q:$Q,MATCH($E15,TB!$E:$E,0))),0),"")</f>
        <v>0</v>
      </c>
      <c r="L15" s="138" t="str">
        <f>IF($D15="Male",100%,"")</f>
        <v/>
      </c>
      <c r="M15" s="70" t="str" cm="1">
        <f t="array" ref="M15">IFERROR(ROUND('HTS &amp; HTS_RECENT'!$BR14*IF($C14="50+",SUM(SUMIFS(VMMC!$AC:$AC,VMMC!$B:$B,$B14,VMMC!$C:$C,{"50-54","55-59","60-64","65+"},VMMC!$D:$D,$D14)),INDEX(VMMC!$AC:$AC,MATCH($E14,VMMC!$E:$E,0))),0),"")</f>
        <v/>
      </c>
      <c r="N15" s="138">
        <v>1</v>
      </c>
      <c r="O15" s="55" t="str" cm="1">
        <f t="array" ref="O15">IFERROR(ROUND('HTS &amp; HTS_RECENT'!$BV15*IF($C15="50+",SUM(SUMIFS(Cascade!#REF!,Cascade!$B:$B,$B15,Cascade!$C:$C,{"50-54","55-59","60-64","65+"},Cascade!$D:$D,$D15)),INDEX(Cascade!#REF!,MATCH($E15,Cascade!$E:$E,0))),0),"")</f>
        <v/>
      </c>
      <c r="P15" s="138">
        <v>1</v>
      </c>
      <c r="Q15" s="55" t="str" cm="1">
        <f t="array" ref="Q15">IFERROR(ROUND(#REF!*IF($C15="50+",SUM(SUMIFS(Cascade!#REF!,Cascade!$B:$B,$B15,Cascade!$C:$C,{"50-54","55-59","60-64","65+"},Cascade!$D:$D,$D15)),INDEX(Cascade!#REF!,MATCH($E15,Cascade!$E:$E,0))),0),"")</f>
        <v/>
      </c>
      <c r="R15" s="138">
        <v>1</v>
      </c>
      <c r="S15" s="55" t="str">
        <f>IFERROR(ROUND('HTS &amp; HTS_RECENT'!$BX15*INDEX('HTS &amp; HTS_RECENT'!$AI:$AI,MATCH($E15,'HTS &amp; HTS_RECENT'!$E:$E,0)),0),"")</f>
        <v/>
      </c>
      <c r="T15" s="138">
        <v>1</v>
      </c>
      <c r="U15" s="55" t="str">
        <f>IFERROR(ROUND('HTS &amp; HTS_RECENT'!$BZ15*INDEX('HTS &amp; HTS_RECENT'!$AR:$AR,MATCH($E15,'HTS &amp; HTS_RECENT'!$E:$E,0)),0),"")</f>
        <v/>
      </c>
      <c r="V15" s="138">
        <v>1</v>
      </c>
      <c r="W15" s="55" t="str">
        <f>IFERROR(ROUND('HTS &amp; HTS_RECENT'!$CB15*INDEX('HTS &amp; HTS_RECENT'!$AU:$AU,MATCH($E15,'HTS &amp; HTS_RECENT'!$E:$E,0)),0),"")</f>
        <v/>
      </c>
      <c r="X15" s="138">
        <v>1</v>
      </c>
      <c r="Y15" s="55" t="str">
        <f>IFERROR(ROUND('HTS &amp; HTS_RECENT'!$CD15*INDEX('HTS &amp; HTS_RECENT'!#REF!,MATCH($E15,'HTS &amp; HTS_RECENT'!$E:$E,0)),0),"")</f>
        <v/>
      </c>
      <c r="Z15" s="138">
        <v>1</v>
      </c>
      <c r="AA15" s="55" t="str">
        <f>IFERROR(ROUND(#REF!*INDEX('HTS &amp; HTS_RECENT'!#REF!,MATCH($E15,'HTS &amp; HTS_RECENT'!$E:$E,0)),0),"")</f>
        <v/>
      </c>
      <c r="AB15" s="138">
        <v>1</v>
      </c>
      <c r="AC15" s="55" t="str">
        <f>IFERROR(ROUND(#REF!*INDEX('HTS &amp; HTS_RECENT'!#REF!,MATCH($E15,'HTS &amp; HTS_RECENT'!$E:$E,0)),0),"")</f>
        <v/>
      </c>
      <c r="AD15" s="138">
        <v>1</v>
      </c>
      <c r="AE15" s="55" t="str">
        <f>IFERROR(ROUND(#REF!*INDEX('HTS &amp; HTS_RECENT'!#REF!,MATCH($E15,'HTS &amp; HTS_RECENT'!$E:$E,0)),0),"")</f>
        <v/>
      </c>
      <c r="AF15" s="138">
        <v>1</v>
      </c>
      <c r="AG15" s="55" t="str">
        <f>IFERROR(ROUND(#REF!*INDEX('HTS &amp; HTS_RECENT'!#REF!,MATCH($E15,'HTS &amp; HTS_RECENT'!$E:$E,0)),0),"")</f>
        <v/>
      </c>
      <c r="AH15" s="138">
        <v>1</v>
      </c>
      <c r="AI15" s="55" t="str">
        <f>IFERROR(ROUND(#REF!*INDEX('HTS &amp; HTS_RECENT'!#REF!,MATCH($E15,'HTS &amp; HTS_RECENT'!$E:$E,0)),0),"")</f>
        <v/>
      </c>
      <c r="AJ15" s="91" t="e">
        <f>SUM('HTS &amp; HTS_RECENT'!$BM15,'HTS &amp; HTS_RECENT'!$BO15,'HTS &amp; HTS_RECENT'!$BQ15,'HTS &amp; HTS_RECENT'!$BS15,'HTS &amp; HTS_RECENT'!$BW15,#REF!,'HTS &amp; HTS_RECENT'!$BY15,'HTS &amp; HTS_RECENT'!$CA15,'HTS &amp; HTS_RECENT'!$CC15,'HTS &amp; HTS_RECENT'!$CE15,#REF!,#REF!,#REF!,#REF!,#REF!)</f>
        <v>#REF!</v>
      </c>
      <c r="AK15" s="234" t="str">
        <f>INDEX('HTS &amp; HTS_RECENT'!$AX:$AX,MATCH($E15,'HTS &amp; HTS_RECENT'!$E:$E,0))</f>
        <v/>
      </c>
      <c r="AL15" s="215" t="str">
        <f>IF(SUM('HTS &amp; HTS_RECENT'!$CG15)=0,"",'HTS &amp; HTS_RECENT'!$CF15/'HTS &amp; HTS_RECENT'!$CG15)</f>
        <v/>
      </c>
    </row>
    <row r="16" spans="1:38" x14ac:dyDescent="0.2">
      <c r="M16" s="70"/>
    </row>
  </sheetData>
  <conditionalFormatting sqref="F1:I1048576">
    <cfRule type="expression" dxfId="4" priority="6">
      <formula>$D1="Male"</formula>
    </cfRule>
  </conditionalFormatting>
  <conditionalFormatting sqref="L1:M1048576">
    <cfRule type="expression" dxfId="3" priority="7">
      <formula>$D1="Female"</formula>
    </cfRule>
  </conditionalFormatting>
  <conditionalFormatting sqref="F1:F1048576 H1:H1048576 J1:J1048576 L1:L1048576 N1:N1048576 P1:P1048576 R1:R1048576 T1:T1048576 V1:V1048576 X1:X1048576 Z1:Z1048576 AB1:AB1048576 AD1:AD1048576 AF1:AF1048576 AH1:AH1048576 AL1:AL1048576">
    <cfRule type="expression" dxfId="2" priority="4">
      <formula>AND(ISNUMBER(F1),OR(ROUND(F1,2)&gt;1,ROUND(F1,2)&lt;0))</formula>
    </cfRule>
    <cfRule type="expression" dxfId="1" priority="5">
      <formula>AND(ISNUMBER(F1),ROUND(F1,2)&lt;1)</formula>
    </cfRule>
  </conditionalFormatting>
  <conditionalFormatting sqref="G1:G1048576 I1:I1048576 K1:K1048576 M1:M1048576 O1:O1048576 Q1:Q1048576 S1:S1048576 U1:U1048576 W1:W1048576 Y1:Y1048576 AA1:AA1048576 AC1:AC1048576 AE1:AE1048576 AG1:AG1048576 AI1:AK1048576">
    <cfRule type="expression" dxfId="0" priority="3">
      <formula>AND(ISNUMBER(G1),ROUND(G1,0)&lt;0)</formula>
    </cfRule>
  </conditionalFormatting>
  <hyperlinks>
    <hyperlink ref="J3" location="TB!Q:Q" display="% of Positives" xr:uid="{3AC91D3B-9779-0B4B-8422-0BDC1013BA8F}"/>
    <hyperlink ref="R3" location="HTS!AI:AI" display="% of Positives" xr:uid="{2589098D-4DFF-1243-A295-98C53FFFF1BD}"/>
    <hyperlink ref="P3" location="Cascade!CV:CV" display="% of Positives" xr:uid="{C3456DAC-F3F5-7240-920B-A73A28D50C35}"/>
    <hyperlink ref="N3" location="Cascade!CT:CT" display="% of Positives" xr:uid="{EC8539FD-617C-3947-BC98-6F61FC5BA012}"/>
    <hyperlink ref="F3" location="PMTCT!AF:AF" display="% of Positives" xr:uid="{615C9340-83EB-1048-A1CB-3F91A5BD9F7E}"/>
    <hyperlink ref="H3" location="PMTCT!AV:AV" display="% of Positives" xr:uid="{AF833DE5-0971-0E44-B151-3E5E6F3CA1A5}"/>
    <hyperlink ref="L3" location="VMMC!AC:AC" display="% of Positives" xr:uid="{D1F0ED63-A5BA-3942-BB74-30E9C1E1683B}"/>
    <hyperlink ref="T3" location="HTS!AR:AR" display="% of Positives" xr:uid="{2DD87232-22E2-284A-8859-87F11AE53902}"/>
    <hyperlink ref="V3" location="HTS!AU:AU" display="% of Positives" xr:uid="{D5363E72-6D12-2F4A-BF2C-DD861DA73DF4}"/>
    <hyperlink ref="X3" location="HTS!AX:AX" display="% of Positives" xr:uid="{C41CD45D-674D-0043-9B6B-3EC1800063DB}"/>
    <hyperlink ref="Z3" location="HTS!BA:BA" display="% of Positives" xr:uid="{BFD4C426-F84B-B041-8CD5-CF6321DD6EDD}"/>
    <hyperlink ref="AD3" location="HTS!BG:BG" display="% of Positives" xr:uid="{61A81ED1-27B7-5645-987F-D84A0D865DBF}"/>
    <hyperlink ref="AH3" location="HTS!BM:BM" display="% of Positives" xr:uid="{D1F8A300-317B-C24D-8B77-69844C6759FE}"/>
    <hyperlink ref="AK3" location="HTS!BP:BP" display="Final HTS_TST_POS (FY23)" xr:uid="{9F3D6F09-73EC-074F-A7B7-FC4765CD7905}"/>
    <hyperlink ref="AF3" location="HTS!BJ:BJ" display="% of Positives" xr:uid="{CBB69DDA-013D-8844-BE78-86921A75ABF6}"/>
    <hyperlink ref="AB3" location="HTS!BD:BD" display="% of Positives" xr:uid="{469B3BBC-73A9-AF42-9E4E-AA5AC63FEF83}"/>
  </hyperlinks>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24</vt:i4>
      </vt:variant>
      <vt:variant>
        <vt:lpstr>Named Ranges</vt:lpstr>
      </vt:variant>
      <vt:variant>
        <vt:i4>6</vt:i4>
      </vt:variant>
    </vt:vector>
  </HeadingPairs>
  <TitlesOfParts>
    <vt:vector size="30" baseType="lpstr">
      <vt:lpstr>Home</vt:lpstr>
      <vt:lpstr>Spectrum</vt:lpstr>
      <vt:lpstr>Prioritization</vt:lpstr>
      <vt:lpstr>Cascade</vt:lpstr>
      <vt:lpstr>PMTCT</vt:lpstr>
      <vt:lpstr>EID</vt:lpstr>
      <vt:lpstr>TB</vt:lpstr>
      <vt:lpstr>VMMC</vt:lpstr>
      <vt:lpstr>KP</vt:lpstr>
      <vt:lpstr>PrEP</vt:lpstr>
      <vt:lpstr>HTS &amp; HTS_RECENT</vt:lpstr>
      <vt:lpstr>CXCA</vt:lpstr>
      <vt:lpstr>TX_TB_PREV</vt:lpstr>
      <vt:lpstr>PP</vt:lpstr>
      <vt:lpstr>OVC</vt:lpstr>
      <vt:lpstr>GEND</vt:lpstr>
      <vt:lpstr>AGYW</vt:lpstr>
      <vt:lpstr>KP_MAT</vt:lpstr>
      <vt:lpstr>KP Validation</vt:lpstr>
      <vt:lpstr>PSNUxIM</vt:lpstr>
      <vt:lpstr>Year 2 Targets (2)</vt:lpstr>
      <vt:lpstr>Sheet2</vt:lpstr>
      <vt:lpstr>Year 2 Targets</vt:lpstr>
      <vt:lpstr>HTS_RECENT</vt:lpstr>
      <vt:lpstr>HTS_RECENT!HTS_TST.Emergency</vt:lpstr>
      <vt:lpstr>HTS_RECENT!HTS_TST.Inpat</vt:lpstr>
      <vt:lpstr>HTS_RECENT!HTS_TST.Other</vt:lpstr>
      <vt:lpstr>HTS_RECENT!HTS_TST.STIClinic</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2022-10-28T14:27:00Z</dcterms:modified>
</cp:coreProperties>
</file>