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E6A571D3-443B-7946-99CA-416531C8B2ED}" xr6:coauthVersionLast="47" xr6:coauthVersionMax="47" xr10:uidLastSave="{00000000-0000-0000-0000-000000000000}"/>
  <bookViews>
    <workbookView xWindow="-51200" yWindow="-4620" windowWidth="51200" windowHeight="28340" activeTab="1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HTS!$B$14:$CF$3551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9" l="1" a="1"/>
  <c r="K15" i="9" s="1"/>
  <c r="J15" i="9" a="1"/>
  <c r="J15" i="9" s="1"/>
  <c r="AJ15" i="36"/>
  <c r="BU15" i="12"/>
  <c r="BP15" i="12"/>
  <c r="BO15" i="12"/>
  <c r="BP4" i="12"/>
  <c r="BO4" i="12"/>
  <c r="BN4" i="12" s="1"/>
  <c r="AK16" i="5"/>
  <c r="AO15" i="46"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W16" i="5"/>
  <c r="V16" i="5"/>
  <c r="U16" i="5"/>
  <c r="X16" i="5"/>
  <c r="Y16" i="5"/>
  <c r="AA16" i="5" s="1"/>
  <c r="J16" i="5"/>
  <c r="CE4" i="5"/>
  <c r="AL16" i="5" l="1"/>
  <c r="AO16" i="5" s="1"/>
  <c r="AU16" i="5" s="1"/>
  <c r="AY16" i="5"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E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CF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D4" i="12"/>
  <c r="F4" i="8"/>
  <c r="R4" i="7"/>
  <c r="AL4" i="13" l="1"/>
  <c r="E15" i="36" l="1"/>
  <c r="AG15" i="36" s="1"/>
  <c r="AG4" i="36" s="1"/>
  <c r="H4" i="34"/>
  <c r="G4" i="34"/>
  <c r="T4" i="7"/>
  <c r="E15" i="9"/>
  <c r="CF4" i="12"/>
  <c r="E15" i="6"/>
  <c r="E15" i="10"/>
  <c r="E15" i="8"/>
  <c r="E15" i="12"/>
  <c r="E15" i="7"/>
  <c r="D1" i="2"/>
  <c r="H4" i="15"/>
  <c r="S4" i="14"/>
  <c r="H4" i="8"/>
  <c r="R1" i="2"/>
  <c r="F15" i="12" l="1"/>
  <c r="K15" i="36"/>
  <c r="M15" i="12"/>
  <c r="BY15" i="12"/>
  <c r="BY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Z15" i="12" s="1"/>
  <c r="BZ4" i="12" s="1"/>
  <c r="AD4" i="10" l="1"/>
  <c r="BC15" i="46" a="1"/>
  <c r="BC15" i="46" s="1"/>
  <c r="BC4" i="46" s="1"/>
  <c r="K4" i="36"/>
  <c r="G4" i="36"/>
  <c r="M4" i="36"/>
  <c r="L4" i="12" l="1"/>
  <c r="O4" i="8" l="1"/>
  <c r="AC4" i="7"/>
  <c r="T4" i="8"/>
  <c r="AD4" i="7"/>
  <c r="Z4" i="7" l="1"/>
  <c r="X4" i="7"/>
  <c r="AM15" i="7" l="1"/>
  <c r="AF15" i="7"/>
  <c r="BW15" i="12" s="1"/>
  <c r="BW4" i="12" s="1"/>
  <c r="AZ15" i="7"/>
  <c r="AQ15" i="7" l="1"/>
  <c r="AU15" i="7" s="1"/>
  <c r="BJ15" i="5" l="1"/>
  <c r="J15" i="12" s="1"/>
  <c r="I15" i="36"/>
  <c r="AE4" i="7"/>
  <c r="AB4" i="7" s="1"/>
  <c r="AM4" i="7" l="1"/>
  <c r="AF4" i="7"/>
  <c r="BI4" i="5"/>
  <c r="AX15" i="7"/>
  <c r="AW15" i="7"/>
  <c r="BA15" i="7"/>
  <c r="AV15" i="7"/>
  <c r="BX15" i="12" s="1"/>
  <c r="BX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L15" i="9" l="1"/>
  <c r="AT4" i="5"/>
  <c r="BZ4" i="5" s="1"/>
  <c r="J4" i="9" l="1"/>
  <c r="L4" i="9"/>
  <c r="M15" i="9"/>
  <c r="M4" i="9" s="1"/>
  <c r="L6" i="2"/>
  <c r="K4" i="9" l="1"/>
  <c r="N15" i="9"/>
  <c r="N4" i="9" s="1"/>
  <c r="K15" i="6"/>
  <c r="K4" i="6" s="1"/>
  <c r="H4" i="6"/>
  <c r="R15" i="9"/>
  <c r="R4" i="9" s="1"/>
  <c r="O15" i="9"/>
  <c r="S15" i="9" s="1"/>
  <c r="BA4" i="5"/>
  <c r="AY15" i="7" l="1"/>
  <c r="AY4" i="7" s="1"/>
  <c r="G15" i="12"/>
  <c r="V15" i="8"/>
  <c r="AF15" i="10"/>
  <c r="BM15" i="5"/>
  <c r="BT15" i="5" s="1"/>
  <c r="BW4" i="5"/>
  <c r="BP15" i="5"/>
  <c r="Y15" i="8" s="1"/>
  <c r="BG4" i="5"/>
  <c r="BR15" i="5"/>
  <c r="BS15" i="5"/>
  <c r="BQ15" i="5"/>
  <c r="Z15" i="8" s="1"/>
  <c r="W15" i="9"/>
  <c r="W4" i="9" s="1"/>
  <c r="O4" i="9"/>
  <c r="X15" i="9"/>
  <c r="X4" i="9" s="1"/>
  <c r="S4" i="9"/>
  <c r="BB4" i="5"/>
  <c r="Z15" i="12" l="1"/>
  <c r="BR15" i="12"/>
  <c r="AA15" i="12"/>
  <c r="Y15" i="12"/>
  <c r="X15" i="12"/>
  <c r="BH4" i="5"/>
  <c r="H15" i="12"/>
  <c r="AF4" i="10"/>
  <c r="AG15" i="10"/>
  <c r="AA15" i="8"/>
  <c r="M4" i="12"/>
  <c r="V4" i="8"/>
  <c r="W15" i="8"/>
  <c r="BC15" i="7"/>
  <c r="AI15" i="10"/>
  <c r="AZ15" i="12"/>
  <c r="W15" i="36" s="1"/>
  <c r="BF15" i="12"/>
  <c r="AA15" i="36" s="1"/>
  <c r="AN15" i="12"/>
  <c r="S15" i="36" s="1"/>
  <c r="AW15" i="12"/>
  <c r="U15" i="36" s="1"/>
  <c r="BT15" i="12"/>
  <c r="BT4" i="12" s="1"/>
  <c r="AT15" i="12"/>
  <c r="BI15" i="12"/>
  <c r="AC15" i="36" s="1"/>
  <c r="BL15" i="12"/>
  <c r="AI15" i="36" s="1"/>
  <c r="AI4" i="36" s="1"/>
  <c r="AQ15" i="12"/>
  <c r="BC15" i="12"/>
  <c r="Y15" i="36" s="1"/>
  <c r="U15" i="12"/>
  <c r="G4" i="12"/>
  <c r="AL15" i="12"/>
  <c r="AK15" i="36"/>
  <c r="AL15" i="36" s="1"/>
  <c r="BM4" i="5"/>
  <c r="BN4" i="5"/>
  <c r="BO15" i="5"/>
  <c r="BR4" i="12" l="1"/>
  <c r="BS15" i="12"/>
  <c r="AE15" i="36"/>
  <c r="AE4" i="36" s="1"/>
  <c r="BS4" i="12"/>
  <c r="AA4" i="12"/>
  <c r="Z4" i="12"/>
  <c r="Y4" i="12"/>
  <c r="X4" i="12"/>
  <c r="AK4" i="36"/>
  <c r="U4" i="12"/>
  <c r="AL4" i="12"/>
  <c r="AO15" i="12"/>
  <c r="AO4" i="12" s="1"/>
  <c r="S4" i="36"/>
  <c r="AN4" i="12"/>
  <c r="AB4" i="12" s="1"/>
  <c r="BV15" i="12"/>
  <c r="BV4" i="12" s="1"/>
  <c r="K15" i="44"/>
  <c r="K4" i="44" s="1"/>
  <c r="BU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U15" i="5"/>
  <c r="AJ15" i="10" s="1"/>
  <c r="BQ4" i="12" l="1"/>
  <c r="W15" i="12"/>
  <c r="Q15" i="36"/>
  <c r="V15" i="12"/>
  <c r="O15" i="36"/>
  <c r="BB4" i="12"/>
  <c r="BK4" i="12"/>
  <c r="AP4" i="12"/>
  <c r="T15" i="12"/>
  <c r="T4" i="12" s="1"/>
  <c r="S4" i="12"/>
  <c r="W4" i="12" s="1"/>
  <c r="R15" i="12"/>
  <c r="Q4" i="12"/>
  <c r="V4" i="12" s="1"/>
  <c r="BH4" i="12"/>
  <c r="BE4" i="12"/>
  <c r="AV4" i="12"/>
  <c r="AS4" i="12"/>
  <c r="AY4" i="12"/>
  <c r="AM4" i="12"/>
  <c r="BD15" i="7"/>
  <c r="AB15" i="8"/>
  <c r="O4" i="36" l="1"/>
  <c r="CA15" i="12"/>
  <c r="G15" i="16" s="1"/>
  <c r="G4" i="16" s="1"/>
  <c r="R4" i="12"/>
  <c r="O4" i="12" s="1"/>
  <c r="Q4" i="36"/>
  <c r="P4" i="12"/>
  <c r="BI15" i="46" l="1" a="1"/>
  <c r="BI15" i="46" s="1"/>
  <c r="BI4" i="46" s="1"/>
  <c r="AJ4" i="36"/>
  <c r="AL4" i="36" s="1"/>
  <c r="L15" i="44"/>
  <c r="L4" i="44" s="1"/>
  <c r="CA4" i="12"/>
  <c r="CB15" i="12"/>
  <c r="CC15" i="12" l="1"/>
  <c r="CB4" i="12"/>
  <c r="CC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9F7C6666-46B5-E041-A116-5D5824EF2535}">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E9A1439A-B081-8548-88C9-64122E4FE1FA}">
      <text>
        <r>
          <rPr>
            <sz val="10"/>
            <color rgb="FF000000"/>
            <rFont val="Tahoma"/>
            <family val="34"/>
          </rPr>
          <t>Where ART Coverage is greater than 80%, do not set targets for the Community - Other modality. Cases where this guidance is disregarded will be highlighted yellow below.</t>
        </r>
      </text>
    </comment>
    <comment ref="BR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S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U3" authorId="1" shapeId="0" xr:uid="{14BE245F-E6B5-DE44-A5B8-8FF5D77AACE4}">
      <text>
        <r>
          <rPr>
            <sz val="10"/>
            <color rgb="FF000000"/>
            <rFont val="Tahoma"/>
            <family val="2"/>
          </rPr>
          <t>Inclusive of PMTCT_STAT, HTS PMTCT Post ANC1, TB, VMMC, INDEX, and all other modalities.</t>
        </r>
      </text>
    </comment>
    <comment ref="CB3" authorId="1" shapeId="0" xr:uid="{81FDBCB4-31C9-8244-9580-D15BA71B8ECC}">
      <text>
        <r>
          <rPr>
            <sz val="10"/>
            <color rgb="FF000000"/>
            <rFont val="Tahoma"/>
            <family val="2"/>
          </rPr>
          <t>Inclusive of PMTCT_STAT, HTS PMTCT Post ANC1, TB, VMMC, INDEX, and all other modalities.</t>
        </r>
      </text>
    </comment>
    <comment ref="CC3" authorId="1" shapeId="0" xr:uid="{398872DA-DB3C-6644-9FC9-5940F2BA3FDE}">
      <text>
        <r>
          <rPr>
            <sz val="10"/>
            <color rgb="FF000000"/>
            <rFont val="Tahoma"/>
            <family val="34"/>
          </rPr>
          <t>Total Positives divided by Total Tests.</t>
        </r>
      </text>
    </comment>
    <comment ref="CF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41D1CA2B-5910-684D-98FC-327820AF7310}">
      <text>
        <r>
          <rPr>
            <b/>
            <sz val="10"/>
            <color rgb="FF000000"/>
            <rFont val="Tahoma"/>
            <family val="34"/>
          </rPr>
          <t xml:space="preserve">#DIV/0!: </t>
        </r>
        <r>
          <rPr>
            <sz val="10"/>
            <color rgb="FF000000"/>
            <rFont val="Tahoma"/>
            <family val="34"/>
          </rPr>
          <t>If you see this here, check yields.</t>
        </r>
      </text>
    </comment>
    <comment ref="BS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CB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<sst xmlns="http://schemas.openxmlformats.org/spreadsheetml/2006/main" count="5922" uniqueCount="1166">
  <si>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</si>
  <si>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</si>
  <si>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</si>
  <si>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</si>
  <si>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</si>
  <si>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</si>
  <si>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</si>
  <si>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</si>
  <si>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</si>
  <si>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</si>
  <si>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</si>
  <si>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</si>
  <si>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</si>
  <si>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</si>
  <si>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</si>
  <si>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</si>
  <si>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</si>
  <si>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</si>
  <si>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</si>
  <si>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</si>
  <si>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</si>
  <si>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</si>
  <si>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</si>
  <si>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</si>
  <si>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</si>
  <si>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</si>
  <si>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</si>
  <si>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</si>
  <si>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</si>
  <si>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</si>
  <si>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</si>
  <si>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</si>
  <si>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</si>
  <si>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</si>
  <si>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</si>
  <si>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</si>
  <si>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</si>
  <si>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</si>
  <si>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</si>
  <si>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</si>
  <si>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</si>
  <si>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</si>
  <si>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</si>
  <si>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</si>
  <si>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</si>
  <si>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</si>
  <si>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</si>
  <si>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</si>
  <si>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</si>
  <si>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</si>
  <si>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</si>
  <si>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</si>
  <si>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</si>
  <si>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</si>
  <si>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</si>
  <si>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</si>
  <si>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</si>
  <si>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</si>
  <si>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</si>
  <si>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</si>
  <si>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</si>
  <si>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</si>
  <si>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</si>
  <si>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</si>
  <si>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</si>
  <si>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</si>
  <si>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</si>
  <si>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</si>
  <si>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</si>
  <si>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</si>
  <si>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</si>
  <si>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</si>
  <si>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</si>
  <si>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</si>
  <si>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</si>
  <si>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</si>
  <si>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</si>
  <si>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</si>
  <si>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</si>
  <si>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</si>
  <si>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</si>
  <si>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</si>
  <si>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</si>
  <si>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</si>
  <si>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</si>
  <si>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</si>
  <si>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</si>
  <si>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</si>
  <si>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</si>
  <si>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</si>
  <si>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</si>
  <si>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</si>
  <si>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</si>
  <si>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</si>
  <si>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</si>
  <si>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</si>
  <si>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</si>
  <si>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</si>
  <si>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</si>
  <si>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</si>
  <si>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</si>
  <si>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</si>
  <si>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</si>
  <si>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</si>
  <si>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</si>
  <si>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</si>
  <si>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</si>
  <si>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</si>
  <si>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</si>
  <si>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</si>
  <si>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</si>
  <si>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</si>
  <si>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</si>
  <si>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</si>
  <si>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</si>
  <si>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</si>
  <si>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</si>
  <si>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</si>
  <si>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</si>
  <si>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</si>
  <si>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</si>
  <si>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</si>
  <si>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</si>
  <si>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</si>
  <si>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</si>
  <si>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</si>
  <si>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</si>
  <si>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</si>
  <si>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</si>
  <si>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</si>
  <si>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</si>
  <si>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</si>
  <si>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</si>
  <si>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</si>
  <si>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</si>
  <si>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</si>
  <si>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</si>
  <si>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</si>
  <si>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</si>
  <si>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</si>
  <si>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</si>
  <si>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</si>
  <si>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</si>
  <si>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</si>
  <si>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</si>
  <si>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</si>
  <si>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</si>
  <si>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</si>
  <si>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</si>
  <si>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</si>
  <si>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</si>
  <si>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</si>
  <si>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</si>
  <si>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</si>
  <si>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</si>
  <si>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</si>
  <si>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</si>
  <si>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</si>
  <si>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</si>
  <si>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</si>
  <si>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</si>
  <si>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</si>
  <si>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</si>
  <si>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</si>
  <si>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</si>
  <si>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</si>
  <si>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</si>
  <si>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</si>
  <si>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</si>
  <si>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</si>
  <si>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</si>
  <si>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</si>
  <si>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</si>
  <si>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</si>
  <si>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</si>
  <si>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</si>
  <si>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</si>
  <si>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</si>
  <si>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</si>
  <si>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</si>
  <si>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</si>
  <si>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</si>
  <si>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</si>
  <si>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</si>
  <si>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</si>
  <si>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</si>
  <si>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</si>
  <si>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</si>
  <si>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</si>
  <si>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</si>
  <si>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</si>
  <si>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</si>
  <si>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</si>
  <si>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</si>
  <si>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</si>
  <si>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</si>
  <si>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</si>
  <si>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</si>
  <si>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</si>
  <si>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</si>
  <si>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</si>
  <si>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</si>
  <si>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</si>
  <si>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</si>
  <si>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</si>
  <si>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</si>
  <si>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</si>
  <si>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</si>
  <si>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</si>
  <si>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</si>
  <si>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</si>
  <si>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</si>
  <si>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</si>
  <si>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</si>
  <si>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</si>
  <si>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</si>
  <si>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</si>
  <si>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</si>
  <si>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</si>
  <si>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</si>
  <si>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</si>
  <si>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</si>
  <si>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</si>
  <si>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</si>
  <si>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</si>
  <si>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</si>
  <si>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</si>
  <si>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</si>
  <si>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</si>
  <si>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</si>
  <si>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</si>
  <si>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</si>
  <si>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</si>
  <si>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</si>
  <si>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</si>
  <si>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</si>
  <si>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</si>
  <si>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</si>
  <si>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</si>
  <si>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</si>
  <si>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</si>
  <si>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</si>
  <si>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</si>
  <si>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</si>
  <si>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</si>
  <si>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</si>
  <si>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</si>
  <si>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</si>
  <si>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</si>
  <si>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</si>
  <si>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</si>
  <si>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</si>
  <si>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</si>
  <si>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</si>
  <si>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</si>
  <si>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</si>
  <si>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</si>
  <si>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</si>
  <si>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</si>
  <si>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</si>
  <si>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</si>
  <si>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</si>
  <si>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</si>
  <si>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</si>
  <si>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</si>
  <si>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</si>
  <si>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</si>
  <si>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</si>
  <si>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</si>
  <si>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</si>
  <si>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</si>
  <si>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</si>
  <si>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</si>
  <si>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</si>
  <si>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</si>
  <si>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</si>
  <si>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</si>
  <si>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</si>
  <si>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</si>
  <si>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</si>
  <si>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</si>
  <si>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</si>
  <si>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</si>
  <si>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</si>
  <si>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</si>
  <si>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</si>
  <si>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</si>
  <si>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</si>
  <si>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</si>
  <si>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</si>
  <si>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</si>
  <si>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</si>
  <si>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</si>
  <si>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</si>
  <si>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</si>
  <si>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</si>
  <si>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</si>
  <si>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</si>
  <si>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</si>
  <si>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</si>
  <si>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</si>
  <si>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</si>
  <si>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</si>
  <si>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</si>
  <si>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</si>
  <si>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</si>
  <si>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</si>
  <si>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</si>
  <si>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</si>
  <si>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</si>
  <si>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</si>
  <si>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</si>
  <si>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</si>
  <si>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</si>
  <si>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</si>
  <si>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</si>
  <si>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</si>
  <si>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</si>
  <si>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</si>
  <si>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</si>
  <si>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</si>
  <si>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</si>
  <si>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</si>
  <si>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</si>
  <si>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</si>
  <si>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</si>
  <si>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</si>
  <si>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</si>
  <si>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</si>
  <si>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</si>
  <si>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</si>
  <si>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</si>
  <si>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</si>
  <si>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</si>
  <si>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</si>
  <si>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</si>
  <si>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</si>
  <si>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</si>
  <si>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</si>
  <si>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</si>
  <si>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</si>
  <si>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</si>
  <si>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</si>
  <si>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</si>
  <si>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</si>
  <si>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</si>
  <si>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</si>
  <si>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</si>
  <si>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</si>
  <si>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</si>
  <si>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</si>
  <si>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</si>
  <si>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</si>
  <si>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</si>
  <si>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</si>
  <si>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</si>
  <si>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</si>
  <si>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</si>
  <si>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</si>
  <si>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</si>
  <si>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</si>
  <si>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</si>
  <si>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</si>
  <si>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</si>
  <si>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</si>
  <si>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</si>
  <si>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</si>
  <si>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</si>
  <si>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</si>
  <si>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</si>
  <si>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</si>
  <si>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</si>
  <si>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</si>
  <si>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</si>
  <si>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</si>
  <si>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</si>
  <si>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</si>
  <si>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</si>
  <si>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</si>
  <si>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</si>
  <si>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</si>
  <si>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</si>
  <si>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</si>
  <si>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</si>
  <si>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</si>
  <si>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</si>
  <si>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</si>
  <si>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</si>
  <si>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</si>
  <si>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</si>
  <si>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</si>
  <si>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</si>
  <si>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</si>
  <si>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</si>
  <si>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</si>
  <si>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</si>
  <si>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</si>
  <si>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</si>
  <si>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</si>
  <si>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</si>
  <si>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</si>
  <si>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</si>
  <si>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</si>
  <si>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</si>
  <si>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</si>
  <si>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</si>
  <si>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</si>
  <si>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</si>
  <si>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</si>
  <si>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</si>
  <si>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</si>
  <si>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</si>
  <si>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</si>
  <si>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</si>
  <si>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</si>
  <si>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</si>
  <si>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</si>
  <si>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</si>
  <si>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</si>
  <si>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</si>
  <si>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</si>
  <si>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</si>
  <si>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</si>
  <si>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</si>
  <si>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</si>
  <si>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</si>
  <si>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</si>
  <si>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</si>
  <si>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</si>
  <si>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</si>
  <si>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</si>
  <si>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</si>
  <si>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</si>
  <si>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</si>
  <si>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</si>
  <si>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</si>
  <si>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</si>
  <si>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</si>
  <si>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</si>
  <si>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</si>
  <si>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</si>
  <si>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</si>
  <si>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</si>
  <si>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</si>
  <si>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</si>
  <si>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</si>
  <si>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</si>
  <si>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</si>
  <si>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</si>
  <si>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</si>
  <si>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</si>
  <si>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</si>
  <si>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</si>
  <si>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</si>
  <si>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</si>
  <si>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</si>
  <si>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</si>
  <si>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</si>
  <si>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</si>
  <si>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</si>
  <si>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</si>
  <si>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</si>
  <si>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</si>
  <si>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</si>
  <si>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</si>
  <si>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</si>
  <si>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</si>
  <si>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</si>
  <si>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</si>
  <si>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</si>
  <si>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</si>
  <si>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</si>
  <si>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</si>
  <si>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</si>
  <si>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</si>
  <si>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</si>
  <si>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</si>
  <si>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</si>
  <si>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</si>
  <si>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</si>
  <si>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</si>
  <si>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</si>
  <si>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</si>
  <si>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</si>
  <si>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</si>
  <si>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</si>
  <si>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</si>
  <si>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</si>
  <si>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</si>
  <si>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</si>
  <si>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</si>
  <si>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</si>
  <si>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</si>
  <si>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</si>
  <si>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</si>
  <si>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</si>
  <si>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</si>
  <si>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</si>
  <si>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</si>
  <si>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</si>
  <si>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</si>
  <si>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</si>
  <si>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</si>
  <si>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</si>
  <si>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</si>
  <si>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</si>
  <si>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</si>
  <si>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</si>
  <si>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</si>
  <si>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</si>
  <si>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</si>
  <si>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</si>
  <si>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</si>
  <si>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</si>
  <si>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</si>
  <si>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</si>
  <si>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</si>
  <si>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</si>
  <si>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</si>
  <si>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</si>
  <si>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</si>
  <si>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</si>
  <si>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</si>
  <si>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</si>
  <si>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</si>
  <si>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</si>
  <si>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</si>
  <si>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</si>
  <si>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</si>
  <si>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</si>
  <si>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</si>
  <si>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</si>
  <si>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</si>
  <si>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</si>
  <si>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</si>
  <si>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</si>
  <si>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</si>
  <si>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</si>
  <si>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</si>
  <si>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</si>
  <si>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</si>
  <si>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</si>
  <si>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</si>
  <si>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</si>
  <si>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</si>
  <si>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</si>
  <si>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</si>
  <si>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</si>
  <si>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</si>
  <si>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</si>
  <si>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</si>
  <si>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</si>
  <si>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</si>
  <si>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</si>
  <si>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</si>
  <si>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</si>
  <si>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</si>
  <si>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</si>
  <si>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</si>
  <si>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</si>
  <si>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</si>
  <si>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</si>
  <si>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</si>
  <si>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</si>
  <si>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</si>
  <si>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</si>
  <si>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</si>
  <si>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</si>
  <si>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</si>
  <si>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</si>
  <si>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</si>
  <si>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</si>
  <si>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</si>
  <si>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</si>
  <si>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</si>
  <si>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</si>
  <si>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</si>
  <si>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</si>
  <si>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</si>
  <si>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</si>
  <si>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</si>
  <si>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</si>
  <si>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</si>
  <si>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</si>
  <si>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</si>
  <si>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</si>
  <si>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</si>
  <si>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</si>
  <si>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</si>
  <si>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</si>
  <si>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</si>
  <si>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</si>
  <si>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</si>
  <si>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</si>
  <si>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</si>
  <si>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</si>
  <si>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</si>
  <si>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</si>
  <si>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</si>
  <si>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</si>
  <si>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</si>
  <si>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</si>
  <si>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</si>
  <si>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</si>
  <si>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</si>
  <si>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</si>
  <si>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</si>
  <si>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</si>
  <si>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</si>
  <si>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</si>
  <si>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</si>
  <si>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</si>
  <si>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</si>
  <si>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</si>
  <si>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</si>
  <si>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</si>
  <si>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</si>
  <si>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</si>
  <si>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</si>
  <si>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</si>
  <si>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</si>
  <si>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</si>
  <si>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</si>
  <si>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</si>
  <si>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</si>
  <si>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</si>
  <si>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</si>
  <si>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</si>
  <si>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</si>
  <si>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</si>
  <si>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</si>
  <si>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</si>
  <si>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</si>
  <si>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</si>
  <si>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</si>
  <si>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</si>
  <si>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</si>
  <si>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</si>
  <si>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</si>
  <si>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</si>
  <si>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</si>
  <si>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</si>
  <si>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</si>
  <si>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</si>
  <si>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</si>
  <si>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</si>
  <si>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</si>
  <si>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</si>
  <si>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</si>
  <si>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</si>
  <si>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</si>
  <si>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</si>
  <si>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</si>
  <si>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</si>
  <si>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</si>
  <si>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</si>
  <si>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</si>
  <si>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</si>
  <si>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</si>
  <si>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</si>
  <si>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</si>
  <si>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</si>
  <si>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</si>
  <si>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</si>
  <si>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</si>
  <si>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</si>
  <si>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</si>
  <si>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</si>
  <si>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</si>
  <si>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</si>
  <si>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</si>
  <si>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</si>
  <si>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</si>
  <si>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</si>
  <si>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</si>
  <si>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</si>
  <si>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</si>
  <si>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</si>
  <si>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</si>
  <si>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</si>
  <si>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</si>
  <si>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</si>
  <si>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</si>
  <si>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</si>
  <si>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</si>
  <si>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</si>
  <si>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</si>
  <si>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</si>
  <si>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</si>
  <si>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</si>
  <si>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</si>
  <si>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</si>
  <si>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</si>
  <si>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</si>
  <si>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</si>
  <si>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</si>
  <si>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</si>
  <si>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</si>
  <si>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</si>
  <si>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</si>
  <si>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</si>
  <si>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</si>
  <si>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</si>
  <si>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</si>
  <si>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</si>
  <si>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</si>
  <si>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</si>
  <si>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</si>
  <si>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</si>
  <si>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</si>
  <si>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</si>
  <si>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</si>
  <si>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</si>
  <si>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</si>
  <si>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</si>
  <si>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</si>
  <si>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</si>
  <si>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</si>
  <si>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</si>
  <si>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</si>
  <si>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</si>
  <si>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</si>
  <si>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</si>
  <si>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</si>
  <si>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</si>
  <si>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</si>
  <si>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</si>
  <si>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</si>
  <si>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</si>
  <si>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</si>
  <si>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</si>
  <si>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</si>
  <si>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</si>
  <si>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</si>
  <si>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</si>
  <si>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</si>
  <si>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</si>
  <si>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</si>
  <si>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</si>
  <si>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</si>
  <si>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</si>
  <si>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</si>
  <si>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</si>
  <si>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</si>
  <si>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</si>
  <si>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</si>
  <si>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</si>
  <si>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</si>
  <si>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</si>
  <si>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</si>
  <si>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</si>
  <si>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</si>
  <si>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</si>
  <si>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</si>
  <si>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</si>
  <si>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</si>
  <si>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</si>
  <si>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</si>
  <si>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</si>
  <si>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</si>
  <si>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</si>
  <si>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</si>
  <si>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</si>
  <si>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</si>
  <si>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</si>
  <si>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</si>
  <si>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</si>
  <si>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</si>
  <si>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</si>
  <si>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</si>
  <si>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</si>
  <si>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</si>
  <si>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</si>
  <si>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</si>
  <si>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</si>
  <si>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</si>
  <si>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</si>
  <si>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</si>
  <si>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</si>
  <si>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</si>
  <si>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</si>
  <si>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</si>
  <si>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</si>
  <si>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</si>
  <si>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</si>
  <si>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</si>
  <si>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</si>
  <si>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</si>
  <si>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</si>
  <si>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</si>
  <si>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</si>
  <si>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</si>
  <si>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</si>
  <si>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</si>
  <si>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</si>
  <si>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</si>
  <si>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</si>
  <si>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</si>
  <si>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</si>
  <si>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</si>
  <si>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</si>
  <si>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</si>
  <si>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</si>
  <si>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</si>
  <si>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</si>
  <si>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</si>
  <si>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</si>
  <si>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</si>
  <si>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</si>
  <si>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</si>
  <si>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</si>
  <si>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</si>
  <si>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</si>
  <si>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</si>
  <si>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</si>
  <si>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</si>
  <si>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</si>
  <si>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</si>
  <si>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</si>
  <si>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</si>
  <si>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</si>
  <si>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</si>
  <si>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</si>
  <si>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</si>
  <si>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</si>
  <si>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</si>
  <si>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</si>
  <si>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</si>
  <si>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</si>
  <si>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</si>
  <si>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</si>
  <si>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</si>
  <si>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</si>
  <si>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</si>
  <si>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</si>
  <si>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</si>
  <si>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</si>
  <si>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</si>
  <si>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</si>
  <si>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</si>
  <si>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</si>
  <si>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</si>
  <si>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</si>
  <si>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</si>
  <si>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</si>
  <si>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</si>
  <si>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</si>
  <si>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</si>
  <si>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</si>
  <si>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</si>
  <si>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</si>
  <si>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</si>
  <si>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</si>
  <si>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</si>
  <si>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</si>
  <si>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</si>
  <si>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</si>
  <si>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</si>
  <si>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</si>
  <si>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</si>
  <si>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</si>
  <si>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</si>
  <si>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</si>
  <si>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</si>
  <si>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</si>
  <si>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</si>
  <si>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</si>
  <si>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</si>
  <si>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</si>
  <si>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</si>
  <si>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</si>
  <si>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</si>
  <si>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</si>
  <si>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</si>
  <si>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</si>
  <si>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</si>
  <si>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</si>
  <si>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</si>
  <si>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</si>
  <si>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</si>
  <si>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</si>
  <si>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</si>
  <si>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</si>
  <si>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</si>
  <si>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</si>
  <si>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</si>
  <si>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</si>
  <si>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</si>
  <si>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</si>
  <si>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</si>
  <si>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</si>
  <si>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</si>
  <si>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</si>
  <si>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</si>
  <si>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</si>
  <si>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</si>
  <si>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</si>
  <si>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</si>
  <si>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</si>
  <si>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</si>
  <si>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</si>
  <si>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</si>
  <si>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</si>
  <si>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</si>
  <si>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</si>
  <si>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</si>
  <si>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</si>
  <si>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</si>
  <si>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</si>
  <si>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</si>
  <si>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</si>
  <si>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</si>
  <si>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</si>
  <si>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</si>
  <si>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</si>
  <si>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</si>
  <si>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</si>
  <si>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</si>
  <si>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</si>
  <si>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</si>
  <si>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</si>
  <si>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</si>
  <si>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</si>
  <si>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</si>
  <si>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</si>
  <si>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</si>
  <si>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</si>
  <si>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</si>
  <si>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</si>
  <si>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</si>
  <si>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</si>
  <si>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</si>
  <si>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</si>
  <si>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</si>
  <si>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</si>
  <si>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</si>
  <si>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</si>
  <si>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</si>
  <si>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</si>
  <si>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</si>
  <si>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</si>
  <si>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</si>
  <si>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</si>
  <si>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</si>
  <si>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</si>
  <si>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</si>
  <si>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</si>
  <si>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</si>
  <si>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</si>
  <si>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</si>
  <si>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</si>
  <si>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</si>
  <si>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</si>
  <si>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</si>
  <si>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</si>
  <si>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</si>
  <si>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</si>
  <si>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</si>
  <si>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</si>
  <si>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</si>
  <si>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</si>
  <si>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</si>
  <si>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</si>
  <si>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</si>
  <si>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</si>
  <si>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</si>
  <si>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</si>
  <si>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</si>
  <si>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</si>
  <si>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</si>
  <si>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</si>
  <si>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</si>
  <si>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</si>
  <si>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</si>
  <si>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</si>
  <si>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</si>
  <si>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</si>
  <si>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</si>
  <si>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</si>
  <si>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</si>
  <si>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</si>
  <si>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</si>
  <si>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</si>
  <si>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</si>
  <si>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</si>
  <si>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</si>
  <si>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</si>
  <si>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</si>
  <si>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</si>
  <si>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</si>
  <si>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</si>
  <si>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</si>
  <si>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</si>
  <si>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</si>
  <si>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</si>
  <si>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</si>
  <si>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</si>
  <si>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</si>
  <si>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</si>
  <si>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</si>
  <si>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</si>
  <si>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</si>
  <si>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</si>
  <si>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</si>
  <si>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</si>
  <si>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</si>
  <si>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</si>
  <si>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</si>
  <si>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</si>
  <si>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</si>
  <si>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</si>
  <si>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</si>
  <si>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</si>
  <si>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</si>
  <si>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</si>
  <si>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</si>
  <si>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</si>
  <si>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</si>
  <si>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</si>
  <si>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</si>
  <si>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</si>
  <si>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</si>
  <si>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</si>
  <si>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</si>
  <si>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</si>
  <si>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</si>
  <si>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</si>
  <si>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</si>
  <si>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</si>
  <si>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</si>
  <si>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</si>
  <si>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</si>
  <si>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</si>
  <si>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</si>
  <si>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</si>
  <si>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</si>
  <si>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</si>
  <si>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</si>
  <si>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</si>
  <si>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</si>
  <si>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</si>
  <si>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</si>
  <si>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</si>
  <si>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</si>
  <si>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</si>
  <si>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</si>
  <si>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</si>
  <si>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</si>
  <si>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</si>
  <si>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</si>
  <si>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</si>
  <si>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</si>
  <si>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</si>
  <si>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</si>
  <si>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</si>
  <si>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</si>
  <si>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</si>
  <si>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</si>
  <si>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</si>
  <si>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</si>
  <si>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</si>
  <si>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</si>
  <si>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</si>
  <si>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</si>
  <si>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</si>
  <si>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</si>
  <si>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</si>
  <si>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</si>
  <si>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</si>
  <si>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</si>
  <si>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</si>
  <si>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</si>
  <si>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</si>
  <si>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</si>
  <si>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</si>
  <si>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</si>
  <si>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</si>
  <si>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</si>
  <si>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</si>
  <si>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</si>
  <si>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</si>
  <si>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</si>
  <si>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</si>
  <si>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</si>
  <si>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</si>
  <si>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</si>
  <si>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</si>
  <si>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</si>
  <si>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</si>
  <si>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</si>
  <si>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</si>
  <si>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</si>
  <si>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</si>
  <si>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</si>
  <si>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</si>
  <si>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</si>
  <si>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</si>
  <si>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</si>
  <si>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</si>
  <si>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</si>
  <si>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</si>
  <si>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</si>
  <si>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</si>
  <si>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</si>
  <si>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</si>
  <si>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</si>
  <si>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</si>
  <si>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</si>
  <si>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</si>
  <si>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</si>
  <si>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</si>
  <si>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</si>
  <si>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</si>
  <si>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</si>
  <si>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</si>
  <si>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</si>
  <si>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</si>
  <si>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</si>
  <si>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</si>
  <si>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</si>
  <si>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</si>
  <si>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</si>
  <si>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</si>
  <si>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</si>
  <si>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</si>
  <si>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</si>
  <si>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</si>
  <si>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</si>
  <si>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</si>
  <si>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</si>
  <si>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</si>
  <si>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</si>
  <si>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</si>
  <si>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</si>
  <si>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</si>
  <si>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</si>
  <si>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</si>
  <si>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</si>
  <si>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</si>
  <si>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</si>
  <si>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</si>
  <si>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</si>
  <si>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</si>
  <si>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</si>
  <si>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</si>
  <si>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</si>
  <si>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</si>
  <si>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</si>
  <si>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</si>
  <si>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</si>
  <si>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</si>
  <si>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</si>
  <si>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</si>
  <si>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SNS (%)</t>
  </si>
  <si>
    <t>HTS_RECENT.SNS.Rt</t>
  </si>
  <si>
    <t>HTS_RECENT.SNS.T</t>
  </si>
  <si>
    <t>PREP_CT | Continuing on PrEP (FY23)</t>
  </si>
  <si>
    <t>SNS (Community)</t>
  </si>
  <si>
    <t>SNS (Facilty)</t>
  </si>
  <si>
    <t>HTS_TST.SNSFac.Yield</t>
  </si>
  <si>
    <t>HTS_TST.SNSCom.Yield</t>
  </si>
  <si>
    <t>HTS_TST.SNSCom.Pos.T</t>
  </si>
  <si>
    <t>HTS_TST.SNSCom.Neg.T</t>
  </si>
  <si>
    <t>SNS (Facility)</t>
  </si>
  <si>
    <t>HTS_RECENT.SNSCom.Rt</t>
  </si>
  <si>
    <t>HTS_RECENT.SNSCom.T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</si>
</sst>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6">
    <dxf>
      <font>
        <color rgb="FF9C5700"/>
      </font>
      <fill>
        <patternFill>
          <bgColor rgb="FFFFEB9C"/>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955</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Thu, Oct 14</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927</v>
      </c>
      <c r="C5" s="26"/>
      <c r="D5" s="29" t="s">
        <v>915</v>
      </c>
      <c r="E5" s="30"/>
      <c r="F5" s="31"/>
      <c r="G5" s="26"/>
      <c r="H5" s="29" t="s">
        <v>916</v>
      </c>
      <c r="I5" s="30"/>
      <c r="J5" s="31"/>
      <c r="K5" s="26"/>
      <c r="L5" s="29" t="s">
        <v>917</v>
      </c>
      <c r="M5" s="32"/>
      <c r="N5" s="31"/>
      <c r="O5" s="26"/>
      <c r="P5" s="29" t="s">
        <v>918</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928</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929</v>
      </c>
      <c r="F22" s="497"/>
      <c r="G22" s="497"/>
      <c r="H22" s="497"/>
      <c r="I22" s="497" t="s">
        <v>930</v>
      </c>
      <c r="J22" s="497"/>
      <c r="K22" s="498"/>
      <c r="L22" s="404"/>
      <c r="M22" s="404"/>
      <c r="N22" s="404"/>
      <c r="O22" s="404"/>
      <c r="P22" s="404"/>
      <c r="Q22" s="404"/>
      <c r="R22" s="409"/>
      <c r="S22" s="404"/>
    </row>
    <row r="23" spans="1:19" customFormat="1" ht="30" customHeight="1" x14ac:dyDescent="0.2">
      <c r="A23" s="16"/>
      <c r="B23" s="9"/>
      <c r="C23" s="404"/>
      <c r="D23" s="410"/>
      <c r="E23" s="411" t="s">
        <v>931</v>
      </c>
      <c r="F23" s="411" t="s">
        <v>45</v>
      </c>
      <c r="G23" s="411" t="s">
        <v>932</v>
      </c>
      <c r="H23" s="411" t="s">
        <v>933</v>
      </c>
      <c r="I23" s="411" t="s">
        <v>45</v>
      </c>
      <c r="J23" s="411" t="s">
        <v>932</v>
      </c>
      <c r="K23" s="412" t="s">
        <v>933</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930</v>
      </c>
      <c r="F40" s="499"/>
      <c r="G40" s="499"/>
      <c r="H40" s="499"/>
      <c r="I40" s="499"/>
      <c r="J40" s="499"/>
      <c r="Q40" s="404"/>
      <c r="R40" s="409"/>
      <c r="S40" s="404"/>
    </row>
    <row r="41" spans="1:19" customFormat="1" ht="30" customHeight="1" x14ac:dyDescent="0.2">
      <c r="A41" s="16"/>
      <c r="B41" s="9"/>
      <c r="C41" s="404"/>
      <c r="D41" s="410"/>
      <c r="E41" s="411" t="s">
        <v>281</v>
      </c>
      <c r="F41" s="411" t="s">
        <v>934</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SUM(SUMIFS(HTS!$CB:$CB,HTS!$C:$C,{"=&lt;01","01-04","05-09","10-14"}))</f>
        <v>0</v>
      </c>
      <c r="F42" s="414" cm="1">
        <f t="array" ref="F42">SUM(SUMIFS(HTS!$BU:$BU,HTS!$C:$C,{"=&lt;01","01-04","05-09","10-14"}))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SUM(SUMIFS(HTS!$CB:$CB,HTS!$C:$C,{"15-19","20-24","25-29","30-34","35-39","40-44","45-49","50+"},HTS!$D:$D,"Female"))</f>
        <v>0</v>
      </c>
      <c r="F43" s="414" cm="1">
        <f t="array" ref="F43">SUM(SUMIFS(HTS!$BU:$BU,HTS!$C:$C,{"15-19","20-24","25-29","30-34","35-39","40-44","45-49","50+"},HTS!$D:$D,"Female"))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SUM(SUMIFS(HTS!$CB:$CB,HTS!$C:$C,{"15-19","20-24","25-29","30-34","35-39","40-44","45-49","50+"},HTS!$D:$D,"Male"))</f>
        <v>0</v>
      </c>
      <c r="F44" s="418" cm="1">
        <f t="array" ref="F44">SUM(SUMIFS(HTS!$BU:$BU,HTS!$C:$C,{"15-19","20-24","25-29","30-34","35-39","40-44","45-49","50+"},HTS!$D:$D,"Male"))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857</v>
      </c>
      <c r="G1" s="19" t="s">
        <v>343</v>
      </c>
      <c r="H1" s="19" t="s">
        <v>912</v>
      </c>
      <c r="I1" s="21" t="s">
        <v>349</v>
      </c>
      <c r="J1" s="19" t="s">
        <v>350</v>
      </c>
      <c r="K1" s="19" t="s">
        <v>351</v>
      </c>
      <c r="L1" s="19" t="s">
        <v>352</v>
      </c>
      <c r="M1" s="19" t="s">
        <v>856</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926</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925</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195" priority="3" operator="containsText" text="BLANK PRIORITIZATIONS">
      <formula>NOT(ISERROR(SEARCH("BLANK PRIORITIZATIONS",E4)))</formula>
    </cfRule>
  </conditionalFormatting>
  <conditionalFormatting sqref="C1:D1048576">
    <cfRule type="expression" dxfId="194" priority="2">
      <formula>AND(ROW(C1)&gt;14,$B1&lt;&gt;"",C1&lt;&gt;1,C1&lt;&gt;2,C1&lt;&gt;4,C1&lt;&gt;5,C1&lt;&gt;6,C1&lt;&gt;7,C1&lt;&gt;8,C1&lt;&gt;"M",C1&lt;&gt;"NA")</formula>
    </cfRule>
  </conditionalFormatting>
  <conditionalFormatting sqref="D1:D1048576">
    <cfRule type="expression" dxfId="193" priority="728">
      <formula>AND(ROW($D1)&gt;14,$D1="",$B1&lt;&gt;"")</formula>
    </cfRule>
    <cfRule type="expression" dxfId="19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30" zoomScaleNormal="130" workbookViewId="0">
      <pane xSplit="5" ySplit="14" topLeftCell="AJ15" activePane="bottomRight" state="frozen"/>
      <selection pane="topRight"/>
      <selection pane="bottomLeft"/>
      <selection pane="bottomRight" activeCell="AT3" sqref="AT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989</v>
      </c>
      <c r="V1" s="160"/>
      <c r="W1" s="160"/>
      <c r="X1" s="39"/>
      <c r="Y1" s="39"/>
      <c r="Z1" s="39"/>
      <c r="AA1" s="237"/>
      <c r="AB1" s="39"/>
      <c r="AC1" s="137" t="s">
        <v>968</v>
      </c>
      <c r="AD1" s="138"/>
      <c r="AE1" s="138"/>
      <c r="AF1" s="237"/>
      <c r="AG1" s="237"/>
      <c r="AH1" s="138"/>
      <c r="AI1" s="138"/>
      <c r="AJ1" s="137" t="s">
        <v>53</v>
      </c>
      <c r="AK1" s="138"/>
      <c r="AL1" s="138"/>
      <c r="AM1" s="137" t="s">
        <v>54</v>
      </c>
      <c r="AN1" s="237"/>
      <c r="AO1" s="138"/>
      <c r="AP1" s="137" t="s">
        <v>1</v>
      </c>
      <c r="AQ1" s="490"/>
      <c r="AR1" s="237"/>
      <c r="AS1" s="57"/>
      <c r="AT1" s="138"/>
      <c r="AU1" s="138"/>
      <c r="AV1" s="492" t="s">
        <v>0</v>
      </c>
      <c r="AW1" s="493"/>
      <c r="AX1" s="493"/>
      <c r="AY1" s="138"/>
      <c r="AZ1" s="216" t="s">
        <v>540</v>
      </c>
      <c r="BA1" s="117"/>
      <c r="BB1" s="117"/>
      <c r="BC1" s="117"/>
      <c r="BD1" s="217"/>
      <c r="BE1" s="217"/>
      <c r="BF1" s="217"/>
      <c r="BG1" s="176"/>
      <c r="BH1" s="176"/>
      <c r="BI1" s="176"/>
      <c r="BJ1" s="176"/>
      <c r="BK1" s="176"/>
      <c r="BL1" s="176"/>
      <c r="BM1" s="176"/>
      <c r="BN1" s="176"/>
      <c r="BO1" s="479"/>
      <c r="BP1" s="64"/>
      <c r="BQ1" s="64"/>
      <c r="BR1" s="64"/>
      <c r="BS1" s="64"/>
      <c r="BT1" s="64"/>
      <c r="BU1" s="64"/>
      <c r="BV1" s="49" t="s">
        <v>45</v>
      </c>
      <c r="BW1" s="160"/>
      <c r="BX1" s="156" t="s">
        <v>9</v>
      </c>
      <c r="BY1" s="4"/>
      <c r="BZ1" s="4"/>
      <c r="CA1" s="120"/>
      <c r="CB1" s="120"/>
      <c r="CC1" s="120"/>
      <c r="CD1" s="120"/>
      <c r="CE1" s="47"/>
    </row>
    <row r="2" spans="1:83"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61</v>
      </c>
      <c r="BP2" s="264"/>
      <c r="BQ2" s="264"/>
      <c r="BR2" s="264"/>
      <c r="BS2" s="264"/>
      <c r="BT2" s="264"/>
      <c r="BU2" s="264"/>
      <c r="BV2" s="209" t="s">
        <v>2</v>
      </c>
      <c r="BW2" s="312" t="s">
        <v>3</v>
      </c>
      <c r="BX2" s="157" t="s">
        <v>2</v>
      </c>
      <c r="BY2" s="5"/>
      <c r="BZ2" s="5"/>
      <c r="CA2" s="121" t="s">
        <v>3</v>
      </c>
      <c r="CB2" s="121"/>
      <c r="CC2" s="121"/>
      <c r="CD2" s="121"/>
      <c r="CE2" s="5" t="s">
        <v>79</v>
      </c>
    </row>
    <row r="3" spans="1:83" ht="117" customHeight="1" x14ac:dyDescent="0.2">
      <c r="A3" s="65"/>
      <c r="B3" s="65"/>
      <c r="C3" s="65"/>
      <c r="D3" s="65"/>
      <c r="E3" s="65"/>
      <c r="F3" s="271" t="s">
        <v>956</v>
      </c>
      <c r="G3" s="268" t="s">
        <v>663</v>
      </c>
      <c r="H3" s="186" t="s">
        <v>722</v>
      </c>
      <c r="I3" s="268" t="s">
        <v>664</v>
      </c>
      <c r="J3" s="273" t="s">
        <v>957</v>
      </c>
      <c r="K3" s="269" t="s">
        <v>665</v>
      </c>
      <c r="L3" s="186" t="s">
        <v>958</v>
      </c>
      <c r="M3" s="186" t="s">
        <v>960</v>
      </c>
      <c r="N3" s="268" t="s">
        <v>730</v>
      </c>
      <c r="O3" s="186" t="s">
        <v>961</v>
      </c>
      <c r="P3" s="268" t="s">
        <v>731</v>
      </c>
      <c r="Q3" s="186" t="s">
        <v>963</v>
      </c>
      <c r="R3" s="268" t="s">
        <v>964</v>
      </c>
      <c r="S3" s="186" t="s">
        <v>962</v>
      </c>
      <c r="T3" s="250" t="s">
        <v>978</v>
      </c>
      <c r="U3" s="482" t="s">
        <v>959</v>
      </c>
      <c r="V3" s="349" t="s">
        <v>1002</v>
      </c>
      <c r="W3" s="349" t="s">
        <v>967</v>
      </c>
      <c r="X3" s="270" t="s">
        <v>977</v>
      </c>
      <c r="Y3" s="270" t="s">
        <v>990</v>
      </c>
      <c r="Z3" s="270" t="s">
        <v>991</v>
      </c>
      <c r="AA3" s="318" t="s">
        <v>971</v>
      </c>
      <c r="AB3" s="66" t="s">
        <v>972</v>
      </c>
      <c r="AC3" s="489" t="s">
        <v>979</v>
      </c>
      <c r="AD3" s="485" t="s">
        <v>980</v>
      </c>
      <c r="AE3" s="485" t="s">
        <v>981</v>
      </c>
      <c r="AF3" s="483" t="s">
        <v>973</v>
      </c>
      <c r="AG3" s="318" t="s">
        <v>974</v>
      </c>
      <c r="AH3" s="491" t="s">
        <v>969</v>
      </c>
      <c r="AI3" s="491" t="s">
        <v>970</v>
      </c>
      <c r="AJ3" s="489"/>
      <c r="AK3" s="491" t="s">
        <v>982</v>
      </c>
      <c r="AL3" s="491" t="s">
        <v>985</v>
      </c>
      <c r="AM3" s="489" t="s">
        <v>984</v>
      </c>
      <c r="AN3" s="318" t="s">
        <v>983</v>
      </c>
      <c r="AO3" s="491" t="s">
        <v>985</v>
      </c>
      <c r="AP3" s="489" t="s">
        <v>976</v>
      </c>
      <c r="AQ3" s="485" t="s">
        <v>975</v>
      </c>
      <c r="AR3" s="219" t="s">
        <v>95</v>
      </c>
      <c r="AS3" s="77" t="s">
        <v>96</v>
      </c>
      <c r="AT3" s="179" t="s">
        <v>992</v>
      </c>
      <c r="AU3" s="491" t="s">
        <v>986</v>
      </c>
      <c r="AV3" s="335" t="s">
        <v>648</v>
      </c>
      <c r="AW3" s="352" t="s">
        <v>573</v>
      </c>
      <c r="AX3" s="352" t="s">
        <v>574</v>
      </c>
      <c r="AY3" s="491" t="s">
        <v>987</v>
      </c>
      <c r="AZ3" s="78" t="s">
        <v>543</v>
      </c>
      <c r="BA3" s="134" t="s">
        <v>649</v>
      </c>
      <c r="BB3" s="134" t="s">
        <v>650</v>
      </c>
      <c r="BC3" s="134" t="s">
        <v>544</v>
      </c>
      <c r="BD3" s="219" t="s">
        <v>575</v>
      </c>
      <c r="BE3" s="280" t="s">
        <v>662</v>
      </c>
      <c r="BF3" s="219" t="s">
        <v>666</v>
      </c>
      <c r="BG3" s="143" t="s">
        <v>576</v>
      </c>
      <c r="BH3" s="110" t="s">
        <v>993</v>
      </c>
      <c r="BI3" s="110" t="s">
        <v>656</v>
      </c>
      <c r="BJ3" s="110" t="s">
        <v>657</v>
      </c>
      <c r="BK3" s="110" t="s">
        <v>658</v>
      </c>
      <c r="BL3" s="110" t="s">
        <v>659</v>
      </c>
      <c r="BM3" s="110" t="s">
        <v>966</v>
      </c>
      <c r="BN3" s="110" t="s">
        <v>660</v>
      </c>
      <c r="BO3" s="480" t="s">
        <v>680</v>
      </c>
      <c r="BP3" s="134" t="s">
        <v>672</v>
      </c>
      <c r="BQ3" s="134" t="s">
        <v>673</v>
      </c>
      <c r="BR3" s="134" t="s">
        <v>674</v>
      </c>
      <c r="BS3" s="134" t="s">
        <v>675</v>
      </c>
      <c r="BT3" s="134" t="s">
        <v>676</v>
      </c>
      <c r="BU3" s="134" t="s">
        <v>677</v>
      </c>
      <c r="BV3" s="210" t="s">
        <v>718</v>
      </c>
      <c r="BW3" s="143" t="s">
        <v>717</v>
      </c>
      <c r="BX3" s="87" t="s">
        <v>97</v>
      </c>
      <c r="BY3" s="85" t="s">
        <v>90</v>
      </c>
      <c r="BZ3" s="85" t="s">
        <v>91</v>
      </c>
      <c r="CA3" s="109" t="s">
        <v>88</v>
      </c>
      <c r="CB3" s="109" t="s">
        <v>89</v>
      </c>
      <c r="CC3" s="109" t="s">
        <v>87</v>
      </c>
      <c r="CD3" s="109" t="s">
        <v>86</v>
      </c>
      <c r="CE3" s="86" t="s">
        <v>324</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L5" s="112" t="s">
        <v>134</v>
      </c>
      <c r="AO5" s="112" t="s">
        <v>134</v>
      </c>
      <c r="AP5" s="316" t="s">
        <v>134</v>
      </c>
      <c r="AQ5" s="239" t="s">
        <v>134</v>
      </c>
      <c r="AR5" s="221" t="s">
        <v>123</v>
      </c>
      <c r="AS5" s="69" t="s">
        <v>123</v>
      </c>
      <c r="AT5" s="279" t="s">
        <v>123</v>
      </c>
      <c r="AU5" s="124" t="s">
        <v>134</v>
      </c>
      <c r="AV5" s="53" t="s">
        <v>123</v>
      </c>
      <c r="AW5" s="54" t="s">
        <v>123</v>
      </c>
      <c r="AX5" s="54" t="s">
        <v>123</v>
      </c>
      <c r="AY5" s="112" t="s">
        <v>134</v>
      </c>
      <c r="AZ5" s="213" t="s">
        <v>123</v>
      </c>
      <c r="BA5" s="115" t="s">
        <v>123</v>
      </c>
      <c r="BB5" s="115" t="s">
        <v>123</v>
      </c>
      <c r="BC5" s="115" t="s">
        <v>123</v>
      </c>
      <c r="BD5" s="221" t="s">
        <v>123</v>
      </c>
      <c r="BE5" s="221" t="s">
        <v>123</v>
      </c>
      <c r="BF5" s="221" t="s">
        <v>123</v>
      </c>
      <c r="BG5" s="150" t="s">
        <v>123</v>
      </c>
      <c r="BH5" s="112" t="s">
        <v>123</v>
      </c>
      <c r="BI5" s="112" t="s">
        <v>123</v>
      </c>
      <c r="BJ5" s="112" t="s">
        <v>123</v>
      </c>
      <c r="BK5" s="112" t="s">
        <v>123</v>
      </c>
      <c r="BL5" s="112" t="s">
        <v>123</v>
      </c>
      <c r="BM5" s="112" t="s">
        <v>123</v>
      </c>
      <c r="BN5" s="112" t="s">
        <v>123</v>
      </c>
      <c r="BO5" s="53" t="s">
        <v>123</v>
      </c>
      <c r="BP5" s="54" t="s">
        <v>123</v>
      </c>
      <c r="BQ5" s="54" t="s">
        <v>123</v>
      </c>
      <c r="BR5" s="54" t="s">
        <v>123</v>
      </c>
      <c r="BS5" s="54" t="s">
        <v>123</v>
      </c>
      <c r="BT5" s="54" t="s">
        <v>123</v>
      </c>
      <c r="BU5" s="54" t="s">
        <v>123</v>
      </c>
      <c r="BV5" s="53" t="s">
        <v>123</v>
      </c>
      <c r="BW5" s="313" t="s">
        <v>132</v>
      </c>
      <c r="BX5" s="53" t="s">
        <v>123</v>
      </c>
      <c r="BY5" s="46" t="s">
        <v>123</v>
      </c>
      <c r="BZ5" s="46" t="s">
        <v>123</v>
      </c>
      <c r="CA5" s="112" t="s">
        <v>134</v>
      </c>
      <c r="CB5" s="112" t="s">
        <v>134</v>
      </c>
      <c r="CC5" s="112" t="s">
        <v>134</v>
      </c>
      <c r="CD5" s="112" t="s">
        <v>134</v>
      </c>
      <c r="CE5" s="46" t="s">
        <v>123</v>
      </c>
    </row>
    <row r="6" spans="1:83"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946</v>
      </c>
      <c r="N6" s="126" t="s">
        <v>118</v>
      </c>
      <c r="O6" s="112" t="s">
        <v>117</v>
      </c>
      <c r="P6" s="126" t="s">
        <v>118</v>
      </c>
      <c r="S6" s="112" t="s">
        <v>117</v>
      </c>
      <c r="U6" s="79" t="s">
        <v>118</v>
      </c>
      <c r="Y6" s="69" t="s">
        <v>118</v>
      </c>
      <c r="AA6" s="221" t="s">
        <v>137</v>
      </c>
      <c r="AL6" s="112" t="s">
        <v>117</v>
      </c>
      <c r="AO6" s="112" t="s">
        <v>117</v>
      </c>
      <c r="AP6" s="316" t="s">
        <v>135</v>
      </c>
      <c r="AQ6" s="239" t="s">
        <v>135</v>
      </c>
      <c r="AR6" s="221" t="s">
        <v>137</v>
      </c>
      <c r="AS6" s="69" t="s">
        <v>137</v>
      </c>
      <c r="AT6" s="279" t="s">
        <v>118</v>
      </c>
      <c r="AU6" s="124" t="s">
        <v>117</v>
      </c>
      <c r="AV6" s="53" t="s">
        <v>137</v>
      </c>
      <c r="AW6" s="54" t="s">
        <v>137</v>
      </c>
      <c r="AX6" s="54" t="s">
        <v>137</v>
      </c>
      <c r="AY6" s="112" t="s">
        <v>117</v>
      </c>
      <c r="AZ6" s="213" t="s">
        <v>137</v>
      </c>
      <c r="BA6" s="115" t="s">
        <v>118</v>
      </c>
      <c r="BB6" s="115" t="s">
        <v>118</v>
      </c>
      <c r="BC6" s="115" t="s">
        <v>136</v>
      </c>
      <c r="BD6" s="221" t="s">
        <v>137</v>
      </c>
      <c r="BE6" s="221" t="s">
        <v>137</v>
      </c>
      <c r="BF6" s="221" t="s">
        <v>137</v>
      </c>
      <c r="BG6" s="150" t="s">
        <v>118</v>
      </c>
      <c r="BH6" s="112" t="s">
        <v>118</v>
      </c>
      <c r="BI6" s="112" t="s">
        <v>118</v>
      </c>
      <c r="BJ6" s="112" t="s">
        <v>118</v>
      </c>
      <c r="BK6" s="112" t="s">
        <v>118</v>
      </c>
      <c r="BL6" s="112" t="s">
        <v>118</v>
      </c>
      <c r="BM6" s="112" t="s">
        <v>118</v>
      </c>
      <c r="BN6" s="112" t="s">
        <v>118</v>
      </c>
      <c r="BO6" s="53" t="s">
        <v>118</v>
      </c>
      <c r="BP6" s="54" t="s">
        <v>118</v>
      </c>
      <c r="BQ6" s="54" t="s">
        <v>118</v>
      </c>
      <c r="BR6" s="54" t="s">
        <v>118</v>
      </c>
      <c r="BS6" s="54" t="s">
        <v>118</v>
      </c>
      <c r="BT6" s="54" t="s">
        <v>118</v>
      </c>
      <c r="BU6" s="54" t="s">
        <v>118</v>
      </c>
      <c r="BV6" s="53" t="s">
        <v>137</v>
      </c>
      <c r="BW6" s="313" t="s">
        <v>117</v>
      </c>
      <c r="BX6" s="53" t="s">
        <v>136</v>
      </c>
      <c r="BY6" s="46" t="s">
        <v>136</v>
      </c>
      <c r="BZ6" s="46" t="s">
        <v>136</v>
      </c>
      <c r="CA6" s="112" t="s">
        <v>117</v>
      </c>
      <c r="CB6" s="112" t="s">
        <v>117</v>
      </c>
      <c r="CC6" s="112" t="s">
        <v>117</v>
      </c>
      <c r="CD6" s="112" t="s">
        <v>117</v>
      </c>
      <c r="CE6" s="46" t="s">
        <v>118</v>
      </c>
    </row>
    <row r="7" spans="1:83"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L7" s="112" t="s">
        <v>119</v>
      </c>
      <c r="AO7" s="112" t="s">
        <v>119</v>
      </c>
      <c r="AP7" s="316" t="s">
        <v>119</v>
      </c>
      <c r="AQ7" s="239" t="s">
        <v>119</v>
      </c>
      <c r="AR7" s="221" t="s">
        <v>120</v>
      </c>
      <c r="AS7" s="69" t="s">
        <v>120</v>
      </c>
      <c r="AT7" s="279" t="s">
        <v>119</v>
      </c>
      <c r="AU7" s="124" t="s">
        <v>119</v>
      </c>
      <c r="AV7" s="53" t="s">
        <v>120</v>
      </c>
      <c r="AW7" s="54" t="s">
        <v>120</v>
      </c>
      <c r="AX7" s="54" t="s">
        <v>120</v>
      </c>
      <c r="AY7" s="112" t="s">
        <v>119</v>
      </c>
      <c r="AZ7" s="213" t="s">
        <v>120</v>
      </c>
      <c r="BA7" s="115" t="s">
        <v>119</v>
      </c>
      <c r="BB7" s="115" t="s">
        <v>119</v>
      </c>
      <c r="BC7" s="115" t="s">
        <v>120</v>
      </c>
      <c r="BD7" s="221" t="s">
        <v>120</v>
      </c>
      <c r="BE7" s="221" t="s">
        <v>120</v>
      </c>
      <c r="BF7" s="221" t="s">
        <v>120</v>
      </c>
      <c r="BG7" s="150" t="s">
        <v>119</v>
      </c>
      <c r="BH7" s="112" t="s">
        <v>119</v>
      </c>
      <c r="BI7" s="112" t="s">
        <v>119</v>
      </c>
      <c r="BJ7" s="112" t="s">
        <v>119</v>
      </c>
      <c r="BK7" s="112" t="s">
        <v>119</v>
      </c>
      <c r="BL7" s="112" t="s">
        <v>119</v>
      </c>
      <c r="BM7" s="112" t="s">
        <v>119</v>
      </c>
      <c r="BN7" s="112" t="s">
        <v>119</v>
      </c>
      <c r="BO7" s="53" t="s">
        <v>120</v>
      </c>
      <c r="BP7" s="54" t="s">
        <v>120</v>
      </c>
      <c r="BQ7" s="54" t="s">
        <v>120</v>
      </c>
      <c r="BR7" s="54" t="s">
        <v>120</v>
      </c>
      <c r="BS7" s="54" t="s">
        <v>120</v>
      </c>
      <c r="BT7" s="54" t="s">
        <v>120</v>
      </c>
      <c r="BU7" s="54" t="s">
        <v>120</v>
      </c>
      <c r="BV7" s="53" t="s">
        <v>120</v>
      </c>
      <c r="BW7" s="313" t="s">
        <v>119</v>
      </c>
      <c r="BX7" s="53" t="s">
        <v>120</v>
      </c>
      <c r="BY7" s="46" t="s">
        <v>120</v>
      </c>
      <c r="BZ7" s="46" t="s">
        <v>120</v>
      </c>
      <c r="CA7" s="112" t="s">
        <v>119</v>
      </c>
      <c r="CB7" s="112" t="s">
        <v>119</v>
      </c>
      <c r="CC7" s="112" t="s">
        <v>119</v>
      </c>
      <c r="CD7" s="112" t="s">
        <v>119</v>
      </c>
      <c r="CE7" s="46" t="s">
        <v>120</v>
      </c>
    </row>
    <row r="8" spans="1:83" x14ac:dyDescent="0.2">
      <c r="D8" s="141" t="s">
        <v>1003</v>
      </c>
      <c r="F8" s="112" t="s">
        <v>121</v>
      </c>
      <c r="H8" s="112" t="s">
        <v>335</v>
      </c>
      <c r="J8" s="275" t="s">
        <v>122</v>
      </c>
      <c r="L8" s="112" t="s">
        <v>124</v>
      </c>
      <c r="M8" s="112" t="s">
        <v>729</v>
      </c>
      <c r="O8" s="112" t="s">
        <v>342</v>
      </c>
      <c r="Q8" s="478"/>
      <c r="S8" s="112" t="s">
        <v>125</v>
      </c>
      <c r="AC8" s="141" t="s">
        <v>1129</v>
      </c>
      <c r="AD8" s="140" t="s">
        <v>1007</v>
      </c>
      <c r="AL8" s="112" t="s">
        <v>1007</v>
      </c>
      <c r="AO8" s="112" t="s">
        <v>164</v>
      </c>
      <c r="AP8" s="316" t="s">
        <v>937</v>
      </c>
      <c r="AQ8" s="239" t="s">
        <v>160</v>
      </c>
      <c r="AU8" s="124" t="s">
        <v>162</v>
      </c>
      <c r="AY8" s="112" t="s">
        <v>160</v>
      </c>
      <c r="BI8" s="112"/>
      <c r="BK8" s="112"/>
      <c r="BL8" s="112"/>
      <c r="BM8" s="112"/>
      <c r="BW8" s="319" t="s">
        <v>124</v>
      </c>
      <c r="CA8" s="112" t="s">
        <v>169</v>
      </c>
      <c r="CB8" s="112" t="s">
        <v>169</v>
      </c>
      <c r="CC8" s="112" t="s">
        <v>171</v>
      </c>
      <c r="CD8" s="112" t="s">
        <v>171</v>
      </c>
    </row>
    <row r="9" spans="1:83" x14ac:dyDescent="0.2">
      <c r="D9" s="141" t="s">
        <v>1004</v>
      </c>
      <c r="AC9" s="141" t="s">
        <v>1130</v>
      </c>
      <c r="AD9" s="140" t="s">
        <v>1008</v>
      </c>
      <c r="AL9" s="112" t="s">
        <v>1008</v>
      </c>
      <c r="AO9" s="112" t="s">
        <v>165</v>
      </c>
      <c r="AP9" s="316" t="s">
        <v>314</v>
      </c>
      <c r="AQ9" s="239" t="s">
        <v>161</v>
      </c>
      <c r="AU9" s="124" t="s">
        <v>163</v>
      </c>
      <c r="AY9" s="112" t="s">
        <v>161</v>
      </c>
      <c r="BI9" s="112"/>
      <c r="BK9" s="112"/>
      <c r="BL9" s="112"/>
      <c r="BM9" s="112"/>
      <c r="BW9" s="319"/>
      <c r="CA9" s="112" t="s">
        <v>170</v>
      </c>
      <c r="CB9" s="112" t="s">
        <v>170</v>
      </c>
      <c r="CC9" s="112" t="s">
        <v>172</v>
      </c>
      <c r="CD9" s="112" t="s">
        <v>172</v>
      </c>
      <c r="CE9" s="150"/>
    </row>
    <row r="10" spans="1:83" x14ac:dyDescent="0.2">
      <c r="D10" s="141" t="s">
        <v>1005</v>
      </c>
      <c r="H10" s="112" t="s">
        <v>129</v>
      </c>
      <c r="L10" s="112" t="s">
        <v>129</v>
      </c>
      <c r="M10" s="112" t="s">
        <v>129</v>
      </c>
      <c r="O10" s="112" t="s">
        <v>129</v>
      </c>
      <c r="Q10" s="478"/>
      <c r="S10" s="112" t="s">
        <v>129</v>
      </c>
      <c r="AC10" s="141" t="s">
        <v>166</v>
      </c>
      <c r="AD10" s="316" t="s">
        <v>129</v>
      </c>
      <c r="AL10" s="112" t="s">
        <v>166</v>
      </c>
      <c r="AO10" s="112" t="s">
        <v>166</v>
      </c>
      <c r="AP10" s="316" t="s">
        <v>129</v>
      </c>
      <c r="AQ10" s="239" t="s">
        <v>129</v>
      </c>
      <c r="AU10" s="124" t="s">
        <v>129</v>
      </c>
      <c r="AY10" s="112" t="s">
        <v>129</v>
      </c>
      <c r="BI10" s="112"/>
      <c r="BK10" s="112"/>
      <c r="BL10" s="112"/>
      <c r="BM10" s="112"/>
      <c r="BW10" s="319" t="s">
        <v>129</v>
      </c>
      <c r="CA10" s="112" t="s">
        <v>127</v>
      </c>
      <c r="CB10" s="112" t="s">
        <v>128</v>
      </c>
      <c r="CC10" s="112" t="s">
        <v>127</v>
      </c>
      <c r="CD10" s="112" t="s">
        <v>128</v>
      </c>
    </row>
    <row r="11" spans="1:83"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L11" s="112" t="s">
        <v>232</v>
      </c>
      <c r="AO11" s="112" t="s">
        <v>232</v>
      </c>
      <c r="AP11" s="316" t="s">
        <v>232</v>
      </c>
      <c r="AQ11" s="239" t="s">
        <v>232</v>
      </c>
      <c r="AR11" s="221" t="s">
        <v>232</v>
      </c>
      <c r="AS11" s="69" t="s">
        <v>232</v>
      </c>
      <c r="AT11" s="150" t="s">
        <v>39</v>
      </c>
      <c r="AU11" s="124" t="s">
        <v>232</v>
      </c>
      <c r="AV11" s="53" t="s">
        <v>807</v>
      </c>
      <c r="AW11" s="54" t="s">
        <v>232</v>
      </c>
      <c r="AX11" s="54" t="s">
        <v>232</v>
      </c>
      <c r="AY11" s="112" t="s">
        <v>232</v>
      </c>
      <c r="AZ11" s="213" t="s">
        <v>232</v>
      </c>
      <c r="BA11" s="115" t="s">
        <v>232</v>
      </c>
      <c r="BB11" s="115" t="s">
        <v>232</v>
      </c>
      <c r="BC11" s="115" t="s">
        <v>232</v>
      </c>
      <c r="BD11" s="221" t="s">
        <v>232</v>
      </c>
      <c r="BE11" s="221" t="s">
        <v>807</v>
      </c>
      <c r="BF11" s="221" t="s">
        <v>807</v>
      </c>
      <c r="BG11" s="150" t="s">
        <v>232</v>
      </c>
      <c r="BH11" s="150" t="s">
        <v>807</v>
      </c>
      <c r="BI11" s="112" t="s">
        <v>233</v>
      </c>
      <c r="BJ11" s="150" t="s">
        <v>233</v>
      </c>
      <c r="BK11" s="112" t="s">
        <v>807</v>
      </c>
      <c r="BL11" s="112" t="s">
        <v>235</v>
      </c>
      <c r="BM11" s="112" t="s">
        <v>39</v>
      </c>
      <c r="BN11" s="150" t="s">
        <v>232</v>
      </c>
      <c r="BO11" s="53" t="s">
        <v>807</v>
      </c>
      <c r="BP11" s="54" t="s">
        <v>233</v>
      </c>
      <c r="BQ11" s="54" t="s">
        <v>233</v>
      </c>
      <c r="BR11" s="54" t="s">
        <v>807</v>
      </c>
      <c r="BS11" s="54" t="s">
        <v>235</v>
      </c>
      <c r="BT11" s="54" t="s">
        <v>39</v>
      </c>
      <c r="BU11" s="54" t="s">
        <v>807</v>
      </c>
      <c r="BV11" s="53" t="s">
        <v>232</v>
      </c>
      <c r="BW11" s="313" t="s">
        <v>232</v>
      </c>
      <c r="BX11" s="53" t="s">
        <v>807</v>
      </c>
      <c r="BY11" s="46" t="s">
        <v>807</v>
      </c>
      <c r="BZ11" s="46" t="s">
        <v>807</v>
      </c>
      <c r="CA11" s="112" t="s">
        <v>807</v>
      </c>
      <c r="CB11" s="112" t="s">
        <v>807</v>
      </c>
      <c r="CC11" s="112" t="s">
        <v>807</v>
      </c>
      <c r="CD11" s="112" t="s">
        <v>807</v>
      </c>
      <c r="CE11" s="46" t="s">
        <v>807</v>
      </c>
    </row>
    <row r="12" spans="1:83"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L12" s="112" t="s">
        <v>231</v>
      </c>
      <c r="AO12" s="112" t="s">
        <v>231</v>
      </c>
      <c r="AP12" s="316" t="s">
        <v>231</v>
      </c>
      <c r="AQ12" s="239" t="s">
        <v>231</v>
      </c>
      <c r="AR12" s="221" t="s">
        <v>231</v>
      </c>
      <c r="AS12" s="69" t="s">
        <v>231</v>
      </c>
      <c r="AT12" s="150" t="s">
        <v>231</v>
      </c>
      <c r="AU12" s="124" t="s">
        <v>231</v>
      </c>
      <c r="AV12" s="53" t="s">
        <v>231</v>
      </c>
      <c r="AW12" s="54" t="s">
        <v>231</v>
      </c>
      <c r="AX12" s="54" t="s">
        <v>231</v>
      </c>
      <c r="AY12" s="112" t="s">
        <v>231</v>
      </c>
      <c r="AZ12" s="213" t="s">
        <v>231</v>
      </c>
      <c r="BA12" s="115" t="s">
        <v>231</v>
      </c>
      <c r="BB12" s="115" t="s">
        <v>231</v>
      </c>
      <c r="BC12" s="115" t="s">
        <v>231</v>
      </c>
      <c r="BD12" s="221" t="s">
        <v>231</v>
      </c>
      <c r="BE12" s="221" t="s">
        <v>231</v>
      </c>
      <c r="BF12" s="221" t="s">
        <v>231</v>
      </c>
      <c r="BG12" s="150" t="s">
        <v>231</v>
      </c>
      <c r="BH12" s="150" t="s">
        <v>231</v>
      </c>
      <c r="BI12" s="112" t="s">
        <v>808</v>
      </c>
      <c r="BJ12" s="150" t="s">
        <v>808</v>
      </c>
      <c r="BK12" s="112" t="s">
        <v>231</v>
      </c>
      <c r="BL12" s="112" t="s">
        <v>809</v>
      </c>
      <c r="BM12" s="112" t="s">
        <v>231</v>
      </c>
      <c r="BN12" s="150" t="s">
        <v>231</v>
      </c>
      <c r="BO12" s="53" t="s">
        <v>231</v>
      </c>
      <c r="BP12" s="54" t="s">
        <v>808</v>
      </c>
      <c r="BQ12" s="54" t="s">
        <v>808</v>
      </c>
      <c r="BR12" s="54" t="s">
        <v>231</v>
      </c>
      <c r="BS12" s="54" t="s">
        <v>809</v>
      </c>
      <c r="BT12" s="54" t="s">
        <v>231</v>
      </c>
      <c r="BU12" s="54" t="s">
        <v>231</v>
      </c>
      <c r="BV12" s="53" t="s">
        <v>231</v>
      </c>
      <c r="BW12" s="313" t="s">
        <v>231</v>
      </c>
      <c r="BX12" s="53" t="s">
        <v>231</v>
      </c>
      <c r="BY12" s="46" t="s">
        <v>231</v>
      </c>
      <c r="BZ12" s="46" t="s">
        <v>231</v>
      </c>
      <c r="CA12" s="112" t="s">
        <v>231</v>
      </c>
      <c r="CB12" s="112" t="s">
        <v>231</v>
      </c>
      <c r="CC12" s="112" t="s">
        <v>231</v>
      </c>
      <c r="CD12" s="112" t="s">
        <v>231</v>
      </c>
      <c r="CE12" s="46" t="s">
        <v>231</v>
      </c>
    </row>
    <row r="13" spans="1:83" x14ac:dyDescent="0.2">
      <c r="D13" s="141" t="s">
        <v>1006</v>
      </c>
      <c r="AL13" s="112"/>
      <c r="AO13" s="112"/>
      <c r="AP13" s="316"/>
      <c r="AQ13" s="239"/>
      <c r="AU13" s="124"/>
      <c r="AY13" s="112"/>
      <c r="BI13" s="112"/>
      <c r="BK13" s="112"/>
      <c r="BL13" s="112"/>
      <c r="BM13" s="112"/>
      <c r="CA13" s="112"/>
      <c r="CB13" s="112"/>
      <c r="CC13" s="112"/>
      <c r="CD13" s="112"/>
    </row>
    <row r="14" spans="1:83"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988</v>
      </c>
      <c r="R14" s="235" t="s">
        <v>965</v>
      </c>
      <c r="S14" s="235" t="s">
        <v>362</v>
      </c>
      <c r="T14" s="229"/>
      <c r="U14" s="230" t="s">
        <v>586</v>
      </c>
      <c r="V14" s="233"/>
      <c r="W14" s="233"/>
      <c r="X14" s="235"/>
      <c r="Y14" s="133" t="s">
        <v>572</v>
      </c>
      <c r="Z14" s="235"/>
      <c r="AA14" s="224" t="s">
        <v>373</v>
      </c>
      <c r="AB14" s="235"/>
      <c r="AC14" s="147"/>
      <c r="AD14" s="142"/>
      <c r="AE14" s="142"/>
      <c r="AF14" s="224"/>
      <c r="AG14" s="224"/>
      <c r="AH14" s="142"/>
      <c r="AI14" s="142"/>
      <c r="AJ14" s="147"/>
      <c r="AK14" s="142"/>
      <c r="AL14" s="142"/>
      <c r="AM14" s="147"/>
      <c r="AN14" s="224"/>
      <c r="AO14" s="146" t="s">
        <v>376</v>
      </c>
      <c r="AP14" s="317" t="s">
        <v>370</v>
      </c>
      <c r="AQ14" s="240" t="s">
        <v>371</v>
      </c>
      <c r="AR14" s="224" t="s">
        <v>584</v>
      </c>
      <c r="AS14" s="81" t="s">
        <v>585</v>
      </c>
      <c r="AT14" s="142" t="s">
        <v>606</v>
      </c>
      <c r="AU14" s="242" t="s">
        <v>374</v>
      </c>
      <c r="AV14" s="494" t="s">
        <v>579</v>
      </c>
      <c r="AW14" s="495" t="s">
        <v>538</v>
      </c>
      <c r="AX14" s="495" t="s">
        <v>539</v>
      </c>
      <c r="AY14" s="146" t="s">
        <v>372</v>
      </c>
      <c r="AZ14" s="214" t="s">
        <v>580</v>
      </c>
      <c r="BA14" s="152" t="s">
        <v>541</v>
      </c>
      <c r="BB14" s="152" t="s">
        <v>581</v>
      </c>
      <c r="BC14" s="152" t="s">
        <v>582</v>
      </c>
      <c r="BD14" s="222" t="s">
        <v>583</v>
      </c>
      <c r="BE14" s="222" t="s">
        <v>668</v>
      </c>
      <c r="BF14" s="222" t="s">
        <v>830</v>
      </c>
      <c r="BG14" s="142" t="s">
        <v>647</v>
      </c>
      <c r="BH14" s="142" t="s">
        <v>669</v>
      </c>
      <c r="BI14" s="247" t="s">
        <v>428</v>
      </c>
      <c r="BJ14" s="247" t="s">
        <v>430</v>
      </c>
      <c r="BK14" s="133" t="s">
        <v>426</v>
      </c>
      <c r="BL14" s="133" t="s">
        <v>432</v>
      </c>
      <c r="BM14" s="227" t="s">
        <v>605</v>
      </c>
      <c r="BN14" s="142" t="s">
        <v>661</v>
      </c>
      <c r="BO14" s="294" t="s">
        <v>667</v>
      </c>
      <c r="BP14" s="266" t="s">
        <v>598</v>
      </c>
      <c r="BQ14" s="266" t="s">
        <v>597</v>
      </c>
      <c r="BR14" s="266" t="s">
        <v>670</v>
      </c>
      <c r="BS14" s="266" t="s">
        <v>671</v>
      </c>
      <c r="BT14" s="266" t="s">
        <v>678</v>
      </c>
      <c r="BU14" s="266" t="s">
        <v>679</v>
      </c>
      <c r="BV14" s="294" t="s">
        <v>689</v>
      </c>
      <c r="BW14" s="314" t="s">
        <v>688</v>
      </c>
      <c r="BX14" s="230" t="s">
        <v>393</v>
      </c>
      <c r="BY14" s="133" t="s">
        <v>394</v>
      </c>
      <c r="BZ14" s="133" t="s">
        <v>395</v>
      </c>
      <c r="CA14" s="133" t="s">
        <v>396</v>
      </c>
      <c r="CB14" s="133" t="s">
        <v>397</v>
      </c>
      <c r="CC14" s="133" t="s">
        <v>398</v>
      </c>
      <c r="CD14" s="133" t="s">
        <v>399</v>
      </c>
      <c r="CE14" s="133" t="s">
        <v>400</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91" priority="48">
      <formula>AND(ROW(AS1)&gt;14,ISNUMBER(AS1),ROUND(AS1,2)&lt;100%)</formula>
    </cfRule>
  </conditionalFormatting>
  <conditionalFormatting sqref="AZ1:AZ1048576">
    <cfRule type="expression" dxfId="190" priority="818">
      <formula>AND(ISNUMBER($AZ1),ROUND($AZ1,2)&gt;0)</formula>
    </cfRule>
  </conditionalFormatting>
  <conditionalFormatting sqref="F1:AB1048576 AF1:AI1048576 BV1:BV1048576 BW1:BW1048576">
    <cfRule type="expression" dxfId="189" priority="77">
      <formula>LEFT($B1,4)="_Mil"</formula>
    </cfRule>
  </conditionalFormatting>
  <conditionalFormatting sqref="BM1:BM1048576 BT1:BT1048576 AT1:AT1048576">
    <cfRule type="expression" dxfId="188" priority="67">
      <formula>AND(ROW(AT1)&gt;14,$B1&lt;&gt;"",NOT($C1="&lt;01"))</formula>
    </cfRule>
  </conditionalFormatting>
  <conditionalFormatting sqref="BE1:BF1048576 BH1:BL1048576 BO1:BS8 BO10:BS1048576 BP9:BS9 AV1:AV1048576">
    <cfRule type="expression" dxfId="187" priority="66">
      <formula>AND($C1="&lt;01",ROW(AV1)&gt;14,$B1&lt;&gt;"")</formula>
    </cfRule>
  </conditionalFormatting>
  <conditionalFormatting sqref="BI1:BJ1048576 BP1:BQ1048576">
    <cfRule type="expression" dxfId="186" priority="65">
      <formula>AND(ROW(BI1)&gt;14,$B1&lt;&gt;"",OR($C1="&lt;01",$C1="01-04",$C1="05-09"))</formula>
    </cfRule>
  </conditionalFormatting>
  <conditionalFormatting sqref="BL1:BL1048576 BS1:BS1048576">
    <cfRule type="expression" dxfId="185" priority="62">
      <formula>AND(ROW(BE1)&gt;14,$B1&lt;&gt;"",$D1&lt;&gt;"Male")</formula>
    </cfRule>
    <cfRule type="expression" dxfId="184" priority="64">
      <formula>AND(ROW(BB1)&gt;14,$B1&lt;&gt;"",OR($C1="&lt;01",$C1="01-04",$C1="05-09",$C1="10-14"))</formula>
    </cfRule>
  </conditionalFormatting>
  <conditionalFormatting sqref="BI1:BJ1048576 BP1:BQ1048576">
    <cfRule type="expression" dxfId="183" priority="63">
      <formula>AND(ROW(BA1)&gt;14,$B1&lt;&gt;"",$D1&lt;&gt;"Female")</formula>
    </cfRule>
  </conditionalFormatting>
  <conditionalFormatting sqref="AW1:AX1048576">
    <cfRule type="expression" dxfId="182" priority="50">
      <formula>AND(ROW(AW1)&gt;14,ISNUMBER(AW1),AW1&lt;98%)</formula>
    </cfRule>
  </conditionalFormatting>
  <conditionalFormatting sqref="BD1:BD1048576">
    <cfRule type="expression" dxfId="181" priority="45">
      <formula>AND(ROW(BD1)&gt;14,ISNUMBER(BD1),ROUND(BD1,2)&lt;95%)</formula>
    </cfRule>
  </conditionalFormatting>
  <conditionalFormatting sqref="AZ1:AZ1048576 BD1:BD1048576 BF1:BF1048576 BO1:BV8 BO10:BV1048576 BP9:BV9 AV1:AX1048576 AR1:AT1048576">
    <cfRule type="expression" dxfId="180" priority="43">
      <formula>AND(ROW(AR1)&gt;14,OR(ROUND(AR1,2)&gt;100%,ROUND(AR1,2)&lt;0))</formula>
    </cfRule>
  </conditionalFormatting>
  <conditionalFormatting sqref="BH1:BN1048576 BO1:BU8 BO10:BU1048576 BP9:BU9">
    <cfRule type="expression" dxfId="179" priority="36">
      <formula>AND(ROW(BH1)&gt;14,ISNUMBER(BH1),SUM($BG1)=0,SUM(BH1)&lt;&gt;0)</formula>
    </cfRule>
  </conditionalFormatting>
  <conditionalFormatting sqref="BY1:BZ1048576">
    <cfRule type="expression" dxfId="178" priority="33">
      <formula>AND(OR($C1="15-19",$C1="20-24",$C1="25-29",$C1="30-34",$C1="35-39",$C1="40-44",$C1="45-49",$C1="50+"),BY1&lt;20%,BY1&lt;&gt;"")</formula>
    </cfRule>
  </conditionalFormatting>
  <conditionalFormatting sqref="BX1:BZ1048576">
    <cfRule type="expression" dxfId="177" priority="32">
      <formula>AND(ROW(BX1)&gt;14,ISNUMBER(BX1),OR(BX1&gt;1,BX1&lt;0))</formula>
    </cfRule>
  </conditionalFormatting>
  <conditionalFormatting sqref="CE9">
    <cfRule type="expression" dxfId="176" priority="29">
      <formula>AND(ROW(CE9)&gt;14,ISNUMBER(CE9),SUM($BG9)=0,SUM(CE9)&lt;&gt;0)</formula>
    </cfRule>
  </conditionalFormatting>
  <conditionalFormatting sqref="BO9">
    <cfRule type="expression" dxfId="175" priority="28">
      <formula>AND(ROW(BO9)&gt;14,ISNUMBER(BO9),OR(BO9&gt;1,BO9&lt;0))</formula>
    </cfRule>
  </conditionalFormatting>
  <conditionalFormatting sqref="AC14:AN14 AV14:AX14">
    <cfRule type="expression" dxfId="174" priority="1680">
      <formula>AND(ISNUMBER(AC14),ISNUMBER(W14),AC14&lt;20%)</formula>
    </cfRule>
    <cfRule type="expression" dxfId="173" priority="1681">
      <formula>AND(ISNUMBER(AC14),AC14&gt;=40%)</formula>
    </cfRule>
    <cfRule type="expression" dxfId="172" priority="1682">
      <formula>AND(ISNUMBER(AC14),AC14&gt;=20%,AC14&lt;40%)</formula>
    </cfRule>
  </conditionalFormatting>
  <conditionalFormatting sqref="AC14:AN14 AV14:AX14">
    <cfRule type="expression" dxfId="171" priority="1759">
      <formula>AND(ISNUMBER(AC14),ISNUMBER(V14),AC14&lt;20%)</formula>
    </cfRule>
    <cfRule type="expression" dxfId="170" priority="1760">
      <formula>AND(ISNUMBER(AC14),AC14&gt;=40%)</formula>
    </cfRule>
    <cfRule type="expression" dxfId="169" priority="1761">
      <formula>AND(ISNUMBER(AC14),AC14&gt;=20%,AC14&lt;40%)</formula>
    </cfRule>
  </conditionalFormatting>
  <conditionalFormatting sqref="AA1:AA1048576 AC4:AN4 AR4:AT14 AV4:AX14 AC1:AY3 AC15:AY1048576 AC14:AN14 AC10:AC12 AE10:AK12 AC13:AK13 AC5:AK9 AM5:AN13">
    <cfRule type="expression" dxfId="168" priority="1786">
      <formula>AND(ROW($AA1)&gt;14,$AA1&lt;&gt;$Y1)</formula>
    </cfRule>
  </conditionalFormatting>
  <conditionalFormatting sqref="G1:G1048576 I1:I1048576 K1:K1048576 N1:N1048576 P1:P1048576 R1:R1048576 T1:T1048576">
    <cfRule type="expression" dxfId="167" priority="71">
      <formula>AND(ISNUMBER(G1),ISNUMBER(F1),G1&lt;20%)</formula>
    </cfRule>
    <cfRule type="expression" dxfId="166" priority="80">
      <formula>AND(ISNUMBER(G1),G1&gt;=40%)</formula>
    </cfRule>
    <cfRule type="expression" dxfId="165" priority="91">
      <formula>AND(ISNUMBER(G1),G1&gt;=20%,G1&lt;40%)</formula>
    </cfRule>
  </conditionalFormatting>
  <conditionalFormatting sqref="AR1:AR1048576">
    <cfRule type="expression" dxfId="164" priority="1854">
      <formula>AND(ROW($AR1)&gt;14,ISNUMBER($AR1),ROUND($AR1,2)&lt;70%)</formula>
    </cfRule>
  </conditionalFormatting>
  <conditionalFormatting sqref="AR14:AT14">
    <cfRule type="expression" dxfId="163" priority="1860">
      <formula>AND(ISNUMBER(AR14),ISNUMBER(AJ14),AR14&lt;20%)</formula>
    </cfRule>
    <cfRule type="expression" dxfId="162" priority="1861">
      <formula>AND(ISNUMBER(AR14),AR14&gt;=40%)</formula>
    </cfRule>
    <cfRule type="expression" dxfId="161" priority="1862">
      <formula>AND(ISNUMBER(AR14),AR14&gt;=20%,AR14&lt;40%)</formula>
    </cfRule>
  </conditionalFormatting>
  <conditionalFormatting sqref="AR14:AT14">
    <cfRule type="expression" dxfId="160" priority="1866">
      <formula>AND(ISNUMBER(AR14),ISNUMBER(AI14),AR14&lt;20%)</formula>
    </cfRule>
    <cfRule type="expression" dxfId="159" priority="1867">
      <formula>AND(ISNUMBER(AR14),AR14&gt;=40%)</formula>
    </cfRule>
    <cfRule type="expression" dxfId="158" priority="1868">
      <formula>AND(ISNUMBER(AR14),AR14&gt;=20%,AR14&lt;40%)</formula>
    </cfRule>
  </conditionalFormatting>
  <conditionalFormatting sqref="AP4">
    <cfRule type="expression" dxfId="157" priority="3">
      <formula>LEFT($B4,4)="_Mil"</formula>
    </cfRule>
  </conditionalFormatting>
  <conditionalFormatting sqref="AQ4">
    <cfRule type="expression" dxfId="156" priority="2">
      <formula>LEFT($B4,4)="_Mil"</formula>
    </cfRule>
  </conditionalFormatting>
  <conditionalFormatting sqref="BG1:BN1048576 BO1:BU8 BO10:BU1048576 BP9:BU9 CE9">
    <cfRule type="expression" dxfId="155" priority="2026">
      <formula>AND(ROW($BN1)&gt;14,$B1&lt;&gt;"",$C1="&lt;01",OR(SUM($BN1)&lt;&gt;0,SUM($BU1)&lt;&gt;0))</formula>
    </cfRule>
    <cfRule type="expression" dxfId="154" priority="2027">
      <formula>AND(ROW(BG1)&gt;14,$B1&lt;&gt;"",OR(SUM($BN1)&lt;0,SUM($BU1)&lt;0))</formula>
    </cfRule>
  </conditionalFormatting>
  <conditionalFormatting sqref="BF1:BF1048576">
    <cfRule type="expression" dxfId="153"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152" priority="73">
      <formula>AND(ISNUMBER(G1),ISNUMBER(F1),G1&gt;=40%)</formula>
    </cfRule>
    <cfRule type="expression" dxfId="151" priority="74">
      <formula>AND(ISNUMBER(G1),ISNUMBER(F1),G1&gt;=20%,G1&lt;40%)</formula>
    </cfRule>
    <cfRule type="expression" dxfId="150" priority="75">
      <formula>AND(ISNUMBER(G1),ISNUMBER(F1),G1&lt;20%)</formula>
    </cfRule>
  </conditionalFormatting>
  <conditionalFormatting sqref="D8:D13">
    <cfRule type="expression" dxfId="149"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890</v>
      </c>
      <c r="V1" s="4"/>
      <c r="W1" s="169"/>
      <c r="X1" s="49" t="s">
        <v>32</v>
      </c>
      <c r="Y1" s="50"/>
      <c r="Z1" s="50"/>
      <c r="AA1" s="50"/>
      <c r="AB1" s="50"/>
      <c r="AC1" s="107"/>
      <c r="AD1" s="107"/>
      <c r="AE1" s="107"/>
      <c r="AF1" s="107"/>
      <c r="AG1" s="153" t="s">
        <v>891</v>
      </c>
      <c r="AH1" s="107"/>
      <c r="AI1" s="107"/>
      <c r="AJ1" s="107"/>
      <c r="AK1" s="49" t="s">
        <v>51</v>
      </c>
      <c r="AL1" s="160"/>
      <c r="AM1" s="120"/>
      <c r="AN1" s="156" t="s">
        <v>897</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1011</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1026</v>
      </c>
      <c r="G3" s="371" t="s">
        <v>722</v>
      </c>
      <c r="H3" s="372" t="s">
        <v>957</v>
      </c>
      <c r="I3" s="371" t="s">
        <v>961</v>
      </c>
      <c r="J3" s="373" t="s">
        <v>1027</v>
      </c>
      <c r="K3" s="186" t="s">
        <v>1028</v>
      </c>
      <c r="L3" s="186" t="s">
        <v>901</v>
      </c>
      <c r="M3" s="186" t="s">
        <v>902</v>
      </c>
      <c r="N3" s="186" t="s">
        <v>903</v>
      </c>
      <c r="O3" s="186" t="s">
        <v>904</v>
      </c>
      <c r="P3" s="186" t="s">
        <v>905</v>
      </c>
      <c r="Q3" s="186" t="s">
        <v>906</v>
      </c>
      <c r="R3" s="183" t="s">
        <v>1093</v>
      </c>
      <c r="S3" s="85" t="s">
        <v>295</v>
      </c>
      <c r="T3" s="171" t="s">
        <v>1012</v>
      </c>
      <c r="U3" s="297" t="s">
        <v>1029</v>
      </c>
      <c r="V3" s="85" t="s">
        <v>1009</v>
      </c>
      <c r="W3" s="171" t="s">
        <v>1010</v>
      </c>
      <c r="X3" s="87" t="s">
        <v>1013</v>
      </c>
      <c r="Y3" s="95" t="s">
        <v>867</v>
      </c>
      <c r="Z3" s="84" t="s">
        <v>869</v>
      </c>
      <c r="AA3" s="95" t="s">
        <v>868</v>
      </c>
      <c r="AB3" s="84" t="s">
        <v>870</v>
      </c>
      <c r="AC3" s="167" t="s">
        <v>319</v>
      </c>
      <c r="AD3" s="109" t="s">
        <v>29</v>
      </c>
      <c r="AE3" s="110" t="s">
        <v>30</v>
      </c>
      <c r="AF3" s="109" t="s">
        <v>28</v>
      </c>
      <c r="AG3" s="389" t="s">
        <v>889</v>
      </c>
      <c r="AH3" s="109" t="s">
        <v>1014</v>
      </c>
      <c r="AI3" s="109" t="s">
        <v>1015</v>
      </c>
      <c r="AJ3" s="109" t="s">
        <v>1016</v>
      </c>
      <c r="AK3" s="303" t="s">
        <v>77</v>
      </c>
      <c r="AL3" s="206" t="s">
        <v>34</v>
      </c>
      <c r="AM3" s="374" t="s">
        <v>33</v>
      </c>
      <c r="AN3" s="393" t="s">
        <v>1017</v>
      </c>
      <c r="AO3" s="394" t="s">
        <v>1018</v>
      </c>
      <c r="AP3" s="378" t="s">
        <v>1019</v>
      </c>
      <c r="AQ3" s="178" t="s">
        <v>297</v>
      </c>
      <c r="AR3" s="305" t="s">
        <v>885</v>
      </c>
      <c r="AS3" s="308" t="s">
        <v>57</v>
      </c>
      <c r="AT3" s="305" t="s">
        <v>77</v>
      </c>
      <c r="AU3" s="179" t="s">
        <v>58</v>
      </c>
      <c r="AV3" s="374" t="s">
        <v>59</v>
      </c>
      <c r="AW3" s="376" t="s">
        <v>75</v>
      </c>
      <c r="AX3" s="370" t="s">
        <v>306</v>
      </c>
      <c r="AY3" s="375" t="s">
        <v>1020</v>
      </c>
      <c r="AZ3" s="377" t="s">
        <v>1021</v>
      </c>
      <c r="BA3" s="377" t="s">
        <v>1022</v>
      </c>
      <c r="BB3" s="377" t="s">
        <v>1023</v>
      </c>
      <c r="BC3" s="377" t="s">
        <v>1024</v>
      </c>
      <c r="BD3" s="377" t="s">
        <v>1025</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947</v>
      </c>
      <c r="L8" s="478" t="s">
        <v>948</v>
      </c>
      <c r="M8" s="478" t="s">
        <v>948</v>
      </c>
      <c r="N8" s="478" t="s">
        <v>948</v>
      </c>
      <c r="O8" s="478" t="s">
        <v>949</v>
      </c>
      <c r="P8" s="478" t="s">
        <v>950</v>
      </c>
      <c r="Q8" s="478" t="s">
        <v>950</v>
      </c>
      <c r="R8" s="141" t="s">
        <v>138</v>
      </c>
      <c r="T8" s="112" t="s">
        <v>138</v>
      </c>
      <c r="W8" s="165" t="s">
        <v>947</v>
      </c>
      <c r="AD8" s="175" t="s">
        <v>140</v>
      </c>
      <c r="AE8" s="112" t="s">
        <v>140</v>
      </c>
      <c r="AF8" s="112" t="s">
        <v>140</v>
      </c>
      <c r="AH8" s="112" t="s">
        <v>948</v>
      </c>
      <c r="AI8" s="112" t="s">
        <v>948</v>
      </c>
      <c r="AJ8" s="112" t="s">
        <v>948</v>
      </c>
      <c r="AK8" s="53"/>
      <c r="AL8" s="150" t="s">
        <v>142</v>
      </c>
      <c r="AM8" s="165" t="s">
        <v>142</v>
      </c>
      <c r="AN8" s="391" t="s">
        <v>949</v>
      </c>
      <c r="AO8" s="232" t="s">
        <v>950</v>
      </c>
      <c r="AP8" s="165" t="s">
        <v>950</v>
      </c>
      <c r="AR8" s="46"/>
      <c r="AS8" s="46"/>
      <c r="AT8" s="46"/>
      <c r="AU8" s="150" t="s">
        <v>940</v>
      </c>
      <c r="AV8" s="112" t="s">
        <v>940</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941</v>
      </c>
      <c r="AV9" s="112" t="s">
        <v>941</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887</v>
      </c>
      <c r="V14" s="247" t="s">
        <v>888</v>
      </c>
      <c r="W14" s="247" t="s">
        <v>884</v>
      </c>
      <c r="X14" s="249" t="s">
        <v>588</v>
      </c>
      <c r="Y14" s="301" t="s">
        <v>719</v>
      </c>
      <c r="Z14" s="247" t="s">
        <v>589</v>
      </c>
      <c r="AA14" s="229" t="s">
        <v>720</v>
      </c>
      <c r="AB14" s="247" t="s">
        <v>590</v>
      </c>
      <c r="AC14" s="248" t="s">
        <v>895</v>
      </c>
      <c r="AD14" s="247" t="s">
        <v>379</v>
      </c>
      <c r="AE14" s="247" t="s">
        <v>428</v>
      </c>
      <c r="AF14" s="247" t="s">
        <v>429</v>
      </c>
      <c r="AG14" s="249" t="s">
        <v>896</v>
      </c>
      <c r="AH14" s="247" t="s">
        <v>892</v>
      </c>
      <c r="AI14" s="247" t="s">
        <v>893</v>
      </c>
      <c r="AJ14" s="247" t="s">
        <v>894</v>
      </c>
      <c r="AK14" s="304" t="s">
        <v>612</v>
      </c>
      <c r="AL14" s="247" t="s">
        <v>380</v>
      </c>
      <c r="AM14" s="247" t="s">
        <v>913</v>
      </c>
      <c r="AN14" s="249" t="s">
        <v>898</v>
      </c>
      <c r="AO14" s="392" t="s">
        <v>899</v>
      </c>
      <c r="AP14" s="247" t="s">
        <v>900</v>
      </c>
      <c r="AQ14" s="249" t="s">
        <v>591</v>
      </c>
      <c r="AR14" s="229" t="s">
        <v>886</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148" priority="15">
      <formula>AND(ISNUMBER(S1),OR(S1&gt;1,S1&lt;0))</formula>
    </cfRule>
  </conditionalFormatting>
  <conditionalFormatting sqref="S1:S1048576">
    <cfRule type="expression" dxfId="147" priority="35">
      <formula>AND(ISNUMBER($S1),ROUND($S1,2)&lt;&gt;0)</formula>
    </cfRule>
  </conditionalFormatting>
  <conditionalFormatting sqref="AK1:AK1048576 AT1:AT1048576">
    <cfRule type="expression" dxfId="146" priority="12">
      <formula>AND(ISNUMBER(AK1),ROUND(AK1,2)&lt;0.95)</formula>
    </cfRule>
  </conditionalFormatting>
  <conditionalFormatting sqref="Z1:Z1048576">
    <cfRule type="expression" dxfId="145" priority="37">
      <formula>AND(ISNUMBER(Z1),ROUND(Z1,2)&gt;=0.75)</formula>
    </cfRule>
  </conditionalFormatting>
  <conditionalFormatting sqref="X1:X1048576">
    <cfRule type="expression" dxfId="144" priority="3">
      <formula>AND(ROW($X1)&gt;14,ISNUMBER($X1),$X1&lt;100%)</formula>
    </cfRule>
  </conditionalFormatting>
  <conditionalFormatting sqref="AX1:BD1048576">
    <cfRule type="expression" dxfId="143" priority="5">
      <formula>AND(ROW($BD1)&gt;14,$BD1&lt;0)</formula>
    </cfRule>
  </conditionalFormatting>
  <conditionalFormatting sqref="AB1:AB1048576">
    <cfRule type="expression" dxfId="142" priority="2">
      <formula>AND(ROW($AB1)&gt;14,ROUND($AB1,2)&gt;10%)</formula>
    </cfRule>
  </conditionalFormatting>
  <conditionalFormatting sqref="F1:Q1048576">
    <cfRule type="expression" dxfId="141" priority="1">
      <formula>AND(ROW(F1)&gt;14,LEFT(B1,4)="_Mil")</formula>
    </cfRule>
  </conditionalFormatting>
  <conditionalFormatting sqref="T1:T1048576 W1:W1048576">
    <cfRule type="expression" dxfId="140"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170" zoomScaleNormal="170" workbookViewId="0">
      <pane xSplit="2" ySplit="14" topLeftCell="C15" activePane="bottomRight" state="frozen"/>
      <selection pane="topRight"/>
      <selection pane="bottomLeft"/>
      <selection pane="bottomRight" activeCell="N15" sqref="N15"/>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35</v>
      </c>
      <c r="B1" s="7"/>
      <c r="C1" s="59" t="s">
        <v>52</v>
      </c>
      <c r="D1" s="57"/>
      <c r="E1" s="107"/>
      <c r="F1" s="107"/>
      <c r="G1" s="107"/>
      <c r="H1" s="50" t="s">
        <v>71</v>
      </c>
      <c r="I1" s="50"/>
      <c r="J1" s="50"/>
      <c r="K1" s="4"/>
      <c r="L1" s="4"/>
      <c r="M1" s="120"/>
      <c r="N1" s="120"/>
    </row>
    <row r="2" spans="1:14" s="5" customFormat="1" ht="19" x14ac:dyDescent="0.25">
      <c r="A2" s="43"/>
      <c r="B2" s="43"/>
      <c r="C2" s="38" t="s">
        <v>2</v>
      </c>
      <c r="D2" s="38"/>
      <c r="E2" s="135"/>
      <c r="F2" s="121" t="s">
        <v>3</v>
      </c>
      <c r="G2" s="121"/>
      <c r="H2" s="52" t="s">
        <v>2</v>
      </c>
      <c r="I2" s="52"/>
      <c r="J2" s="52"/>
      <c r="M2" s="135" t="s">
        <v>79</v>
      </c>
      <c r="N2" s="135"/>
    </row>
    <row r="3" spans="1:14" ht="117" customHeight="1" x14ac:dyDescent="0.2">
      <c r="A3" s="65"/>
      <c r="B3" s="65"/>
      <c r="C3" s="66" t="s">
        <v>94</v>
      </c>
      <c r="D3" s="66" t="s">
        <v>315</v>
      </c>
      <c r="E3" s="371" t="s">
        <v>82</v>
      </c>
      <c r="F3" s="109" t="s">
        <v>72</v>
      </c>
      <c r="G3" s="109" t="s">
        <v>22</v>
      </c>
      <c r="H3" s="303" t="s">
        <v>840</v>
      </c>
      <c r="I3" s="308" t="s">
        <v>841</v>
      </c>
      <c r="J3" s="305" t="s">
        <v>839</v>
      </c>
      <c r="K3" s="106" t="s">
        <v>842</v>
      </c>
      <c r="L3" s="281" t="s">
        <v>345</v>
      </c>
      <c r="M3" s="371" t="s">
        <v>321</v>
      </c>
      <c r="N3" s="371" t="s">
        <v>320</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123</v>
      </c>
      <c r="B5" s="55" t="s">
        <v>123</v>
      </c>
      <c r="C5" s="69" t="s">
        <v>123</v>
      </c>
      <c r="D5" s="69" t="s">
        <v>123</v>
      </c>
      <c r="E5" s="115" t="s">
        <v>123</v>
      </c>
      <c r="F5" s="112" t="s">
        <v>134</v>
      </c>
      <c r="G5" s="112" t="s">
        <v>134</v>
      </c>
      <c r="H5" s="53" t="s">
        <v>123</v>
      </c>
      <c r="I5" s="54" t="s">
        <v>123</v>
      </c>
      <c r="J5" s="54" t="s">
        <v>123</v>
      </c>
      <c r="K5" s="46" t="s">
        <v>123</v>
      </c>
      <c r="L5" s="46" t="s">
        <v>123</v>
      </c>
      <c r="M5" s="115" t="s">
        <v>123</v>
      </c>
      <c r="N5" s="115" t="s">
        <v>123</v>
      </c>
    </row>
    <row r="6" spans="1:14" x14ac:dyDescent="0.2">
      <c r="A6" s="55" t="s">
        <v>230</v>
      </c>
      <c r="B6" s="55" t="s">
        <v>230</v>
      </c>
      <c r="C6" s="69" t="s">
        <v>137</v>
      </c>
      <c r="D6" s="69" t="s">
        <v>137</v>
      </c>
      <c r="E6" s="115" t="s">
        <v>118</v>
      </c>
      <c r="F6" s="112" t="s">
        <v>117</v>
      </c>
      <c r="G6" s="112" t="s">
        <v>117</v>
      </c>
      <c r="H6" s="53" t="s">
        <v>136</v>
      </c>
      <c r="I6" s="54" t="s">
        <v>137</v>
      </c>
      <c r="J6" s="54" t="s">
        <v>136</v>
      </c>
      <c r="K6" s="46" t="s">
        <v>137</v>
      </c>
      <c r="L6" s="46" t="s">
        <v>137</v>
      </c>
      <c r="M6" s="115" t="s">
        <v>118</v>
      </c>
      <c r="N6" s="115" t="s">
        <v>118</v>
      </c>
    </row>
    <row r="7" spans="1:14" x14ac:dyDescent="0.2">
      <c r="A7" s="55" t="s">
        <v>133</v>
      </c>
      <c r="B7" s="55" t="s">
        <v>133</v>
      </c>
      <c r="C7" s="69" t="s">
        <v>120</v>
      </c>
      <c r="D7" s="69" t="s">
        <v>120</v>
      </c>
      <c r="E7" s="115" t="s">
        <v>119</v>
      </c>
      <c r="F7" s="112" t="s">
        <v>119</v>
      </c>
      <c r="G7" s="112" t="s">
        <v>119</v>
      </c>
      <c r="H7" s="53" t="s">
        <v>120</v>
      </c>
      <c r="I7" s="54" t="s">
        <v>120</v>
      </c>
      <c r="J7" s="54" t="s">
        <v>120</v>
      </c>
      <c r="K7" s="46" t="s">
        <v>120</v>
      </c>
      <c r="L7" s="46" t="s">
        <v>120</v>
      </c>
      <c r="M7" s="115" t="s">
        <v>119</v>
      </c>
      <c r="N7" s="115" t="s">
        <v>119</v>
      </c>
    </row>
    <row r="8" spans="1:14" x14ac:dyDescent="0.2">
      <c r="C8" s="69"/>
      <c r="F8" s="112" t="s">
        <v>147</v>
      </c>
      <c r="G8" s="112" t="s">
        <v>147</v>
      </c>
    </row>
    <row r="9" spans="1:14" x14ac:dyDescent="0.2">
      <c r="C9" s="69"/>
      <c r="F9" s="112" t="s">
        <v>148</v>
      </c>
      <c r="G9" s="112" t="s">
        <v>148</v>
      </c>
    </row>
    <row r="10" spans="1:14" x14ac:dyDescent="0.2">
      <c r="C10" s="69"/>
      <c r="F10" s="112" t="s">
        <v>149</v>
      </c>
      <c r="G10" s="112" t="s">
        <v>150</v>
      </c>
    </row>
    <row r="11" spans="1:14" x14ac:dyDescent="0.2">
      <c r="C11" s="69"/>
    </row>
    <row r="12" spans="1:14" x14ac:dyDescent="0.2">
      <c r="C12" s="69"/>
    </row>
    <row r="13" spans="1:14" x14ac:dyDescent="0.2">
      <c r="C13" s="69"/>
    </row>
    <row r="14" spans="1:14" x14ac:dyDescent="0.2">
      <c r="A14" s="70" t="s">
        <v>690</v>
      </c>
      <c r="B14" s="70" t="s">
        <v>5</v>
      </c>
      <c r="C14" s="133" t="s">
        <v>600</v>
      </c>
      <c r="D14" s="133" t="s">
        <v>601</v>
      </c>
      <c r="E14" s="133" t="s">
        <v>599</v>
      </c>
      <c r="F14" s="133" t="s">
        <v>381</v>
      </c>
      <c r="G14" s="133" t="s">
        <v>382</v>
      </c>
      <c r="H14" s="230" t="s">
        <v>843</v>
      </c>
      <c r="I14" s="233" t="s">
        <v>602</v>
      </c>
      <c r="J14" s="233" t="s">
        <v>844</v>
      </c>
      <c r="K14" s="133" t="s">
        <v>603</v>
      </c>
      <c r="L14" s="133" t="s">
        <v>604</v>
      </c>
      <c r="M14" s="133" t="s">
        <v>605</v>
      </c>
      <c r="N14" s="133" t="s">
        <v>606</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139" priority="11">
      <formula>AND(ISNUMBER(D1),D1&lt;0.95)</formula>
    </cfRule>
  </conditionalFormatting>
  <conditionalFormatting sqref="C1:C1048576">
    <cfRule type="expression" dxfId="138" priority="10">
      <formula>AND(ISNUMBER(C1),ROUND(C1,2)&lt;0.8)</formula>
    </cfRule>
  </conditionalFormatting>
  <conditionalFormatting sqref="C1:D1048576 H1:L1048576">
    <cfRule type="expression" dxfId="137" priority="1">
      <formula>AND(ISNUMBER(C1),OR(C1&gt;1,C1&lt;0))</formula>
    </cfRule>
  </conditionalFormatting>
  <conditionalFormatting sqref="H1:J1048576">
    <cfRule type="expression" dxfId="136" priority="665">
      <formula>AND(SUM(E1)&gt;0,H1="")</formula>
    </cfRule>
  </conditionalFormatting>
  <conditionalFormatting sqref="K1:K1048576">
    <cfRule type="expression" dxfId="135"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1030</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866</v>
      </c>
      <c r="H3" s="109" t="s">
        <v>1031</v>
      </c>
      <c r="I3" s="183" t="s">
        <v>695</v>
      </c>
      <c r="J3" s="84" t="s">
        <v>1032</v>
      </c>
      <c r="K3" s="95" t="s">
        <v>836</v>
      </c>
      <c r="L3" s="84" t="s">
        <v>1033</v>
      </c>
      <c r="M3" s="95" t="s">
        <v>833</v>
      </c>
      <c r="N3" s="84" t="s">
        <v>1034</v>
      </c>
      <c r="O3" s="167" t="s">
        <v>318</v>
      </c>
      <c r="P3" s="109" t="s">
        <v>29</v>
      </c>
      <c r="Q3" s="110" t="s">
        <v>30</v>
      </c>
      <c r="R3" s="378" t="s">
        <v>28</v>
      </c>
      <c r="S3" s="297" t="s">
        <v>77</v>
      </c>
      <c r="T3" s="206" t="s">
        <v>34</v>
      </c>
      <c r="U3" s="378" t="s">
        <v>33</v>
      </c>
      <c r="V3" s="370" t="s">
        <v>1020</v>
      </c>
      <c r="W3" s="373" t="s">
        <v>1024</v>
      </c>
      <c r="X3" s="373" t="s">
        <v>1023</v>
      </c>
      <c r="Y3" s="373" t="s">
        <v>1035</v>
      </c>
      <c r="Z3" s="373" t="s">
        <v>1036</v>
      </c>
      <c r="AA3" s="373" t="s">
        <v>1037</v>
      </c>
      <c r="AB3" s="373" t="s">
        <v>1025</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134" priority="15">
      <formula>AND(ISNUMBER(G1),G1&gt;0)</formula>
    </cfRule>
  </conditionalFormatting>
  <conditionalFormatting sqref="Q1:Q1048576">
    <cfRule type="expression" dxfId="133" priority="667">
      <formula>AND(ISNUMBER($Q1),ROUND($Q1,2)&gt;ROUND($I1,2))</formula>
    </cfRule>
  </conditionalFormatting>
  <conditionalFormatting sqref="J1:K1048576">
    <cfRule type="expression" dxfId="132" priority="10">
      <formula>AND(ISNUMBER($J1),$J1&lt;1)</formula>
    </cfRule>
  </conditionalFormatting>
  <conditionalFormatting sqref="L1:M1048576">
    <cfRule type="expression" dxfId="131" priority="9">
      <formula>AND(ISNUMBER($L1),ROUND($L1,2)&gt;=0.75)</formula>
    </cfRule>
  </conditionalFormatting>
  <conditionalFormatting sqref="S1:S1048576">
    <cfRule type="expression" dxfId="130" priority="682">
      <formula>AND(ISNUMBER(S1),S1&lt;0.95)</formula>
    </cfRule>
  </conditionalFormatting>
  <conditionalFormatting sqref="Y1:Z1048576">
    <cfRule type="expression" dxfId="129" priority="6">
      <formula>AND(ROW(Y1)&gt;14,$B1&lt;&gt;"",$D1&lt;&gt;"Female")</formula>
    </cfRule>
    <cfRule type="expression" dxfId="128" priority="7">
      <formula>AND(ROW(Y1)&gt;14,$B1&lt;&gt;"",OR($C1="&lt;01",$C1="01-04",$C1="05-09"))</formula>
    </cfRule>
  </conditionalFormatting>
  <conditionalFormatting sqref="AA1:AA1048576">
    <cfRule type="expression" dxfId="127" priority="4">
      <formula>AND(ROW(AA1)&gt;14,$B1&lt;&gt;"",OR($C1="&lt;01",$C1="01-04",$C1="05-09",$C1="10-14"))</formula>
    </cfRule>
    <cfRule type="expression" dxfId="126" priority="5">
      <formula>AND(ROW(AA1)&gt;14,$B1&lt;&gt;"",$D1&lt;&gt;"Male")</formula>
    </cfRule>
  </conditionalFormatting>
  <conditionalFormatting sqref="V1:AB1048576">
    <cfRule type="expression" dxfId="125" priority="3">
      <formula>AND(ROW($AB1)&gt;14,$AB1&lt;0)</formula>
    </cfRule>
  </conditionalFormatting>
  <conditionalFormatting sqref="G1:G1048576 J1:N1048576 S1:S1048576 W1:AB1048576">
    <cfRule type="expression" dxfId="124" priority="2">
      <formula>AND(ISNUMBER(G1),OR(G1&gt;1,G1&lt;0))</formula>
    </cfRule>
  </conditionalFormatting>
  <conditionalFormatting sqref="N1:N1048576">
    <cfRule type="expression" dxfId="123"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924</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1044</v>
      </c>
      <c r="G3" s="371" t="s">
        <v>722</v>
      </c>
      <c r="H3" s="373" t="s">
        <v>957</v>
      </c>
      <c r="I3" s="371" t="s">
        <v>961</v>
      </c>
      <c r="J3" s="373" t="s">
        <v>1045</v>
      </c>
      <c r="K3" s="295" t="s">
        <v>1046</v>
      </c>
      <c r="L3" s="295" t="s">
        <v>1047</v>
      </c>
      <c r="M3" s="250" t="s">
        <v>1048</v>
      </c>
      <c r="N3" s="85" t="s">
        <v>1038</v>
      </c>
      <c r="O3" s="122" t="s">
        <v>1039</v>
      </c>
      <c r="P3" s="122" t="s">
        <v>1040</v>
      </c>
      <c r="Q3" s="191" t="s">
        <v>691</v>
      </c>
      <c r="R3" s="184" t="s">
        <v>692</v>
      </c>
      <c r="S3" s="250" t="s">
        <v>721</v>
      </c>
      <c r="T3" s="97" t="s">
        <v>1041</v>
      </c>
      <c r="U3" s="97" t="s">
        <v>871</v>
      </c>
      <c r="V3" s="250" t="s">
        <v>872</v>
      </c>
      <c r="W3" s="97" t="s">
        <v>1042</v>
      </c>
      <c r="X3" s="250" t="s">
        <v>873</v>
      </c>
      <c r="Y3" s="286" t="s">
        <v>1034</v>
      </c>
      <c r="Z3" s="86" t="s">
        <v>77</v>
      </c>
      <c r="AA3" s="109" t="s">
        <v>238</v>
      </c>
      <c r="AB3" s="109" t="s">
        <v>313</v>
      </c>
      <c r="AC3" s="110" t="s">
        <v>311</v>
      </c>
      <c r="AD3" s="378" t="s">
        <v>312</v>
      </c>
      <c r="AE3" s="378" t="s">
        <v>76</v>
      </c>
      <c r="AF3" s="370" t="s">
        <v>1020</v>
      </c>
      <c r="AG3" s="377" t="s">
        <v>1043</v>
      </c>
      <c r="AH3" s="377" t="s">
        <v>1023</v>
      </c>
      <c r="AI3" s="377" t="s">
        <v>1024</v>
      </c>
      <c r="AJ3" s="377" t="s">
        <v>1025</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874</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122" priority="14">
      <formula>LEFT($B1,4)="_Mil"</formula>
    </cfRule>
  </conditionalFormatting>
  <conditionalFormatting sqref="N1:N1048576">
    <cfRule type="expression" dxfId="121" priority="12">
      <formula>AND(ISNUMBER($N1),ROW($N1)&gt;14,OR(ROUND($N1,2)&lt;0.8,ROUND($N1,2)&gt;1))</formula>
    </cfRule>
  </conditionalFormatting>
  <conditionalFormatting sqref="Y1:Y1048576">
    <cfRule type="expression" dxfId="120" priority="7">
      <formula>AND(ROW($Y1)&gt;14,SUM($Y1)&gt;0.01)</formula>
    </cfRule>
  </conditionalFormatting>
  <conditionalFormatting sqref="T1:Z1048576 AG1:AJ1048576">
    <cfRule type="expression" dxfId="119" priority="5">
      <formula>AND(ROW(T1)&gt;14,OR(SUM(T1)&gt;1,SUM(T1)&lt;0))</formula>
    </cfRule>
  </conditionalFormatting>
  <conditionalFormatting sqref="AF1:AJ1048576">
    <cfRule type="expression" dxfId="118" priority="4">
      <formula>AND(ROW($AJ1)&gt;14,$AJ1&lt;0)</formula>
    </cfRule>
  </conditionalFormatting>
  <conditionalFormatting sqref="Z1:Z1048576">
    <cfRule type="expression" dxfId="117" priority="3">
      <formula>AND(ROW($Z1)&gt;14,ISNUMBER($Z1),$Z1&lt;95%)</formula>
    </cfRule>
  </conditionalFormatting>
  <conditionalFormatting sqref="O1:O1048576">
    <cfRule type="expression" dxfId="116" priority="2">
      <formula>AND(ISNUMBER($O1),ROW($O1)&gt;14,$O1&lt;$L1)</formula>
    </cfRule>
  </conditionalFormatting>
  <conditionalFormatting sqref="U1:U1048576">
    <cfRule type="expression" dxfId="115"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G15" activePane="bottomRight" state="frozen"/>
      <selection pane="topRight"/>
      <selection pane="bottomLeft"/>
      <selection pane="bottomRight" activeCell="H14" sqref="H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1131</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1072</v>
      </c>
      <c r="F3" s="185" t="s">
        <v>1073</v>
      </c>
      <c r="G3" s="96" t="s">
        <v>957</v>
      </c>
      <c r="H3" s="191" t="s">
        <v>1133</v>
      </c>
      <c r="I3" s="185" t="s">
        <v>1140</v>
      </c>
      <c r="J3" s="331" t="s">
        <v>1134</v>
      </c>
      <c r="K3" s="185" t="s">
        <v>1049</v>
      </c>
      <c r="L3" s="322" t="s">
        <v>1135</v>
      </c>
      <c r="M3" s="186" t="s">
        <v>1050</v>
      </c>
      <c r="N3" s="322" t="s">
        <v>1139</v>
      </c>
      <c r="O3" s="193" t="s">
        <v>1136</v>
      </c>
      <c r="P3" s="185" t="s">
        <v>1051</v>
      </c>
      <c r="Q3" s="122" t="s">
        <v>1052</v>
      </c>
      <c r="R3" s="322" t="s">
        <v>1137</v>
      </c>
      <c r="S3" s="352" t="s">
        <v>1053</v>
      </c>
      <c r="T3" s="97" t="s">
        <v>1054</v>
      </c>
      <c r="U3" s="97" t="s">
        <v>1055</v>
      </c>
      <c r="V3" s="185" t="s">
        <v>1056</v>
      </c>
      <c r="W3" s="210" t="s">
        <v>1057</v>
      </c>
      <c r="X3" s="99" t="s">
        <v>1058</v>
      </c>
      <c r="Y3" s="185" t="s">
        <v>1059</v>
      </c>
      <c r="Z3" s="210" t="s">
        <v>1060</v>
      </c>
      <c r="AA3" s="185" t="s">
        <v>1061</v>
      </c>
      <c r="AB3" s="87" t="s">
        <v>1062</v>
      </c>
      <c r="AC3" s="184" t="s">
        <v>1063</v>
      </c>
      <c r="AD3" s="184" t="s">
        <v>1064</v>
      </c>
      <c r="AE3" s="184" t="s">
        <v>707</v>
      </c>
      <c r="AF3" s="184" t="s">
        <v>706</v>
      </c>
      <c r="AG3" s="97" t="s">
        <v>1065</v>
      </c>
      <c r="AH3" s="97" t="s">
        <v>1066</v>
      </c>
      <c r="AI3" s="185" t="s">
        <v>1067</v>
      </c>
      <c r="AJ3" s="185" t="s">
        <v>1068</v>
      </c>
      <c r="AK3" s="335" t="s">
        <v>1069</v>
      </c>
      <c r="AL3" s="109" t="s">
        <v>1070</v>
      </c>
      <c r="AM3" s="191" t="s">
        <v>1138</v>
      </c>
      <c r="AN3" s="185" t="s">
        <v>1071</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938</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939</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952</v>
      </c>
      <c r="F14" s="227" t="s">
        <v>953</v>
      </c>
      <c r="G14" s="227" t="s">
        <v>954</v>
      </c>
      <c r="H14" s="230" t="s">
        <v>522</v>
      </c>
      <c r="I14" s="227" t="s">
        <v>1141</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882</v>
      </c>
      <c r="AF14" s="133" t="s">
        <v>883</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4" priority="27">
      <formula>AND(ISNUMBER($X1),ROUND(SUM($X1),2)&lt;1)</formula>
    </cfRule>
  </conditionalFormatting>
  <conditionalFormatting sqref="Z1:Z1048576">
    <cfRule type="expression" dxfId="113" priority="28">
      <formula>AND(ISNUMBER($Z1),SUM($Y1)&gt;0,ROUND(SUM($Z1),2)&lt;95%)</formula>
    </cfRule>
  </conditionalFormatting>
  <conditionalFormatting sqref="AK1:AK1048576">
    <cfRule type="expression" dxfId="112" priority="26">
      <formula>AND(ISNUMBER($AK1),SUM($AI1)&gt;0,ROUND(SUM($AK1),2)&lt;1)</formula>
    </cfRule>
  </conditionalFormatting>
  <conditionalFormatting sqref="E1:G1048576">
    <cfRule type="expression" dxfId="111" priority="13">
      <formula>LEFT($B1,4)="_Mil"</formula>
    </cfRule>
  </conditionalFormatting>
  <conditionalFormatting sqref="W1:W1048576">
    <cfRule type="expression" dxfId="110" priority="7">
      <formula>AND(ROW($W1)&gt;14,ISNUMBER($W1),SUM($V1)&gt;0,SUM($W1)&lt;70%)</formula>
    </cfRule>
  </conditionalFormatting>
  <conditionalFormatting sqref="AG1:AG1048576">
    <cfRule type="expression" dxfId="109" priority="6">
      <formula>AND(ROW($AG1)&gt;14,ISNUMBER($AG1),SUM($AG1)&lt;95%,SUM($V1)&gt;0)</formula>
    </cfRule>
  </conditionalFormatting>
  <conditionalFormatting sqref="T1:T1048576">
    <cfRule type="expression" dxfId="108" priority="1151">
      <formula>AND(ROW($T1)&gt;14,SUM($O1)&gt;0,SUM($T1)&lt;98%)</formula>
    </cfRule>
  </conditionalFormatting>
  <conditionalFormatting sqref="U1:U1048576">
    <cfRule type="expression" dxfId="107" priority="4">
      <formula>AND(ROW($U1)&gt;14,ISNUMBER($U1),SUM($U1)&lt;98%)</formula>
    </cfRule>
  </conditionalFormatting>
  <conditionalFormatting sqref="S1:S1048576">
    <cfRule type="expression" dxfId="106" priority="3">
      <formula>AND(ROW($S1)&gt;14,ISNUMBER($S1),SUM($S1)&lt;100%)</formula>
    </cfRule>
  </conditionalFormatting>
  <conditionalFormatting sqref="S1:U1048576 W1:X1048576 Z1:Z1048576 AB1:AB1048576 AG1:AG1048576 AK1:AK1048576">
    <cfRule type="expression" dxfId="105" priority="2">
      <formula>AND(ISNUMBER(S1),ROW(S1)&gt;14,SUM(S1)&gt;1)</formula>
    </cfRule>
  </conditionalFormatting>
  <conditionalFormatting sqref="AB1:AB1048576">
    <cfRule type="expression" dxfId="10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F3551"/>
  <sheetViews>
    <sheetView zoomScale="120" zoomScaleNormal="120" workbookViewId="0">
      <pane xSplit="5" ySplit="14" topLeftCell="F15" activePane="bottomRight" state="frozen"/>
      <selection pane="topRight"/>
      <selection pane="bottomLeft"/>
      <selection pane="bottomRight" activeCell="AT15" sqref="AT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53" customWidth="1"/>
    <col min="70" max="71" width="11.83203125" style="112" customWidth="1"/>
    <col min="72" max="72" width="11.83203125" style="158" customWidth="1"/>
    <col min="73" max="78" width="11.83203125" style="164" customWidth="1"/>
    <col min="79" max="80" width="11.83203125" style="313" customWidth="1"/>
    <col min="81" max="81" width="11.83203125" style="46" customWidth="1"/>
    <col min="82" max="82" width="11.83203125" style="141" customWidth="1"/>
    <col min="83" max="83" width="11.83203125" style="46" customWidth="1"/>
    <col min="84" max="84" width="11.83203125" style="112" customWidth="1"/>
    <col min="85" max="16384" width="10.83203125" style="44"/>
  </cols>
  <sheetData>
    <row r="1" spans="1:84"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1158</v>
      </c>
      <c r="BO1" s="107"/>
      <c r="BP1" s="107"/>
      <c r="BQ1" s="49" t="s">
        <v>1157</v>
      </c>
      <c r="BR1" s="107"/>
      <c r="BS1" s="107"/>
      <c r="BT1" s="156" t="s">
        <v>287</v>
      </c>
      <c r="BU1" s="160"/>
      <c r="BV1" s="160"/>
      <c r="BW1" s="160"/>
      <c r="BX1" s="160"/>
      <c r="BY1" s="160"/>
      <c r="BZ1" s="160"/>
      <c r="CA1" s="160"/>
      <c r="CB1" s="160"/>
      <c r="CC1" s="47"/>
      <c r="CD1" s="156" t="s">
        <v>55</v>
      </c>
      <c r="CE1" s="4"/>
      <c r="CF1" s="107"/>
    </row>
    <row r="2" spans="1:84" s="75" customFormat="1" ht="19" customHeight="1" x14ac:dyDescent="0.25">
      <c r="A2" s="509" t="s">
        <v>936</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51" t="s">
        <v>2</v>
      </c>
      <c r="BR2" s="108" t="s">
        <v>3</v>
      </c>
      <c r="BS2" s="108"/>
      <c r="BT2" s="157" t="s">
        <v>61</v>
      </c>
      <c r="BU2" s="161"/>
      <c r="BV2" s="161"/>
      <c r="BW2" s="161" t="s">
        <v>79</v>
      </c>
      <c r="BX2" s="161"/>
      <c r="BY2" s="161"/>
      <c r="BZ2" s="161"/>
      <c r="CA2" s="388" t="s">
        <v>3</v>
      </c>
      <c r="CB2" s="388"/>
      <c r="CC2" s="5"/>
      <c r="CD2" s="154" t="s">
        <v>79</v>
      </c>
      <c r="CE2" s="5" t="s">
        <v>2</v>
      </c>
      <c r="CF2" s="108" t="s">
        <v>3</v>
      </c>
    </row>
    <row r="3" spans="1:84" ht="117" customHeight="1" thickBot="1" x14ac:dyDescent="0.25">
      <c r="A3" s="511"/>
      <c r="B3" s="512"/>
      <c r="C3" s="65"/>
      <c r="D3" s="65"/>
      <c r="E3" s="65"/>
      <c r="F3" s="379" t="s">
        <v>1085</v>
      </c>
      <c r="G3" s="375" t="s">
        <v>1020</v>
      </c>
      <c r="H3" s="375" t="s">
        <v>1074</v>
      </c>
      <c r="I3" s="375" t="s">
        <v>1075</v>
      </c>
      <c r="J3" s="375" t="s">
        <v>1076</v>
      </c>
      <c r="K3" s="375" t="s">
        <v>1077</v>
      </c>
      <c r="L3" s="375" t="s">
        <v>1078</v>
      </c>
      <c r="M3" s="375" t="s">
        <v>1079</v>
      </c>
      <c r="N3" s="87" t="s">
        <v>97</v>
      </c>
      <c r="O3" s="85" t="s">
        <v>999</v>
      </c>
      <c r="P3" s="85" t="s">
        <v>1000</v>
      </c>
      <c r="Q3" s="109" t="s">
        <v>994</v>
      </c>
      <c r="R3" s="109" t="s">
        <v>995</v>
      </c>
      <c r="S3" s="109" t="s">
        <v>996</v>
      </c>
      <c r="T3" s="109" t="s">
        <v>997</v>
      </c>
      <c r="U3" s="86" t="s">
        <v>324</v>
      </c>
      <c r="V3" s="379" t="s">
        <v>1001</v>
      </c>
      <c r="W3" s="377" t="s">
        <v>998</v>
      </c>
      <c r="X3" s="377" t="s">
        <v>878</v>
      </c>
      <c r="Y3" s="377" t="s">
        <v>877</v>
      </c>
      <c r="Z3" s="377" t="s">
        <v>876</v>
      </c>
      <c r="AA3" s="377" t="s">
        <v>875</v>
      </c>
      <c r="AB3" s="380" t="s">
        <v>101</v>
      </c>
      <c r="AC3" s="380" t="s">
        <v>103</v>
      </c>
      <c r="AD3" s="380" t="s">
        <v>102</v>
      </c>
      <c r="AE3" s="380" t="s">
        <v>104</v>
      </c>
      <c r="AF3" s="380" t="s">
        <v>100</v>
      </c>
      <c r="AG3" s="380" t="s">
        <v>106</v>
      </c>
      <c r="AH3" s="380" t="s">
        <v>105</v>
      </c>
      <c r="AI3" s="381" t="s">
        <v>98</v>
      </c>
      <c r="AJ3" s="380" t="s">
        <v>99</v>
      </c>
      <c r="AK3" s="380" t="s">
        <v>1153</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87" t="s">
        <v>57</v>
      </c>
      <c r="BR3" s="110" t="s">
        <v>58</v>
      </c>
      <c r="BS3" s="109" t="s">
        <v>59</v>
      </c>
      <c r="BT3" s="370" t="s">
        <v>300</v>
      </c>
      <c r="BU3" s="162" t="s">
        <v>301</v>
      </c>
      <c r="BV3" s="162" t="s">
        <v>302</v>
      </c>
      <c r="BW3" s="375" t="s">
        <v>1080</v>
      </c>
      <c r="BX3" s="375" t="s">
        <v>1081</v>
      </c>
      <c r="BY3" s="375" t="s">
        <v>1082</v>
      </c>
      <c r="BZ3" s="375" t="s">
        <v>1083</v>
      </c>
      <c r="CA3" s="364" t="s">
        <v>303</v>
      </c>
      <c r="CB3" s="364" t="s">
        <v>289</v>
      </c>
      <c r="CC3" s="86" t="s">
        <v>714</v>
      </c>
      <c r="CD3" s="191" t="s">
        <v>715</v>
      </c>
      <c r="CE3" s="85" t="s">
        <v>296</v>
      </c>
      <c r="CF3" s="109" t="s">
        <v>1084</v>
      </c>
    </row>
    <row r="4" spans="1:84"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90" t="str">
        <f>IF(SUM(BR4:BS4)&gt;0,BR4/(SUM(BR4:BS4)),"")</f>
        <v/>
      </c>
      <c r="BR4" s="111">
        <f>SUBTOTAL(109,BR$15:INDEX(BR:BR,COUNTA($B:$B)+14-COUNTA($B$1:$B$14)))</f>
        <v>0</v>
      </c>
      <c r="BS4" s="111">
        <f>SUBTOTAL(109,BS$15:INDEX(BS:BS,COUNTA($B:$B)+14-COUNTA($B$1:$B$14)))</f>
        <v>0</v>
      </c>
      <c r="BT4" s="155">
        <f>SUBTOTAL(109,BT$15:INDEX(BT:BT,COUNTA($B:$B)+14-COUNTA($B$1:$B$14)))</f>
        <v>0</v>
      </c>
      <c r="BU4" s="163">
        <f>SUBTOTAL(109,BU$15:INDEX(BU:BU,COUNTA($B:$B)+14-COUNTA($B$1:$B$14)))</f>
        <v>0</v>
      </c>
      <c r="BV4" s="163">
        <f>SUBTOTAL(109,BV$15:INDEX(BV:BV,COUNTA($B:$B)+14-COUNTA($B$1:$B$14)))</f>
        <v>0</v>
      </c>
      <c r="BW4" s="163">
        <f>SUBTOTAL(109,BW$15:INDEX(BW:BW,COUNTA($B:$B)+14-COUNTA($B$1:$B$14)))</f>
        <v>0</v>
      </c>
      <c r="BX4" s="163">
        <f>SUBTOTAL(109,BX$15:INDEX(BX:BX,COUNTA($B:$B)+14-COUNTA($B$1:$B$14)))</f>
        <v>0</v>
      </c>
      <c r="BY4" s="163">
        <f>SUBTOTAL(109,BY$15:INDEX(BY:BY,COUNTA($B:$B)+14-COUNTA($B$1:$B$14)))</f>
        <v>0</v>
      </c>
      <c r="BZ4" s="163">
        <f>SUBTOTAL(109,BZ$15:INDEX(BZ:BZ,COUNTA($B:$B)+14-COUNTA($B$1:$B$14)))</f>
        <v>0</v>
      </c>
      <c r="CA4" s="231">
        <f>SUBTOTAL(109,CA$15:INDEX(CA:CA,COUNTA($B:$B)+14-COUNTA($B$1:$B$14)))</f>
        <v>0</v>
      </c>
      <c r="CB4" s="111">
        <f>SUBTOTAL(109,CB$15:INDEX(CB:CB,COUNTA($B:$B)+14-COUNTA($B$1:$B$14)))</f>
        <v>0</v>
      </c>
      <c r="CC4" s="89" t="str">
        <f>IF(CB4&lt;&gt;0,BU4/CB4,"")</f>
        <v/>
      </c>
      <c r="CD4" s="155">
        <f>SUBTOTAL(109,CD$15:INDEX(CD:CD,COUNTA($B:$B)+14-COUNTA($B$1:$B$14)))</f>
        <v>0</v>
      </c>
      <c r="CE4" s="89"/>
      <c r="CF4" s="111">
        <f>SUBTOTAL(109,CF$15:INDEX(CF:CF,COUNTA($B:$B)+14-COUNTA($B$1:$B$14)))</f>
        <v>0</v>
      </c>
    </row>
    <row r="5" spans="1:84"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53" t="s">
        <v>123</v>
      </c>
      <c r="BR5" s="112" t="s">
        <v>134</v>
      </c>
      <c r="BS5" s="112" t="s">
        <v>134</v>
      </c>
      <c r="BT5" s="141" t="s">
        <v>123</v>
      </c>
      <c r="BU5" s="140" t="s">
        <v>123</v>
      </c>
      <c r="BV5" s="140" t="s">
        <v>123</v>
      </c>
      <c r="BW5" s="140" t="s">
        <v>123</v>
      </c>
      <c r="BX5" s="140" t="s">
        <v>123</v>
      </c>
      <c r="BY5" s="140" t="s">
        <v>123</v>
      </c>
      <c r="BZ5" s="140" t="s">
        <v>123</v>
      </c>
      <c r="CA5" s="150" t="s">
        <v>123</v>
      </c>
      <c r="CB5" s="112" t="s">
        <v>123</v>
      </c>
      <c r="CC5" s="46" t="s">
        <v>123</v>
      </c>
      <c r="CD5" s="141" t="s">
        <v>134</v>
      </c>
      <c r="CE5" s="46" t="s">
        <v>123</v>
      </c>
      <c r="CF5" s="112" t="s">
        <v>134</v>
      </c>
    </row>
    <row r="6" spans="1:84"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53" t="s">
        <v>136</v>
      </c>
      <c r="BR6" s="112" t="s">
        <v>117</v>
      </c>
      <c r="BS6" s="112" t="s">
        <v>117</v>
      </c>
      <c r="BT6" s="141" t="s">
        <v>118</v>
      </c>
      <c r="BU6" s="140" t="s">
        <v>118</v>
      </c>
      <c r="BV6" s="140" t="s">
        <v>118</v>
      </c>
      <c r="BW6" s="140" t="s">
        <v>118</v>
      </c>
      <c r="BX6" s="140" t="s">
        <v>118</v>
      </c>
      <c r="BY6" s="140" t="s">
        <v>118</v>
      </c>
      <c r="BZ6" s="140" t="s">
        <v>118</v>
      </c>
      <c r="CA6" s="150" t="s">
        <v>118</v>
      </c>
      <c r="CB6" s="112" t="s">
        <v>118</v>
      </c>
      <c r="CC6" s="46" t="s">
        <v>118</v>
      </c>
      <c r="CD6" s="141" t="s">
        <v>135</v>
      </c>
      <c r="CE6" s="46" t="s">
        <v>137</v>
      </c>
      <c r="CF6" s="112" t="s">
        <v>117</v>
      </c>
    </row>
    <row r="7" spans="1:84"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53" t="s">
        <v>120</v>
      </c>
      <c r="BR7" s="112" t="s">
        <v>119</v>
      </c>
      <c r="BS7" s="112" t="s">
        <v>119</v>
      </c>
      <c r="BT7" s="141" t="s">
        <v>119</v>
      </c>
      <c r="BU7" s="140" t="s">
        <v>119</v>
      </c>
      <c r="BV7" s="140" t="s">
        <v>119</v>
      </c>
      <c r="BW7" s="140" t="s">
        <v>119</v>
      </c>
      <c r="BX7" s="140" t="s">
        <v>119</v>
      </c>
      <c r="BY7" s="140" t="s">
        <v>119</v>
      </c>
      <c r="BZ7" s="140" t="s">
        <v>119</v>
      </c>
      <c r="CA7" s="150" t="s">
        <v>119</v>
      </c>
      <c r="CB7" s="112" t="s">
        <v>119</v>
      </c>
      <c r="CC7" s="46" t="s">
        <v>120</v>
      </c>
      <c r="CD7" s="141" t="s">
        <v>119</v>
      </c>
      <c r="CE7" s="46" t="s">
        <v>120</v>
      </c>
      <c r="CF7" s="112" t="s">
        <v>119</v>
      </c>
    </row>
    <row r="8" spans="1:84"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T8" s="141"/>
      <c r="BU8" s="140"/>
      <c r="BV8" s="140"/>
      <c r="BW8" s="140"/>
      <c r="BX8" s="140"/>
      <c r="BY8" s="140"/>
      <c r="BZ8" s="140"/>
      <c r="CA8" s="150"/>
      <c r="CB8" s="112"/>
      <c r="CD8" s="356" t="s">
        <v>307</v>
      </c>
      <c r="CF8" s="165" t="s">
        <v>307</v>
      </c>
    </row>
    <row r="9" spans="1:84"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T9" s="141"/>
      <c r="BU9" s="140"/>
      <c r="BV9" s="140"/>
      <c r="BW9" s="140"/>
      <c r="BX9" s="140"/>
      <c r="BY9" s="140"/>
      <c r="BZ9" s="140"/>
      <c r="CA9" s="150"/>
      <c r="CB9" s="112"/>
      <c r="CD9" s="356" t="s">
        <v>308</v>
      </c>
      <c r="CF9" s="165" t="s">
        <v>308</v>
      </c>
    </row>
    <row r="10" spans="1:84"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T10" s="141"/>
      <c r="BU10" s="140"/>
      <c r="BV10" s="140"/>
      <c r="BW10" s="140"/>
      <c r="BX10" s="140"/>
      <c r="BY10" s="140"/>
      <c r="BZ10" s="140"/>
      <c r="CA10" s="150"/>
      <c r="CB10" s="112"/>
      <c r="CF10" s="165"/>
    </row>
    <row r="11" spans="1:84"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53" t="s">
        <v>807</v>
      </c>
      <c r="BR11" s="112" t="s">
        <v>807</v>
      </c>
      <c r="BS11" s="112" t="s">
        <v>807</v>
      </c>
      <c r="BT11" s="141" t="s">
        <v>807</v>
      </c>
      <c r="BU11" s="140" t="s">
        <v>807</v>
      </c>
      <c r="BV11" s="140" t="s">
        <v>807</v>
      </c>
      <c r="BW11" s="140" t="s">
        <v>807</v>
      </c>
      <c r="BX11" s="140" t="s">
        <v>807</v>
      </c>
      <c r="BY11" s="140" t="s">
        <v>807</v>
      </c>
      <c r="BZ11" s="140" t="s">
        <v>807</v>
      </c>
      <c r="CA11" s="150" t="s">
        <v>807</v>
      </c>
      <c r="CB11" s="112" t="s">
        <v>807</v>
      </c>
      <c r="CC11" s="46" t="s">
        <v>807</v>
      </c>
      <c r="CD11" s="141" t="s">
        <v>233</v>
      </c>
      <c r="CE11" s="46" t="s">
        <v>233</v>
      </c>
      <c r="CF11" s="112" t="s">
        <v>233</v>
      </c>
    </row>
    <row r="12" spans="1:84"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53" t="s">
        <v>231</v>
      </c>
      <c r="BR12" s="112" t="s">
        <v>231</v>
      </c>
      <c r="BS12" s="112" t="s">
        <v>231</v>
      </c>
      <c r="BT12" s="141" t="s">
        <v>231</v>
      </c>
      <c r="BU12" s="140" t="s">
        <v>231</v>
      </c>
      <c r="BV12" s="140" t="s">
        <v>231</v>
      </c>
      <c r="BW12" s="140" t="s">
        <v>231</v>
      </c>
      <c r="BX12" s="140" t="s">
        <v>231</v>
      </c>
      <c r="BY12" s="140" t="s">
        <v>231</v>
      </c>
      <c r="BZ12" s="140" t="s">
        <v>231</v>
      </c>
      <c r="CA12" s="150" t="s">
        <v>231</v>
      </c>
      <c r="CB12" s="112" t="s">
        <v>231</v>
      </c>
      <c r="CC12" s="46" t="s">
        <v>231</v>
      </c>
      <c r="CD12" s="141" t="s">
        <v>231</v>
      </c>
      <c r="CE12" s="46" t="s">
        <v>231</v>
      </c>
      <c r="CF12" s="112" t="s">
        <v>231</v>
      </c>
    </row>
    <row r="13" spans="1:84" x14ac:dyDescent="0.2">
      <c r="Q13" s="112"/>
      <c r="R13" s="112"/>
      <c r="S13" s="112"/>
      <c r="T13" s="112"/>
      <c r="W13" s="46"/>
      <c r="Y13" s="46"/>
      <c r="Z13" s="46"/>
      <c r="AA13" s="46"/>
      <c r="AI13" s="46"/>
      <c r="BT13" s="141"/>
      <c r="BU13" s="140"/>
      <c r="BV13" s="140"/>
      <c r="BW13" s="140"/>
      <c r="BX13" s="140"/>
      <c r="BY13" s="140"/>
      <c r="BZ13" s="140"/>
      <c r="CA13" s="150"/>
      <c r="CB13" s="112"/>
    </row>
    <row r="14" spans="1:84"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1150</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1159</v>
      </c>
      <c r="BO14" s="133" t="s">
        <v>1151</v>
      </c>
      <c r="BP14" s="133" t="s">
        <v>1152</v>
      </c>
      <c r="BQ14" s="133" t="s">
        <v>1160</v>
      </c>
      <c r="BR14" s="133" t="s">
        <v>1161</v>
      </c>
      <c r="BS14" s="133" t="s">
        <v>1162</v>
      </c>
      <c r="BT14" s="133" t="s">
        <v>452</v>
      </c>
      <c r="BU14" s="133" t="s">
        <v>453</v>
      </c>
      <c r="BV14" s="133" t="s">
        <v>454</v>
      </c>
      <c r="BW14" s="133" t="s">
        <v>429</v>
      </c>
      <c r="BX14" s="133" t="s">
        <v>431</v>
      </c>
      <c r="BY14" s="133" t="s">
        <v>427</v>
      </c>
      <c r="BZ14" s="133" t="s">
        <v>433</v>
      </c>
      <c r="CA14" s="227" t="s">
        <v>455</v>
      </c>
      <c r="CB14" s="227" t="s">
        <v>456</v>
      </c>
      <c r="CC14" s="133" t="s">
        <v>457</v>
      </c>
      <c r="CD14" s="230" t="s">
        <v>819</v>
      </c>
      <c r="CE14" s="133" t="s">
        <v>458</v>
      </c>
      <c r="CF14" s="133" t="s">
        <v>459</v>
      </c>
    </row>
    <row r="15" spans="1:84"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IF(SUM($BR15)&lt;=0,"",IF(SUM($BQ15)&lt;=0,"ENTER VALID YIELD!",ROUND($BR15/$BQ15,0)-$BR15))</f>
        <v/>
      </c>
      <c r="BQ15" s="53">
        <v>0.05</v>
      </c>
      <c r="BR15" s="112" t="str">
        <f>IF(OR(SUM($AJ15)&lt;=0,SUM($G15)&lt;=0),"",ROUND($G15*$AJ15,0))</f>
        <v/>
      </c>
      <c r="BS15" s="112" t="str">
        <f>IF(SUM($BR15)&lt;=0,"",IF(SUM($BQ15)&lt;=0,"ENTER VALID YIELD!",ROUND($BR15/$BQ15,0)-$BR15))</f>
        <v/>
      </c>
      <c r="BT15" s="158" t="str">
        <f>IF(SUM($G15)&lt;=0,"",$G15)</f>
        <v/>
      </c>
      <c r="BU15" s="164" t="str">
        <f>IF(SUM($G15)&lt;=0,"",SUM($I15:$L15,$Q15,$S15,$AN15,$AQ15,$AT15,$AW15,$AZ15,$BC15,$BF15,$BI15,$BL15,$BR15+$BO15))</f>
        <v/>
      </c>
      <c r="BV15" s="164" t="str">
        <f>IF(AND(SUM($BU15)&lt;=0,SUM($BT15)&lt;=0),"",SUM($BU15)-SUM($BT15))</f>
        <v/>
      </c>
      <c r="BW15" s="164" t="str">
        <f>_xlfn.IFNA(INDEX(PMTCT!$AF:$AF,MATCH($E15,PMTCT!$E:$E,0)),"")</f>
        <v/>
      </c>
      <c r="BX15" s="164" t="str">
        <f>_xlfn.IFNA(INDEX(PMTCT!$AV:$AV,MATCH($E15,PMTCT!$E:$E,0)),"")</f>
        <v/>
      </c>
      <c r="BY15" s="164" t="str">
        <f>_xlfn.IFNA(INDEX(TB!$R:$R,MATCH($E15,TB!$E:$E,0)),"")</f>
        <v/>
      </c>
      <c r="BZ15" s="164" t="str">
        <f>_xlfn.IFNA(INDEX(VMMC!$AD:$AD,MATCH($E15,VMMC!$E:$E,0)),"")</f>
        <v/>
      </c>
      <c r="CA15" s="313" t="str">
        <f>IF(SUM($R15,$T15,$AO15,$AR15,$AU15,$AX15,$BA15,$BD15,$BG15,$BJ15,$BM15,$BW15:$BZ15)=0,"",SUM($R15,$T15,$AO15,$AR15,$AU15,$AX15,$BA15,$BD15,$BG15,$BJ15,$BM15,$BW15:$BZ15))</f>
        <v/>
      </c>
      <c r="CB15" s="313" t="str">
        <f>IF(OR(SUM($CA15)=0,SUM($BU15)=0),"",SUM($CA15,$BU15))</f>
        <v/>
      </c>
      <c r="CC15" s="46" t="str">
        <f>IF(SUM($CB15)=0,"",SUM($BU15)/$CB15)</f>
        <v/>
      </c>
      <c r="CE15" s="46">
        <f>IF(OR($C15="01-04",$C15="05-09"),"",0%)</f>
        <v>0</v>
      </c>
      <c r="CF15" s="112" t="str">
        <f>IF(OR($C15="01-04",$C15="05-09",SUM($CD15)=0),"",ROUND($CD15*(1+$CE15),0))</f>
        <v/>
      </c>
    </row>
    <row r="16" spans="1:84"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Z1:BZ1048576">
    <cfRule type="expression" dxfId="103" priority="20">
      <formula>OR($D1="Female",$C1="01-04",$C1="05-09",$C1="10-14")</formula>
    </cfRule>
  </conditionalFormatting>
  <conditionalFormatting sqref="AC1:AD1048576 AP1:AU1048576">
    <cfRule type="expression" dxfId="102" priority="341">
      <formula>AND(ROW(AC1)&gt;14,$B1&lt;&gt;"",$C1&lt;&gt;"01-04")</formula>
    </cfRule>
  </conditionalFormatting>
  <conditionalFormatting sqref="CD1:CF1048576">
    <cfRule type="expression" dxfId="101" priority="183">
      <formula>OR($C1="01-04",$C1="05-09")</formula>
    </cfRule>
  </conditionalFormatting>
  <conditionalFormatting sqref="O1:P1048576">
    <cfRule type="expression" dxfId="100" priority="25">
      <formula>AND(OR($C1="15-19",$C1="20-24",$C1="25-29",$C1="30-34",$C1="35-39",$C1="40-44",$C1="45-49",$C1="50+"),O1&lt;20%,O1&lt;&gt;"")</formula>
    </cfRule>
  </conditionalFormatting>
  <conditionalFormatting sqref="I1:J1048576 X1:Y1048576 BW1:BX1048576">
    <cfRule type="expression" dxfId="99" priority="22">
      <formula>OR($D1="Male",$C1="01-04",$C1="05-09")</formula>
    </cfRule>
  </conditionalFormatting>
  <conditionalFormatting sqref="BV1:BV1048576">
    <cfRule type="expression" dxfId="98" priority="666">
      <formula>AND(ISNUMBER($BV1),SUM($BV1)&lt;&gt;0)</formula>
    </cfRule>
  </conditionalFormatting>
  <conditionalFormatting sqref="AM1:AM1048576 AV1:AV1048576 AY1:AY1048576 BB1:BB1048576 BE1:BE1048576">
    <cfRule type="expression" dxfId="97" priority="16">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6" priority="12" operator="containsText" text="ENTER YIELD!">
      <formula>NOT(ISERROR(SEARCH("ENTER YIELD!",AO1)))</formula>
    </cfRule>
  </conditionalFormatting>
  <conditionalFormatting sqref="V1:AL1048576">
    <cfRule type="expression" dxfId="95" priority="1268">
      <formula>AND(ISNUMBER($AL1),ROUND($AL1,2)&lt;&gt;1,ROUND($G1,2)&lt;&gt;0)</formula>
    </cfRule>
  </conditionalFormatting>
  <conditionalFormatting sqref="N1:P1048576 AM1:AM1048576 AP1:AP1048576 AS1:AS1048576 AV1:AV1048576 AY1:AY1048576 BB1:BB1048576 BE1:BE1048576 BH1:BH1048576 BK2:BK1048576 CC1:CC1048576 CE1:CE1048576 V1:AK1048576">
    <cfRule type="expression" dxfId="94" priority="11">
      <formula>AND(ROW(N1)&gt;14,ISNUMBER(N1),OR(N1&gt;1,N1&lt;0))</formula>
    </cfRule>
  </conditionalFormatting>
  <conditionalFormatting sqref="AJ1:AK1048576">
    <cfRule type="expression" dxfId="93" priority="9">
      <formula>AND(ROW($AJ1)&gt;14,SUM($F1)&gt;=80%,(SUM($G1)*SUM($AJ1))&gt;0)</formula>
    </cfRule>
  </conditionalFormatting>
  <conditionalFormatting sqref="BL1:BM1048576">
    <cfRule type="expression" dxfId="92" priority="8">
      <formula>AND(ROW($BL1)&gt;14,SUM($F1)&gt;=80%,SUM(BL1)&gt;0)</formula>
    </cfRule>
  </conditionalFormatting>
  <conditionalFormatting sqref="BS1:BS1048576">
    <cfRule type="containsText" dxfId="91" priority="7" operator="containsText" text="ENTER YIELD!">
      <formula>NOT(ISERROR(SEARCH("ENTER YIELD!",BS1)))</formula>
    </cfRule>
  </conditionalFormatting>
  <conditionalFormatting sqref="BQ1:BQ1048576">
    <cfRule type="expression" dxfId="90" priority="6">
      <formula>AND(ROW(BQ1)&gt;14,ISNUMBER(BQ1),OR(BQ1&gt;1,BQ1&lt;0))</formula>
    </cfRule>
  </conditionalFormatting>
  <conditionalFormatting sqref="BR1:BS1048576">
    <cfRule type="expression" dxfId="89" priority="5">
      <formula>AND(ROW($BL1)&gt;14,SUM($F1)&gt;=80%,SUM(BR1)&gt;0)</formula>
    </cfRule>
  </conditionalFormatting>
  <conditionalFormatting sqref="BK1">
    <cfRule type="expression" dxfId="88" priority="4">
      <formula>AND(ROW(BK1)&gt;14,ISNUMBER(BK1),OR(BK1&gt;1,BK1&lt;0))</formula>
    </cfRule>
  </conditionalFormatting>
  <conditionalFormatting sqref="BP1:BP1048576">
    <cfRule type="containsText" dxfId="87" priority="3" operator="containsText" text="ENTER YIELD!">
      <formula>NOT(ISERROR(SEARCH("ENTER YIELD!",BP1)))</formula>
    </cfRule>
  </conditionalFormatting>
  <conditionalFormatting sqref="BN1:BN1048576">
    <cfRule type="expression" dxfId="86" priority="2">
      <formula>AND(ROW(BN1)&gt;14,ISNUMBER(BN1),OR(BN1&gt;1,BN1&lt;0))</formula>
    </cfRule>
  </conditionalFormatting>
  <conditionalFormatting sqref="BO1:BP1048576">
    <cfRule type="expression" dxfId="85" priority="1">
      <formula>AND(ROW($BL1)&gt;14,SUM($F1)&gt;=80%,SUM(BO1)&gt;0)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T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W3" location="PMTCT!AC:AC" display="PMTCT_STAT New Negatives (FY22)" xr:uid="{59410773-B3DC-854C-945D-B45072CA61F7}"/>
    <hyperlink ref="BX3" location="PMTCT!AK:AK" display="HTS_TST Post ANC1 Negatives (FY22)" xr:uid="{C61C3228-0418-F04A-A70D-6531131C0C12}"/>
    <hyperlink ref="BY3" location="TB!R:R" display="TB_STAT New Negatives (FY22)" xr:uid="{86527BC9-57C0-1640-BE6B-CB6BEA15D2D3}"/>
    <hyperlink ref="BZ3" location="VMMC!AD:AD" display="VMMC_CIRC Negatives (FY22)" xr:uid="{3AD47724-6BB1-D148-BE45-144B25A52781}"/>
    <hyperlink ref="BR3" location="HTS!AJ:AJ" display="Positive" xr:uid="{4FEEDE5A-7068-874B-97DE-E654BFA4F6BF}"/>
    <hyperlink ref="AK3" location="HTS!BN:BP" display="SNS" xr:uid="{268B056F-64FC-4243-BFE4-3398EFECC95C}"/>
    <hyperlink ref="BO3" location="HTS!AJ:AJ" display="Positive" xr:uid="{AED46991-7319-7E4E-8F40-783488B40EC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T15" sqref="T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951</v>
      </c>
      <c r="B1" s="7"/>
      <c r="C1" s="153" t="s">
        <v>1131</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848</v>
      </c>
      <c r="D2" s="161"/>
      <c r="E2" s="340"/>
      <c r="F2" s="327" t="s">
        <v>723</v>
      </c>
      <c r="G2" s="177"/>
      <c r="H2" s="177"/>
      <c r="I2" s="360"/>
      <c r="J2" s="108"/>
      <c r="K2" s="157" t="s">
        <v>848</v>
      </c>
      <c r="L2" s="161"/>
      <c r="M2" s="340"/>
      <c r="N2" s="327" t="s">
        <v>723</v>
      </c>
      <c r="O2" s="177"/>
      <c r="P2" s="177"/>
      <c r="Q2" s="360"/>
      <c r="R2" s="108"/>
      <c r="S2" s="157" t="s">
        <v>848</v>
      </c>
      <c r="T2" s="340"/>
      <c r="U2" s="327" t="s">
        <v>723</v>
      </c>
      <c r="V2" s="177"/>
      <c r="W2" s="177"/>
      <c r="X2" s="360"/>
      <c r="Y2" s="108"/>
      <c r="Z2" s="157" t="s">
        <v>848</v>
      </c>
      <c r="AA2" s="340"/>
      <c r="AB2" s="327" t="s">
        <v>723</v>
      </c>
      <c r="AC2" s="177"/>
      <c r="AD2" s="177"/>
      <c r="AE2" s="360"/>
      <c r="AF2" s="108"/>
      <c r="AG2" s="157" t="s">
        <v>848</v>
      </c>
      <c r="AH2" s="340"/>
      <c r="AI2" s="327" t="s">
        <v>723</v>
      </c>
      <c r="AJ2" s="177"/>
      <c r="AK2" s="177"/>
      <c r="AL2" s="360"/>
      <c r="AM2" s="108"/>
      <c r="AN2" s="157" t="s">
        <v>848</v>
      </c>
      <c r="AO2" s="340"/>
      <c r="AP2" s="327" t="s">
        <v>723</v>
      </c>
      <c r="AQ2" s="177"/>
      <c r="AR2" s="177"/>
      <c r="AS2" s="360"/>
      <c r="AT2" s="108"/>
      <c r="AU2" s="157" t="s">
        <v>848</v>
      </c>
      <c r="AV2" s="340"/>
      <c r="AW2" s="327" t="s">
        <v>723</v>
      </c>
      <c r="AX2" s="177"/>
      <c r="AY2" s="177"/>
      <c r="AZ2" s="360"/>
      <c r="BA2" s="108"/>
      <c r="BB2" s="157" t="s">
        <v>848</v>
      </c>
      <c r="BC2" s="340"/>
      <c r="BD2" s="327" t="s">
        <v>723</v>
      </c>
      <c r="BE2" s="177"/>
      <c r="BF2" s="177"/>
      <c r="BG2" s="360"/>
      <c r="BH2" s="108"/>
      <c r="BI2" s="157" t="s">
        <v>848</v>
      </c>
      <c r="BJ2" s="340"/>
      <c r="BK2" s="327" t="s">
        <v>723</v>
      </c>
      <c r="BL2" s="177"/>
      <c r="BM2" s="177"/>
      <c r="BN2" s="360"/>
      <c r="BO2" s="108"/>
      <c r="BP2" s="157" t="s">
        <v>848</v>
      </c>
      <c r="BQ2" s="340"/>
      <c r="BR2" s="327" t="s">
        <v>723</v>
      </c>
      <c r="BS2" s="177"/>
      <c r="BT2" s="177"/>
      <c r="BU2" s="360"/>
      <c r="BV2" s="108"/>
    </row>
    <row r="3" spans="1:74" ht="117" customHeight="1" x14ac:dyDescent="0.2">
      <c r="A3"/>
      <c r="B3"/>
      <c r="C3" s="370" t="s">
        <v>1086</v>
      </c>
      <c r="D3" s="375" t="s">
        <v>1087</v>
      </c>
      <c r="E3" s="383" t="s">
        <v>1088</v>
      </c>
      <c r="F3" s="384" t="s">
        <v>701</v>
      </c>
      <c r="G3" s="375" t="s">
        <v>702</v>
      </c>
      <c r="H3" s="375" t="s">
        <v>705</v>
      </c>
      <c r="I3" s="371" t="s">
        <v>703</v>
      </c>
      <c r="J3" s="371" t="s">
        <v>704</v>
      </c>
      <c r="K3" s="370" t="s">
        <v>1086</v>
      </c>
      <c r="L3" s="375" t="s">
        <v>1087</v>
      </c>
      <c r="M3" s="383" t="s">
        <v>1088</v>
      </c>
      <c r="N3" s="384" t="s">
        <v>701</v>
      </c>
      <c r="O3" s="375" t="s">
        <v>702</v>
      </c>
      <c r="P3" s="375" t="s">
        <v>705</v>
      </c>
      <c r="Q3" s="371" t="s">
        <v>703</v>
      </c>
      <c r="R3" s="371" t="s">
        <v>704</v>
      </c>
      <c r="S3" s="370" t="s">
        <v>1086</v>
      </c>
      <c r="T3" s="383" t="s">
        <v>1088</v>
      </c>
      <c r="U3" s="384" t="s">
        <v>701</v>
      </c>
      <c r="V3" s="375" t="s">
        <v>702</v>
      </c>
      <c r="W3" s="375" t="s">
        <v>705</v>
      </c>
      <c r="X3" s="371" t="s">
        <v>703</v>
      </c>
      <c r="Y3" s="371" t="s">
        <v>704</v>
      </c>
      <c r="Z3" s="370" t="s">
        <v>1086</v>
      </c>
      <c r="AA3" s="383" t="s">
        <v>1088</v>
      </c>
      <c r="AB3" s="384" t="s">
        <v>701</v>
      </c>
      <c r="AC3" s="375" t="s">
        <v>702</v>
      </c>
      <c r="AD3" s="375" t="s">
        <v>705</v>
      </c>
      <c r="AE3" s="371" t="s">
        <v>703</v>
      </c>
      <c r="AF3" s="371" t="s">
        <v>704</v>
      </c>
      <c r="AG3" s="370" t="s">
        <v>1086</v>
      </c>
      <c r="AH3" s="383" t="s">
        <v>1088</v>
      </c>
      <c r="AI3" s="384" t="s">
        <v>701</v>
      </c>
      <c r="AJ3" s="375" t="s">
        <v>702</v>
      </c>
      <c r="AK3" s="375" t="s">
        <v>705</v>
      </c>
      <c r="AL3" s="371" t="s">
        <v>703</v>
      </c>
      <c r="AM3" s="371" t="s">
        <v>704</v>
      </c>
      <c r="AN3" s="370" t="s">
        <v>1086</v>
      </c>
      <c r="AO3" s="383" t="s">
        <v>1088</v>
      </c>
      <c r="AP3" s="384" t="s">
        <v>701</v>
      </c>
      <c r="AQ3" s="375" t="s">
        <v>702</v>
      </c>
      <c r="AR3" s="375" t="s">
        <v>705</v>
      </c>
      <c r="AS3" s="371" t="s">
        <v>703</v>
      </c>
      <c r="AT3" s="371" t="s">
        <v>704</v>
      </c>
      <c r="AU3" s="370" t="s">
        <v>1086</v>
      </c>
      <c r="AV3" s="383" t="s">
        <v>1088</v>
      </c>
      <c r="AW3" s="384" t="s">
        <v>701</v>
      </c>
      <c r="AX3" s="375" t="s">
        <v>702</v>
      </c>
      <c r="AY3" s="375" t="s">
        <v>705</v>
      </c>
      <c r="AZ3" s="371" t="s">
        <v>703</v>
      </c>
      <c r="BA3" s="371" t="s">
        <v>704</v>
      </c>
      <c r="BB3" s="370" t="s">
        <v>1086</v>
      </c>
      <c r="BC3" s="383" t="s">
        <v>1088</v>
      </c>
      <c r="BD3" s="384" t="s">
        <v>701</v>
      </c>
      <c r="BE3" s="375" t="s">
        <v>702</v>
      </c>
      <c r="BF3" s="375" t="s">
        <v>705</v>
      </c>
      <c r="BG3" s="371" t="s">
        <v>703</v>
      </c>
      <c r="BH3" s="371" t="s">
        <v>704</v>
      </c>
      <c r="BI3" s="370" t="s">
        <v>1086</v>
      </c>
      <c r="BJ3" s="383" t="s">
        <v>1088</v>
      </c>
      <c r="BK3" s="384" t="s">
        <v>701</v>
      </c>
      <c r="BL3" s="375" t="s">
        <v>702</v>
      </c>
      <c r="BM3" s="375" t="s">
        <v>705</v>
      </c>
      <c r="BN3" s="371" t="s">
        <v>703</v>
      </c>
      <c r="BO3" s="371" t="s">
        <v>704</v>
      </c>
      <c r="BP3" s="370" t="s">
        <v>1086</v>
      </c>
      <c r="BQ3" s="383" t="s">
        <v>1088</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1142</v>
      </c>
      <c r="D14" s="233" t="s">
        <v>1143</v>
      </c>
      <c r="E14" s="344" t="s">
        <v>1144</v>
      </c>
      <c r="F14" s="361" t="s">
        <v>1145</v>
      </c>
      <c r="G14" s="296" t="s">
        <v>1146</v>
      </c>
      <c r="H14" s="296" t="s">
        <v>1147</v>
      </c>
      <c r="I14" s="227" t="s">
        <v>1148</v>
      </c>
      <c r="J14" s="227" t="s">
        <v>1149</v>
      </c>
      <c r="K14" s="230" t="s">
        <v>749</v>
      </c>
      <c r="L14" s="233" t="s">
        <v>879</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SUM(SUMIFS(HTS!$BU:$BU,HTS!$B:$B,$B15,HTS!$C:$C,{"15-19","20-24","25-29","30-34","35-39","40-44","45-49","50+"},HTS!$D:$D,"Female"))</f>
        <v>0</v>
      </c>
      <c r="AV15" s="342" cm="1">
        <f t="array" ref="AV15">SUM(SUMIFS(HTS!$BU:$BU,HTS!$B:$B,$B15,HTS!$C:$C,{"15-19","20-24","25-29","30-34","35-39","40-44","45-49","50+"},HTS!$D:$D,"Male"))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SUM(SUMIFS(HTS!$CA:$CA,HTS!$B:$B,$B15,HTS!$C:$C,{"15-19","20-24","25-29","30-34","35-39","40-44","45-49","50+"},HTS!$D:$D,"Female"))</f>
        <v>0</v>
      </c>
      <c r="BC15" s="342" cm="1">
        <f t="array" ref="BC15">SUM(SUMIFS(HTS!$CA:$CA,HTS!$B:$B,$B15,HTS!$C:$C,{"15-19","20-24","25-29","30-34","35-39","40-44","45-49","50+"},HTS!$D:$D,"Male"))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SUM(SUMIFS(HTS_RECENT!$AJ:$AJ,HTS_RECENT!$B:$B,$B15,HTS_RECENT!$C:$C,{"15-19","20-24","25-29","30-34","35-39","40-44","45-49","50+"},HTS_RECENT!$D:$D,"Female"))</f>
        <v>0</v>
      </c>
      <c r="BJ15" s="342" cm="1">
        <f t="array" ref="BJ15">SUM(SUMIFS(HTS_RECENT!$AJ:$AJ,HTS_RECENT!$B:$B,$B15,HTS_RECENT!$C:$C,{"15-19","20-24","25-29","30-34","35-39","40-44","45-49","50+"},HTS_RECENT!$D:$D,"Male"))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SUM(SUMIFS(HTS!$CF:$CF,HTS!$B:$B,$B15,HTS!$C:$C,{"15-19","20-24","25-29","30-34","35-39","40-44","45-49","50+"},HTS!$D:$D,"Female"))</f>
        <v>0</v>
      </c>
      <c r="BQ15" s="342" cm="1">
        <f t="array" ref="BQ15">SUM(SUMIFS(HTS!$CF:$CF,HTS!$B:$B,$B15,HTS!$C:$C,{"15-19","20-24","25-29","30-34","35-39","40-44","45-49","50+"},HTS!$D:$D,"Male"))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4" priority="1135">
      <formula>AND(ROW($U1)&gt;14,SUM($U1)&gt;$S1)</formula>
    </cfRule>
  </conditionalFormatting>
  <conditionalFormatting sqref="T1:T1048576 V1:V1048576">
    <cfRule type="expression" dxfId="83" priority="45">
      <formula>AND(ROW($V1)&gt;14,SUM($V1)&gt;$T1)</formula>
    </cfRule>
  </conditionalFormatting>
  <conditionalFormatting sqref="C1:BV1048576">
    <cfRule type="expression" dxfId="82" priority="1136">
      <formula>C1&lt;0</formula>
    </cfRule>
  </conditionalFormatting>
  <conditionalFormatting sqref="S1:T1048576 W1:Y1048576">
    <cfRule type="expression" dxfId="81" priority="1137">
      <formula>AND(ISNUMBER(S1),(($S1-$U1)+($T1-$V1))&lt;SUM($W1:$Y1))</formula>
    </cfRule>
  </conditionalFormatting>
  <conditionalFormatting sqref="Z1:Z1048576 AB1:AB1048576">
    <cfRule type="expression" dxfId="80" priority="34">
      <formula>AND(ROW($AB1)&gt;14,SUM($AB1)&gt;$Z1)</formula>
    </cfRule>
  </conditionalFormatting>
  <conditionalFormatting sqref="AA1:AA1048576 AC1:AC1048576">
    <cfRule type="expression" dxfId="79" priority="33">
      <formula>AND(ROW($AC1)&gt;14,SUM($AC1)&gt;$AA1)</formula>
    </cfRule>
  </conditionalFormatting>
  <conditionalFormatting sqref="Z1:AA1048576 AD1:AF1048576">
    <cfRule type="expression" dxfId="78" priority="36">
      <formula>(($Z1-$AB1)+($AA1-$AC1))&lt;SUM($AD1:$AF1)</formula>
    </cfRule>
  </conditionalFormatting>
  <conditionalFormatting sqref="AG1:AG1048576 AI1:AI1048576">
    <cfRule type="expression" dxfId="77" priority="30">
      <formula>AND(ROW($AI1)&gt;14,SUM($AI1)&gt;$AG1)</formula>
    </cfRule>
  </conditionalFormatting>
  <conditionalFormatting sqref="AH1:AH1048576 AJ1:AJ1048576">
    <cfRule type="expression" dxfId="76" priority="29">
      <formula>AND(ROW($AJ1)&gt;14,SUM($AJ1)&gt;$AH1)</formula>
    </cfRule>
  </conditionalFormatting>
  <conditionalFormatting sqref="AG1:AH1048576 AK1:AM1048576">
    <cfRule type="expression" dxfId="75" priority="32">
      <formula>(($AG1-$AI1)+($AH1-$AJ1))&lt;SUM($AK1:$AM1)</formula>
    </cfRule>
  </conditionalFormatting>
  <conditionalFormatting sqref="AP1:AP1048576 AN1:AN1048576">
    <cfRule type="expression" dxfId="74" priority="26">
      <formula>AND(ROW($AP1)&gt;14,SUM($AP1)&gt;$AN1)</formula>
    </cfRule>
  </conditionalFormatting>
  <conditionalFormatting sqref="AQ1:AQ1048576 AO1:AO1048576">
    <cfRule type="expression" dxfId="73" priority="25">
      <formula>AND(ROW($AQ1)&gt;14,SUM($AQ1)&gt;$AO1)</formula>
    </cfRule>
  </conditionalFormatting>
  <conditionalFormatting sqref="AR1:AT1048576 AN1:AO1048576">
    <cfRule type="expression" dxfId="72" priority="28">
      <formula>(($AN1-$AP1)+($AO1-$AQ1))&lt;SUM($AR1:$AT1)</formula>
    </cfRule>
  </conditionalFormatting>
  <conditionalFormatting sqref="AW1:AW1048576 AU1:AU1048576">
    <cfRule type="expression" dxfId="71" priority="22">
      <formula>AND(ROW($AW1)&gt;14,SUM($AW1)&gt;$AU1)</formula>
    </cfRule>
  </conditionalFormatting>
  <conditionalFormatting sqref="AX1:AX1048576 AV1:AV1048576">
    <cfRule type="expression" dxfId="70" priority="21">
      <formula>AND(ROW($AX1)&gt;14,SUM($AX1)&gt;$AV1)</formula>
    </cfRule>
  </conditionalFormatting>
  <conditionalFormatting sqref="AY1:BA1048576 AU1:AV1048576">
    <cfRule type="expression" dxfId="69" priority="24">
      <formula>(($AU1-$AW1)+($AV1-$AX1))&lt;SUM($AY1:$BA1)</formula>
    </cfRule>
  </conditionalFormatting>
  <conditionalFormatting sqref="BB1:BB1048576 BD1:BD1048576">
    <cfRule type="expression" dxfId="68" priority="18">
      <formula>AND(ROW($BD1)&gt;14,SUM($BD1)&gt;$BB1)</formula>
    </cfRule>
  </conditionalFormatting>
  <conditionalFormatting sqref="BC1:BC1048576 BE1:BE1048576">
    <cfRule type="expression" dxfId="67" priority="17">
      <formula>AND(ROW($BE1)&gt;14,SUM($BE1)&gt;$BC1)</formula>
    </cfRule>
  </conditionalFormatting>
  <conditionalFormatting sqref="BB1:BC1048576 BF1:BH1048576">
    <cfRule type="expression" dxfId="66" priority="20">
      <formula>(($BB1-$BD1)+($BC1-$BE1))&lt;SUM($BF1:$BH1)</formula>
    </cfRule>
  </conditionalFormatting>
  <conditionalFormatting sqref="BK1:BK1048576 BI1:BI1048576">
    <cfRule type="expression" dxfId="65" priority="14">
      <formula>AND(ROW($BK1)&gt;14,SUM($BK1)&gt;$BI1)</formula>
    </cfRule>
  </conditionalFormatting>
  <conditionalFormatting sqref="BL1:BL1048576 BJ1:BJ1048576">
    <cfRule type="expression" dxfId="64" priority="13">
      <formula>AND(ROW($BL1)&gt;14,SUM($BL1)&gt;$BJ1)</formula>
    </cfRule>
  </conditionalFormatting>
  <conditionalFormatting sqref="BM1:BO1048576 BI1:BJ1048576">
    <cfRule type="expression" dxfId="63" priority="16">
      <formula>(($BI1-$BK1)+($BJ1-$BL1))&lt;SUM($BM1:$BO1)</formula>
    </cfRule>
  </conditionalFormatting>
  <conditionalFormatting sqref="BR1:BR1048576 BP1:BP1048576">
    <cfRule type="expression" dxfId="62" priority="10">
      <formula>AND(ROW($BR1)&gt;14,SUM($BR1)&gt;$BP1)</formula>
    </cfRule>
  </conditionalFormatting>
  <conditionalFormatting sqref="BS1:BS1048576 BQ1:BQ1048576">
    <cfRule type="expression" dxfId="61" priority="9">
      <formula>AND(ROW($BS1)&gt;14,SUM($BS1)&gt;$BQ1)</formula>
    </cfRule>
  </conditionalFormatting>
  <conditionalFormatting sqref="BT1:BV1048576 BP1:BQ1048576">
    <cfRule type="expression" dxfId="60" priority="12">
      <formula>(($BP1-$BR1)+($BQ1-$BS1))&lt;SUM($BT1:$BV1)</formula>
    </cfRule>
  </conditionalFormatting>
  <conditionalFormatting sqref="C1:D1048576 F1:F1048576">
    <cfRule type="expression" dxfId="59" priority="6">
      <formula>AND(ROW($F1)&gt;14,SUM($F1)&gt;$C1)</formula>
    </cfRule>
  </conditionalFormatting>
  <conditionalFormatting sqref="G1:G1048576 E1:E1048576">
    <cfRule type="expression" dxfId="58" priority="5">
      <formula>AND(ROW($G1)&gt;14,SUM($G1)&gt;$E1)</formula>
    </cfRule>
  </conditionalFormatting>
  <conditionalFormatting sqref="H1:J1048576 C1:E1048576">
    <cfRule type="expression" dxfId="57" priority="8">
      <formula>(($C1-$F1)+($E1-$G1))&lt;SUM($H1:$J1)</formula>
    </cfRule>
  </conditionalFormatting>
  <conditionalFormatting sqref="K1:L1048576 N1:N1048576">
    <cfRule type="expression" dxfId="56" priority="2">
      <formula>AND(ROW($N1)&gt;14,SUM($N1)&gt;$K1)</formula>
    </cfRule>
  </conditionalFormatting>
  <conditionalFormatting sqref="M1:M1048576 O1:O1048576">
    <cfRule type="expression" dxfId="55" priority="1">
      <formula>AND(ROW($O1)&gt;14,SUM($O1)&gt;$M1)</formula>
    </cfRule>
  </conditionalFormatting>
  <conditionalFormatting sqref="K1:M1048576 P1:R1048576">
    <cfRule type="expression" dxfId="5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D15" sqref="D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923</v>
      </c>
      <c r="B2" s="510"/>
      <c r="C2" s="3"/>
      <c r="D2" s="3"/>
      <c r="E2" s="3"/>
      <c r="F2" s="157" t="s">
        <v>79</v>
      </c>
      <c r="G2" s="135"/>
      <c r="H2" s="135"/>
      <c r="I2" s="5"/>
      <c r="J2" s="5" t="s">
        <v>2</v>
      </c>
      <c r="K2" s="108" t="s">
        <v>3</v>
      </c>
    </row>
    <row r="3" spans="1:11" ht="117" customHeight="1" thickBot="1" x14ac:dyDescent="0.25">
      <c r="A3" s="511"/>
      <c r="B3" s="512"/>
      <c r="C3" s="65"/>
      <c r="D3" s="65"/>
      <c r="E3" s="65"/>
      <c r="F3" s="191" t="s">
        <v>1091</v>
      </c>
      <c r="G3" s="184" t="s">
        <v>1090</v>
      </c>
      <c r="H3" s="371" t="s">
        <v>987</v>
      </c>
      <c r="I3" s="184" t="s">
        <v>1092</v>
      </c>
      <c r="J3" s="85" t="s">
        <v>625</v>
      </c>
      <c r="K3" s="109" t="s">
        <v>1089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53" priority="1">
      <formula>AND(ISNUMBER($J1),ROW($J1)&gt;14,ROUND($J1,2)&gt;1)</formula>
    </cfRule>
    <cfRule type="expression" dxfId="5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pane="topRight"/>
      <selection pane="bottomLeft"/>
      <selection pane="bottomRight" activeCell="AJ16" sqref="AJ1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1" customWidth="1"/>
    <col min="39" max="16384" width="10.83203125" style="44"/>
  </cols>
  <sheetData>
    <row r="1" spans="1:38"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1163</v>
      </c>
      <c r="AG1" s="107"/>
      <c r="AH1" s="345" t="s">
        <v>1157</v>
      </c>
      <c r="AI1" s="107"/>
      <c r="AJ1" s="156" t="s">
        <v>286</v>
      </c>
      <c r="AK1" s="160"/>
      <c r="AL1" s="347"/>
    </row>
    <row r="2" spans="1:38"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346" t="s">
        <v>2</v>
      </c>
      <c r="AI2" s="108" t="s">
        <v>3</v>
      </c>
      <c r="AJ2" s="157" t="s">
        <v>61</v>
      </c>
      <c r="AK2" s="161"/>
      <c r="AL2" s="348"/>
    </row>
    <row r="3" spans="1:38"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382" t="s">
        <v>237</v>
      </c>
      <c r="AI3" s="109" t="s">
        <v>245</v>
      </c>
      <c r="AJ3" s="183" t="s">
        <v>288</v>
      </c>
      <c r="AK3" s="375" t="s">
        <v>1020</v>
      </c>
      <c r="AL3" s="349" t="s">
        <v>700</v>
      </c>
    </row>
    <row r="4" spans="1:38"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50" t="str">
        <f>IF(SUM($AK4)=0,"",$AJ4/$AK4)</f>
        <v/>
      </c>
    </row>
    <row r="5" spans="1:38"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213" t="s">
        <v>123</v>
      </c>
      <c r="AI5" s="115" t="s">
        <v>134</v>
      </c>
      <c r="AJ5" s="141" t="s">
        <v>123</v>
      </c>
      <c r="AK5" s="115" t="s">
        <v>123</v>
      </c>
      <c r="AL5" s="40" t="s">
        <v>123</v>
      </c>
    </row>
    <row r="6" spans="1:38"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213" t="s">
        <v>137</v>
      </c>
      <c r="AI6" s="115" t="s">
        <v>117</v>
      </c>
      <c r="AJ6" s="141" t="s">
        <v>118</v>
      </c>
      <c r="AK6" s="115" t="s">
        <v>118</v>
      </c>
      <c r="AL6" s="40" t="s">
        <v>118</v>
      </c>
    </row>
    <row r="7" spans="1:38"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213" t="s">
        <v>120</v>
      </c>
      <c r="AI7" s="115" t="s">
        <v>119</v>
      </c>
      <c r="AJ7" s="141" t="s">
        <v>119</v>
      </c>
      <c r="AK7" s="115" t="s">
        <v>119</v>
      </c>
      <c r="AL7" s="40" t="s">
        <v>120</v>
      </c>
    </row>
    <row r="8" spans="1:38"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I8" s="115" t="s">
        <v>265</v>
      </c>
      <c r="AJ8" s="141"/>
      <c r="AK8" s="115"/>
      <c r="AL8" s="40"/>
    </row>
    <row r="9" spans="1:38"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I9" s="115" t="s">
        <v>277</v>
      </c>
      <c r="AJ9" s="141"/>
      <c r="AK9" s="115"/>
      <c r="AL9" s="40"/>
    </row>
    <row r="10" spans="1:38"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I10" s="115" t="s">
        <v>129</v>
      </c>
      <c r="AJ10" s="141"/>
      <c r="AK10" s="115"/>
      <c r="AL10" s="40"/>
    </row>
    <row r="11" spans="1:38"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213" t="s">
        <v>235</v>
      </c>
      <c r="AI11" s="115" t="s">
        <v>235</v>
      </c>
      <c r="AJ11" s="141" t="s">
        <v>235</v>
      </c>
      <c r="AK11" s="115" t="s">
        <v>235</v>
      </c>
      <c r="AL11" s="40" t="s">
        <v>235</v>
      </c>
    </row>
    <row r="12" spans="1:38"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213" t="s">
        <v>231</v>
      </c>
      <c r="AI12" s="115" t="s">
        <v>231</v>
      </c>
      <c r="AJ12" s="141" t="s">
        <v>231</v>
      </c>
      <c r="AK12" s="115" t="s">
        <v>231</v>
      </c>
      <c r="AL12" s="40" t="s">
        <v>231</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1154</v>
      </c>
      <c r="AG14" s="133" t="s">
        <v>1155</v>
      </c>
      <c r="AH14" s="291" t="s">
        <v>1164</v>
      </c>
      <c r="AI14" s="133" t="s">
        <v>1165</v>
      </c>
      <c r="AJ14" s="133" t="s">
        <v>485</v>
      </c>
      <c r="AK14" s="133" t="s">
        <v>596</v>
      </c>
      <c r="AL14" s="291" t="s">
        <v>629</v>
      </c>
    </row>
    <row r="15" spans="1:38"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IFERROR(ROUND($AH15*INDEX(HTS!$BL:$BL,MATCH($E15,HTS!$E:$E,0)),0),"")</f>
        <v/>
      </c>
      <c r="AH15" s="213">
        <v>1</v>
      </c>
      <c r="AI15" s="112" t="str">
        <f>IFERROR(ROUND($AH15*INDEX(HTS!$BL:$BL,MATCH($E15,HTS!$E:$E,0)),0),"")</f>
        <v/>
      </c>
      <c r="AJ15" s="158" t="str">
        <f>IF(SUM($O15,$Q15,$S15,$K15,$G15,$I15,$M15,$U15,$W15,$Y15,$AA15,$AC15,$AE15)=0,"",SUM($O15,$Q15,$S15,$K15,$G15,$I15,$M15,$U15,$W15,$Y15,$AA15,$AC15,$AE15,$AI15,$AG15))</f>
        <v/>
      </c>
      <c r="AK15" s="164" t="str">
        <f>INDEX(HTS!$BU:$BU,MATCH($E15,HTS!$E:$E,0))</f>
        <v/>
      </c>
      <c r="AL15" s="351" t="str">
        <f>IF(SUM($AK15)&lt;=0,"",$AJ15/$AK15)</f>
        <v/>
      </c>
    </row>
  </sheetData>
  <conditionalFormatting sqref="F1:I1048576">
    <cfRule type="expression" dxfId="51" priority="8">
      <formula>$D1="Male"</formula>
    </cfRule>
  </conditionalFormatting>
  <conditionalFormatting sqref="L1:M1048576">
    <cfRule type="expression" dxfId="50" priority="7">
      <formula>$D1="Female"</formula>
    </cfRule>
  </conditionalFormatting>
  <conditionalFormatting sqref="N1:N1048576 P1:P1048576 R1:R1048576 J1:J1048576 F1:F1048576 H1:H1048576 L1:L1048576 T1:T1048576 V1:V1048576 X1:X1048576 Z1:Z1048576 AB1:AB1048576 AD1:AD1048576">
    <cfRule type="expression" dxfId="49" priority="5">
      <formula>AND(ISNUMBER(F1),ROW(F1)&gt;14,ROUND(F1,2)&gt;1)</formula>
    </cfRule>
    <cfRule type="expression" dxfId="48" priority="12">
      <formula>AND(ISNUMBER(F1),ROW(F1)&gt;14,ROUND(F1,2)&lt;1)</formula>
    </cfRule>
  </conditionalFormatting>
  <conditionalFormatting sqref="AL1:AL1048576">
    <cfRule type="expression" dxfId="47" priority="6">
      <formula>AND(ISNUMBER($AL1),ROW($AL1)&gt;14,SUM($AK1)&gt;0,ROUND($AL1,2)&gt;1)</formula>
    </cfRule>
    <cfRule type="expression" dxfId="46" priority="10">
      <formula>AND(ISNUMBER($AL1),ROW($AL1)&gt;14,ROUND($AL1,2)&lt;1,SUM($AK1)&gt;0)</formula>
    </cfRule>
  </conditionalFormatting>
  <conditionalFormatting sqref="AH1:AH1048576">
    <cfRule type="expression" dxfId="45" priority="3">
      <formula>AND(ISNUMBER(AH1),ROW(AH1)&gt;14,ROUND(AH1,2)&gt;1)</formula>
    </cfRule>
    <cfRule type="expression" dxfId="44" priority="4">
      <formula>AND(ISNUMBER(AH1),ROW(AH1)&gt;14,ROUND(AH1,2)&lt;1)</formula>
    </cfRule>
  </conditionalFormatting>
  <conditionalFormatting sqref="AF1:AF1048576">
    <cfRule type="expression" dxfId="1" priority="1">
      <formula>AND(ISNUMBER(AF1),ROW(AF1)&gt;14,ROUND(AF1,2)&gt;1)</formula>
    </cfRule>
    <cfRule type="expression" dxfId="0"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K3" location="HTS!BN:BN" display="Total HTS_TST_POS (FY22)" xr:uid="{0E85C024-3561-CF4E-9219-3D965CFB99EF}"/>
    <hyperlink ref="AH3" location="HTS!BN:BN" display="% of Positives" xr:uid="{DA0A7933-ED09-FA43-85EA-CBB3FC01514D}"/>
    <hyperlink ref="AF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tabSelected="1" zoomScaleNormal="100" workbookViewId="0">
      <pane xSplit="5" ySplit="14" topLeftCell="F15" activePane="bottomRight" state="frozen"/>
      <selection pane="topRight"/>
      <selection pane="bottomLeft"/>
      <selection pane="bottomRight" activeCell="K16" sqref="K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986</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f>SUBTOTAL(109,J$15:INDEX(J:J,COUNTA($B:$B)+14-COUNTA($B$1:$B$14)))</f>
        <v>0</v>
      </c>
      <c r="K4" s="114">
        <f>SUBTOTAL(109,K$15:INDEX(K:K,COUNTA($B:$B)+14-COUNTA($B$1:$B$14)))</f>
        <v>0</v>
      </c>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cm="1">
        <f t="array" ref="J15">IF($C15="&lt;15",SUM(SUMIFS(Cascade!$AU:$AU,Cascade!$B:$B,$B15,Cascade!$C:$C,{"=&lt;01","01-04","05-09","10-14"},Cascade!$D:$D,$D15)),SUM(SUMIFS(Cascade!$AU:$AU,Cascade!$B:$B,$B15,Cascade!$C:$C,{"15-19","20-24","25-29","30-34","35-39","40-44","45-49","50-54","55-59","60-64","65+"},Cascade!$D:$D,$D15)))</f>
        <v>0</v>
      </c>
      <c r="K15" s="115" cm="1">
        <f t="array" ref="K15">IF($C15="&lt;15",SUM(SUMIFS(Cascade!$AU:$AU,Cascade!$B:$B,$B15,Cascade!$C:$C,{"=&lt;01","01-04","05-09","10-14"},Cascade!$D:$D,$D15)),SUM(SUMIFS(Cascade!$AU:$AU,Cascade!$B:$B,$B15,Cascade!$C:$C,{"15-19","20-24","25-29","30-34","35-39","40-44","45-49","50-54","55-59","60-64","65+"},Cascade!$D:$D,$D15)))</f>
        <v>0</v>
      </c>
      <c r="L15" s="112" t="str">
        <f>IF(AND(SUM($J15)&lt;=0,SUM($H15)=0),"",ROUND($J15*$F15*$H15,0))</f>
        <v/>
      </c>
      <c r="M15" s="112" t="str">
        <f>IF($J15&lt;=0,"",ROUND($J15*$F15,0)-$L15)</f>
        <v/>
      </c>
      <c r="N15" s="112" t="str">
        <f>IF(AND(SUM($K15)&lt;=0,SUM($I15)=0),"",ROUND($K15*$G15*$I15,0))</f>
        <v/>
      </c>
      <c r="O15" s="112" t="str">
        <f>IF($K15&lt;=0,"",ROUND($K15*$G15,0)-$N15)</f>
        <v/>
      </c>
      <c r="P15" s="53">
        <v>1</v>
      </c>
      <c r="Q15" s="46">
        <v>0.9</v>
      </c>
      <c r="R15" s="112" t="str">
        <f>IF(SUM($M15)&lt;=0,"",ROUND($M15*$P15,0))</f>
        <v/>
      </c>
      <c r="S15" s="112" t="str">
        <f>IF(SUM($O15)&lt;=0,"",ROUND($O15*$Q15,0))</f>
        <v/>
      </c>
      <c r="V15" s="46">
        <v>0.9</v>
      </c>
      <c r="W15" s="112" t="str">
        <f>IF(SUM($R15)&lt;=0,"",ROUND($R15*$V15,0))</f>
        <v/>
      </c>
      <c r="X15" s="112" t="str">
        <f>IF(SUM($S15)&lt;=0,"",ROUND($S15*$V15,0))</f>
        <v/>
      </c>
      <c r="Y15" s="46" t="str">
        <f>IF(SUM($T15)&lt;=0,"",(SUM($W15)-$T15)/$T15)</f>
        <v/>
      </c>
      <c r="Z15" s="46" t="str">
        <f>IF(SUM($U15)&lt;=0,"",(SUM($X15)-$U15)/$U15)</f>
        <v/>
      </c>
    </row>
  </sheetData>
  <conditionalFormatting sqref="F1:G1048576">
    <cfRule type="expression" dxfId="43" priority="20">
      <formula>AND(ISNUMBER(F1),ROUND(SUM(F1),2)&lt;1,ROW(F1)&gt;14,SUM(J1)&gt;0)</formula>
    </cfRule>
  </conditionalFormatting>
  <conditionalFormatting sqref="V1:V1048576">
    <cfRule type="expression" dxfId="42" priority="1">
      <formula>AND(ROW($V1)&gt;14,OR(SUM($R1)&gt;0,SUM($S1)&gt;0),ROUND(SUM($V1),2)&gt;1)</formula>
    </cfRule>
    <cfRule type="expression" dxfId="41" priority="19">
      <formula>AND(ROW($V1)&gt;14,OR(SUM($R1)&gt;0,SUM($S1)&gt;0),ROUND(SUM($V1),2)&lt;90%)</formula>
    </cfRule>
  </conditionalFormatting>
  <conditionalFormatting sqref="F1:F1048576 H1:H1048576">
    <cfRule type="expression" dxfId="40" priority="9">
      <formula>AND(ISNUMBER($J1),SUM($J1)&gt;0,F1="",ROW(F1)&gt;14)</formula>
    </cfRule>
  </conditionalFormatting>
  <conditionalFormatting sqref="G1:G1048576 I1:I1048576">
    <cfRule type="expression" dxfId="39" priority="8">
      <formula>AND(ISNUMBER($K1),SUM($K1)&gt;0,G1="",ROW(G1)&gt;14)</formula>
    </cfRule>
  </conditionalFormatting>
  <conditionalFormatting sqref="Q1:Q1048576">
    <cfRule type="expression" dxfId="38" priority="4">
      <formula>AND(ROW($Q1)&gt;14,ISNUMBER($O1),SUM($O1)&gt;0,ROUND(SUM($Q1),2)&gt;1)</formula>
    </cfRule>
    <cfRule type="expression" dxfId="37" priority="6">
      <formula>AND(ROW($Q1)&gt;14,ISNUMBER($O1),SUM($O1)&gt;0,ROUND(SUM($Q1),2)&lt;90%)</formula>
    </cfRule>
  </conditionalFormatting>
  <conditionalFormatting sqref="P1:P1048576">
    <cfRule type="expression" dxfId="36" priority="2">
      <formula>AND(ROW($P1)&gt;14,ISNUMBER($M1),SUM($M1)&gt;0,ROUND(SUM($P1),2)&lt;100%)</formula>
    </cfRule>
    <cfRule type="expression" dxfId="3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1093</v>
      </c>
      <c r="G3" s="85" t="s">
        <v>293</v>
      </c>
      <c r="H3" s="109" t="s">
        <v>1094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1095</v>
      </c>
      <c r="I3" s="184" t="s">
        <v>1093</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4" priority="23">
      <formula>OR($C1="18-20",$C1="18+")</formula>
    </cfRule>
  </conditionalFormatting>
  <conditionalFormatting sqref="T1:T1048576">
    <cfRule type="expression" dxfId="33" priority="3">
      <formula>AND(ISNUMBER($T1),ROW($T1)&gt;14,SUM($O1)&gt;0,ROUND(SUM($T1),2)&gt;1)</formula>
    </cfRule>
    <cfRule type="expression" dxfId="32" priority="22">
      <formula>AND(ISNUMBER($T1),ROW($T1)&gt;14,SUM($O1)&gt;0,ROUND(SUM($T1),2)&lt;1)</formula>
    </cfRule>
  </conditionalFormatting>
  <conditionalFormatting sqref="N1:N1048576">
    <cfRule type="expression" dxfId="31" priority="21">
      <formula>AND(ISNUMBER($N1),ROW($N1)&gt;14,(SUM($I1)*(1+SUM($J1))*SUM($M1))&gt;0,ROUND(SUM($N1),2)&lt;20%)</formula>
    </cfRule>
  </conditionalFormatting>
  <conditionalFormatting sqref="K1:K1048576 P1:P1048576">
    <cfRule type="expression" dxfId="30" priority="15">
      <formula>AND($B1&lt;&gt;"",ROW(K1)&gt;14,NOT(AND($D1="Female",$G1="Y",OR($C1="10-14",$C1="15-17"))))</formula>
    </cfRule>
  </conditionalFormatting>
  <conditionalFormatting sqref="Q1:Q1048576 L1:L1048576">
    <cfRule type="expression" dxfId="29" priority="14">
      <formula>AND($E1&lt;&gt;"",ROW(L1)&gt;14,NOT(OR($C1="05-09",$C1="10-14")))</formula>
    </cfRule>
  </conditionalFormatting>
  <conditionalFormatting sqref="M1:N1048576">
    <cfRule type="expression" dxfId="28" priority="2">
      <formula>AND(ROW(M1)&gt;14,ISNUMBER(M1),OR(M1&gt;1,M1&lt;0))</formula>
    </cfRule>
  </conditionalFormatting>
  <conditionalFormatting sqref="F1:F1048576">
    <cfRule type="expression" dxfId="2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1098</v>
      </c>
      <c r="D3" s="184" t="s">
        <v>1099</v>
      </c>
      <c r="E3" s="85" t="s">
        <v>346</v>
      </c>
      <c r="F3" s="85" t="s">
        <v>546</v>
      </c>
      <c r="G3" s="109" t="s">
        <v>1096</v>
      </c>
      <c r="H3" s="109" t="s">
        <v>1097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Q15" sqref="Q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1026</v>
      </c>
      <c r="G3" s="116" t="s">
        <v>1105</v>
      </c>
      <c r="H3" s="371" t="s">
        <v>1100</v>
      </c>
      <c r="I3" s="371" t="s">
        <v>1101</v>
      </c>
      <c r="J3" s="371" t="s">
        <v>1102</v>
      </c>
      <c r="K3" s="371" t="s">
        <v>1103</v>
      </c>
      <c r="L3" s="371" t="s">
        <v>1104</v>
      </c>
      <c r="M3" s="184" t="s">
        <v>1106</v>
      </c>
      <c r="N3" s="184" t="s">
        <v>1107</v>
      </c>
      <c r="O3" s="184" t="s">
        <v>1108</v>
      </c>
      <c r="P3" s="184" t="s">
        <v>1109</v>
      </c>
      <c r="Q3" s="184" t="s">
        <v>1110</v>
      </c>
      <c r="R3" s="86" t="s">
        <v>1111</v>
      </c>
      <c r="S3" s="85" t="s">
        <v>1112</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846</v>
      </c>
      <c r="V10" s="165" t="s">
        <v>847</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864</v>
      </c>
      <c r="R14" s="229" t="s">
        <v>863</v>
      </c>
      <c r="S14" s="229" t="s">
        <v>865</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_xlfn.IFNA(INDEX(HTS!$BU:$BU,MATCH($E15,HTS!$E:$E,0)),"")</f>
        <v/>
      </c>
      <c r="L15" s="115" t="str">
        <f>_xlfn.IFNA(INDEX(HTS!$CA:$CA,MATCH($E15,HTS!$E:$E,0)),"")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6" priority="12">
      <formula>AND(ISNUMBER(V1),SUM($V1)&gt;SUM($U1))</formula>
    </cfRule>
  </conditionalFormatting>
  <conditionalFormatting sqref="H1:I1048576">
    <cfRule type="expression" dxfId="25" priority="4">
      <formula>AND(ROW(H1)&gt;14,$C1="10-14")</formula>
    </cfRule>
  </conditionalFormatting>
  <conditionalFormatting sqref="S1:T1048576">
    <cfRule type="expression" dxfId="24" priority="1269">
      <formula>AND(ROUND(SUM($T1),2)&gt;100%,SUM($U1)&gt;0)</formula>
    </cfRule>
  </conditionalFormatting>
  <conditionalFormatting sqref="T1:T1048576">
    <cfRule type="expression" dxfId="23" priority="1270">
      <formula>AND(ROUND(SUM($T1),2)&lt;60%,SUM($U1)&gt;0)</formula>
    </cfRule>
  </conditionalFormatting>
  <conditionalFormatting sqref="S1:S1048576">
    <cfRule type="expression" dxfId="22" priority="2">
      <formula>AND(ROUND(SUM($S1),2)&lt;&gt;0%,SUM($Q1)&gt;0,ROW($S1)&gt;14,ISNUMBER($S1))</formula>
    </cfRule>
  </conditionalFormatting>
  <conditionalFormatting sqref="F1:F1048576">
    <cfRule type="expression" dxfId="2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1131</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1113</v>
      </c>
      <c r="G3" s="371" t="s">
        <v>1114</v>
      </c>
      <c r="H3" s="371" t="s">
        <v>1115</v>
      </c>
      <c r="I3" s="371" t="s">
        <v>1116</v>
      </c>
      <c r="J3" s="184" t="s">
        <v>1120</v>
      </c>
      <c r="K3" s="184" t="s">
        <v>1118</v>
      </c>
      <c r="L3" s="185" t="s">
        <v>1117</v>
      </c>
      <c r="M3" s="191" t="s">
        <v>1121</v>
      </c>
      <c r="N3" s="184" t="s">
        <v>1119</v>
      </c>
      <c r="O3" s="185" t="s">
        <v>1156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1132</v>
      </c>
    </row>
    <row r="15" spans="1:15" x14ac:dyDescent="0.2">
      <c r="E15" s="55" t="str">
        <f>B15&amp;"|"&amp;C15&amp;"|"&amp;D15</f>
        <v>||</v>
      </c>
      <c r="F15" s="115" t="str">
        <f>_xlfn.IFNA(INDEX(Cascade!$H:$H,MATCH($E15,Cascade!$E:$E,0)),"")</f>
        <v/>
      </c>
      <c r="G15" s="115" t="str">
        <f>_xlfn.IFNA(INDEX(HTS!$CA:$CA,MATCH($E15,HTS!$E:$E,0)),"")</f>
        <v/>
      </c>
      <c r="H15" s="115" t="str">
        <f>_xlfn.IFNA(INDEX(AGYW!$U:$U,MATCH($E15,AGYW!$E:$E,0)),"")</f>
        <v/>
      </c>
      <c r="I15" s="115" t="str">
        <f>_xlfn.IFNA(INDEX(AGYW!$V:$V,MATCH($E15,AGYW!$E:$E,0)),"")</f>
        <v/>
      </c>
    </row>
  </sheetData>
  <conditionalFormatting sqref="L1:L1048576 O1:O1048576">
    <cfRule type="expression" dxfId="20" priority="4">
      <formula>AND(ISNUMBER(L1),SUM($L1)&gt;SUM($O1))</formula>
    </cfRule>
  </conditionalFormatting>
  <conditionalFormatting sqref="H1:I1048576">
    <cfRule type="expression" dxfId="19" priority="2">
      <formula>AND(ROW(H1)&gt;14,$E1&lt;&gt;"",NOT(OR($C1="10-14",$C1="15-19",$C1="20-24",$C1="25-29")))</formula>
    </cfRule>
    <cfRule type="expression" dxfId="18" priority="3">
      <formula>AND(ROW(H1)&gt;14,$E1&lt;&gt;"",$D1="Males")</formula>
    </cfRule>
  </conditionalFormatting>
  <conditionalFormatting sqref="F1:F1048576">
    <cfRule type="expression" dxfId="1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activeCell="L15" sqref="L15"/>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1126</v>
      </c>
      <c r="F3" s="194" t="s">
        <v>1127</v>
      </c>
      <c r="G3" s="285" t="s">
        <v>1128</v>
      </c>
      <c r="H3" s="286" t="s">
        <v>1122</v>
      </c>
      <c r="I3" s="286" t="s">
        <v>1123</v>
      </c>
      <c r="J3" s="109" t="s">
        <v>1124</v>
      </c>
      <c r="K3" s="109" t="s">
        <v>1125</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1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851</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853</v>
      </c>
      <c r="CG1" s="160"/>
      <c r="CH1" s="401"/>
      <c r="CI1" s="50"/>
      <c r="CJ1" s="454"/>
      <c r="CK1" s="160"/>
      <c r="CL1" s="160"/>
      <c r="CM1" s="160"/>
      <c r="CN1" s="401"/>
      <c r="CO1" s="347"/>
      <c r="CP1" s="454"/>
      <c r="CQ1" s="160"/>
      <c r="CR1" s="160"/>
      <c r="CS1" s="160"/>
      <c r="CT1" s="401"/>
      <c r="CU1" s="50"/>
      <c r="CV1" s="454"/>
      <c r="CW1" s="160" t="s">
        <v>850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858</v>
      </c>
      <c r="CG2" s="161"/>
      <c r="CH2" s="402"/>
      <c r="CI2" s="52"/>
      <c r="CJ2" s="455"/>
      <c r="CK2" s="161" t="s">
        <v>855</v>
      </c>
      <c r="CL2" s="161"/>
      <c r="CM2" s="161"/>
      <c r="CN2" s="402"/>
      <c r="CO2" s="348"/>
      <c r="CP2" s="455"/>
      <c r="CQ2" s="161" t="s">
        <v>854</v>
      </c>
      <c r="CR2" s="161"/>
      <c r="CS2" s="161"/>
      <c r="CT2" s="402"/>
      <c r="CU2" s="52"/>
      <c r="CV2" s="455"/>
      <c r="CW2" s="203" t="s">
        <v>849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914</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944</v>
      </c>
      <c r="CI3" s="443" t="s">
        <v>942</v>
      </c>
      <c r="CJ3" s="455"/>
      <c r="CK3" s="161"/>
      <c r="CL3" s="161"/>
      <c r="CM3" s="161"/>
      <c r="CN3" s="442" t="s">
        <v>944</v>
      </c>
      <c r="CO3" s="444" t="s">
        <v>942</v>
      </c>
      <c r="CP3" s="455"/>
      <c r="CQ3" s="161"/>
      <c r="CR3" s="161"/>
      <c r="CS3" s="161"/>
      <c r="CT3" s="442" t="s">
        <v>944</v>
      </c>
      <c r="CU3" s="443" t="s">
        <v>942</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852</v>
      </c>
      <c r="B8" s="425" t="s">
        <v>852</v>
      </c>
      <c r="C8" s="425" t="s">
        <v>852</v>
      </c>
      <c r="D8" s="425" t="s">
        <v>852</v>
      </c>
      <c r="E8" s="431" t="s">
        <v>852</v>
      </c>
      <c r="F8" s="434" t="s">
        <v>852</v>
      </c>
      <c r="G8" s="449" t="s">
        <v>852</v>
      </c>
      <c r="H8" s="468" t="s">
        <v>852</v>
      </c>
      <c r="I8" s="437" t="s">
        <v>852</v>
      </c>
      <c r="J8" s="437" t="s">
        <v>852</v>
      </c>
      <c r="K8" s="437" t="s">
        <v>852</v>
      </c>
      <c r="L8" s="437" t="s">
        <v>852</v>
      </c>
      <c r="M8" s="437" t="s">
        <v>852</v>
      </c>
      <c r="N8" s="437" t="s">
        <v>852</v>
      </c>
      <c r="O8" s="437" t="s">
        <v>852</v>
      </c>
      <c r="P8" s="437" t="s">
        <v>852</v>
      </c>
      <c r="Q8" s="437" t="s">
        <v>852</v>
      </c>
      <c r="R8" s="437" t="s">
        <v>852</v>
      </c>
      <c r="S8" s="437" t="s">
        <v>852</v>
      </c>
      <c r="T8" s="437" t="s">
        <v>852</v>
      </c>
      <c r="U8" s="438" t="s">
        <v>852</v>
      </c>
      <c r="V8" s="438" t="s">
        <v>852</v>
      </c>
      <c r="W8" s="438" t="s">
        <v>852</v>
      </c>
      <c r="X8" s="438" t="s">
        <v>852</v>
      </c>
      <c r="Y8" s="438" t="s">
        <v>852</v>
      </c>
      <c r="Z8" s="438" t="s">
        <v>852</v>
      </c>
      <c r="AA8" s="438" t="s">
        <v>852</v>
      </c>
      <c r="AB8" s="438" t="s">
        <v>852</v>
      </c>
      <c r="AC8" s="438" t="s">
        <v>852</v>
      </c>
      <c r="AD8" s="438" t="s">
        <v>852</v>
      </c>
      <c r="AE8" s="438" t="s">
        <v>852</v>
      </c>
      <c r="AF8" s="438" t="s">
        <v>852</v>
      </c>
      <c r="AG8" s="438" t="s">
        <v>852</v>
      </c>
      <c r="AH8" s="438" t="s">
        <v>852</v>
      </c>
      <c r="AI8" s="438" t="s">
        <v>852</v>
      </c>
      <c r="AJ8" s="438" t="s">
        <v>852</v>
      </c>
      <c r="AK8" s="438" t="s">
        <v>852</v>
      </c>
      <c r="AL8" s="438" t="s">
        <v>852</v>
      </c>
      <c r="AM8" s="438" t="s">
        <v>852</v>
      </c>
      <c r="AN8" s="438" t="s">
        <v>852</v>
      </c>
      <c r="AO8" s="438" t="s">
        <v>852</v>
      </c>
      <c r="AP8" s="438" t="s">
        <v>852</v>
      </c>
      <c r="AQ8" s="438" t="s">
        <v>852</v>
      </c>
      <c r="AR8" s="438" t="s">
        <v>852</v>
      </c>
      <c r="AS8" s="438" t="s">
        <v>852</v>
      </c>
      <c r="AT8" s="438" t="s">
        <v>852</v>
      </c>
      <c r="AU8" s="438" t="s">
        <v>852</v>
      </c>
      <c r="AV8" s="438" t="s">
        <v>852</v>
      </c>
      <c r="AW8" s="438" t="s">
        <v>852</v>
      </c>
      <c r="AX8" s="438" t="s">
        <v>852</v>
      </c>
      <c r="AY8" s="438" t="s">
        <v>852</v>
      </c>
      <c r="AZ8" s="438" t="s">
        <v>852</v>
      </c>
      <c r="BA8" s="438" t="s">
        <v>852</v>
      </c>
      <c r="BB8" s="438" t="s">
        <v>852</v>
      </c>
      <c r="BC8" s="438" t="s">
        <v>852</v>
      </c>
      <c r="BD8" s="438" t="s">
        <v>852</v>
      </c>
      <c r="BE8" s="438" t="s">
        <v>852</v>
      </c>
      <c r="BF8" s="438" t="s">
        <v>852</v>
      </c>
      <c r="BG8" s="438" t="s">
        <v>852</v>
      </c>
      <c r="BH8" s="438" t="s">
        <v>852</v>
      </c>
      <c r="BI8" s="438" t="s">
        <v>852</v>
      </c>
      <c r="BJ8" s="438" t="s">
        <v>852</v>
      </c>
      <c r="BK8" s="438" t="s">
        <v>852</v>
      </c>
      <c r="BL8" s="438" t="s">
        <v>852</v>
      </c>
      <c r="BM8" s="438" t="s">
        <v>852</v>
      </c>
      <c r="BN8" s="438" t="s">
        <v>852</v>
      </c>
      <c r="BO8" s="438" t="s">
        <v>852</v>
      </c>
      <c r="BP8" s="438" t="s">
        <v>852</v>
      </c>
      <c r="BQ8" s="438" t="s">
        <v>852</v>
      </c>
      <c r="BR8" s="438" t="s">
        <v>852</v>
      </c>
      <c r="BS8" s="438" t="s">
        <v>852</v>
      </c>
      <c r="BT8" s="438" t="s">
        <v>852</v>
      </c>
      <c r="BU8" s="438" t="s">
        <v>852</v>
      </c>
      <c r="BV8" s="438" t="s">
        <v>852</v>
      </c>
      <c r="BW8" s="438" t="s">
        <v>852</v>
      </c>
      <c r="BX8" s="438" t="s">
        <v>852</v>
      </c>
      <c r="BY8" s="438" t="s">
        <v>852</v>
      </c>
      <c r="BZ8" s="438" t="s">
        <v>852</v>
      </c>
      <c r="CA8" s="438" t="s">
        <v>852</v>
      </c>
      <c r="CB8" s="438" t="s">
        <v>852</v>
      </c>
      <c r="CC8" s="438" t="s">
        <v>852</v>
      </c>
      <c r="CD8" s="438" t="s">
        <v>852</v>
      </c>
      <c r="CE8" s="472" t="s">
        <v>852</v>
      </c>
      <c r="CF8" s="426" t="s">
        <v>852</v>
      </c>
      <c r="CG8" s="426" t="s">
        <v>852</v>
      </c>
      <c r="CH8" s="428" t="s">
        <v>852</v>
      </c>
      <c r="CI8" s="427" t="s">
        <v>852</v>
      </c>
      <c r="CJ8" s="457" t="s">
        <v>852</v>
      </c>
      <c r="CK8" s="426" t="s">
        <v>852</v>
      </c>
      <c r="CL8" s="426" t="s">
        <v>852</v>
      </c>
      <c r="CM8" s="426" t="s">
        <v>852</v>
      </c>
      <c r="CN8" s="428" t="s">
        <v>852</v>
      </c>
      <c r="CO8" s="429" t="s">
        <v>852</v>
      </c>
      <c r="CP8" s="457" t="s">
        <v>852</v>
      </c>
      <c r="CQ8" s="426" t="s">
        <v>852</v>
      </c>
      <c r="CR8" s="426" t="s">
        <v>852</v>
      </c>
      <c r="CS8" s="426" t="s">
        <v>852</v>
      </c>
      <c r="CT8" s="428" t="s">
        <v>852</v>
      </c>
      <c r="CU8" s="427" t="s">
        <v>852</v>
      </c>
      <c r="CV8" s="457" t="s">
        <v>852</v>
      </c>
      <c r="CW8" s="430" t="s">
        <v>852</v>
      </c>
      <c r="CX8" s="430" t="s">
        <v>852</v>
      </c>
      <c r="CY8" s="430" t="s">
        <v>852</v>
      </c>
      <c r="CZ8" s="430" t="s">
        <v>852</v>
      </c>
      <c r="DA8" s="430" t="s">
        <v>852</v>
      </c>
      <c r="DB8" s="430" t="s">
        <v>852</v>
      </c>
      <c r="DC8" s="430" t="s">
        <v>852</v>
      </c>
      <c r="DD8" s="430" t="s">
        <v>852</v>
      </c>
      <c r="DE8" s="430" t="s">
        <v>852</v>
      </c>
      <c r="DF8" s="430" t="s">
        <v>852</v>
      </c>
      <c r="DG8" s="430" t="s">
        <v>852</v>
      </c>
      <c r="DH8" s="430" t="s">
        <v>852</v>
      </c>
      <c r="DI8" s="430" t="s">
        <v>852</v>
      </c>
      <c r="DJ8" s="430" t="s">
        <v>852</v>
      </c>
      <c r="DK8" s="430" t="s">
        <v>852</v>
      </c>
      <c r="DL8" s="430" t="s">
        <v>852</v>
      </c>
      <c r="DM8" s="430" t="s">
        <v>852</v>
      </c>
      <c r="DN8" s="430" t="s">
        <v>852</v>
      </c>
      <c r="DO8" s="430" t="s">
        <v>852</v>
      </c>
      <c r="DP8" s="430" t="s">
        <v>852</v>
      </c>
      <c r="DQ8" s="430" t="s">
        <v>852</v>
      </c>
      <c r="DR8" s="430" t="s">
        <v>852</v>
      </c>
      <c r="DS8" s="430" t="s">
        <v>852</v>
      </c>
      <c r="DT8" s="430" t="s">
        <v>852</v>
      </c>
      <c r="DU8" s="430" t="s">
        <v>852</v>
      </c>
      <c r="DV8" s="430" t="s">
        <v>852</v>
      </c>
      <c r="DW8" s="430" t="s">
        <v>852</v>
      </c>
      <c r="DX8" s="430" t="s">
        <v>852</v>
      </c>
      <c r="DY8" s="430" t="s">
        <v>852</v>
      </c>
      <c r="DZ8" s="430" t="s">
        <v>852</v>
      </c>
      <c r="EA8" s="430" t="s">
        <v>852</v>
      </c>
      <c r="EB8" s="430" t="s">
        <v>852</v>
      </c>
      <c r="EC8" s="430" t="s">
        <v>852</v>
      </c>
      <c r="ED8" s="430" t="s">
        <v>852</v>
      </c>
      <c r="EE8" s="430" t="s">
        <v>852</v>
      </c>
      <c r="EF8" s="430" t="s">
        <v>852</v>
      </c>
      <c r="EG8" s="430" t="s">
        <v>852</v>
      </c>
      <c r="EH8" s="430" t="s">
        <v>852</v>
      </c>
      <c r="EI8" s="430" t="s">
        <v>852</v>
      </c>
      <c r="EJ8" s="430" t="s">
        <v>852</v>
      </c>
      <c r="EK8" s="430" t="s">
        <v>852</v>
      </c>
      <c r="EL8" s="430" t="s">
        <v>852</v>
      </c>
      <c r="EM8" s="430" t="s">
        <v>852</v>
      </c>
      <c r="EN8" s="430" t="s">
        <v>852</v>
      </c>
      <c r="EO8" s="430" t="s">
        <v>852</v>
      </c>
      <c r="EP8" s="430" t="s">
        <v>852</v>
      </c>
      <c r="EQ8" s="430" t="s">
        <v>852</v>
      </c>
      <c r="ER8" s="430" t="s">
        <v>852</v>
      </c>
      <c r="ES8" s="430" t="s">
        <v>852</v>
      </c>
      <c r="ET8" s="430" t="s">
        <v>852</v>
      </c>
      <c r="EU8" s="430" t="s">
        <v>852</v>
      </c>
      <c r="EV8" s="430" t="s">
        <v>852</v>
      </c>
      <c r="EW8" s="430" t="s">
        <v>852</v>
      </c>
      <c r="EX8" s="430" t="s">
        <v>852</v>
      </c>
      <c r="EY8" s="430" t="s">
        <v>852</v>
      </c>
      <c r="EZ8" s="430" t="s">
        <v>852</v>
      </c>
      <c r="FA8" s="430" t="s">
        <v>852</v>
      </c>
      <c r="FB8" s="430" t="s">
        <v>852</v>
      </c>
      <c r="FC8" s="430" t="s">
        <v>852</v>
      </c>
      <c r="FD8" s="430" t="s">
        <v>852</v>
      </c>
      <c r="FE8" s="430" t="s">
        <v>852</v>
      </c>
      <c r="FF8" s="430" t="s">
        <v>852</v>
      </c>
      <c r="FG8" s="430" t="s">
        <v>852</v>
      </c>
      <c r="FH8" s="430" t="s">
        <v>852</v>
      </c>
      <c r="FI8" s="430" t="s">
        <v>852</v>
      </c>
      <c r="FJ8" s="430" t="s">
        <v>852</v>
      </c>
      <c r="FK8" s="430" t="s">
        <v>852</v>
      </c>
      <c r="FL8" s="430" t="s">
        <v>852</v>
      </c>
      <c r="FM8" s="430" t="s">
        <v>852</v>
      </c>
      <c r="FN8" s="430" t="s">
        <v>852</v>
      </c>
      <c r="FO8" s="430" t="s">
        <v>852</v>
      </c>
      <c r="FP8" s="430" t="s">
        <v>852</v>
      </c>
      <c r="FQ8" s="430" t="s">
        <v>852</v>
      </c>
      <c r="FR8" s="430" t="s">
        <v>852</v>
      </c>
      <c r="FS8" s="430" t="s">
        <v>852</v>
      </c>
    </row>
    <row r="9" spans="1:175" x14ac:dyDescent="0.2">
      <c r="A9" s="425" t="s">
        <v>852</v>
      </c>
      <c r="B9" s="425" t="s">
        <v>852</v>
      </c>
      <c r="C9" s="425" t="s">
        <v>852</v>
      </c>
      <c r="D9" s="425" t="s">
        <v>852</v>
      </c>
      <c r="E9" s="431" t="s">
        <v>852</v>
      </c>
      <c r="F9" s="434" t="s">
        <v>852</v>
      </c>
      <c r="G9" s="449" t="s">
        <v>852</v>
      </c>
      <c r="H9" s="468" t="s">
        <v>852</v>
      </c>
      <c r="I9" s="437" t="s">
        <v>852</v>
      </c>
      <c r="J9" s="437" t="s">
        <v>852</v>
      </c>
      <c r="K9" s="437" t="s">
        <v>852</v>
      </c>
      <c r="L9" s="437" t="s">
        <v>852</v>
      </c>
      <c r="M9" s="437" t="s">
        <v>852</v>
      </c>
      <c r="N9" s="437" t="s">
        <v>852</v>
      </c>
      <c r="O9" s="437" t="s">
        <v>852</v>
      </c>
      <c r="P9" s="437" t="s">
        <v>852</v>
      </c>
      <c r="Q9" s="437" t="s">
        <v>852</v>
      </c>
      <c r="R9" s="437" t="s">
        <v>852</v>
      </c>
      <c r="S9" s="437" t="s">
        <v>852</v>
      </c>
      <c r="T9" s="437" t="s">
        <v>852</v>
      </c>
      <c r="U9" s="438" t="s">
        <v>852</v>
      </c>
      <c r="V9" s="438" t="s">
        <v>852</v>
      </c>
      <c r="W9" s="438" t="s">
        <v>852</v>
      </c>
      <c r="X9" s="438" t="s">
        <v>852</v>
      </c>
      <c r="Y9" s="438" t="s">
        <v>852</v>
      </c>
      <c r="Z9" s="438" t="s">
        <v>852</v>
      </c>
      <c r="AA9" s="438" t="s">
        <v>852</v>
      </c>
      <c r="AB9" s="438" t="s">
        <v>852</v>
      </c>
      <c r="AC9" s="438" t="s">
        <v>852</v>
      </c>
      <c r="AD9" s="438" t="s">
        <v>852</v>
      </c>
      <c r="AE9" s="438" t="s">
        <v>852</v>
      </c>
      <c r="AF9" s="438" t="s">
        <v>852</v>
      </c>
      <c r="AG9" s="438" t="s">
        <v>852</v>
      </c>
      <c r="AH9" s="438" t="s">
        <v>852</v>
      </c>
      <c r="AI9" s="438" t="s">
        <v>852</v>
      </c>
      <c r="AJ9" s="438" t="s">
        <v>852</v>
      </c>
      <c r="AK9" s="438" t="s">
        <v>852</v>
      </c>
      <c r="AL9" s="438" t="s">
        <v>852</v>
      </c>
      <c r="AM9" s="438" t="s">
        <v>852</v>
      </c>
      <c r="AN9" s="438" t="s">
        <v>852</v>
      </c>
      <c r="AO9" s="438" t="s">
        <v>852</v>
      </c>
      <c r="AP9" s="438" t="s">
        <v>852</v>
      </c>
      <c r="AQ9" s="438" t="s">
        <v>852</v>
      </c>
      <c r="AR9" s="438" t="s">
        <v>852</v>
      </c>
      <c r="AS9" s="438" t="s">
        <v>852</v>
      </c>
      <c r="AT9" s="438" t="s">
        <v>852</v>
      </c>
      <c r="AU9" s="438" t="s">
        <v>852</v>
      </c>
      <c r="AV9" s="438" t="s">
        <v>852</v>
      </c>
      <c r="AW9" s="438" t="s">
        <v>852</v>
      </c>
      <c r="AX9" s="438" t="s">
        <v>852</v>
      </c>
      <c r="AY9" s="438" t="s">
        <v>852</v>
      </c>
      <c r="AZ9" s="438" t="s">
        <v>852</v>
      </c>
      <c r="BA9" s="438" t="s">
        <v>852</v>
      </c>
      <c r="BB9" s="438" t="s">
        <v>852</v>
      </c>
      <c r="BC9" s="438" t="s">
        <v>852</v>
      </c>
      <c r="BD9" s="438" t="s">
        <v>852</v>
      </c>
      <c r="BE9" s="438" t="s">
        <v>852</v>
      </c>
      <c r="BF9" s="438" t="s">
        <v>852</v>
      </c>
      <c r="BG9" s="438" t="s">
        <v>852</v>
      </c>
      <c r="BH9" s="438" t="s">
        <v>852</v>
      </c>
      <c r="BI9" s="438" t="s">
        <v>852</v>
      </c>
      <c r="BJ9" s="438" t="s">
        <v>852</v>
      </c>
      <c r="BK9" s="438" t="s">
        <v>852</v>
      </c>
      <c r="BL9" s="438" t="s">
        <v>852</v>
      </c>
      <c r="BM9" s="438" t="s">
        <v>852</v>
      </c>
      <c r="BN9" s="438" t="s">
        <v>852</v>
      </c>
      <c r="BO9" s="438" t="s">
        <v>852</v>
      </c>
      <c r="BP9" s="438" t="s">
        <v>852</v>
      </c>
      <c r="BQ9" s="438" t="s">
        <v>852</v>
      </c>
      <c r="BR9" s="438" t="s">
        <v>852</v>
      </c>
      <c r="BS9" s="438" t="s">
        <v>852</v>
      </c>
      <c r="BT9" s="438" t="s">
        <v>852</v>
      </c>
      <c r="BU9" s="438" t="s">
        <v>852</v>
      </c>
      <c r="BV9" s="438" t="s">
        <v>852</v>
      </c>
      <c r="BW9" s="438" t="s">
        <v>852</v>
      </c>
      <c r="BX9" s="438" t="s">
        <v>852</v>
      </c>
      <c r="BY9" s="438" t="s">
        <v>852</v>
      </c>
      <c r="BZ9" s="438" t="s">
        <v>852</v>
      </c>
      <c r="CA9" s="438" t="s">
        <v>852</v>
      </c>
      <c r="CB9" s="438" t="s">
        <v>852</v>
      </c>
      <c r="CC9" s="438" t="s">
        <v>852</v>
      </c>
      <c r="CD9" s="438" t="s">
        <v>852</v>
      </c>
      <c r="CE9" s="472" t="s">
        <v>852</v>
      </c>
      <c r="CF9" s="426" t="s">
        <v>852</v>
      </c>
      <c r="CG9" s="426" t="s">
        <v>852</v>
      </c>
      <c r="CH9" s="428" t="s">
        <v>852</v>
      </c>
      <c r="CI9" s="427" t="s">
        <v>852</v>
      </c>
      <c r="CJ9" s="457" t="s">
        <v>852</v>
      </c>
      <c r="CK9" s="426" t="s">
        <v>852</v>
      </c>
      <c r="CL9" s="426" t="s">
        <v>852</v>
      </c>
      <c r="CM9" s="426" t="s">
        <v>852</v>
      </c>
      <c r="CN9" s="428" t="s">
        <v>852</v>
      </c>
      <c r="CO9" s="429" t="s">
        <v>852</v>
      </c>
      <c r="CP9" s="457" t="s">
        <v>852</v>
      </c>
      <c r="CQ9" s="426" t="s">
        <v>852</v>
      </c>
      <c r="CR9" s="426" t="s">
        <v>852</v>
      </c>
      <c r="CS9" s="426" t="s">
        <v>852</v>
      </c>
      <c r="CT9" s="428" t="s">
        <v>852</v>
      </c>
      <c r="CU9" s="427" t="s">
        <v>852</v>
      </c>
      <c r="CV9" s="457" t="s">
        <v>852</v>
      </c>
      <c r="CW9" s="430" t="s">
        <v>852</v>
      </c>
      <c r="CX9" s="430" t="s">
        <v>852</v>
      </c>
      <c r="CY9" s="430" t="s">
        <v>852</v>
      </c>
      <c r="CZ9" s="430" t="s">
        <v>852</v>
      </c>
      <c r="DA9" s="430" t="s">
        <v>852</v>
      </c>
      <c r="DB9" s="430" t="s">
        <v>852</v>
      </c>
      <c r="DC9" s="430" t="s">
        <v>852</v>
      </c>
      <c r="DD9" s="430" t="s">
        <v>852</v>
      </c>
      <c r="DE9" s="430" t="s">
        <v>852</v>
      </c>
      <c r="DF9" s="430" t="s">
        <v>852</v>
      </c>
      <c r="DG9" s="430" t="s">
        <v>852</v>
      </c>
      <c r="DH9" s="430" t="s">
        <v>852</v>
      </c>
      <c r="DI9" s="430" t="s">
        <v>852</v>
      </c>
      <c r="DJ9" s="430" t="s">
        <v>852</v>
      </c>
      <c r="DK9" s="430" t="s">
        <v>852</v>
      </c>
      <c r="DL9" s="430" t="s">
        <v>852</v>
      </c>
      <c r="DM9" s="430" t="s">
        <v>852</v>
      </c>
      <c r="DN9" s="430" t="s">
        <v>852</v>
      </c>
      <c r="DO9" s="430" t="s">
        <v>852</v>
      </c>
      <c r="DP9" s="430" t="s">
        <v>852</v>
      </c>
      <c r="DQ9" s="430" t="s">
        <v>852</v>
      </c>
      <c r="DR9" s="430" t="s">
        <v>852</v>
      </c>
      <c r="DS9" s="430" t="s">
        <v>852</v>
      </c>
      <c r="DT9" s="430" t="s">
        <v>852</v>
      </c>
      <c r="DU9" s="430" t="s">
        <v>852</v>
      </c>
      <c r="DV9" s="430" t="s">
        <v>852</v>
      </c>
      <c r="DW9" s="430" t="s">
        <v>852</v>
      </c>
      <c r="DX9" s="430" t="s">
        <v>852</v>
      </c>
      <c r="DY9" s="430" t="s">
        <v>852</v>
      </c>
      <c r="DZ9" s="430" t="s">
        <v>852</v>
      </c>
      <c r="EA9" s="430" t="s">
        <v>852</v>
      </c>
      <c r="EB9" s="430" t="s">
        <v>852</v>
      </c>
      <c r="EC9" s="430" t="s">
        <v>852</v>
      </c>
      <c r="ED9" s="430" t="s">
        <v>852</v>
      </c>
      <c r="EE9" s="430" t="s">
        <v>852</v>
      </c>
      <c r="EF9" s="430" t="s">
        <v>852</v>
      </c>
      <c r="EG9" s="430" t="s">
        <v>852</v>
      </c>
      <c r="EH9" s="430" t="s">
        <v>852</v>
      </c>
      <c r="EI9" s="430" t="s">
        <v>852</v>
      </c>
      <c r="EJ9" s="430" t="s">
        <v>852</v>
      </c>
      <c r="EK9" s="430" t="s">
        <v>852</v>
      </c>
      <c r="EL9" s="430" t="s">
        <v>852</v>
      </c>
      <c r="EM9" s="430" t="s">
        <v>852</v>
      </c>
      <c r="EN9" s="430" t="s">
        <v>852</v>
      </c>
      <c r="EO9" s="430" t="s">
        <v>852</v>
      </c>
      <c r="EP9" s="430" t="s">
        <v>852</v>
      </c>
      <c r="EQ9" s="430" t="s">
        <v>852</v>
      </c>
      <c r="ER9" s="430" t="s">
        <v>852</v>
      </c>
      <c r="ES9" s="430" t="s">
        <v>852</v>
      </c>
      <c r="ET9" s="430" t="s">
        <v>852</v>
      </c>
      <c r="EU9" s="430" t="s">
        <v>852</v>
      </c>
      <c r="EV9" s="430" t="s">
        <v>852</v>
      </c>
      <c r="EW9" s="430" t="s">
        <v>852</v>
      </c>
      <c r="EX9" s="430" t="s">
        <v>852</v>
      </c>
      <c r="EY9" s="430" t="s">
        <v>852</v>
      </c>
      <c r="EZ9" s="430" t="s">
        <v>852</v>
      </c>
      <c r="FA9" s="430" t="s">
        <v>852</v>
      </c>
      <c r="FB9" s="430" t="s">
        <v>852</v>
      </c>
      <c r="FC9" s="430" t="s">
        <v>852</v>
      </c>
      <c r="FD9" s="430" t="s">
        <v>852</v>
      </c>
      <c r="FE9" s="430" t="s">
        <v>852</v>
      </c>
      <c r="FF9" s="430" t="s">
        <v>852</v>
      </c>
      <c r="FG9" s="430" t="s">
        <v>852</v>
      </c>
      <c r="FH9" s="430" t="s">
        <v>852</v>
      </c>
      <c r="FI9" s="430" t="s">
        <v>852</v>
      </c>
      <c r="FJ9" s="430" t="s">
        <v>852</v>
      </c>
      <c r="FK9" s="430" t="s">
        <v>852</v>
      </c>
      <c r="FL9" s="430" t="s">
        <v>852</v>
      </c>
      <c r="FM9" s="430" t="s">
        <v>852</v>
      </c>
      <c r="FN9" s="430" t="s">
        <v>852</v>
      </c>
      <c r="FO9" s="430" t="s">
        <v>852</v>
      </c>
      <c r="FP9" s="430" t="s">
        <v>852</v>
      </c>
      <c r="FQ9" s="430" t="s">
        <v>852</v>
      </c>
      <c r="FR9" s="430" t="s">
        <v>852</v>
      </c>
      <c r="FS9" s="430" t="s">
        <v>852</v>
      </c>
    </row>
    <row r="10" spans="1:175" x14ac:dyDescent="0.2">
      <c r="A10" s="425" t="s">
        <v>852</v>
      </c>
      <c r="B10" s="425" t="s">
        <v>852</v>
      </c>
      <c r="C10" s="425" t="s">
        <v>852</v>
      </c>
      <c r="D10" s="425" t="s">
        <v>852</v>
      </c>
      <c r="E10" s="431" t="s">
        <v>852</v>
      </c>
      <c r="F10" s="434" t="s">
        <v>852</v>
      </c>
      <c r="G10" s="449" t="s">
        <v>852</v>
      </c>
      <c r="H10" s="468" t="s">
        <v>852</v>
      </c>
      <c r="I10" s="437" t="s">
        <v>852</v>
      </c>
      <c r="J10" s="437" t="s">
        <v>852</v>
      </c>
      <c r="K10" s="437" t="s">
        <v>852</v>
      </c>
      <c r="L10" s="437" t="s">
        <v>852</v>
      </c>
      <c r="M10" s="437" t="s">
        <v>852</v>
      </c>
      <c r="N10" s="437" t="s">
        <v>852</v>
      </c>
      <c r="O10" s="437" t="s">
        <v>852</v>
      </c>
      <c r="P10" s="437" t="s">
        <v>852</v>
      </c>
      <c r="Q10" s="437" t="s">
        <v>852</v>
      </c>
      <c r="R10" s="437" t="s">
        <v>852</v>
      </c>
      <c r="S10" s="437" t="s">
        <v>852</v>
      </c>
      <c r="T10" s="437" t="s">
        <v>852</v>
      </c>
      <c r="U10" s="438" t="s">
        <v>852</v>
      </c>
      <c r="V10" s="438" t="s">
        <v>852</v>
      </c>
      <c r="W10" s="438" t="s">
        <v>852</v>
      </c>
      <c r="X10" s="438" t="s">
        <v>852</v>
      </c>
      <c r="Y10" s="438" t="s">
        <v>852</v>
      </c>
      <c r="Z10" s="438" t="s">
        <v>852</v>
      </c>
      <c r="AA10" s="438" t="s">
        <v>852</v>
      </c>
      <c r="AB10" s="438" t="s">
        <v>852</v>
      </c>
      <c r="AC10" s="438" t="s">
        <v>852</v>
      </c>
      <c r="AD10" s="438" t="s">
        <v>852</v>
      </c>
      <c r="AE10" s="438" t="s">
        <v>852</v>
      </c>
      <c r="AF10" s="438" t="s">
        <v>852</v>
      </c>
      <c r="AG10" s="438" t="s">
        <v>852</v>
      </c>
      <c r="AH10" s="438" t="s">
        <v>852</v>
      </c>
      <c r="AI10" s="438" t="s">
        <v>852</v>
      </c>
      <c r="AJ10" s="438" t="s">
        <v>852</v>
      </c>
      <c r="AK10" s="438" t="s">
        <v>852</v>
      </c>
      <c r="AL10" s="438" t="s">
        <v>852</v>
      </c>
      <c r="AM10" s="438" t="s">
        <v>852</v>
      </c>
      <c r="AN10" s="438" t="s">
        <v>852</v>
      </c>
      <c r="AO10" s="438" t="s">
        <v>852</v>
      </c>
      <c r="AP10" s="438" t="s">
        <v>852</v>
      </c>
      <c r="AQ10" s="438" t="s">
        <v>852</v>
      </c>
      <c r="AR10" s="438" t="s">
        <v>852</v>
      </c>
      <c r="AS10" s="438" t="s">
        <v>852</v>
      </c>
      <c r="AT10" s="438" t="s">
        <v>852</v>
      </c>
      <c r="AU10" s="438" t="s">
        <v>852</v>
      </c>
      <c r="AV10" s="438" t="s">
        <v>852</v>
      </c>
      <c r="AW10" s="438" t="s">
        <v>852</v>
      </c>
      <c r="AX10" s="438" t="s">
        <v>852</v>
      </c>
      <c r="AY10" s="438" t="s">
        <v>852</v>
      </c>
      <c r="AZ10" s="438" t="s">
        <v>852</v>
      </c>
      <c r="BA10" s="438" t="s">
        <v>852</v>
      </c>
      <c r="BB10" s="438" t="s">
        <v>852</v>
      </c>
      <c r="BC10" s="438" t="s">
        <v>852</v>
      </c>
      <c r="BD10" s="438" t="s">
        <v>852</v>
      </c>
      <c r="BE10" s="438" t="s">
        <v>852</v>
      </c>
      <c r="BF10" s="438" t="s">
        <v>852</v>
      </c>
      <c r="BG10" s="438" t="s">
        <v>852</v>
      </c>
      <c r="BH10" s="438" t="s">
        <v>852</v>
      </c>
      <c r="BI10" s="438" t="s">
        <v>852</v>
      </c>
      <c r="BJ10" s="438" t="s">
        <v>852</v>
      </c>
      <c r="BK10" s="438" t="s">
        <v>852</v>
      </c>
      <c r="BL10" s="438" t="s">
        <v>852</v>
      </c>
      <c r="BM10" s="438" t="s">
        <v>852</v>
      </c>
      <c r="BN10" s="438" t="s">
        <v>852</v>
      </c>
      <c r="BO10" s="438" t="s">
        <v>852</v>
      </c>
      <c r="BP10" s="438" t="s">
        <v>852</v>
      </c>
      <c r="BQ10" s="438" t="s">
        <v>852</v>
      </c>
      <c r="BR10" s="438" t="s">
        <v>852</v>
      </c>
      <c r="BS10" s="438" t="s">
        <v>852</v>
      </c>
      <c r="BT10" s="438" t="s">
        <v>852</v>
      </c>
      <c r="BU10" s="438" t="s">
        <v>852</v>
      </c>
      <c r="BV10" s="438" t="s">
        <v>852</v>
      </c>
      <c r="BW10" s="438" t="s">
        <v>852</v>
      </c>
      <c r="BX10" s="438" t="s">
        <v>852</v>
      </c>
      <c r="BY10" s="438" t="s">
        <v>852</v>
      </c>
      <c r="BZ10" s="438" t="s">
        <v>852</v>
      </c>
      <c r="CA10" s="438" t="s">
        <v>852</v>
      </c>
      <c r="CB10" s="438" t="s">
        <v>852</v>
      </c>
      <c r="CC10" s="438" t="s">
        <v>852</v>
      </c>
      <c r="CD10" s="438" t="s">
        <v>852</v>
      </c>
      <c r="CE10" s="472" t="s">
        <v>852</v>
      </c>
      <c r="CF10" s="426" t="s">
        <v>852</v>
      </c>
      <c r="CG10" s="426" t="s">
        <v>852</v>
      </c>
      <c r="CH10" s="428" t="s">
        <v>852</v>
      </c>
      <c r="CI10" s="427" t="s">
        <v>852</v>
      </c>
      <c r="CJ10" s="457" t="s">
        <v>852</v>
      </c>
      <c r="CK10" s="426" t="s">
        <v>852</v>
      </c>
      <c r="CL10" s="426" t="s">
        <v>852</v>
      </c>
      <c r="CM10" s="426" t="s">
        <v>852</v>
      </c>
      <c r="CN10" s="428" t="s">
        <v>852</v>
      </c>
      <c r="CO10" s="429" t="s">
        <v>852</v>
      </c>
      <c r="CP10" s="457" t="s">
        <v>852</v>
      </c>
      <c r="CQ10" s="426" t="s">
        <v>852</v>
      </c>
      <c r="CR10" s="426" t="s">
        <v>852</v>
      </c>
      <c r="CS10" s="426" t="s">
        <v>852</v>
      </c>
      <c r="CT10" s="428" t="s">
        <v>852</v>
      </c>
      <c r="CU10" s="427" t="s">
        <v>852</v>
      </c>
      <c r="CV10" s="457" t="s">
        <v>852</v>
      </c>
      <c r="CW10" s="430" t="s">
        <v>852</v>
      </c>
      <c r="CX10" s="430" t="s">
        <v>852</v>
      </c>
      <c r="CY10" s="430" t="s">
        <v>852</v>
      </c>
      <c r="CZ10" s="430" t="s">
        <v>852</v>
      </c>
      <c r="DA10" s="430" t="s">
        <v>852</v>
      </c>
      <c r="DB10" s="430" t="s">
        <v>852</v>
      </c>
      <c r="DC10" s="430" t="s">
        <v>852</v>
      </c>
      <c r="DD10" s="430" t="s">
        <v>852</v>
      </c>
      <c r="DE10" s="430" t="s">
        <v>852</v>
      </c>
      <c r="DF10" s="430" t="s">
        <v>852</v>
      </c>
      <c r="DG10" s="430" t="s">
        <v>852</v>
      </c>
      <c r="DH10" s="430" t="s">
        <v>852</v>
      </c>
      <c r="DI10" s="430" t="s">
        <v>852</v>
      </c>
      <c r="DJ10" s="430" t="s">
        <v>852</v>
      </c>
      <c r="DK10" s="430" t="s">
        <v>852</v>
      </c>
      <c r="DL10" s="430" t="s">
        <v>852</v>
      </c>
      <c r="DM10" s="430" t="s">
        <v>852</v>
      </c>
      <c r="DN10" s="430" t="s">
        <v>852</v>
      </c>
      <c r="DO10" s="430" t="s">
        <v>852</v>
      </c>
      <c r="DP10" s="430" t="s">
        <v>852</v>
      </c>
      <c r="DQ10" s="430" t="s">
        <v>852</v>
      </c>
      <c r="DR10" s="430" t="s">
        <v>852</v>
      </c>
      <c r="DS10" s="430" t="s">
        <v>852</v>
      </c>
      <c r="DT10" s="430" t="s">
        <v>852</v>
      </c>
      <c r="DU10" s="430" t="s">
        <v>852</v>
      </c>
      <c r="DV10" s="430" t="s">
        <v>852</v>
      </c>
      <c r="DW10" s="430" t="s">
        <v>852</v>
      </c>
      <c r="DX10" s="430" t="s">
        <v>852</v>
      </c>
      <c r="DY10" s="430" t="s">
        <v>852</v>
      </c>
      <c r="DZ10" s="430" t="s">
        <v>852</v>
      </c>
      <c r="EA10" s="430" t="s">
        <v>852</v>
      </c>
      <c r="EB10" s="430" t="s">
        <v>852</v>
      </c>
      <c r="EC10" s="430" t="s">
        <v>852</v>
      </c>
      <c r="ED10" s="430" t="s">
        <v>852</v>
      </c>
      <c r="EE10" s="430" t="s">
        <v>852</v>
      </c>
      <c r="EF10" s="430" t="s">
        <v>852</v>
      </c>
      <c r="EG10" s="430" t="s">
        <v>852</v>
      </c>
      <c r="EH10" s="430" t="s">
        <v>852</v>
      </c>
      <c r="EI10" s="430" t="s">
        <v>852</v>
      </c>
      <c r="EJ10" s="430" t="s">
        <v>852</v>
      </c>
      <c r="EK10" s="430" t="s">
        <v>852</v>
      </c>
      <c r="EL10" s="430" t="s">
        <v>852</v>
      </c>
      <c r="EM10" s="430" t="s">
        <v>852</v>
      </c>
      <c r="EN10" s="430" t="s">
        <v>852</v>
      </c>
      <c r="EO10" s="430" t="s">
        <v>852</v>
      </c>
      <c r="EP10" s="430" t="s">
        <v>852</v>
      </c>
      <c r="EQ10" s="430" t="s">
        <v>852</v>
      </c>
      <c r="ER10" s="430" t="s">
        <v>852</v>
      </c>
      <c r="ES10" s="430" t="s">
        <v>852</v>
      </c>
      <c r="ET10" s="430" t="s">
        <v>852</v>
      </c>
      <c r="EU10" s="430" t="s">
        <v>852</v>
      </c>
      <c r="EV10" s="430" t="s">
        <v>852</v>
      </c>
      <c r="EW10" s="430" t="s">
        <v>852</v>
      </c>
      <c r="EX10" s="430" t="s">
        <v>852</v>
      </c>
      <c r="EY10" s="430" t="s">
        <v>852</v>
      </c>
      <c r="EZ10" s="430" t="s">
        <v>852</v>
      </c>
      <c r="FA10" s="430" t="s">
        <v>852</v>
      </c>
      <c r="FB10" s="430" t="s">
        <v>852</v>
      </c>
      <c r="FC10" s="430" t="s">
        <v>852</v>
      </c>
      <c r="FD10" s="430" t="s">
        <v>852</v>
      </c>
      <c r="FE10" s="430" t="s">
        <v>852</v>
      </c>
      <c r="FF10" s="430" t="s">
        <v>852</v>
      </c>
      <c r="FG10" s="430" t="s">
        <v>852</v>
      </c>
      <c r="FH10" s="430" t="s">
        <v>852</v>
      </c>
      <c r="FI10" s="430" t="s">
        <v>852</v>
      </c>
      <c r="FJ10" s="430" t="s">
        <v>852</v>
      </c>
      <c r="FK10" s="430" t="s">
        <v>852</v>
      </c>
      <c r="FL10" s="430" t="s">
        <v>852</v>
      </c>
      <c r="FM10" s="430" t="s">
        <v>852</v>
      </c>
      <c r="FN10" s="430" t="s">
        <v>852</v>
      </c>
      <c r="FO10" s="430" t="s">
        <v>852</v>
      </c>
      <c r="FP10" s="430" t="s">
        <v>852</v>
      </c>
      <c r="FQ10" s="430" t="s">
        <v>852</v>
      </c>
      <c r="FR10" s="430" t="s">
        <v>852</v>
      </c>
      <c r="FS10" s="430" t="s">
        <v>852</v>
      </c>
    </row>
    <row r="11" spans="1:175" x14ac:dyDescent="0.2">
      <c r="A11" s="425" t="s">
        <v>852</v>
      </c>
      <c r="B11" s="425" t="s">
        <v>852</v>
      </c>
      <c r="C11" s="425" t="s">
        <v>852</v>
      </c>
      <c r="D11" s="425" t="s">
        <v>852</v>
      </c>
      <c r="E11" s="431" t="s">
        <v>852</v>
      </c>
      <c r="F11" s="434" t="s">
        <v>852</v>
      </c>
      <c r="G11" s="449" t="s">
        <v>852</v>
      </c>
      <c r="H11" s="468" t="s">
        <v>852</v>
      </c>
      <c r="I11" s="437" t="s">
        <v>852</v>
      </c>
      <c r="J11" s="437" t="s">
        <v>852</v>
      </c>
      <c r="K11" s="437" t="s">
        <v>852</v>
      </c>
      <c r="L11" s="437" t="s">
        <v>852</v>
      </c>
      <c r="M11" s="437" t="s">
        <v>852</v>
      </c>
      <c r="N11" s="437" t="s">
        <v>852</v>
      </c>
      <c r="O11" s="437" t="s">
        <v>852</v>
      </c>
      <c r="P11" s="437" t="s">
        <v>852</v>
      </c>
      <c r="Q11" s="437" t="s">
        <v>852</v>
      </c>
      <c r="R11" s="437" t="s">
        <v>852</v>
      </c>
      <c r="S11" s="437" t="s">
        <v>852</v>
      </c>
      <c r="T11" s="437" t="s">
        <v>852</v>
      </c>
      <c r="U11" s="438" t="s">
        <v>852</v>
      </c>
      <c r="V11" s="438" t="s">
        <v>852</v>
      </c>
      <c r="W11" s="438" t="s">
        <v>852</v>
      </c>
      <c r="X11" s="438" t="s">
        <v>852</v>
      </c>
      <c r="Y11" s="438" t="s">
        <v>852</v>
      </c>
      <c r="Z11" s="438" t="s">
        <v>852</v>
      </c>
      <c r="AA11" s="438" t="s">
        <v>852</v>
      </c>
      <c r="AB11" s="438" t="s">
        <v>852</v>
      </c>
      <c r="AC11" s="438" t="s">
        <v>852</v>
      </c>
      <c r="AD11" s="438" t="s">
        <v>852</v>
      </c>
      <c r="AE11" s="438" t="s">
        <v>852</v>
      </c>
      <c r="AF11" s="438" t="s">
        <v>852</v>
      </c>
      <c r="AG11" s="438" t="s">
        <v>852</v>
      </c>
      <c r="AH11" s="438" t="s">
        <v>852</v>
      </c>
      <c r="AI11" s="438" t="s">
        <v>852</v>
      </c>
      <c r="AJ11" s="438" t="s">
        <v>852</v>
      </c>
      <c r="AK11" s="438" t="s">
        <v>852</v>
      </c>
      <c r="AL11" s="438" t="s">
        <v>852</v>
      </c>
      <c r="AM11" s="438" t="s">
        <v>852</v>
      </c>
      <c r="AN11" s="438" t="s">
        <v>852</v>
      </c>
      <c r="AO11" s="438" t="s">
        <v>852</v>
      </c>
      <c r="AP11" s="438" t="s">
        <v>852</v>
      </c>
      <c r="AQ11" s="438" t="s">
        <v>852</v>
      </c>
      <c r="AR11" s="438" t="s">
        <v>852</v>
      </c>
      <c r="AS11" s="438" t="s">
        <v>852</v>
      </c>
      <c r="AT11" s="438" t="s">
        <v>852</v>
      </c>
      <c r="AU11" s="438" t="s">
        <v>852</v>
      </c>
      <c r="AV11" s="438" t="s">
        <v>852</v>
      </c>
      <c r="AW11" s="438" t="s">
        <v>852</v>
      </c>
      <c r="AX11" s="438" t="s">
        <v>852</v>
      </c>
      <c r="AY11" s="438" t="s">
        <v>852</v>
      </c>
      <c r="AZ11" s="438" t="s">
        <v>852</v>
      </c>
      <c r="BA11" s="438" t="s">
        <v>852</v>
      </c>
      <c r="BB11" s="438" t="s">
        <v>852</v>
      </c>
      <c r="BC11" s="438" t="s">
        <v>852</v>
      </c>
      <c r="BD11" s="438" t="s">
        <v>852</v>
      </c>
      <c r="BE11" s="438" t="s">
        <v>852</v>
      </c>
      <c r="BF11" s="438" t="s">
        <v>852</v>
      </c>
      <c r="BG11" s="438" t="s">
        <v>852</v>
      </c>
      <c r="BH11" s="438" t="s">
        <v>852</v>
      </c>
      <c r="BI11" s="438" t="s">
        <v>852</v>
      </c>
      <c r="BJ11" s="438" t="s">
        <v>852</v>
      </c>
      <c r="BK11" s="438" t="s">
        <v>852</v>
      </c>
      <c r="BL11" s="438" t="s">
        <v>852</v>
      </c>
      <c r="BM11" s="438" t="s">
        <v>852</v>
      </c>
      <c r="BN11" s="438" t="s">
        <v>852</v>
      </c>
      <c r="BO11" s="438" t="s">
        <v>852</v>
      </c>
      <c r="BP11" s="438" t="s">
        <v>852</v>
      </c>
      <c r="BQ11" s="438" t="s">
        <v>852</v>
      </c>
      <c r="BR11" s="438" t="s">
        <v>852</v>
      </c>
      <c r="BS11" s="438" t="s">
        <v>852</v>
      </c>
      <c r="BT11" s="438" t="s">
        <v>852</v>
      </c>
      <c r="BU11" s="438" t="s">
        <v>852</v>
      </c>
      <c r="BV11" s="438" t="s">
        <v>852</v>
      </c>
      <c r="BW11" s="438" t="s">
        <v>852</v>
      </c>
      <c r="BX11" s="438" t="s">
        <v>852</v>
      </c>
      <c r="BY11" s="438" t="s">
        <v>852</v>
      </c>
      <c r="BZ11" s="438" t="s">
        <v>852</v>
      </c>
      <c r="CA11" s="438" t="s">
        <v>852</v>
      </c>
      <c r="CB11" s="438" t="s">
        <v>852</v>
      </c>
      <c r="CC11" s="438" t="s">
        <v>852</v>
      </c>
      <c r="CD11" s="438" t="s">
        <v>852</v>
      </c>
      <c r="CE11" s="472" t="s">
        <v>852</v>
      </c>
      <c r="CF11" s="426" t="s">
        <v>852</v>
      </c>
      <c r="CG11" s="426" t="s">
        <v>852</v>
      </c>
      <c r="CH11" s="428" t="s">
        <v>852</v>
      </c>
      <c r="CI11" s="427" t="s">
        <v>852</v>
      </c>
      <c r="CJ11" s="457" t="s">
        <v>852</v>
      </c>
      <c r="CK11" s="426" t="s">
        <v>852</v>
      </c>
      <c r="CL11" s="426" t="s">
        <v>852</v>
      </c>
      <c r="CM11" s="426" t="s">
        <v>852</v>
      </c>
      <c r="CN11" s="428" t="s">
        <v>852</v>
      </c>
      <c r="CO11" s="429" t="s">
        <v>852</v>
      </c>
      <c r="CP11" s="457" t="s">
        <v>852</v>
      </c>
      <c r="CQ11" s="426" t="s">
        <v>852</v>
      </c>
      <c r="CR11" s="426" t="s">
        <v>852</v>
      </c>
      <c r="CS11" s="426" t="s">
        <v>852</v>
      </c>
      <c r="CT11" s="428" t="s">
        <v>852</v>
      </c>
      <c r="CU11" s="427" t="s">
        <v>852</v>
      </c>
      <c r="CV11" s="457" t="s">
        <v>852</v>
      </c>
      <c r="CW11" s="430" t="s">
        <v>852</v>
      </c>
      <c r="CX11" s="430" t="s">
        <v>852</v>
      </c>
      <c r="CY11" s="430" t="s">
        <v>852</v>
      </c>
      <c r="CZ11" s="430" t="s">
        <v>852</v>
      </c>
      <c r="DA11" s="430" t="s">
        <v>852</v>
      </c>
      <c r="DB11" s="430" t="s">
        <v>852</v>
      </c>
      <c r="DC11" s="430" t="s">
        <v>852</v>
      </c>
      <c r="DD11" s="430" t="s">
        <v>852</v>
      </c>
      <c r="DE11" s="430" t="s">
        <v>852</v>
      </c>
      <c r="DF11" s="430" t="s">
        <v>852</v>
      </c>
      <c r="DG11" s="430" t="s">
        <v>852</v>
      </c>
      <c r="DH11" s="430" t="s">
        <v>852</v>
      </c>
      <c r="DI11" s="430" t="s">
        <v>852</v>
      </c>
      <c r="DJ11" s="430" t="s">
        <v>852</v>
      </c>
      <c r="DK11" s="430" t="s">
        <v>852</v>
      </c>
      <c r="DL11" s="430" t="s">
        <v>852</v>
      </c>
      <c r="DM11" s="430" t="s">
        <v>852</v>
      </c>
      <c r="DN11" s="430" t="s">
        <v>852</v>
      </c>
      <c r="DO11" s="430" t="s">
        <v>852</v>
      </c>
      <c r="DP11" s="430" t="s">
        <v>852</v>
      </c>
      <c r="DQ11" s="430" t="s">
        <v>852</v>
      </c>
      <c r="DR11" s="430" t="s">
        <v>852</v>
      </c>
      <c r="DS11" s="430" t="s">
        <v>852</v>
      </c>
      <c r="DT11" s="430" t="s">
        <v>852</v>
      </c>
      <c r="DU11" s="430" t="s">
        <v>852</v>
      </c>
      <c r="DV11" s="430" t="s">
        <v>852</v>
      </c>
      <c r="DW11" s="430" t="s">
        <v>852</v>
      </c>
      <c r="DX11" s="430" t="s">
        <v>852</v>
      </c>
      <c r="DY11" s="430" t="s">
        <v>852</v>
      </c>
      <c r="DZ11" s="430" t="s">
        <v>852</v>
      </c>
      <c r="EA11" s="430" t="s">
        <v>852</v>
      </c>
      <c r="EB11" s="430" t="s">
        <v>852</v>
      </c>
      <c r="EC11" s="430" t="s">
        <v>852</v>
      </c>
      <c r="ED11" s="430" t="s">
        <v>852</v>
      </c>
      <c r="EE11" s="430" t="s">
        <v>852</v>
      </c>
      <c r="EF11" s="430" t="s">
        <v>852</v>
      </c>
      <c r="EG11" s="430" t="s">
        <v>852</v>
      </c>
      <c r="EH11" s="430" t="s">
        <v>852</v>
      </c>
      <c r="EI11" s="430" t="s">
        <v>852</v>
      </c>
      <c r="EJ11" s="430" t="s">
        <v>852</v>
      </c>
      <c r="EK11" s="430" t="s">
        <v>852</v>
      </c>
      <c r="EL11" s="430" t="s">
        <v>852</v>
      </c>
      <c r="EM11" s="430" t="s">
        <v>852</v>
      </c>
      <c r="EN11" s="430" t="s">
        <v>852</v>
      </c>
      <c r="EO11" s="430" t="s">
        <v>852</v>
      </c>
      <c r="EP11" s="430" t="s">
        <v>852</v>
      </c>
      <c r="EQ11" s="430" t="s">
        <v>852</v>
      </c>
      <c r="ER11" s="430" t="s">
        <v>852</v>
      </c>
      <c r="ES11" s="430" t="s">
        <v>852</v>
      </c>
      <c r="ET11" s="430" t="s">
        <v>852</v>
      </c>
      <c r="EU11" s="430" t="s">
        <v>852</v>
      </c>
      <c r="EV11" s="430" t="s">
        <v>852</v>
      </c>
      <c r="EW11" s="430" t="s">
        <v>852</v>
      </c>
      <c r="EX11" s="430" t="s">
        <v>852</v>
      </c>
      <c r="EY11" s="430" t="s">
        <v>852</v>
      </c>
      <c r="EZ11" s="430" t="s">
        <v>852</v>
      </c>
      <c r="FA11" s="430" t="s">
        <v>852</v>
      </c>
      <c r="FB11" s="430" t="s">
        <v>852</v>
      </c>
      <c r="FC11" s="430" t="s">
        <v>852</v>
      </c>
      <c r="FD11" s="430" t="s">
        <v>852</v>
      </c>
      <c r="FE11" s="430" t="s">
        <v>852</v>
      </c>
      <c r="FF11" s="430" t="s">
        <v>852</v>
      </c>
      <c r="FG11" s="430" t="s">
        <v>852</v>
      </c>
      <c r="FH11" s="430" t="s">
        <v>852</v>
      </c>
      <c r="FI11" s="430" t="s">
        <v>852</v>
      </c>
      <c r="FJ11" s="430" t="s">
        <v>852</v>
      </c>
      <c r="FK11" s="430" t="s">
        <v>852</v>
      </c>
      <c r="FL11" s="430" t="s">
        <v>852</v>
      </c>
      <c r="FM11" s="430" t="s">
        <v>852</v>
      </c>
      <c r="FN11" s="430" t="s">
        <v>852</v>
      </c>
      <c r="FO11" s="430" t="s">
        <v>852</v>
      </c>
      <c r="FP11" s="430" t="s">
        <v>852</v>
      </c>
      <c r="FQ11" s="430" t="s">
        <v>852</v>
      </c>
      <c r="FR11" s="430" t="s">
        <v>852</v>
      </c>
      <c r="FS11" s="430" t="s">
        <v>852</v>
      </c>
    </row>
    <row r="12" spans="1:175" x14ac:dyDescent="0.2">
      <c r="A12" s="425" t="s">
        <v>852</v>
      </c>
      <c r="B12" s="425" t="s">
        <v>852</v>
      </c>
      <c r="C12" s="425" t="s">
        <v>852</v>
      </c>
      <c r="D12" s="425" t="s">
        <v>852</v>
      </c>
      <c r="E12" s="431" t="s">
        <v>852</v>
      </c>
      <c r="F12" s="434" t="s">
        <v>852</v>
      </c>
      <c r="G12" s="449" t="s">
        <v>852</v>
      </c>
      <c r="H12" s="468" t="s">
        <v>852</v>
      </c>
      <c r="I12" s="437" t="s">
        <v>852</v>
      </c>
      <c r="J12" s="437" t="s">
        <v>852</v>
      </c>
      <c r="K12" s="437" t="s">
        <v>852</v>
      </c>
      <c r="L12" s="437" t="s">
        <v>852</v>
      </c>
      <c r="M12" s="437" t="s">
        <v>852</v>
      </c>
      <c r="N12" s="437" t="s">
        <v>852</v>
      </c>
      <c r="O12" s="437" t="s">
        <v>852</v>
      </c>
      <c r="P12" s="437" t="s">
        <v>852</v>
      </c>
      <c r="Q12" s="437" t="s">
        <v>852</v>
      </c>
      <c r="R12" s="437" t="s">
        <v>852</v>
      </c>
      <c r="S12" s="437" t="s">
        <v>852</v>
      </c>
      <c r="T12" s="437" t="s">
        <v>852</v>
      </c>
      <c r="U12" s="438" t="s">
        <v>852</v>
      </c>
      <c r="V12" s="438" t="s">
        <v>852</v>
      </c>
      <c r="W12" s="438" t="s">
        <v>852</v>
      </c>
      <c r="X12" s="438" t="s">
        <v>852</v>
      </c>
      <c r="Y12" s="438" t="s">
        <v>852</v>
      </c>
      <c r="Z12" s="438" t="s">
        <v>852</v>
      </c>
      <c r="AA12" s="438" t="s">
        <v>852</v>
      </c>
      <c r="AB12" s="438" t="s">
        <v>852</v>
      </c>
      <c r="AC12" s="438" t="s">
        <v>852</v>
      </c>
      <c r="AD12" s="438" t="s">
        <v>852</v>
      </c>
      <c r="AE12" s="438" t="s">
        <v>852</v>
      </c>
      <c r="AF12" s="438" t="s">
        <v>852</v>
      </c>
      <c r="AG12" s="438" t="s">
        <v>852</v>
      </c>
      <c r="AH12" s="438" t="s">
        <v>852</v>
      </c>
      <c r="AI12" s="438" t="s">
        <v>852</v>
      </c>
      <c r="AJ12" s="438" t="s">
        <v>852</v>
      </c>
      <c r="AK12" s="438" t="s">
        <v>852</v>
      </c>
      <c r="AL12" s="438" t="s">
        <v>852</v>
      </c>
      <c r="AM12" s="438" t="s">
        <v>852</v>
      </c>
      <c r="AN12" s="438" t="s">
        <v>852</v>
      </c>
      <c r="AO12" s="438" t="s">
        <v>852</v>
      </c>
      <c r="AP12" s="438" t="s">
        <v>852</v>
      </c>
      <c r="AQ12" s="438" t="s">
        <v>852</v>
      </c>
      <c r="AR12" s="438" t="s">
        <v>852</v>
      </c>
      <c r="AS12" s="438" t="s">
        <v>852</v>
      </c>
      <c r="AT12" s="438" t="s">
        <v>852</v>
      </c>
      <c r="AU12" s="438" t="s">
        <v>852</v>
      </c>
      <c r="AV12" s="438" t="s">
        <v>852</v>
      </c>
      <c r="AW12" s="438" t="s">
        <v>852</v>
      </c>
      <c r="AX12" s="438" t="s">
        <v>852</v>
      </c>
      <c r="AY12" s="438" t="s">
        <v>852</v>
      </c>
      <c r="AZ12" s="438" t="s">
        <v>852</v>
      </c>
      <c r="BA12" s="438" t="s">
        <v>852</v>
      </c>
      <c r="BB12" s="438" t="s">
        <v>852</v>
      </c>
      <c r="BC12" s="438" t="s">
        <v>852</v>
      </c>
      <c r="BD12" s="438" t="s">
        <v>852</v>
      </c>
      <c r="BE12" s="438" t="s">
        <v>852</v>
      </c>
      <c r="BF12" s="438" t="s">
        <v>852</v>
      </c>
      <c r="BG12" s="438" t="s">
        <v>852</v>
      </c>
      <c r="BH12" s="438" t="s">
        <v>852</v>
      </c>
      <c r="BI12" s="438" t="s">
        <v>852</v>
      </c>
      <c r="BJ12" s="438" t="s">
        <v>852</v>
      </c>
      <c r="BK12" s="438" t="s">
        <v>852</v>
      </c>
      <c r="BL12" s="438" t="s">
        <v>852</v>
      </c>
      <c r="BM12" s="438" t="s">
        <v>852</v>
      </c>
      <c r="BN12" s="438" t="s">
        <v>852</v>
      </c>
      <c r="BO12" s="438" t="s">
        <v>852</v>
      </c>
      <c r="BP12" s="438" t="s">
        <v>852</v>
      </c>
      <c r="BQ12" s="438" t="s">
        <v>852</v>
      </c>
      <c r="BR12" s="438" t="s">
        <v>852</v>
      </c>
      <c r="BS12" s="438" t="s">
        <v>852</v>
      </c>
      <c r="BT12" s="438" t="s">
        <v>852</v>
      </c>
      <c r="BU12" s="438" t="s">
        <v>852</v>
      </c>
      <c r="BV12" s="438" t="s">
        <v>852</v>
      </c>
      <c r="BW12" s="438" t="s">
        <v>852</v>
      </c>
      <c r="BX12" s="438" t="s">
        <v>852</v>
      </c>
      <c r="BY12" s="438" t="s">
        <v>852</v>
      </c>
      <c r="BZ12" s="438" t="s">
        <v>852</v>
      </c>
      <c r="CA12" s="438" t="s">
        <v>852</v>
      </c>
      <c r="CB12" s="438" t="s">
        <v>852</v>
      </c>
      <c r="CC12" s="438" t="s">
        <v>852</v>
      </c>
      <c r="CD12" s="438" t="s">
        <v>852</v>
      </c>
      <c r="CE12" s="472" t="s">
        <v>852</v>
      </c>
      <c r="CF12" s="426" t="s">
        <v>852</v>
      </c>
      <c r="CG12" s="426" t="s">
        <v>852</v>
      </c>
      <c r="CH12" s="428" t="s">
        <v>852</v>
      </c>
      <c r="CI12" s="427" t="s">
        <v>852</v>
      </c>
      <c r="CJ12" s="457" t="s">
        <v>852</v>
      </c>
      <c r="CK12" s="426" t="s">
        <v>852</v>
      </c>
      <c r="CL12" s="426" t="s">
        <v>852</v>
      </c>
      <c r="CM12" s="426" t="s">
        <v>852</v>
      </c>
      <c r="CN12" s="428" t="s">
        <v>852</v>
      </c>
      <c r="CO12" s="429" t="s">
        <v>852</v>
      </c>
      <c r="CP12" s="457" t="s">
        <v>852</v>
      </c>
      <c r="CQ12" s="426" t="s">
        <v>852</v>
      </c>
      <c r="CR12" s="426" t="s">
        <v>852</v>
      </c>
      <c r="CS12" s="426" t="s">
        <v>852</v>
      </c>
      <c r="CT12" s="428" t="s">
        <v>852</v>
      </c>
      <c r="CU12" s="427" t="s">
        <v>852</v>
      </c>
      <c r="CV12" s="457" t="s">
        <v>852</v>
      </c>
      <c r="CW12" s="430" t="s">
        <v>852</v>
      </c>
      <c r="CX12" s="430" t="s">
        <v>852</v>
      </c>
      <c r="CY12" s="430" t="s">
        <v>852</v>
      </c>
      <c r="CZ12" s="430" t="s">
        <v>852</v>
      </c>
      <c r="DA12" s="430" t="s">
        <v>852</v>
      </c>
      <c r="DB12" s="430" t="s">
        <v>852</v>
      </c>
      <c r="DC12" s="430" t="s">
        <v>852</v>
      </c>
      <c r="DD12" s="430" t="s">
        <v>852</v>
      </c>
      <c r="DE12" s="430" t="s">
        <v>852</v>
      </c>
      <c r="DF12" s="430" t="s">
        <v>852</v>
      </c>
      <c r="DG12" s="430" t="s">
        <v>852</v>
      </c>
      <c r="DH12" s="430" t="s">
        <v>852</v>
      </c>
      <c r="DI12" s="430" t="s">
        <v>852</v>
      </c>
      <c r="DJ12" s="430" t="s">
        <v>852</v>
      </c>
      <c r="DK12" s="430" t="s">
        <v>852</v>
      </c>
      <c r="DL12" s="430" t="s">
        <v>852</v>
      </c>
      <c r="DM12" s="430" t="s">
        <v>852</v>
      </c>
      <c r="DN12" s="430" t="s">
        <v>852</v>
      </c>
      <c r="DO12" s="430" t="s">
        <v>852</v>
      </c>
      <c r="DP12" s="430" t="s">
        <v>852</v>
      </c>
      <c r="DQ12" s="430" t="s">
        <v>852</v>
      </c>
      <c r="DR12" s="430" t="s">
        <v>852</v>
      </c>
      <c r="DS12" s="430" t="s">
        <v>852</v>
      </c>
      <c r="DT12" s="430" t="s">
        <v>852</v>
      </c>
      <c r="DU12" s="430" t="s">
        <v>852</v>
      </c>
      <c r="DV12" s="430" t="s">
        <v>852</v>
      </c>
      <c r="DW12" s="430" t="s">
        <v>852</v>
      </c>
      <c r="DX12" s="430" t="s">
        <v>852</v>
      </c>
      <c r="DY12" s="430" t="s">
        <v>852</v>
      </c>
      <c r="DZ12" s="430" t="s">
        <v>852</v>
      </c>
      <c r="EA12" s="430" t="s">
        <v>852</v>
      </c>
      <c r="EB12" s="430" t="s">
        <v>852</v>
      </c>
      <c r="EC12" s="430" t="s">
        <v>852</v>
      </c>
      <c r="ED12" s="430" t="s">
        <v>852</v>
      </c>
      <c r="EE12" s="430" t="s">
        <v>852</v>
      </c>
      <c r="EF12" s="430" t="s">
        <v>852</v>
      </c>
      <c r="EG12" s="430" t="s">
        <v>852</v>
      </c>
      <c r="EH12" s="430" t="s">
        <v>852</v>
      </c>
      <c r="EI12" s="430" t="s">
        <v>852</v>
      </c>
      <c r="EJ12" s="430" t="s">
        <v>852</v>
      </c>
      <c r="EK12" s="430" t="s">
        <v>852</v>
      </c>
      <c r="EL12" s="430" t="s">
        <v>852</v>
      </c>
      <c r="EM12" s="430" t="s">
        <v>852</v>
      </c>
      <c r="EN12" s="430" t="s">
        <v>852</v>
      </c>
      <c r="EO12" s="430" t="s">
        <v>852</v>
      </c>
      <c r="EP12" s="430" t="s">
        <v>852</v>
      </c>
      <c r="EQ12" s="430" t="s">
        <v>852</v>
      </c>
      <c r="ER12" s="430" t="s">
        <v>852</v>
      </c>
      <c r="ES12" s="430" t="s">
        <v>852</v>
      </c>
      <c r="ET12" s="430" t="s">
        <v>852</v>
      </c>
      <c r="EU12" s="430" t="s">
        <v>852</v>
      </c>
      <c r="EV12" s="430" t="s">
        <v>852</v>
      </c>
      <c r="EW12" s="430" t="s">
        <v>852</v>
      </c>
      <c r="EX12" s="430" t="s">
        <v>852</v>
      </c>
      <c r="EY12" s="430" t="s">
        <v>852</v>
      </c>
      <c r="EZ12" s="430" t="s">
        <v>852</v>
      </c>
      <c r="FA12" s="430" t="s">
        <v>852</v>
      </c>
      <c r="FB12" s="430" t="s">
        <v>852</v>
      </c>
      <c r="FC12" s="430" t="s">
        <v>852</v>
      </c>
      <c r="FD12" s="430" t="s">
        <v>852</v>
      </c>
      <c r="FE12" s="430" t="s">
        <v>852</v>
      </c>
      <c r="FF12" s="430" t="s">
        <v>852</v>
      </c>
      <c r="FG12" s="430" t="s">
        <v>852</v>
      </c>
      <c r="FH12" s="430" t="s">
        <v>852</v>
      </c>
      <c r="FI12" s="430" t="s">
        <v>852</v>
      </c>
      <c r="FJ12" s="430" t="s">
        <v>852</v>
      </c>
      <c r="FK12" s="430" t="s">
        <v>852</v>
      </c>
      <c r="FL12" s="430" t="s">
        <v>852</v>
      </c>
      <c r="FM12" s="430" t="s">
        <v>852</v>
      </c>
      <c r="FN12" s="430" t="s">
        <v>852</v>
      </c>
      <c r="FO12" s="430" t="s">
        <v>852</v>
      </c>
      <c r="FP12" s="430" t="s">
        <v>852</v>
      </c>
      <c r="FQ12" s="430" t="s">
        <v>852</v>
      </c>
      <c r="FR12" s="430" t="s">
        <v>852</v>
      </c>
      <c r="FS12" s="430" t="s">
        <v>852</v>
      </c>
    </row>
    <row r="13" spans="1:175" x14ac:dyDescent="0.2">
      <c r="A13" s="425" t="s">
        <v>852</v>
      </c>
      <c r="B13" s="425" t="s">
        <v>852</v>
      </c>
      <c r="C13" s="425" t="s">
        <v>852</v>
      </c>
      <c r="D13" s="425" t="s">
        <v>852</v>
      </c>
      <c r="E13" s="431" t="s">
        <v>852</v>
      </c>
      <c r="F13" s="434" t="s">
        <v>852</v>
      </c>
      <c r="G13" s="449" t="s">
        <v>852</v>
      </c>
      <c r="H13" s="468" t="s">
        <v>852</v>
      </c>
      <c r="I13" s="437" t="s">
        <v>852</v>
      </c>
      <c r="J13" s="437" t="s">
        <v>852</v>
      </c>
      <c r="K13" s="437" t="s">
        <v>852</v>
      </c>
      <c r="L13" s="437" t="s">
        <v>852</v>
      </c>
      <c r="M13" s="437" t="s">
        <v>852</v>
      </c>
      <c r="N13" s="437" t="s">
        <v>852</v>
      </c>
      <c r="O13" s="437" t="s">
        <v>852</v>
      </c>
      <c r="P13" s="437" t="s">
        <v>852</v>
      </c>
      <c r="Q13" s="437" t="s">
        <v>852</v>
      </c>
      <c r="R13" s="437" t="s">
        <v>852</v>
      </c>
      <c r="S13" s="437" t="s">
        <v>852</v>
      </c>
      <c r="T13" s="437" t="s">
        <v>852</v>
      </c>
      <c r="U13" s="437" t="s">
        <v>852</v>
      </c>
      <c r="V13" s="437" t="s">
        <v>852</v>
      </c>
      <c r="W13" s="437" t="s">
        <v>852</v>
      </c>
      <c r="X13" s="437" t="s">
        <v>852</v>
      </c>
      <c r="Y13" s="437" t="s">
        <v>852</v>
      </c>
      <c r="Z13" s="437" t="s">
        <v>852</v>
      </c>
      <c r="AA13" s="437" t="s">
        <v>852</v>
      </c>
      <c r="AB13" s="437" t="s">
        <v>852</v>
      </c>
      <c r="AC13" s="437" t="s">
        <v>852</v>
      </c>
      <c r="AD13" s="437" t="s">
        <v>852</v>
      </c>
      <c r="AE13" s="437" t="s">
        <v>852</v>
      </c>
      <c r="AF13" s="437" t="s">
        <v>852</v>
      </c>
      <c r="AG13" s="437" t="s">
        <v>852</v>
      </c>
      <c r="AH13" s="437" t="s">
        <v>852</v>
      </c>
      <c r="AI13" s="437" t="s">
        <v>852</v>
      </c>
      <c r="AJ13" s="437" t="s">
        <v>852</v>
      </c>
      <c r="AK13" s="437" t="s">
        <v>852</v>
      </c>
      <c r="AL13" s="437" t="s">
        <v>852</v>
      </c>
      <c r="AM13" s="437" t="s">
        <v>852</v>
      </c>
      <c r="AN13" s="437" t="s">
        <v>852</v>
      </c>
      <c r="AO13" s="437" t="s">
        <v>852</v>
      </c>
      <c r="AP13" s="437" t="s">
        <v>852</v>
      </c>
      <c r="AQ13" s="437" t="s">
        <v>852</v>
      </c>
      <c r="AR13" s="437" t="s">
        <v>852</v>
      </c>
      <c r="AS13" s="437" t="s">
        <v>852</v>
      </c>
      <c r="AT13" s="437" t="s">
        <v>852</v>
      </c>
      <c r="AU13" s="437" t="s">
        <v>852</v>
      </c>
      <c r="AV13" s="437" t="s">
        <v>852</v>
      </c>
      <c r="AW13" s="437" t="s">
        <v>852</v>
      </c>
      <c r="AX13" s="437" t="s">
        <v>852</v>
      </c>
      <c r="AY13" s="437" t="s">
        <v>852</v>
      </c>
      <c r="AZ13" s="437" t="s">
        <v>852</v>
      </c>
      <c r="BA13" s="437" t="s">
        <v>852</v>
      </c>
      <c r="BB13" s="437" t="s">
        <v>852</v>
      </c>
      <c r="BC13" s="437" t="s">
        <v>852</v>
      </c>
      <c r="BD13" s="437" t="s">
        <v>852</v>
      </c>
      <c r="BE13" s="437" t="s">
        <v>852</v>
      </c>
      <c r="BF13" s="437" t="s">
        <v>852</v>
      </c>
      <c r="BG13" s="437" t="s">
        <v>852</v>
      </c>
      <c r="BH13" s="437" t="s">
        <v>852</v>
      </c>
      <c r="BI13" s="437" t="s">
        <v>852</v>
      </c>
      <c r="BJ13" s="437" t="s">
        <v>852</v>
      </c>
      <c r="BK13" s="437" t="s">
        <v>852</v>
      </c>
      <c r="BL13" s="437" t="s">
        <v>852</v>
      </c>
      <c r="BM13" s="437" t="s">
        <v>852</v>
      </c>
      <c r="BN13" s="437" t="s">
        <v>852</v>
      </c>
      <c r="BO13" s="437" t="s">
        <v>852</v>
      </c>
      <c r="BP13" s="437" t="s">
        <v>852</v>
      </c>
      <c r="BQ13" s="437" t="s">
        <v>852</v>
      </c>
      <c r="BR13" s="437" t="s">
        <v>852</v>
      </c>
      <c r="BS13" s="437" t="s">
        <v>852</v>
      </c>
      <c r="BT13" s="437" t="s">
        <v>852</v>
      </c>
      <c r="BU13" s="437" t="s">
        <v>852</v>
      </c>
      <c r="BV13" s="437" t="s">
        <v>852</v>
      </c>
      <c r="BW13" s="437" t="s">
        <v>852</v>
      </c>
      <c r="BX13" s="437" t="s">
        <v>852</v>
      </c>
      <c r="BY13" s="437" t="s">
        <v>852</v>
      </c>
      <c r="BZ13" s="437" t="s">
        <v>852</v>
      </c>
      <c r="CA13" s="437" t="s">
        <v>852</v>
      </c>
      <c r="CB13" s="437" t="s">
        <v>852</v>
      </c>
      <c r="CC13" s="437" t="s">
        <v>852</v>
      </c>
      <c r="CD13" s="437" t="s">
        <v>852</v>
      </c>
      <c r="CE13" s="462" t="s">
        <v>852</v>
      </c>
      <c r="CF13" s="426" t="s">
        <v>852</v>
      </c>
      <c r="CG13" s="426" t="s">
        <v>852</v>
      </c>
      <c r="CH13" s="428" t="s">
        <v>852</v>
      </c>
      <c r="CI13" s="427" t="s">
        <v>852</v>
      </c>
      <c r="CJ13" s="457" t="s">
        <v>852</v>
      </c>
      <c r="CK13" s="426" t="s">
        <v>852</v>
      </c>
      <c r="CL13" s="426" t="s">
        <v>852</v>
      </c>
      <c r="CM13" s="426" t="s">
        <v>852</v>
      </c>
      <c r="CN13" s="428" t="s">
        <v>852</v>
      </c>
      <c r="CO13" s="429" t="s">
        <v>852</v>
      </c>
      <c r="CP13" s="457" t="s">
        <v>852</v>
      </c>
      <c r="CQ13" s="426" t="s">
        <v>852</v>
      </c>
      <c r="CR13" s="426" t="s">
        <v>852</v>
      </c>
      <c r="CS13" s="426" t="s">
        <v>852</v>
      </c>
      <c r="CT13" s="428" t="s">
        <v>852</v>
      </c>
      <c r="CU13" s="427" t="s">
        <v>852</v>
      </c>
      <c r="CV13" s="457" t="s">
        <v>852</v>
      </c>
      <c r="CW13" s="430" t="s">
        <v>852</v>
      </c>
      <c r="CX13" s="430" t="s">
        <v>852</v>
      </c>
      <c r="CY13" s="430" t="s">
        <v>852</v>
      </c>
      <c r="CZ13" s="430" t="s">
        <v>852</v>
      </c>
      <c r="DA13" s="430" t="s">
        <v>852</v>
      </c>
      <c r="DB13" s="430" t="s">
        <v>852</v>
      </c>
      <c r="DC13" s="430" t="s">
        <v>852</v>
      </c>
      <c r="DD13" s="430" t="s">
        <v>852</v>
      </c>
      <c r="DE13" s="430" t="s">
        <v>852</v>
      </c>
      <c r="DF13" s="430" t="s">
        <v>852</v>
      </c>
      <c r="DG13" s="430" t="s">
        <v>852</v>
      </c>
      <c r="DH13" s="430" t="s">
        <v>852</v>
      </c>
      <c r="DI13" s="430" t="s">
        <v>852</v>
      </c>
      <c r="DJ13" s="430" t="s">
        <v>852</v>
      </c>
      <c r="DK13" s="430" t="s">
        <v>852</v>
      </c>
      <c r="DL13" s="430" t="s">
        <v>852</v>
      </c>
      <c r="DM13" s="430" t="s">
        <v>852</v>
      </c>
      <c r="DN13" s="430" t="s">
        <v>852</v>
      </c>
      <c r="DO13" s="430" t="s">
        <v>852</v>
      </c>
      <c r="DP13" s="430" t="s">
        <v>852</v>
      </c>
      <c r="DQ13" s="430" t="s">
        <v>852</v>
      </c>
      <c r="DR13" s="430" t="s">
        <v>852</v>
      </c>
      <c r="DS13" s="430" t="s">
        <v>852</v>
      </c>
      <c r="DT13" s="430" t="s">
        <v>852</v>
      </c>
      <c r="DU13" s="430" t="s">
        <v>852</v>
      </c>
      <c r="DV13" s="430" t="s">
        <v>852</v>
      </c>
      <c r="DW13" s="430" t="s">
        <v>852</v>
      </c>
      <c r="DX13" s="430" t="s">
        <v>852</v>
      </c>
      <c r="DY13" s="430" t="s">
        <v>852</v>
      </c>
      <c r="DZ13" s="430" t="s">
        <v>852</v>
      </c>
      <c r="EA13" s="430" t="s">
        <v>852</v>
      </c>
      <c r="EB13" s="430" t="s">
        <v>852</v>
      </c>
      <c r="EC13" s="430" t="s">
        <v>852</v>
      </c>
      <c r="ED13" s="430" t="s">
        <v>852</v>
      </c>
      <c r="EE13" s="430" t="s">
        <v>852</v>
      </c>
      <c r="EF13" s="430" t="s">
        <v>852</v>
      </c>
      <c r="EG13" s="430" t="s">
        <v>852</v>
      </c>
      <c r="EH13" s="430" t="s">
        <v>852</v>
      </c>
      <c r="EI13" s="430" t="s">
        <v>852</v>
      </c>
      <c r="EJ13" s="430" t="s">
        <v>852</v>
      </c>
      <c r="EK13" s="430" t="s">
        <v>852</v>
      </c>
      <c r="EL13" s="430" t="s">
        <v>852</v>
      </c>
      <c r="EM13" s="430" t="s">
        <v>852</v>
      </c>
      <c r="EN13" s="430" t="s">
        <v>852</v>
      </c>
      <c r="EO13" s="430" t="s">
        <v>852</v>
      </c>
      <c r="EP13" s="430" t="s">
        <v>852</v>
      </c>
      <c r="EQ13" s="430" t="s">
        <v>852</v>
      </c>
      <c r="ER13" s="430" t="s">
        <v>852</v>
      </c>
      <c r="ES13" s="430" t="s">
        <v>852</v>
      </c>
      <c r="ET13" s="430" t="s">
        <v>852</v>
      </c>
      <c r="EU13" s="430" t="s">
        <v>852</v>
      </c>
      <c r="EV13" s="430" t="s">
        <v>852</v>
      </c>
      <c r="EW13" s="430" t="s">
        <v>852</v>
      </c>
      <c r="EX13" s="430" t="s">
        <v>852</v>
      </c>
      <c r="EY13" s="430" t="s">
        <v>852</v>
      </c>
      <c r="EZ13" s="430" t="s">
        <v>852</v>
      </c>
      <c r="FA13" s="430" t="s">
        <v>852</v>
      </c>
      <c r="FB13" s="430" t="s">
        <v>852</v>
      </c>
      <c r="FC13" s="430" t="s">
        <v>852</v>
      </c>
      <c r="FD13" s="430" t="s">
        <v>852</v>
      </c>
      <c r="FE13" s="430" t="s">
        <v>852</v>
      </c>
      <c r="FF13" s="430" t="s">
        <v>852</v>
      </c>
      <c r="FG13" s="430" t="s">
        <v>852</v>
      </c>
      <c r="FH13" s="430" t="s">
        <v>852</v>
      </c>
      <c r="FI13" s="430" t="s">
        <v>852</v>
      </c>
      <c r="FJ13" s="430" t="s">
        <v>852</v>
      </c>
      <c r="FK13" s="430" t="s">
        <v>852</v>
      </c>
      <c r="FL13" s="430" t="s">
        <v>852</v>
      </c>
      <c r="FM13" s="430" t="s">
        <v>852</v>
      </c>
      <c r="FN13" s="430" t="s">
        <v>852</v>
      </c>
      <c r="FO13" s="430" t="s">
        <v>852</v>
      </c>
      <c r="FP13" s="430" t="s">
        <v>852</v>
      </c>
      <c r="FQ13" s="430" t="s">
        <v>852</v>
      </c>
      <c r="FR13" s="430" t="s">
        <v>852</v>
      </c>
      <c r="FS13" s="430" t="s">
        <v>852</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909</v>
      </c>
      <c r="CG14" s="395" t="s">
        <v>910</v>
      </c>
      <c r="CH14" s="396" t="s">
        <v>921</v>
      </c>
      <c r="CI14" s="352" t="s">
        <v>920</v>
      </c>
      <c r="CJ14" s="458" t="s">
        <v>860</v>
      </c>
      <c r="CK14" s="395" t="s">
        <v>880</v>
      </c>
      <c r="CL14" s="395" t="s">
        <v>881</v>
      </c>
      <c r="CM14" s="395" t="s">
        <v>943</v>
      </c>
      <c r="CN14" s="396" t="s">
        <v>911</v>
      </c>
      <c r="CO14" s="398" t="s">
        <v>919</v>
      </c>
      <c r="CP14" s="458" t="s">
        <v>859</v>
      </c>
      <c r="CQ14" s="395" t="s">
        <v>907</v>
      </c>
      <c r="CR14" s="395" t="s">
        <v>908</v>
      </c>
      <c r="CS14" s="395" t="s">
        <v>945</v>
      </c>
      <c r="CT14" s="396" t="s">
        <v>922</v>
      </c>
      <c r="CU14" s="352" t="s">
        <v>935</v>
      </c>
      <c r="CV14" s="458" t="s">
        <v>861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5" priority="1321">
      <formula>AND(ROW(CH1)&gt;14,UPPER(CH1)&lt;&gt;"CUSTOM",UPPER(CH1)&lt;&gt;"MAX",UPPER(CH1)&lt;&gt;"SUM",CH1&lt;&gt;"")</formula>
    </cfRule>
  </conditionalFormatting>
  <conditionalFormatting sqref="CV1:CV1048576">
    <cfRule type="expression" dxfId="14" priority="1318">
      <formula>AND(ROW($CV1)&gt;14,OR(SUM($CV1)&gt;SUM($CQ1),SUM($CV1)&lt;SUM($CR1)))</formula>
    </cfRule>
  </conditionalFormatting>
  <conditionalFormatting sqref="CJ1:CJ1048576">
    <cfRule type="expression" dxfId="13" priority="1319">
      <formula>AND(ROW(CJ1)&gt;14,OR(CJ1&gt;CF1,CJ1&lt;CG1))</formula>
    </cfRule>
  </conditionalFormatting>
  <conditionalFormatting sqref="I1:CE1048576">
    <cfRule type="expression" dxfId="12" priority="13">
      <formula>AND(ROW(I1)&gt;14,OR(SUM(I1)&gt;1,SUM(I1)&lt;0))</formula>
    </cfRule>
  </conditionalFormatting>
  <conditionalFormatting sqref="CO1:CO1048576 CU1:CU1048576 CI1:CI1048576">
    <cfRule type="expression" dxfId="11" priority="1320">
      <formula>AND(ROW(CI1)&gt;14,SUM(CI1)&gt;0)</formula>
    </cfRule>
  </conditionalFormatting>
  <conditionalFormatting sqref="H1:H1048576">
    <cfRule type="expression" dxfId="10" priority="14">
      <formula>AND(ROW($H1)&gt;14,ABS(ROUND(SUM($H1),0)-ROUND(SUM($G1),0))&gt;2)</formula>
    </cfRule>
    <cfRule type="expression" dxfId="9" priority="18">
      <formula>AND(ROW($H1)&gt;14,ROUND(SUM($H1),0)&lt;&gt;ROUND(SUM($G1),0))</formula>
    </cfRule>
  </conditionalFormatting>
  <conditionalFormatting sqref="CP1:CP1048576">
    <cfRule type="expression" dxfId="8" priority="1322">
      <formula>AND(ROW($CP1)&gt;14,OR(SUM($CP1)&gt;SUM($CK1),SUM($CP1)&lt;SUM($CL1)))</formula>
    </cfRule>
  </conditionalFormatting>
  <conditionalFormatting sqref="CQ1:CU1048576">
    <cfRule type="expression" dxfId="7" priority="1286">
      <formula>AND(ROW($CQ1)&gt;14,$A1&lt;&gt;"",OR(SUM($CQ1)=0,$CS1&lt;=1,SUM($CQ1)=SUM($CR1),AND(SUM($G1)=SUM($CQ1),SUM($CK1)=0)))</formula>
    </cfRule>
  </conditionalFormatting>
  <conditionalFormatting sqref="CF1:CI1048576">
    <cfRule type="expression" dxfId="6" priority="1288">
      <formula>AND(ROW($CF1)&gt;14,$A1&lt;&gt;"",OR(SUM($CP1)=0,SUM($CV1)=0,$CM1=0,$CS1=0,SUM($CF1)=SUM($CG1),SUM($G1)&gt;=SUM($CF1)))</formula>
    </cfRule>
  </conditionalFormatting>
  <conditionalFormatting sqref="CO1:CO1048576">
    <cfRule type="expression" dxfId="5" priority="1313">
      <formula>AND(ROW($CO1)&gt;14,$A1&lt;&gt;"",UPPER($CN1)&lt;&gt;"CUSTOM")</formula>
    </cfRule>
  </conditionalFormatting>
  <conditionalFormatting sqref="CK1:CO1048576">
    <cfRule type="expression" dxfId="4" priority="15">
      <formula>AND(ROW($CK1)&gt;14,$A1&lt;&gt;"",OR(SUM($CK1)=0,$CM1&lt;=1,SUM($CK1)=SUM($CL1),AND(SUM($G1)=SUM($CK1),SUM($CQ1)=0)))</formula>
    </cfRule>
  </conditionalFormatting>
  <conditionalFormatting sqref="CU1:CU1048576">
    <cfRule type="expression" dxfId="3" priority="3">
      <formula>AND(ROW($CU1)&gt;14,$A1&lt;&gt;"",UPPER($CT1)&lt;&gt;"CUSTOM")</formula>
    </cfRule>
  </conditionalFormatting>
  <conditionalFormatting sqref="CI1:CI1048576">
    <cfRule type="expression" dxfId="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2021-10-14T17:12:57Z</dcterms:modified>
</cp:coreProperties>
</file>