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624136BE-611F-F145-82CC-F82B6D711AF6}" xr6:coauthVersionLast="47" xr6:coauthVersionMax="47" xr10:uidLastSave="{00000000-0000-0000-0000-000000000000}"/>
  <bookViews>
    <workbookView xWindow="-46980" yWindow="-2360" windowWidth="38840" windowHeight="24880" firstSheet="2" activeTab="1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AGYW!$B$14:$K$39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9" l="1"/>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O15" i="44"/>
  <c r="S15" i="44" s="1"/>
  <c r="O4" i="44"/>
  <c r="Y15" i="49" l="1"/>
  <c r="AG15" i="49" s="1"/>
  <c r="AA15" i="49"/>
  <c r="AC15" i="49" s="1"/>
  <c r="AE15" i="49" s="1"/>
  <c r="Y16" i="49"/>
  <c r="AG16" i="49" s="1"/>
  <c r="AA16" i="49"/>
  <c r="AC16" i="49" s="1"/>
  <c r="AE16" i="49" s="1"/>
  <c r="P4" i="44"/>
  <c r="R4" i="44"/>
  <c r="T15" i="44"/>
  <c r="R15" i="44"/>
  <c r="Q15" i="44"/>
  <c r="P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T4" i="44"/>
  <c r="S4" i="44"/>
  <c r="N4" i="44"/>
  <c r="M4" i="44"/>
  <c r="L4" i="44"/>
  <c r="E15" i="44"/>
  <c r="K4" i="44"/>
  <c r="G4" i="6"/>
  <c r="F4" i="6"/>
  <c r="Q4" i="44" l="1"/>
  <c r="F15" i="44"/>
  <c r="F4" i="44" s="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<sst xmlns="http://schemas.openxmlformats.org/spreadsheetml/2006/main" count="4717" uniqueCount="1239">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</sst>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1194</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9" priority="3" operator="containsText" text="BLANK PRIORITIZATIONS">
      <formula>NOT(ISERROR(SEARCH("BLANK PRIORITIZATIONS",D4)))</formula>
    </cfRule>
  </conditionalFormatting>
  <conditionalFormatting sqref="B1:C1048576">
    <cfRule type="expression" dxfId="148" priority="2">
      <formula>AND(ROW(B1)&gt;14,LEFT($A1,4)&lt;&gt;"_Mil",$A1&lt;&gt;"",B1&lt;&gt;1,B1&lt;&gt;2,B1&lt;&gt;4,B1&lt;&gt;5,B1&lt;&gt;6,B1&lt;&gt;7,B1&lt;&gt;8,B1&lt;&gt;"M",B1&lt;&gt;"NA")</formula>
    </cfRule>
  </conditionalFormatting>
  <conditionalFormatting sqref="C1:C1048576">
    <cfRule type="expression" dxfId="14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F15" activePane="bottomRight" state="frozen"/>
      <selection pane="topRight" activeCell="F1" sqref="F1"/>
      <selection pane="bottomLeft" activeCell="A15" sqref="A15"/>
      <selection pane="bottomRight" activeCell="R15" sqref="R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1187</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4" t="s">
        <v>1237</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191" t="s">
        <v>1238</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46" priority="11">
      <formula>AND($N1&lt;&gt;$O1,ISNUMBER($O1))</formula>
    </cfRule>
  </conditionalFormatting>
  <conditionalFormatting sqref="F1:BH1048576">
    <cfRule type="expression" dxfId="145" priority="2">
      <formula>AND(ISNUMBER(F1),F1&lt;0)</formula>
    </cfRule>
  </conditionalFormatting>
  <conditionalFormatting sqref="F1:F1048576 AL1:AM1048576 AS1:AT1048576 AW1:AW1048576 AY1:AY1048576 BA1:BA1048576 BD1:BD1048576 BG1:BG1048576">
    <cfRule type="expression" dxfId="144" priority="1">
      <formula>$C1="&lt;01"</formula>
    </cfRule>
  </conditionalFormatting>
  <conditionalFormatting sqref="AQ1:AR1048576 BC1:BC1048576 BF1:BF1048576 S1:AM1048576">
    <cfRule type="expression" dxfId="143" priority="4">
      <formula>AND(ROW($S1)&gt;14,$E1&lt;&gt;"",LEFT($B1,4)="_Mil")</formula>
    </cfRule>
  </conditionalFormatting>
  <conditionalFormatting sqref="AN1:AN1048576">
    <cfRule type="expression" dxfId="142" priority="7">
      <formula>AND(ROW($AN1)&gt;14,$E1&lt;&gt;"",$C1&lt;&gt;"&lt;01")</formula>
    </cfRule>
  </conditionalFormatting>
  <conditionalFormatting sqref="W1:W1048576 Y1:Y1048576 AB1:AB1048576 AE1:AE1048576 AG1:AH1048576 AS1:AT1048576 AW1:AW1048576 AY1:AY1048576 BA1:BA1048576 BD1:BD1048576 BG1:BG1048576">
    <cfRule type="expression" dxfId="141" priority="3">
      <formula>AND(ISNUMBER(W1),W1&gt;1)</formula>
    </cfRule>
  </conditionalFormatting>
  <conditionalFormatting sqref="AA1:AA1048576 AL1:AL1048576 AR1:AR1048576">
    <cfRule type="expression" dxfId="140" priority="9">
      <formula>AND(ISNUMBER(AA1),AA1&gt;1)</formula>
    </cfRule>
    <cfRule type="expression" dxfId="139" priority="12">
      <formula>AND(ISNUMBER(AA1),AA1&lt;0.9)</formula>
    </cfRule>
  </conditionalFormatting>
  <conditionalFormatting sqref="Y1:Y1048576 AB1:AB1048576 AE1:AE1048576 AG1:AG1048576 BA1:BA1048576 BD1:BD1048576 BG1:BG1048576">
    <cfRule type="expression" dxfId="138" priority="10">
      <formula>AND(ISNUMBER(Y1),Y1&lt;0.95)</formula>
    </cfRule>
  </conditionalFormatting>
  <conditionalFormatting sqref="AS1:AT1048576">
    <cfRule type="expression" dxfId="137" priority="8">
      <formula>AND(ISNUMBER(AS1),AS1&lt;0.98)</formula>
    </cfRule>
  </conditionalFormatting>
  <conditionalFormatting sqref="AW1:AW1048576">
    <cfRule type="expression" dxfId="136" priority="6">
      <formula>AND(ISNUMBER(AW1),AW1&lt;1)</formula>
    </cfRule>
  </conditionalFormatting>
  <conditionalFormatting sqref="AY1:AY1048576">
    <cfRule type="expression" dxfId="13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Y1:Y1048576 AM1:AM1048576">
    <cfRule type="expression" dxfId="128" priority="32">
      <formula>AND(ISNUMBER(Y1),SUM(Y1)&lt;100%)</formula>
    </cfRule>
  </conditionalFormatting>
  <conditionalFormatting sqref="U1:U1048576">
    <cfRule type="expression" dxfId="127" priority="13">
      <formula>AND(ISNUMBER($U1),SUM($U1)&lt;98%)</formula>
    </cfRule>
  </conditionalFormatting>
  <conditionalFormatting sqref="AI1:AI1048576">
    <cfRule type="expression" dxfId="126" priority="10">
      <formula>AND(ROW($AI1)&gt;14,$AK1="ENTER LINKAGE RATE")</formula>
    </cfRule>
  </conditionalFormatting>
  <conditionalFormatting sqref="AJ1:AJ1048576">
    <cfRule type="expression" dxfId="12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1214</v>
      </c>
      <c r="BI2" s="34"/>
      <c r="BJ2" s="34"/>
      <c r="BK2" s="34"/>
      <c r="BL2" s="29"/>
      <c r="BM2" s="29"/>
      <c r="BN2" s="29"/>
      <c r="BO2" s="34"/>
      <c r="BP2" s="34"/>
      <c r="BQ2" s="374" t="s">
        <v>1199</v>
      </c>
      <c r="BR2" s="34"/>
      <c r="BS2" s="433"/>
      <c r="BT2" s="29"/>
      <c r="BU2" s="34"/>
      <c r="BV2" s="374" t="s">
        <v>1222</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1218</v>
      </c>
      <c r="BM3" s="48" t="s">
        <v>1217</v>
      </c>
      <c r="BN3" s="385" t="s">
        <v>1216</v>
      </c>
      <c r="BO3" s="371" t="s">
        <v>1215</v>
      </c>
      <c r="BP3" s="371" t="s">
        <v>1219</v>
      </c>
      <c r="BQ3" s="384" t="s">
        <v>595</v>
      </c>
      <c r="BR3" s="371" t="s">
        <v>596</v>
      </c>
      <c r="BS3" s="434" t="s">
        <v>941</v>
      </c>
      <c r="BT3" s="385" t="s">
        <v>1220</v>
      </c>
      <c r="BU3" s="385" t="s">
        <v>1221</v>
      </c>
      <c r="BV3" s="384" t="s">
        <v>816</v>
      </c>
      <c r="BW3" s="371" t="s">
        <v>817</v>
      </c>
      <c r="BX3" s="371" t="s">
        <v>818</v>
      </c>
      <c r="BY3" s="371" t="s">
        <v>809</v>
      </c>
      <c r="BZ3" s="48" t="s">
        <v>1223</v>
      </c>
      <c r="CA3" s="385" t="s">
        <v>1224</v>
      </c>
      <c r="CB3" s="48" t="s">
        <v>1225</v>
      </c>
      <c r="CC3" s="371" t="s">
        <v>1226</v>
      </c>
      <c r="CD3" s="392" t="s">
        <v>1227</v>
      </c>
      <c r="CE3" s="384" t="s">
        <v>595</v>
      </c>
      <c r="CF3" s="371" t="s">
        <v>596</v>
      </c>
      <c r="CG3" s="434" t="s">
        <v>941</v>
      </c>
      <c r="CH3" s="385" t="s">
        <v>1220</v>
      </c>
      <c r="CI3" s="385" t="s">
        <v>1221</v>
      </c>
      <c r="CJ3" s="384" t="s">
        <v>1229</v>
      </c>
      <c r="CK3" s="371" t="s">
        <v>1230</v>
      </c>
      <c r="CL3" s="371" t="s">
        <v>1231</v>
      </c>
      <c r="CM3" s="371" t="s">
        <v>1232</v>
      </c>
      <c r="CN3" s="371" t="s">
        <v>1233</v>
      </c>
      <c r="CO3" s="432" t="s">
        <v>1234</v>
      </c>
      <c r="CP3" s="371" t="s">
        <v>1235</v>
      </c>
      <c r="CQ3" s="371" t="s">
        <v>1236</v>
      </c>
      <c r="CR3" s="392" t="s">
        <v>1228</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1200</v>
      </c>
      <c r="BT14" s="197" t="s">
        <v>1201</v>
      </c>
      <c r="BU14" s="197" t="s">
        <v>1202</v>
      </c>
      <c r="BV14" s="218"/>
      <c r="BW14" s="191"/>
      <c r="BX14" s="191"/>
      <c r="BY14" s="191"/>
      <c r="BZ14" s="197"/>
      <c r="CA14" s="197"/>
      <c r="CB14" s="197"/>
      <c r="CC14" s="191"/>
      <c r="CD14" s="196"/>
      <c r="CE14" s="218"/>
      <c r="CF14" s="191"/>
      <c r="CG14" s="196" t="s">
        <v>1203</v>
      </c>
      <c r="CH14" s="197" t="s">
        <v>1204</v>
      </c>
      <c r="CI14" s="197" t="s">
        <v>1205</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1212</v>
      </c>
      <c r="EM14" s="196" t="s">
        <v>1133</v>
      </c>
      <c r="EN14" s="196" t="s">
        <v>1134</v>
      </c>
      <c r="EO14" s="196" t="s">
        <v>1135</v>
      </c>
      <c r="EP14" s="223" t="s">
        <v>1211</v>
      </c>
      <c r="EQ14" s="423" t="s">
        <v>1210</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1213</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1213</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IFERROR(1/(1/SUMIFS(AGYW!$S:$S,AGYW!$C:$C,$B52,AGYW!$D:$D,$C52)),"")</f>
        <v/>
      </c>
      <c r="ES52" s="36" t="str">
        <f>IFERROR(1/(1/SUMIFS(AGYW!$T:$T,AGYW!$C:$C,$B52,AGYW!$D:$D,$C52)),"")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IFERROR(1/(1/SUMIFS(AGYW!$S:$S,AGYW!$C:$C,$B53,AGYW!$D:$D,$C53)),"")</f>
        <v/>
      </c>
      <c r="ES53" s="36" t="str">
        <f>IFERROR(1/(1/SUMIFS(AGYW!$T:$T,AGYW!$C:$C,$B53,AGYW!$D:$D,$C53)),"")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IFERROR(1/(1/SUMIFS(AGYW!$S:$S,AGYW!$C:$C,$B54,AGYW!$D:$D,$C54)),"")</f>
        <v/>
      </c>
      <c r="ES54" s="36" t="str">
        <f>IFERROR(1/(1/SUMIFS(AGYW!$T:$T,AGYW!$C:$C,$B54,AGYW!$D:$D,$C54)),"")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IFERROR(1/(1/SUMIFS(AGYW!$S:$S,AGYW!$C:$C,$B55,AGYW!$D:$D,$C55)),"")</f>
        <v/>
      </c>
      <c r="ES55" s="36" t="str">
        <f>IFERROR(1/(1/SUMIFS(AGYW!$T:$T,AGYW!$C:$C,$B55,AGYW!$D:$D,$C55)),"")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24" priority="1">
      <formula>AND(ISNUMBER(AQ1),AQ1&lt;&gt;AH1)</formula>
    </cfRule>
  </conditionalFormatting>
  <conditionalFormatting sqref="AZ1:AZ1048576">
    <cfRule type="expression" dxfId="12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activeCell="F1" sqref="F1"/>
      <selection pane="bottomLeft" activeCell="A15" sqref="A15"/>
      <selection pane="bottomRight" activeCell="F14" sqref="F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2" priority="49">
      <formula>AND(ISNUMBER($S1),ROUND($S1,2)&lt;&gt;0)</formula>
    </cfRule>
  </conditionalFormatting>
  <conditionalFormatting sqref="AI1:AI1048576 AR1:AR1048576">
    <cfRule type="expression" dxfId="121" priority="47">
      <formula>AND(ISNUMBER(AI1),ROUND(AI1,2)&lt;0.95)</formula>
    </cfRule>
  </conditionalFormatting>
  <conditionalFormatting sqref="X1:X1048576">
    <cfRule type="expression" dxfId="120" priority="4">
      <formula>$AB1="ENTER KNOWN POSITIVITY RATE"</formula>
    </cfRule>
    <cfRule type="expression" dxfId="119" priority="1283">
      <formula>AND(ISNUMBER(X1),ROUND(X1,2)&gt;=0.75)</formula>
    </cfRule>
  </conditionalFormatting>
  <conditionalFormatting sqref="Z1:Z1048576 AQ1:AQ1048576">
    <cfRule type="expression" dxfId="118" priority="24">
      <formula>AND(ISNUMBER(Z1),Z1&gt;10%)</formula>
    </cfRule>
  </conditionalFormatting>
  <conditionalFormatting sqref="F1:Q1048576 U1:V1048576 AE1:AH1048576 AL1:AN1048576">
    <cfRule type="expression" dxfId="117" priority="1">
      <formula>AND(ROW(F1)&gt;14,LEFT($B1,4)="_Mil")</formula>
    </cfRule>
  </conditionalFormatting>
  <conditionalFormatting sqref="H1:H1048576 U1:U1048576 W1:Z1048576 AI1:AI1048576 AP1:AR1048576">
    <cfRule type="expression" dxfId="116" priority="7">
      <formula>AND(ISNUMBER(H1),H1&gt;1)</formula>
    </cfRule>
  </conditionalFormatting>
  <conditionalFormatting sqref="F1:R1048576 T1:BA1048576">
    <cfRule type="expression" dxfId="115" priority="2">
      <formula>AND(ISNUMBER(F1),F1&lt;0)</formula>
    </cfRule>
  </conditionalFormatting>
  <conditionalFormatting sqref="AQ1:AQ1048576">
    <cfRule type="expression" dxfId="114" priority="6">
      <formula>$AS1="ENTER YIELD RATE"</formula>
    </cfRule>
  </conditionalFormatting>
  <conditionalFormatting sqref="Z1:Z1048576">
    <cfRule type="expression" dxfId="113" priority="5">
      <formula>$AC1="ENTER YIELD RATE"</formula>
    </cfRule>
  </conditionalFormatting>
  <conditionalFormatting sqref="J1:J1048576">
    <cfRule type="expression" dxfId="11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11" priority="1268">
      <formula>AND(ISNUMBER(D1),ROUND(D1,2)&lt;0.95)</formula>
    </cfRule>
  </conditionalFormatting>
  <conditionalFormatting sqref="D1:E1048576 H1:K1048576 M1:M1048576 O1:O1048576 Q1:Q1048576 S1:S1048576 U1:U1048576">
    <cfRule type="expression" dxfId="110" priority="3">
      <formula>AND(ISNUMBER(D1),D1&gt;1)</formula>
    </cfRule>
  </conditionalFormatting>
  <conditionalFormatting sqref="K1:K1048576">
    <cfRule type="expression" dxfId="109" priority="6">
      <formula>AND(SUM(G1)&gt;0,ROW(K1)&gt;14,SUM(K1)=0)</formula>
    </cfRule>
  </conditionalFormatting>
  <conditionalFormatting sqref="J1:J1048576">
    <cfRule type="expression" dxfId="108" priority="14">
      <formula>AND(SUM(F1)&gt;0,ROW(J1)&gt;14,SUM(J1)=0)</formula>
    </cfRule>
  </conditionalFormatting>
  <conditionalFormatting sqref="D1:E1048576">
    <cfRule type="expression" dxfId="107" priority="4">
      <formula>AND(ISNUMBER($D1),ROUND($E1,2)&lt;ROUND($D1,2))</formula>
    </cfRule>
  </conditionalFormatting>
  <conditionalFormatting sqref="C1:V1048576">
    <cfRule type="expression" dxfId="106" priority="1">
      <formula>AND(ISNUMBER(C1),C1&lt;0)</formula>
    </cfRule>
  </conditionalFormatting>
  <conditionalFormatting sqref="O1:O1048576">
    <cfRule type="expression" dxfId="105" priority="24">
      <formula>AND(ISNUMBER(O1),ROUND(O1,2)&lt;98%)</formula>
    </cfRule>
  </conditionalFormatting>
  <conditionalFormatting sqref="Q1:Q1048576">
    <cfRule type="expression" dxfId="104" priority="23">
      <formula>AND(ISNUMBER(Q1),ROUND(Q1,2)&lt;70%)</formula>
    </cfRule>
  </conditionalFormatting>
  <conditionalFormatting sqref="E1:E1048576">
    <cfRule type="expression" dxfId="10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L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02" priority="17">
      <formula>AND(ISNUMBER(G1),G1&lt;&gt;0)</formula>
    </cfRule>
  </conditionalFormatting>
  <conditionalFormatting sqref="R1:R1048576">
    <cfRule type="expression" dxfId="101" priority="23">
      <formula>AND(ISNUMBER(R1),R1&lt;0.95)</formula>
    </cfRule>
  </conditionalFormatting>
  <conditionalFormatting sqref="M1:M1048576">
    <cfRule type="expression" dxfId="100" priority="10">
      <formula>AND(ROW($M1)&gt;14,$P1="ENTER YIELD RATE")</formula>
    </cfRule>
    <cfRule type="expression" dxfId="99" priority="690">
      <formula>AND(ISNUMBER($M1),SUM($M1)&gt;10%)</formula>
    </cfRule>
  </conditionalFormatting>
  <conditionalFormatting sqref="K1:K1048576">
    <cfRule type="expression" dxfId="98" priority="15">
      <formula>AND(ROW($K1)&gt;14,$O1="ENTER KNOWN POSITIVITY RATE")</formula>
    </cfRule>
    <cfRule type="expression" dxfId="97" priority="3819">
      <formula>AND(ISNUMBER($K1),ROUND(SUM($K1),2)&gt;=0.75)</formula>
    </cfRule>
  </conditionalFormatting>
  <conditionalFormatting sqref="F1:F1048576 H1:Z1048576">
    <cfRule type="expression" dxfId="96" priority="3">
      <formula>AND(ISNUMBER(F1),F1&lt;0)</formula>
    </cfRule>
  </conditionalFormatting>
  <conditionalFormatting sqref="U1:Z1048576">
    <cfRule type="expression" dxfId="95" priority="6">
      <formula>AND(ROW($Z1)&gt;14,$Z1&lt;0)</formula>
    </cfRule>
    <cfRule type="expression" dxfId="94" priority="8">
      <formula>AND(ROW($Z1)&gt;14,ISERROR($Z1))</formula>
    </cfRule>
  </conditionalFormatting>
  <conditionalFormatting sqref="P1:P1048576">
    <cfRule type="expression" dxfId="93" priority="18">
      <formula>AND(ISNUMBER($P1),ROUND(SUM($P1),2)&gt;ROUND(SUM($I1),2))</formula>
    </cfRule>
  </conditionalFormatting>
  <conditionalFormatting sqref="W1:X1048576">
    <cfRule type="expression" dxfId="92" priority="1">
      <formula>AND(ROW(W1)&gt;14,$B1&lt;&gt;"",OR($D1&lt;&gt;"Female",$C1="&lt;01",$C1="01-09"))</formula>
    </cfRule>
  </conditionalFormatting>
  <conditionalFormatting sqref="Y1:Y1048576">
    <cfRule type="expression" dxfId="91" priority="2">
      <formula>AND(ROW(Y1)&gt;14,$B1&lt;&gt;"",OR($D1&lt;&gt;"Male",$C1="&lt;01",$C1="01-09",$C1="10-14"))</formula>
    </cfRule>
  </conditionalFormatting>
  <conditionalFormatting sqref="J1:M1048576 R1:R1048576">
    <cfRule type="expression" dxfId="90"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9" priority="3764">
      <formula>AND(ISNUMBER($P1),$P1&lt;0.8)</formula>
    </cfRule>
  </conditionalFormatting>
  <conditionalFormatting sqref="X1:X1048576">
    <cfRule type="expression" dxfId="88" priority="13">
      <formula>AND(ROW($X1)&gt;14,$AA1="ENTER YIELD RATE")</formula>
    </cfRule>
    <cfRule type="expression" dxfId="87" priority="19">
      <formula>AND(ROW($X1)&gt;14,ROUND(SUM($X1),2)&gt;0.01)</formula>
    </cfRule>
  </conditionalFormatting>
  <conditionalFormatting sqref="Q1:Q1048576">
    <cfRule type="expression" dxfId="86" priority="29">
      <formula>AND(ISNUMBER($Q1),$Q1&lt;$N1)</formula>
    </cfRule>
  </conditionalFormatting>
  <conditionalFormatting sqref="M1:N1048576">
    <cfRule type="expression" dxfId="85" priority="3765">
      <formula>AND(ISNUMBER($M1),ISNUMBER($N1),$N1&lt;$M1)</formula>
    </cfRule>
  </conditionalFormatting>
  <conditionalFormatting sqref="V1:V1048576">
    <cfRule type="expression" dxfId="84" priority="9">
      <formula>AND(ROW($V1)&gt;14,$Z1="ENTER INDETERMINATE RATE")</formula>
    </cfRule>
  </conditionalFormatting>
  <conditionalFormatting sqref="F1:S1048576 U1:AF1048576">
    <cfRule type="expression" dxfId="83" priority="7">
      <formula>AND(ISNUMBER(F1),F1&lt;0)</formula>
    </cfRule>
  </conditionalFormatting>
  <conditionalFormatting sqref="H1:H1048576 O1:P1048576 S1:S1048576 U1:X1048576">
    <cfRule type="expression" dxfId="82" priority="8">
      <formula>AND(ISNUMBER(H1),H1&gt;1)</formula>
    </cfRule>
  </conditionalFormatting>
  <conditionalFormatting sqref="AC1:AF1048576">
    <cfRule type="expression" dxfId="81" priority="18">
      <formula>AND(ISNUMBER($AF1),OR(ISERROR($AF1),$AF1&lt;0))</formula>
    </cfRule>
  </conditionalFormatting>
  <conditionalFormatting sqref="F1:J1048576 M1:S1048576">
    <cfRule type="expression" dxfId="80" priority="1">
      <formula>LEFT($B1,4)="_Mil"</formula>
    </cfRule>
  </conditionalFormatting>
  <conditionalFormatting sqref="T1:T1048576">
    <cfRule type="expression" dxfId="79" priority="4">
      <formula>AND(ROW($T1)&gt;14,$E1&lt;&gt;"",LEFT($B1,4)&lt;&gt;"_Mil")</formula>
    </cfRule>
  </conditionalFormatting>
  <conditionalFormatting sqref="S1:S1048576">
    <cfRule type="expression" dxfId="7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IF(OR($C15="15-24",$C15="25-34"),IFERROR(1/(1/SUM(SUMIFS(AGYW!$S:$S,AGYW!$B:$B,$B15,AGYW!$C:$C,IF($C15="15-24",{"15-19","20-24"},{"25-29"}),AGYW!$D:$D,$D15))),""),"")</f>
        <v/>
      </c>
      <c r="I15" s="36" t="str" cm="1">
        <f t="array" ref="I15">IF(OR($C15="15-24",$C15="25-34"),IFERROR(1/(1/SUM(SUMIFS(AGYW!$T:$T,AGYW!$B:$B,$B15,AGYW!$C:$C,IF($C15="15-24",{"15-19","20-24"},{"25-29"}),AGYW!$D:$D,$D15))),""),"")</f>
        <v/>
      </c>
      <c r="L15" s="33" t="str">
        <f>IF(SUM($K15)=0,"",$K15)</f>
        <v/>
      </c>
      <c r="O15" s="33" t="str">
        <f>IF(SUM($N15)=0,"",$N15)</f>
        <v/>
      </c>
      <c r="P15" s="47">
        <v>2</v>
      </c>
      <c r="Q15" s="33" t="str">
        <f>IF(SUM($O15)=0,"",$O15*$P15)</f>
        <v/>
      </c>
    </row>
  </sheetData>
  <conditionalFormatting sqref="H1:I1048576">
    <cfRule type="expression" dxfId="77" priority="3">
      <formula>AND(ROW(H1)&gt;14,$E1&lt;&gt;"",$D1&lt;&gt;"Female")</formula>
    </cfRule>
    <cfRule type="expression" dxfId="76" priority="4">
      <formula>AND(ROW(H1)&gt;14,$E1&lt;&gt;"",NOT(OR($C1="15-24",$C1="25-34")))</formula>
    </cfRule>
  </conditionalFormatting>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3" priority="2">
      <formula>OR($D1="Female",$C1="01-09",$C1="10-14")</formula>
    </cfRule>
  </conditionalFormatting>
  <conditionalFormatting sqref="AW1:AY1048576">
    <cfRule type="expression" dxfId="72" priority="19">
      <formula>OR($C1="01-09")</formula>
    </cfRule>
  </conditionalFormatting>
  <conditionalFormatting sqref="H1:I1048576 M1:N1048576 AO1:AP1048576">
    <cfRule type="expression" dxfId="71" priority="1">
      <formula>OR($D1="Male",$C1="01-09")</formula>
    </cfRule>
  </conditionalFormatting>
  <conditionalFormatting sqref="AN1:AN1048576">
    <cfRule type="expression" dxfId="70" priority="55">
      <formula>AND(ISNUMBER($AN1),ROUND(SUM($AN1),0)&lt;&gt;0)</formula>
    </cfRule>
  </conditionalFormatting>
  <conditionalFormatting sqref="Y1:Y1048576 AB1:AB1048576 AE1:AE1048576 AH1:AH1048576 AK1:AK1048576">
    <cfRule type="containsText" dxfId="69" priority="46" operator="containsText" text="ENTER YIELD">
      <formula>NOT(ISERROR(SEARCH("ENTER YIELD",Y1)))</formula>
    </cfRule>
  </conditionalFormatting>
  <conditionalFormatting sqref="F1:F1048576">
    <cfRule type="expression" dxfId="68" priority="23">
      <formula>LEFT($B1,4)="_Mil"</formula>
    </cfRule>
  </conditionalFormatting>
  <conditionalFormatting sqref="F1:AW1048576 AY1:BA1048576">
    <cfRule type="expression" dxfId="67" priority="26">
      <formula>AND(ISNUMBER(F1),F1&lt;0)</formula>
    </cfRule>
  </conditionalFormatting>
  <conditionalFormatting sqref="AZ1:AZ1048576">
    <cfRule type="expression" dxfId="66" priority="701">
      <formula>AND(ISNUMBER(AZ1),AZ1&lt;1)</formula>
    </cfRule>
  </conditionalFormatting>
  <conditionalFormatting sqref="M1:V1048576">
    <cfRule type="expression" dxfId="65" priority="218">
      <formula>AND(OR(ISNUMBER($V1),ROW($V1)&gt;14),IF(SUM($G1)=0,SUM($V1)&lt;&gt;0,ROUND($V1,2)&lt;&gt;1))</formula>
    </cfRule>
  </conditionalFormatting>
  <conditionalFormatting sqref="AS1:AS1048576 AZ1:BA1048576">
    <cfRule type="expression" dxfId="64" priority="22">
      <formula>OR($C1="01-09",$C1="10-14")</formula>
    </cfRule>
  </conditionalFormatting>
  <conditionalFormatting sqref="M1:W1048576 Z1:Z1048576 AC1:AC1048576 AF1:AF1048576 AI1:AI1048576 AV1:AV1048576 AZ1:AZ1048576">
    <cfRule type="expression" dxfId="6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62" priority="3">
      <formula>AND(ISNUMBER($K1),$K1&lt;33%)</formula>
    </cfRule>
  </conditionalFormatting>
  <conditionalFormatting sqref="J1:L1048576">
    <cfRule type="expression" dxfId="61" priority="2">
      <formula>AND(ISNUMBER(J1),J1&gt;1)</formula>
    </cfRule>
  </conditionalFormatting>
  <conditionalFormatting sqref="F1:M1048576">
    <cfRule type="expression" dxfId="60" priority="1">
      <formula>AND(ISNUMBER(F1),F1&lt;0)</formula>
    </cfRule>
  </conditionalFormatting>
  <conditionalFormatting sqref="L1:L1048576">
    <cfRule type="expression" dxfId="5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tabSelected="1" workbookViewId="0">
      <pane xSplit="5" ySplit="14" topLeftCell="F15" activePane="bottomRight" state="frozen"/>
      <selection pane="topRight" activeCell="F1" sqref="F1"/>
      <selection pane="bottomLeft" activeCell="A15" sqref="A15"/>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8" priority="1">
      <formula>OR(Z1="ENTER COMPLETION RATE",AA1="ENTER COMPLETION RATE")</formula>
    </cfRule>
    <cfRule type="expression" dxfId="57" priority="3853">
      <formula>AND(ISNUMBER(Y1),ROUND(SUM(Y1),2)&lt;90%)</formula>
    </cfRule>
  </conditionalFormatting>
  <conditionalFormatting sqref="H1:K1048576 T1:V1048576 Y1:Y1048576">
    <cfRule type="expression" dxfId="56" priority="4">
      <formula>AND(ISNUMBER(H1),H1&gt;1)</formula>
    </cfRule>
  </conditionalFormatting>
  <conditionalFormatting sqref="H1:H1048576 J1:J1048576">
    <cfRule type="expression" dxfId="55" priority="5">
      <formula>AND(SUM($F1)&gt;0,H1="",ROW(H1)&gt;14)</formula>
    </cfRule>
  </conditionalFormatting>
  <conditionalFormatting sqref="H1:I1048576 U1:V1048576">
    <cfRule type="expression" dxfId="54" priority="3849">
      <formula>AND(ISNUMBER(H1),ROUND(SUM(H1),2)&lt;100%)</formula>
    </cfRule>
  </conditionalFormatting>
  <conditionalFormatting sqref="F1:AA1048576">
    <cfRule type="expression" dxfId="53" priority="2">
      <formula>AND(ISNUMBER(F1),F1&lt;0)</formula>
    </cfRule>
  </conditionalFormatting>
  <conditionalFormatting sqref="U1:V1048576">
    <cfRule type="expression" dxfId="52" priority="2167">
      <formula>W1="ENTER INITIATION RATE"</formula>
    </cfRule>
  </conditionalFormatting>
  <conditionalFormatting sqref="T1:T1048576">
    <cfRule type="expression" dxfId="51" priority="3285">
      <formula>W1="ENTER ELIGIBILITY RATE"</formula>
    </cfRule>
  </conditionalFormatting>
  <conditionalFormatting sqref="K1:K1048576 I1:I1048576">
    <cfRule type="expression" dxfId="5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8" priority="26">
      <formula>OR($C1="18-20",$C1="18+")</formula>
    </cfRule>
  </conditionalFormatting>
  <conditionalFormatting sqref="M1:M1048576">
    <cfRule type="expression" dxfId="47" priority="24">
      <formula>AND(ISNUMBER($M1),ROUND(SUM($M1),2)&lt;20%)</formula>
    </cfRule>
  </conditionalFormatting>
  <conditionalFormatting sqref="P1:P1048576 K1:K1048576">
    <cfRule type="expression" dxfId="46" priority="17">
      <formula>AND($E1&lt;&gt;"",ROW(K1)&gt;14,NOT(OR($C1="05-09",$C1="10-14")))</formula>
    </cfRule>
  </conditionalFormatting>
  <conditionalFormatting sqref="J1:T1048576 F1:H1048576">
    <cfRule type="expression" dxfId="45" priority="1">
      <formula>AND(ISNUMBER(F1),F1&lt;0)</formula>
    </cfRule>
  </conditionalFormatting>
  <conditionalFormatting sqref="J1:M1048576 S1:S1048576">
    <cfRule type="expression" dxfId="44" priority="2">
      <formula>AND(ISNUMBER(J1),OR(ROUND(SUM(J1),2)&lt;0,ROUND(SUM(J1),2)&gt;1))</formula>
    </cfRule>
  </conditionalFormatting>
  <conditionalFormatting sqref="S1:S1048576">
    <cfRule type="expression" dxfId="43" priority="25">
      <formula>AND(ISNUMBER($S1),SUM($Q1,$R1)&gt;0,ROUND(SUM($S1),2)&lt;1)</formula>
    </cfRule>
  </conditionalFormatting>
  <conditionalFormatting sqref="J1:J1048576 O1:O1048576">
    <cfRule type="expression" dxfId="4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4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T15"/>
  <sheetViews>
    <sheetView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5" width="11.83203125" style="36" customWidth="1"/>
    <col min="16" max="18" width="11.83203125" style="98" customWidth="1"/>
    <col min="19" max="20" width="12.6640625" style="33" customWidth="1"/>
  </cols>
  <sheetData>
    <row r="1" spans="1:20" s="22" customFormat="1" ht="31" customHeight="1" thickBot="1" x14ac:dyDescent="0.35">
      <c r="A1" s="300" t="s">
        <v>291</v>
      </c>
      <c r="B1" s="4"/>
      <c r="C1" s="1"/>
      <c r="D1" s="1"/>
      <c r="E1" s="1"/>
      <c r="F1" s="215" t="s">
        <v>292</v>
      </c>
      <c r="G1" s="180"/>
      <c r="H1" s="180"/>
      <c r="I1" s="180"/>
      <c r="J1" s="180"/>
      <c r="K1" s="180"/>
      <c r="L1" s="180"/>
      <c r="M1" s="180"/>
      <c r="N1" s="180"/>
      <c r="O1" s="180"/>
      <c r="P1" s="185"/>
      <c r="Q1" s="185"/>
      <c r="R1" s="185"/>
      <c r="S1" s="181"/>
      <c r="T1" s="181"/>
    </row>
    <row r="2" spans="1:20" s="21" customFormat="1" ht="19" x14ac:dyDescent="0.25">
      <c r="A2" s="443" t="s">
        <v>561</v>
      </c>
      <c r="B2" s="439"/>
      <c r="C2" s="2"/>
      <c r="D2" s="2"/>
      <c r="E2" s="2"/>
      <c r="F2" s="50"/>
      <c r="G2" s="34"/>
      <c r="H2" s="34"/>
      <c r="I2" s="34"/>
      <c r="J2" s="34"/>
      <c r="K2" s="34"/>
      <c r="L2" s="34"/>
      <c r="M2" s="34"/>
      <c r="N2" s="34"/>
      <c r="O2" s="34"/>
      <c r="P2" s="3"/>
      <c r="Q2" s="3"/>
      <c r="R2" s="3"/>
      <c r="S2" s="264" t="s">
        <v>774</v>
      </c>
      <c r="T2" s="264" t="s">
        <v>774</v>
      </c>
    </row>
    <row r="3" spans="1:20" ht="117" customHeight="1" thickBot="1" x14ac:dyDescent="0.25">
      <c r="A3" s="440"/>
      <c r="B3" s="441"/>
      <c r="C3" s="17"/>
      <c r="D3" s="17"/>
      <c r="E3" s="17"/>
      <c r="F3" s="127" t="s">
        <v>1156</v>
      </c>
      <c r="G3" s="244" t="s">
        <v>1184</v>
      </c>
      <c r="H3" s="244"/>
      <c r="I3" s="244"/>
      <c r="J3" s="244"/>
      <c r="K3" s="68" t="s">
        <v>737</v>
      </c>
      <c r="L3" s="68" t="s">
        <v>738</v>
      </c>
      <c r="M3" s="68" t="s">
        <v>739</v>
      </c>
      <c r="N3" s="68" t="s">
        <v>740</v>
      </c>
      <c r="O3" s="68" t="s">
        <v>741</v>
      </c>
      <c r="P3" s="147" t="s">
        <v>742</v>
      </c>
      <c r="Q3" s="202" t="s">
        <v>734</v>
      </c>
      <c r="R3" s="202" t="s">
        <v>743</v>
      </c>
      <c r="S3" s="257" t="s">
        <v>735</v>
      </c>
      <c r="T3" s="257" t="s">
        <v>736</v>
      </c>
    </row>
    <row r="4" spans="1:20" x14ac:dyDescent="0.2">
      <c r="A4" s="298"/>
      <c r="B4" s="15"/>
      <c r="C4" s="15"/>
      <c r="D4" s="15" t="s">
        <v>2</v>
      </c>
      <c r="E4" s="15"/>
      <c r="F4" s="51">
        <f>SUBTOTAL(109,F$15:INDEX(F:F,COUNTA($B:$B)+14-COUNTA($B$1:$B$14)))</f>
        <v>0</v>
      </c>
      <c r="G4" s="35">
        <f>SUBTOTAL(109,G$15:INDEX(G:G,COUNTA($B:$B)+14-COUNTA($B$1:$B$14)))</f>
        <v>0</v>
      </c>
      <c r="H4" s="35"/>
      <c r="I4" s="35"/>
      <c r="J4" s="35"/>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96" t="str">
        <f>IF($O$4=0,"",SUM($M$4,$N$4)/$O$4)</f>
        <v/>
      </c>
      <c r="Q4" s="96" t="str">
        <f>IF($S$4=0,"",$T$4/$S$4)</f>
        <v/>
      </c>
      <c r="R4" s="96" t="str">
        <f>IF($O$4=0,"",$S$4/$O$4-1)</f>
        <v/>
      </c>
      <c r="S4" s="32">
        <f>SUBTOTAL(109,S$15:INDEX(S:S,COUNTA($B:$B)+14-COUNTA($B$1:$B$14)))</f>
        <v>0</v>
      </c>
      <c r="T4" s="32">
        <f>SUBTOTAL(109,T$15:INDEX(T:T,COUNTA($B:$B)+14-COUNTA($B$1:$B$14)))</f>
        <v>0</v>
      </c>
    </row>
    <row r="5" spans="1:20" x14ac:dyDescent="0.2">
      <c r="A5" t="s">
        <v>59</v>
      </c>
      <c r="B5" s="5" t="s">
        <v>59</v>
      </c>
      <c r="C5" s="5" t="s">
        <v>59</v>
      </c>
      <c r="D5" s="5" t="s">
        <v>59</v>
      </c>
      <c r="E5" s="5" t="s">
        <v>59</v>
      </c>
      <c r="F5" s="47" t="s">
        <v>59</v>
      </c>
      <c r="G5" s="36" t="s">
        <v>59</v>
      </c>
      <c r="K5" s="36" t="s">
        <v>70</v>
      </c>
      <c r="L5" s="36" t="s">
        <v>70</v>
      </c>
      <c r="M5" s="36" t="s">
        <v>70</v>
      </c>
      <c r="N5" s="36" t="s">
        <v>70</v>
      </c>
      <c r="O5" s="36" t="s">
        <v>59</v>
      </c>
      <c r="P5" s="98" t="s">
        <v>59</v>
      </c>
      <c r="Q5" s="98" t="s">
        <v>59</v>
      </c>
      <c r="R5" s="98" t="s">
        <v>59</v>
      </c>
      <c r="S5" s="33" t="s">
        <v>70</v>
      </c>
      <c r="T5" s="33" t="s">
        <v>70</v>
      </c>
    </row>
    <row r="6" spans="1:20" x14ac:dyDescent="0.2">
      <c r="A6" t="s">
        <v>137</v>
      </c>
      <c r="B6" s="5" t="s">
        <v>137</v>
      </c>
      <c r="C6" s="5" t="s">
        <v>137</v>
      </c>
      <c r="D6" s="5" t="s">
        <v>137</v>
      </c>
      <c r="E6" s="5" t="s">
        <v>137</v>
      </c>
      <c r="F6" s="47" t="s">
        <v>54</v>
      </c>
      <c r="G6" s="36" t="s">
        <v>73</v>
      </c>
      <c r="K6" s="36" t="s">
        <v>71</v>
      </c>
      <c r="L6" s="36" t="s">
        <v>71</v>
      </c>
      <c r="M6" s="36" t="s">
        <v>71</v>
      </c>
      <c r="N6" s="36" t="s">
        <v>71</v>
      </c>
      <c r="O6" s="36" t="s">
        <v>54</v>
      </c>
      <c r="P6" s="98" t="s">
        <v>54</v>
      </c>
      <c r="Q6" s="98" t="s">
        <v>73</v>
      </c>
      <c r="R6" s="98" t="s">
        <v>73</v>
      </c>
      <c r="S6" s="33" t="s">
        <v>53</v>
      </c>
      <c r="T6" s="33" t="s">
        <v>53</v>
      </c>
    </row>
    <row r="7" spans="1:20" x14ac:dyDescent="0.2">
      <c r="A7" t="s">
        <v>69</v>
      </c>
      <c r="B7" s="5" t="s">
        <v>69</v>
      </c>
      <c r="C7" s="5" t="s">
        <v>69</v>
      </c>
      <c r="D7" s="5" t="s">
        <v>69</v>
      </c>
      <c r="E7" s="5" t="s">
        <v>69</v>
      </c>
      <c r="F7" s="47" t="s">
        <v>55</v>
      </c>
      <c r="G7" s="36" t="s">
        <v>55</v>
      </c>
      <c r="K7" s="36" t="s">
        <v>55</v>
      </c>
      <c r="L7" s="36" t="s">
        <v>55</v>
      </c>
      <c r="M7" s="36" t="s">
        <v>55</v>
      </c>
      <c r="N7" s="36" t="s">
        <v>55</v>
      </c>
      <c r="O7" s="36" t="s">
        <v>55</v>
      </c>
      <c r="P7" s="98" t="s">
        <v>56</v>
      </c>
      <c r="Q7" s="98" t="s">
        <v>56</v>
      </c>
      <c r="R7" s="98" t="s">
        <v>56</v>
      </c>
      <c r="S7" s="33" t="s">
        <v>55</v>
      </c>
      <c r="T7" s="33" t="s">
        <v>55</v>
      </c>
    </row>
    <row r="8" spans="1:20" x14ac:dyDescent="0.2">
      <c r="K8" s="277" t="s">
        <v>297</v>
      </c>
      <c r="L8" s="277" t="s">
        <v>296</v>
      </c>
      <c r="M8" s="277" t="s">
        <v>295</v>
      </c>
      <c r="N8" s="277" t="s">
        <v>294</v>
      </c>
      <c r="P8" s="166"/>
      <c r="Q8" s="166"/>
      <c r="R8" s="166"/>
      <c r="S8" s="273" t="s">
        <v>477</v>
      </c>
      <c r="T8" s="273" t="s">
        <v>478</v>
      </c>
    </row>
    <row r="9" spans="1:20" x14ac:dyDescent="0.2">
      <c r="K9" s="286"/>
      <c r="L9" s="286"/>
      <c r="M9" s="286"/>
      <c r="N9" s="286"/>
      <c r="O9" s="101"/>
      <c r="P9" s="165"/>
      <c r="Q9" s="166"/>
      <c r="R9" s="166"/>
      <c r="S9" s="273"/>
      <c r="T9" s="273"/>
    </row>
    <row r="10" spans="1:20" x14ac:dyDescent="0.2">
      <c r="K10" s="277" t="s">
        <v>564</v>
      </c>
      <c r="L10" s="277" t="s">
        <v>562</v>
      </c>
      <c r="M10" s="277" t="s">
        <v>565</v>
      </c>
      <c r="N10" s="277" t="s">
        <v>563</v>
      </c>
      <c r="P10" s="166"/>
      <c r="Q10" s="166"/>
      <c r="R10" s="166"/>
      <c r="S10" s="273" t="s">
        <v>486</v>
      </c>
      <c r="T10" s="273" t="s">
        <v>487</v>
      </c>
    </row>
    <row r="11" spans="1:20" x14ac:dyDescent="0.2">
      <c r="F11" s="47" t="s">
        <v>293</v>
      </c>
      <c r="G11" s="36" t="s">
        <v>293</v>
      </c>
      <c r="K11" s="36" t="s">
        <v>293</v>
      </c>
      <c r="L11" s="36" t="s">
        <v>293</v>
      </c>
      <c r="M11" s="36" t="s">
        <v>293</v>
      </c>
      <c r="N11" s="36" t="s">
        <v>293</v>
      </c>
      <c r="O11" s="36" t="s">
        <v>293</v>
      </c>
      <c r="P11" s="98" t="s">
        <v>293</v>
      </c>
      <c r="Q11" s="19" t="s">
        <v>293</v>
      </c>
      <c r="R11" s="19" t="s">
        <v>293</v>
      </c>
      <c r="S11" s="33" t="s">
        <v>293</v>
      </c>
      <c r="T11" s="33" t="s">
        <v>293</v>
      </c>
    </row>
    <row r="12" spans="1:20" x14ac:dyDescent="0.2">
      <c r="F12" s="47" t="s">
        <v>460</v>
      </c>
      <c r="G12" s="36" t="s">
        <v>460</v>
      </c>
      <c r="K12" s="36" t="s">
        <v>460</v>
      </c>
      <c r="L12" s="36" t="s">
        <v>460</v>
      </c>
      <c r="M12" s="36" t="s">
        <v>460</v>
      </c>
      <c r="N12" s="36" t="s">
        <v>460</v>
      </c>
      <c r="O12" s="36" t="s">
        <v>460</v>
      </c>
      <c r="P12" s="98" t="s">
        <v>460</v>
      </c>
      <c r="Q12" s="19" t="s">
        <v>460</v>
      </c>
      <c r="R12" s="19" t="s">
        <v>460</v>
      </c>
      <c r="S12" s="33" t="s">
        <v>460</v>
      </c>
      <c r="T12" s="33" t="s">
        <v>460</v>
      </c>
    </row>
    <row r="14" spans="1:20" x14ac:dyDescent="0.2">
      <c r="A14" s="301" t="s">
        <v>44</v>
      </c>
      <c r="B14" s="190" t="s">
        <v>3</v>
      </c>
      <c r="C14" s="190" t="s">
        <v>25</v>
      </c>
      <c r="D14" s="190" t="s">
        <v>4</v>
      </c>
      <c r="E14" s="190" t="s">
        <v>47</v>
      </c>
      <c r="F14" s="218" t="s">
        <v>188</v>
      </c>
      <c r="G14" s="194" t="s">
        <v>349</v>
      </c>
      <c r="H14" s="194"/>
      <c r="I14" s="194"/>
      <c r="J14" s="194"/>
      <c r="K14" s="194" t="s">
        <v>298</v>
      </c>
      <c r="L14" s="194" t="s">
        <v>299</v>
      </c>
      <c r="M14" s="194" t="s">
        <v>300</v>
      </c>
      <c r="N14" s="194" t="s">
        <v>301</v>
      </c>
      <c r="O14" s="194" t="s">
        <v>492</v>
      </c>
      <c r="P14" s="195" t="s">
        <v>491</v>
      </c>
      <c r="Q14" s="195" t="s">
        <v>350</v>
      </c>
      <c r="R14" s="195" t="s">
        <v>493</v>
      </c>
      <c r="S14" s="217" t="s">
        <v>304</v>
      </c>
      <c r="T14" s="217" t="s">
        <v>305</v>
      </c>
    </row>
    <row r="15" spans="1:20" x14ac:dyDescent="0.2">
      <c r="A15" t="e">
        <f>INDEX(Prioritization!$D:$D,MATCH($B15,Prioritization!$A:$A,0))</f>
        <v>#N/A</v>
      </c>
      <c r="E15" s="5" t="str">
        <f>B15&amp;"|"&amp;C15&amp;"|"&amp;D15</f>
        <v>||</v>
      </c>
      <c r="F15" s="47" t="str">
        <f>IF(LEFT($B15,4)="_Mil","",INDEX(Cascade!$T:$T,MATCH($E15,Cascade!$E:$E,0)))</f>
        <v/>
      </c>
      <c r="O15" s="36" t="str">
        <f>IF(SUM($K15:$N15)=0,"",SUM($K15:$N15))</f>
        <v/>
      </c>
      <c r="P15" s="98" t="str">
        <f>IF(SUM($O15)=0,"",SUM($M15,$N15)/SUM($O15))</f>
        <v/>
      </c>
      <c r="Q15" s="98" t="str">
        <f>IF(SUM($O15)=0,"",MAX(60%,SUM($P15)))</f>
        <v/>
      </c>
      <c r="R15" s="98" t="str">
        <f>IF(SUM($O15)=0,"",0%)</f>
        <v/>
      </c>
      <c r="S15" s="33" t="str">
        <f>IF(SUM($O15)=0,"",ROUND(SUM($O15)*(1+$R15),0))</f>
        <v/>
      </c>
      <c r="T15" s="33" t="str">
        <f>IF(SUM($S15)=0,"",ROUND(SUM($S15)*Q15,0))</f>
        <v/>
      </c>
    </row>
  </sheetData>
  <mergeCells count="1">
    <mergeCell ref="A2:B3"/>
  </mergeCells>
  <phoneticPr fontId="18" type="noConversion"/>
  <conditionalFormatting sqref="S1:T1048576">
    <cfRule type="expression" dxfId="40" priority="14">
      <formula>AND(ISNUMBER(S1),SUM($T1)&gt;SUM($S1))</formula>
    </cfRule>
  </conditionalFormatting>
  <conditionalFormatting sqref="F1:H1048576">
    <cfRule type="expression" dxfId="39" priority="1">
      <formula>AND(ROW(F1)&gt;14,LEFT(B1,4)="_Mil")</formula>
    </cfRule>
  </conditionalFormatting>
  <conditionalFormatting sqref="F1:Q1048576 S1:T1048576">
    <cfRule type="expression" dxfId="38" priority="2">
      <formula>AND(ISNUMBER(F1),F1&lt;0)</formula>
    </cfRule>
  </conditionalFormatting>
  <conditionalFormatting sqref="P1:Q1048576">
    <cfRule type="expression" dxfId="37" priority="3">
      <formula>AND(ISNUMBER(P1),P1&gt;1)</formula>
    </cfRule>
  </conditionalFormatting>
  <conditionalFormatting sqref="Q1:Q1048576">
    <cfRule type="expression" dxfId="36" priority="2997">
      <formula>AND(ROUND(SUM($Q1),2)&lt;60%,SUM($S1)&gt;0)</formula>
    </cfRule>
  </conditionalFormatting>
  <conditionalFormatting sqref="J1:J1048576">
    <cfRule type="expression" dxfId="35" priority="3856">
      <formula>AND(ROW(J1)&gt;14,LEFT(D1,4)="_Mil")</formula>
    </cfRule>
  </conditionalFormatting>
  <conditionalFormatting sqref="I1:I1048576">
    <cfRule type="expression" dxfId="34" priority="3858">
      <formula>AND(ROW(I1)&gt;14,LEFT(D1,4)="_Mil")</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2023-01-30T16:44:52Z</dcterms:modified>
</cp:coreProperties>
</file>