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9AF2C009-B439-F24B-AEB8-CC53C81B795E}" xr6:coauthVersionLast="47" xr6:coauthVersionMax="47" xr10:uidLastSave="{00000000-0000-0000-0000-000000000000}"/>
  <bookViews>
    <workbookView xWindow="-45240" yWindow="-1440" windowWidth="40060" windowHeight="2152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V27" i="49" l="1"/>
  <c r="BT27" i="49"/>
  <c r="BS27" i="49"/>
  <c r="BR27" i="49"/>
  <c r="BU27" i="49" s="1"/>
  <c r="BV25" i="49"/>
  <c r="BT25" i="49"/>
  <c r="BS25" i="49"/>
  <c r="BR25" i="49"/>
  <c r="BU25" i="49" s="1"/>
  <c r="BV23" i="49"/>
  <c r="BT23" i="49"/>
  <c r="BS23" i="49"/>
  <c r="BR23" i="49"/>
  <c r="BU23" i="49" s="1"/>
  <c r="BV21" i="49"/>
  <c r="BT21" i="49"/>
  <c r="BS21" i="49"/>
  <c r="BR21" i="49"/>
  <c r="BU21" i="49" s="1"/>
  <c r="BV19" i="49"/>
  <c r="BU19" i="49"/>
  <c r="BS19" i="49"/>
  <c r="BR19" i="49"/>
  <c r="BI21" i="49"/>
  <c r="BL21" i="49" s="1"/>
  <c r="BJ21" i="49"/>
  <c r="BK21" i="49"/>
  <c r="BI23" i="49"/>
  <c r="BL23" i="49" s="1"/>
  <c r="BJ23" i="49"/>
  <c r="BK23" i="49"/>
  <c r="BI25" i="49"/>
  <c r="BJ25" i="49"/>
  <c r="BK25" i="49"/>
  <c r="BL25" i="49"/>
  <c r="BM25" i="49" s="1"/>
  <c r="BI27" i="49"/>
  <c r="BL27" i="49" s="1"/>
  <c r="BJ27" i="49"/>
  <c r="BK27" i="49"/>
  <c r="BQ19" i="49"/>
  <c r="BM19" i="49"/>
  <c r="BO19" i="49"/>
  <c r="BN19" i="49"/>
  <c r="BK19" i="49"/>
  <c r="BJ19" i="49"/>
  <c r="BI19" i="49"/>
  <c r="BM27" i="49" l="1"/>
  <c r="BN27" i="49"/>
  <c r="BO27" i="49"/>
  <c r="BQ27" i="49"/>
  <c r="BQ21" i="49"/>
  <c r="BM21" i="49"/>
  <c r="BN21" i="49"/>
  <c r="BO21" i="49"/>
  <c r="BO23" i="49"/>
  <c r="BQ23" i="49"/>
  <c r="BN23" i="49"/>
  <c r="BM23" i="49"/>
  <c r="BP23" i="49" s="1"/>
  <c r="BQ25" i="49"/>
  <c r="BO25" i="49"/>
  <c r="BN25" i="49"/>
  <c r="BP25" i="49" s="1"/>
  <c r="BP21" i="49" l="1"/>
  <c r="BP27" i="49"/>
  <c r="AI15" i="5" l="1"/>
  <c r="AJ15" i="5" s="1"/>
  <c r="H15" i="6"/>
  <c r="M15" i="49"/>
  <c r="P15" i="44"/>
  <c r="R15" i="44" s="1"/>
  <c r="S15" i="44" l="1"/>
  <c r="K15" i="44" l="1"/>
  <c r="T15" i="44" s="1"/>
  <c r="W15" i="44"/>
  <c r="K4" i="44"/>
  <c r="I4" i="44"/>
  <c r="G4" i="44"/>
  <c r="J4" i="44"/>
  <c r="T15" i="9"/>
  <c r="AK15" i="5" l="1"/>
  <c r="BL19" i="49" l="1"/>
  <c r="K16" i="49"/>
  <c r="K17" i="49"/>
  <c r="K18" i="49"/>
  <c r="K19" i="49"/>
  <c r="R19" i="49" s="1"/>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J23" i="49" s="1"/>
  <c r="DK23" i="49" s="1"/>
  <c r="G24" i="49"/>
  <c r="G25" i="49"/>
  <c r="DJ25" i="49" s="1"/>
  <c r="DK25" i="49" s="1"/>
  <c r="G26" i="49"/>
  <c r="G27" i="49"/>
  <c r="G28" i="49"/>
  <c r="E17" i="49"/>
  <c r="AP17" i="49" s="1"/>
  <c r="AY17" i="49" s="1"/>
  <c r="E18" i="49"/>
  <c r="AQ18" i="49" s="1"/>
  <c r="AZ18" i="49" s="1"/>
  <c r="E19" i="49"/>
  <c r="AK19" i="49" s="1"/>
  <c r="AT19" i="49" s="1"/>
  <c r="E20" i="49"/>
  <c r="AQ20" i="49" s="1"/>
  <c r="AZ20" i="49" s="1"/>
  <c r="E21" i="49"/>
  <c r="AO21" i="49" s="1"/>
  <c r="AX21" i="49" s="1"/>
  <c r="E22" i="49"/>
  <c r="AQ22" i="49" s="1"/>
  <c r="AZ22" i="49" s="1"/>
  <c r="E23" i="49"/>
  <c r="BC23" i="49" s="1"/>
  <c r="BD23" i="49" s="1"/>
  <c r="E24" i="49"/>
  <c r="E25" i="49"/>
  <c r="AQ25" i="49" s="1"/>
  <c r="AZ25" i="49" s="1"/>
  <c r="E26" i="49"/>
  <c r="AP26" i="49" s="1"/>
  <c r="AY26" i="49" s="1"/>
  <c r="E27" i="49"/>
  <c r="AQ27" i="49" s="1"/>
  <c r="AZ27" i="49" s="1"/>
  <c r="E28" i="49"/>
  <c r="AP28" i="49" s="1"/>
  <c r="AY28" i="49" s="1"/>
  <c r="F17" i="49"/>
  <c r="F18" i="49"/>
  <c r="F19" i="49"/>
  <c r="F20" i="49"/>
  <c r="F21" i="49"/>
  <c r="F22" i="49"/>
  <c r="F23" i="49"/>
  <c r="F24" i="49"/>
  <c r="F25" i="49"/>
  <c r="F26" i="49"/>
  <c r="F27" i="49"/>
  <c r="F28" i="49"/>
  <c r="EH39" i="49"/>
  <c r="EP39" i="49" s="1"/>
  <c r="EH40" i="49"/>
  <c r="EP40" i="49" s="1"/>
  <c r="EH41" i="49"/>
  <c r="EP41" i="49" s="1"/>
  <c r="EH42" i="49"/>
  <c r="EP42" i="49" s="1"/>
  <c r="EH43" i="49"/>
  <c r="EP43" i="49" s="1"/>
  <c r="EH44" i="49"/>
  <c r="EP44" i="49" s="1"/>
  <c r="EH45" i="49"/>
  <c r="EP45" i="49" s="1"/>
  <c r="EH46" i="49"/>
  <c r="EP46" i="49" s="1"/>
  <c r="EH47" i="49"/>
  <c r="EP47" i="49" s="1"/>
  <c r="EH48" i="49"/>
  <c r="EP48" i="49" s="1"/>
  <c r="EH49" i="49"/>
  <c r="EP49" i="49" s="1"/>
  <c r="EH50" i="49"/>
  <c r="EP50" i="49" s="1"/>
  <c r="EH51" i="49"/>
  <c r="EP51" i="49" s="1"/>
  <c r="EH38" i="49"/>
  <c r="EG39" i="49"/>
  <c r="EO39" i="49" s="1"/>
  <c r="EG40" i="49"/>
  <c r="EO40" i="49" s="1"/>
  <c r="EG41" i="49"/>
  <c r="EO41" i="49" s="1"/>
  <c r="EG42" i="49"/>
  <c r="EO42" i="49" s="1"/>
  <c r="EG43" i="49"/>
  <c r="EO43" i="49" s="1"/>
  <c r="EG44" i="49"/>
  <c r="EO44" i="49" s="1"/>
  <c r="EG45" i="49"/>
  <c r="EK45" i="49" s="1"/>
  <c r="EG46" i="49"/>
  <c r="EO46" i="49" s="1"/>
  <c r="EG47" i="49"/>
  <c r="EO47" i="49" s="1"/>
  <c r="EG48" i="49"/>
  <c r="EO48" i="49" s="1"/>
  <c r="EG49" i="49"/>
  <c r="EO49" i="49" s="1"/>
  <c r="EG50" i="49"/>
  <c r="EO50" i="49" s="1"/>
  <c r="EG51" i="49"/>
  <c r="EO51" i="49" s="1"/>
  <c r="EG38" i="49"/>
  <c r="EO38" i="49" s="1"/>
  <c r="EF39" i="49"/>
  <c r="EN39" i="49" s="1"/>
  <c r="EF40" i="49"/>
  <c r="EN40" i="49" s="1"/>
  <c r="EF41" i="49"/>
  <c r="EN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EE39" i="49"/>
  <c r="EM39" i="49" s="1"/>
  <c r="EE40" i="49"/>
  <c r="EM40" i="49" s="1"/>
  <c r="EE41" i="49"/>
  <c r="EI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DV35" i="49"/>
  <c r="DV36" i="49"/>
  <c r="DV37" i="49"/>
  <c r="DV34" i="49"/>
  <c r="DL35" i="49"/>
  <c r="DM35" i="49"/>
  <c r="DP35" i="49"/>
  <c r="DQ35" i="49"/>
  <c r="DR35" i="49" a="1"/>
  <c r="DR35" i="49" s="1"/>
  <c r="DL36" i="49"/>
  <c r="DM36" i="49"/>
  <c r="DP36" i="49"/>
  <c r="DQ36" i="49"/>
  <c r="DL37" i="49"/>
  <c r="DM37" i="49"/>
  <c r="DP37" i="49"/>
  <c r="DQ37" i="49"/>
  <c r="DR34" i="49" a="1"/>
  <c r="DR34" i="49" s="1"/>
  <c r="DS34" i="49" s="1" a="1"/>
  <c r="DS34" i="49" s="1"/>
  <c r="DQ34" i="49"/>
  <c r="DP34" i="49"/>
  <c r="DM34" i="49"/>
  <c r="DL34" i="49"/>
  <c r="AP20" i="49"/>
  <c r="AY20" i="49" s="1"/>
  <c r="AO20" i="49"/>
  <c r="AX20" i="49" s="1"/>
  <c r="AN20" i="49"/>
  <c r="AW20" i="49" s="1"/>
  <c r="AM17" i="49"/>
  <c r="AV17" i="49" s="1"/>
  <c r="AL28" i="49"/>
  <c r="AU28" i="49" s="1"/>
  <c r="AJ21" i="49"/>
  <c r="AS21" i="49" s="1"/>
  <c r="AI27" i="49"/>
  <c r="AR27" i="49" s="1"/>
  <c r="AI21" i="49"/>
  <c r="AR21" i="49" s="1"/>
  <c r="G15" i="40"/>
  <c r="AP15" i="12"/>
  <c r="AO15" i="12"/>
  <c r="I15" i="12"/>
  <c r="H15" i="12"/>
  <c r="AY15" i="7"/>
  <c r="AX15" i="7"/>
  <c r="V15" i="8"/>
  <c r="AB15" i="13"/>
  <c r="Z15" i="13"/>
  <c r="X15" i="13"/>
  <c r="P15" i="13"/>
  <c r="Q15" i="13"/>
  <c r="CH18" i="49"/>
  <c r="CH19" i="49"/>
  <c r="CH20" i="49"/>
  <c r="CH21" i="49"/>
  <c r="CH22" i="49"/>
  <c r="CH23" i="49"/>
  <c r="CH24" i="49"/>
  <c r="CH25" i="49"/>
  <c r="CH26" i="49"/>
  <c r="CH27" i="49"/>
  <c r="CH28" i="49"/>
  <c r="CH17" i="49"/>
  <c r="BT19" i="49"/>
  <c r="S15" i="13"/>
  <c r="R4" i="13"/>
  <c r="AC15" i="5"/>
  <c r="AC4" i="5" s="1"/>
  <c r="V15" i="5"/>
  <c r="V4" i="5" s="1"/>
  <c r="R2" i="3"/>
  <c r="Q2" i="3"/>
  <c r="EJ40" i="49"/>
  <c r="EL42" i="49"/>
  <c r="EL44" i="49"/>
  <c r="EL45" i="49"/>
  <c r="EK46" i="49"/>
  <c r="EL46" i="49"/>
  <c r="EK48" i="49"/>
  <c r="EL49" i="49"/>
  <c r="EJ50" i="49"/>
  <c r="EL50" i="49"/>
  <c r="EP38" i="49"/>
  <c r="EY57" i="49"/>
  <c r="EZ57" i="49" s="1"/>
  <c r="EY56" i="49"/>
  <c r="FA56" i="49" s="1"/>
  <c r="ES53" i="49"/>
  <c r="EU53" i="49" s="1"/>
  <c r="ET53" i="49"/>
  <c r="EV53" i="49" s="1"/>
  <c r="ES54" i="49"/>
  <c r="EW54" i="49" s="1"/>
  <c r="ET54" i="49"/>
  <c r="EX54" i="49" s="1"/>
  <c r="ES55" i="49"/>
  <c r="EU55" i="49" s="1"/>
  <c r="ET55" i="49"/>
  <c r="EV55" i="49" s="1"/>
  <c r="ET52" i="49"/>
  <c r="EX52" i="49" s="1"/>
  <c r="ES52" i="49"/>
  <c r="EW52" i="49" s="1"/>
  <c r="G30" i="49"/>
  <c r="CT22" i="49"/>
  <c r="CV22" i="49" s="1"/>
  <c r="BC24" i="49"/>
  <c r="BD24" i="49" s="1"/>
  <c r="CZ20" i="49"/>
  <c r="DA20" i="49" s="1"/>
  <c r="CZ21" i="49"/>
  <c r="DA21" i="49" s="1"/>
  <c r="CZ22" i="49"/>
  <c r="DA22" i="49" s="1"/>
  <c r="CZ23" i="49"/>
  <c r="DA23" i="49" s="1"/>
  <c r="CZ24" i="49"/>
  <c r="DA24" i="49" s="1"/>
  <c r="CZ25" i="49"/>
  <c r="DA25" i="49" s="1"/>
  <c r="CZ26" i="49"/>
  <c r="DA26" i="49" s="1"/>
  <c r="CZ27" i="49"/>
  <c r="DA27" i="49" s="1"/>
  <c r="CZ28" i="49"/>
  <c r="DA28" i="49" s="1"/>
  <c r="CZ19" i="49"/>
  <c r="DA19" i="49" s="1"/>
  <c r="CU22" i="49"/>
  <c r="CW22" i="49" s="1"/>
  <c r="CT23" i="49"/>
  <c r="CV23" i="49" s="1"/>
  <c r="CU23" i="49"/>
  <c r="CW23" i="49" s="1"/>
  <c r="CT24" i="49"/>
  <c r="CV24" i="49" s="1"/>
  <c r="CU24" i="49"/>
  <c r="CW24" i="49" s="1"/>
  <c r="CT25" i="49"/>
  <c r="CV25" i="49" s="1"/>
  <c r="CU25" i="49"/>
  <c r="CW25" i="49" s="1"/>
  <c r="CT26" i="49"/>
  <c r="CV26" i="49" s="1"/>
  <c r="CU26" i="49"/>
  <c r="CW26" i="49" s="1"/>
  <c r="CT27" i="49"/>
  <c r="CV27" i="49" s="1"/>
  <c r="CU27" i="49"/>
  <c r="CW27" i="49" s="1"/>
  <c r="CT28" i="49"/>
  <c r="CV28" i="49" s="1"/>
  <c r="CU28" i="49"/>
  <c r="CW28" i="49" s="1"/>
  <c r="CU21" i="49"/>
  <c r="CW21" i="49" s="1"/>
  <c r="CT21" i="49"/>
  <c r="CV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B28" i="49"/>
  <c r="BB27" i="49"/>
  <c r="BB26" i="49"/>
  <c r="BB25" i="49"/>
  <c r="BB24" i="49"/>
  <c r="BB23" i="49"/>
  <c r="BB22" i="49"/>
  <c r="BB21" i="49"/>
  <c r="DF25" i="49"/>
  <c r="DG25" i="49" s="1"/>
  <c r="DF23" i="49"/>
  <c r="DG23" i="49" s="1"/>
  <c r="BB30" i="49"/>
  <c r="BB31" i="49"/>
  <c r="BB32" i="49"/>
  <c r="BB33" i="49"/>
  <c r="BB29" i="49"/>
  <c r="BF30" i="49"/>
  <c r="BG30" i="49" s="1"/>
  <c r="BF31" i="49"/>
  <c r="BG31" i="49" s="1"/>
  <c r="BF32" i="49"/>
  <c r="BG32" i="49" s="1"/>
  <c r="BF33" i="49"/>
  <c r="BG33" i="49" s="1"/>
  <c r="BF29" i="49"/>
  <c r="BG29" i="49" s="1"/>
  <c r="DC30" i="49"/>
  <c r="DD30" i="49" s="1"/>
  <c r="DC31" i="49"/>
  <c r="DD31" i="49" s="1"/>
  <c r="DC32" i="49"/>
  <c r="DD32" i="49" s="1"/>
  <c r="DC33" i="49"/>
  <c r="DD33" i="49" s="1"/>
  <c r="DC29" i="49"/>
  <c r="DD29" i="49" s="1"/>
  <c r="CU30" i="49"/>
  <c r="CW30" i="49" s="1"/>
  <c r="CU31" i="49"/>
  <c r="CW31" i="49" s="1"/>
  <c r="CU32" i="49"/>
  <c r="CW32" i="49" s="1"/>
  <c r="CU33" i="49"/>
  <c r="CW33" i="49" s="1"/>
  <c r="CU29" i="49"/>
  <c r="CW29" i="49" s="1"/>
  <c r="CT30" i="49"/>
  <c r="CV30" i="49" s="1"/>
  <c r="CT31" i="49"/>
  <c r="CV31" i="49" s="1"/>
  <c r="CT32" i="49"/>
  <c r="CV32" i="49" s="1"/>
  <c r="CT33" i="49"/>
  <c r="CV33" i="49" s="1"/>
  <c r="CT29" i="49"/>
  <c r="CV29" i="49" s="1"/>
  <c r="J30" i="49"/>
  <c r="N30" i="49" s="1"/>
  <c r="J31" i="49"/>
  <c r="N31" i="49" s="1"/>
  <c r="J32" i="49"/>
  <c r="N32" i="49" s="1"/>
  <c r="J33" i="49"/>
  <c r="N33" i="49" s="1"/>
  <c r="G31" i="49"/>
  <c r="G32" i="49"/>
  <c r="G33" i="49"/>
  <c r="R29" i="49"/>
  <c r="R32" i="49"/>
  <c r="R33" i="49"/>
  <c r="P30" i="49"/>
  <c r="P29" i="49"/>
  <c r="P33" i="49"/>
  <c r="P32" i="49"/>
  <c r="R31" i="49"/>
  <c r="P31" i="49"/>
  <c r="R30" i="49"/>
  <c r="J29" i="49"/>
  <c r="N29" i="49" s="1"/>
  <c r="I30" i="49"/>
  <c r="I31" i="49"/>
  <c r="I32" i="49"/>
  <c r="I33" i="49"/>
  <c r="I29" i="49"/>
  <c r="H30" i="49"/>
  <c r="H31" i="49"/>
  <c r="H32" i="49"/>
  <c r="H33" i="49"/>
  <c r="H29" i="49"/>
  <c r="G29" i="49"/>
  <c r="F30" i="49"/>
  <c r="F31" i="49"/>
  <c r="F32" i="49"/>
  <c r="F33" i="49"/>
  <c r="F29" i="49"/>
  <c r="E30" i="49"/>
  <c r="BC30" i="49" s="1"/>
  <c r="BD30" i="49" s="1"/>
  <c r="E31" i="49"/>
  <c r="BC31" i="49" s="1"/>
  <c r="BD31" i="49" s="1"/>
  <c r="E32" i="49"/>
  <c r="BC32" i="49" s="1"/>
  <c r="BD32" i="49" s="1"/>
  <c r="E33" i="49"/>
  <c r="BC33" i="49" s="1"/>
  <c r="BD33" i="49" s="1"/>
  <c r="R16" i="49"/>
  <c r="R18" i="49"/>
  <c r="R20" i="49"/>
  <c r="R21" i="49"/>
  <c r="R22" i="49"/>
  <c r="L16" i="49"/>
  <c r="L17" i="49"/>
  <c r="L18" i="49"/>
  <c r="L19" i="49"/>
  <c r="L20" i="49"/>
  <c r="L21" i="49"/>
  <c r="L23" i="49"/>
  <c r="L24" i="49"/>
  <c r="L26" i="49"/>
  <c r="L27" i="49"/>
  <c r="L28" i="49"/>
  <c r="E29" i="49"/>
  <c r="BC29" i="49" s="1"/>
  <c r="BD29" i="49" s="1"/>
  <c r="AP22" i="49" l="1"/>
  <c r="AY22" i="49" s="1"/>
  <c r="L15" i="49"/>
  <c r="O15" i="49"/>
  <c r="AK27" i="49"/>
  <c r="AT27" i="49" s="1"/>
  <c r="EJ41" i="49"/>
  <c r="AK21" i="49"/>
  <c r="AT21" i="49" s="1"/>
  <c r="AL22" i="49"/>
  <c r="AU22" i="49" s="1"/>
  <c r="AQ21" i="49"/>
  <c r="AZ21" i="49" s="1"/>
  <c r="AM21" i="49"/>
  <c r="AV21" i="49" s="1"/>
  <c r="AN22" i="49"/>
  <c r="AW22" i="49" s="1"/>
  <c r="BC21" i="49"/>
  <c r="BD21" i="49" s="1"/>
  <c r="AJ25" i="49"/>
  <c r="AS25" i="49" s="1"/>
  <c r="AN21" i="49"/>
  <c r="AW21" i="49" s="1"/>
  <c r="BC22" i="49"/>
  <c r="BD22" i="49" s="1"/>
  <c r="AM22" i="49"/>
  <c r="AV22" i="49" s="1"/>
  <c r="AK22" i="49"/>
  <c r="AT22" i="49" s="1"/>
  <c r="AO22" i="49"/>
  <c r="AX22" i="49" s="1"/>
  <c r="BC28" i="49"/>
  <c r="BD28" i="49" s="1"/>
  <c r="AM20" i="49"/>
  <c r="AV20" i="49" s="1"/>
  <c r="AK20" i="49"/>
  <c r="AT20" i="49" s="1"/>
  <c r="EI48" i="49"/>
  <c r="EK44" i="49"/>
  <c r="EI43" i="49"/>
  <c r="EK39" i="49"/>
  <c r="AN17" i="49"/>
  <c r="AW17" i="49" s="1"/>
  <c r="EI51" i="49"/>
  <c r="EJ49" i="49"/>
  <c r="DW37" i="49" a="1"/>
  <c r="DW37" i="49" s="1"/>
  <c r="N28" i="49"/>
  <c r="N20" i="49"/>
  <c r="Q20" i="49" s="1"/>
  <c r="S20" i="49" s="1"/>
  <c r="T20" i="49" s="1"/>
  <c r="EI44" i="49"/>
  <c r="EJ48" i="49"/>
  <c r="EK40" i="49"/>
  <c r="N15" i="49"/>
  <c r="N21" i="49"/>
  <c r="Q21" i="49" s="1"/>
  <c r="S21" i="49" s="1"/>
  <c r="X21" i="49" s="1"/>
  <c r="EK50" i="49"/>
  <c r="N24" i="49"/>
  <c r="Q24" i="49" s="1"/>
  <c r="DR36" i="49" a="1"/>
  <c r="DR36" i="49" s="1"/>
  <c r="DT36" i="49" s="1" a="1"/>
  <c r="DT36" i="49" s="1"/>
  <c r="EK42" i="49"/>
  <c r="EK41" i="49"/>
  <c r="N26" i="49"/>
  <c r="Q26" i="49" s="1"/>
  <c r="N18" i="49"/>
  <c r="Q18" i="49" s="1"/>
  <c r="S18" i="49" s="1"/>
  <c r="X18" i="49" s="1"/>
  <c r="EI47" i="49"/>
  <c r="EL41" i="49"/>
  <c r="AK17" i="49"/>
  <c r="AT17" i="49" s="1"/>
  <c r="N16" i="49"/>
  <c r="EK49" i="49"/>
  <c r="EJ45" i="49"/>
  <c r="DW36" i="49" a="1"/>
  <c r="DW36" i="49" s="1"/>
  <c r="BC25" i="49"/>
  <c r="BD25" i="49" s="1"/>
  <c r="EK51" i="49"/>
  <c r="EK43" i="49"/>
  <c r="EL39" i="49"/>
  <c r="AJ19" i="49"/>
  <c r="AS19" i="49" s="1"/>
  <c r="EL47" i="49"/>
  <c r="EL51" i="49"/>
  <c r="EL48" i="49"/>
  <c r="AO18" i="49"/>
  <c r="AX18" i="49" s="1"/>
  <c r="N17" i="49"/>
  <c r="Q17" i="49" s="1"/>
  <c r="N23" i="49"/>
  <c r="Q23" i="49" s="1"/>
  <c r="N22" i="49"/>
  <c r="Q22" i="49" s="1"/>
  <c r="S22" i="49" s="1"/>
  <c r="T22" i="49" s="1"/>
  <c r="EI39" i="49"/>
  <c r="EJ42" i="49"/>
  <c r="EJ39" i="49"/>
  <c r="N27" i="49"/>
  <c r="Q27" i="49" s="1"/>
  <c r="N19" i="49"/>
  <c r="Q19" i="49" s="1"/>
  <c r="S19" i="49" s="1"/>
  <c r="T19" i="49" s="1"/>
  <c r="EJ46" i="49"/>
  <c r="N25" i="49"/>
  <c r="Q25" i="49" s="1"/>
  <c r="EI40" i="49"/>
  <c r="EK47" i="49"/>
  <c r="EQ47" i="49" s="1"/>
  <c r="EL43" i="49"/>
  <c r="EL40" i="49"/>
  <c r="AK28" i="49"/>
  <c r="AT28" i="49" s="1"/>
  <c r="AM28" i="49"/>
  <c r="AV28" i="49" s="1"/>
  <c r="AN18" i="49"/>
  <c r="AW18" i="49" s="1"/>
  <c r="EJ47" i="49"/>
  <c r="EJ44" i="49"/>
  <c r="EM41" i="49"/>
  <c r="EJ43" i="49"/>
  <c r="EJ51" i="49"/>
  <c r="EO45" i="49"/>
  <c r="AQ28" i="49"/>
  <c r="AZ28" i="49" s="1"/>
  <c r="AI25" i="49"/>
  <c r="AR25" i="49" s="1"/>
  <c r="AO28" i="49"/>
  <c r="AX28" i="49" s="1"/>
  <c r="AN28" i="49"/>
  <c r="AW28" i="49" s="1"/>
  <c r="AP25" i="49"/>
  <c r="AY25" i="49" s="1"/>
  <c r="AK18" i="49"/>
  <c r="AT18" i="49" s="1"/>
  <c r="AM19" i="49"/>
  <c r="AV19" i="49" s="1"/>
  <c r="AO17" i="49"/>
  <c r="AX17" i="49" s="1"/>
  <c r="AM18" i="49"/>
  <c r="AV18" i="49" s="1"/>
  <c r="AP21" i="49"/>
  <c r="AY21" i="49" s="1"/>
  <c r="BA21" i="49" s="1"/>
  <c r="AQ17" i="49"/>
  <c r="AZ17" i="49" s="1"/>
  <c r="AO26" i="49"/>
  <c r="AX26" i="49" s="1"/>
  <c r="BC27" i="49"/>
  <c r="BD27" i="49" s="1"/>
  <c r="AI19" i="49"/>
  <c r="AR19" i="49" s="1"/>
  <c r="BC26" i="49"/>
  <c r="BD26" i="49" s="1"/>
  <c r="AO25" i="49"/>
  <c r="AX25" i="49" s="1"/>
  <c r="AP27" i="49"/>
  <c r="AY27" i="49" s="1"/>
  <c r="AK25" i="49"/>
  <c r="AT25" i="49" s="1"/>
  <c r="AN19" i="49"/>
  <c r="AW19" i="49" s="1"/>
  <c r="AM27" i="49"/>
  <c r="AV27" i="49" s="1"/>
  <c r="AO19" i="49"/>
  <c r="AX19" i="49" s="1"/>
  <c r="AQ19" i="49"/>
  <c r="AZ19" i="49" s="1"/>
  <c r="AM25" i="49"/>
  <c r="AV25" i="49" s="1"/>
  <c r="AN27" i="49"/>
  <c r="AW27" i="49" s="1"/>
  <c r="AP19" i="49"/>
  <c r="AY19" i="49" s="1"/>
  <c r="AJ27" i="49"/>
  <c r="AS27" i="49" s="1"/>
  <c r="AN25" i="49"/>
  <c r="AW25" i="49" s="1"/>
  <c r="AO27" i="49"/>
  <c r="AX27" i="49" s="1"/>
  <c r="AP18" i="49"/>
  <c r="AY18" i="49" s="1"/>
  <c r="DR37" i="49" a="1"/>
  <c r="DR37" i="49" s="1"/>
  <c r="DT37" i="49" s="1" a="1"/>
  <c r="DT37" i="49" s="1"/>
  <c r="AM26" i="49"/>
  <c r="AV26" i="49" s="1"/>
  <c r="AQ26" i="49"/>
  <c r="AZ26" i="49" s="1"/>
  <c r="AK26" i="49"/>
  <c r="AT26" i="49" s="1"/>
  <c r="AL26" i="49"/>
  <c r="AU26" i="49" s="1"/>
  <c r="AN26" i="49"/>
  <c r="AW26" i="49" s="1"/>
  <c r="DT35" i="49" a="1"/>
  <c r="DT35" i="49" s="1"/>
  <c r="DS35" i="49" a="1"/>
  <c r="DS35" i="49" s="1"/>
  <c r="DZ35" i="49" s="1"/>
  <c r="EC35" i="49" s="1"/>
  <c r="DZ34" i="49"/>
  <c r="EC34" i="49" s="1"/>
  <c r="AN24" i="49"/>
  <c r="AW24" i="49" s="1"/>
  <c r="AQ24" i="49"/>
  <c r="AZ24" i="49" s="1"/>
  <c r="AO24" i="49"/>
  <c r="AX24" i="49" s="1"/>
  <c r="AL24" i="49"/>
  <c r="AU24" i="49" s="1"/>
  <c r="AM24" i="49"/>
  <c r="AV24" i="49" s="1"/>
  <c r="AK24" i="49"/>
  <c r="AT24" i="49" s="1"/>
  <c r="AP24" i="49"/>
  <c r="AY24" i="49" s="1"/>
  <c r="AJ23" i="49"/>
  <c r="AS23" i="49" s="1"/>
  <c r="AK23" i="49"/>
  <c r="AT23" i="49" s="1"/>
  <c r="AM23" i="49"/>
  <c r="AV23" i="49" s="1"/>
  <c r="AO23" i="49"/>
  <c r="AX23" i="49" s="1"/>
  <c r="AQ23" i="49"/>
  <c r="AZ23" i="49" s="1"/>
  <c r="AI23" i="49"/>
  <c r="AR23" i="49" s="1"/>
  <c r="AN23" i="49"/>
  <c r="AW23" i="49" s="1"/>
  <c r="AP23" i="49"/>
  <c r="AY23" i="49" s="1"/>
  <c r="DW35" i="49" a="1"/>
  <c r="DW35" i="49" s="1"/>
  <c r="DW34" i="49" a="1"/>
  <c r="DW34" i="49" s="1"/>
  <c r="Q30" i="49"/>
  <c r="S30" i="49" s="1"/>
  <c r="X30" i="49" s="1"/>
  <c r="Z30" i="49" s="1"/>
  <c r="AH30" i="49" s="1"/>
  <c r="ER41" i="49"/>
  <c r="ER40" i="49"/>
  <c r="EQ45" i="49"/>
  <c r="ER39" i="49"/>
  <c r="ER43" i="49"/>
  <c r="ER42" i="49"/>
  <c r="ER44" i="49"/>
  <c r="EQ46" i="49"/>
  <c r="EQ44" i="49"/>
  <c r="ER46" i="49"/>
  <c r="EQ43" i="49"/>
  <c r="ER45" i="49"/>
  <c r="EQ42" i="49"/>
  <c r="EQ41" i="49"/>
  <c r="EQ40" i="49"/>
  <c r="EQ39" i="49"/>
  <c r="Q29" i="49"/>
  <c r="S29" i="49" s="1"/>
  <c r="X29" i="49" s="1"/>
  <c r="Z29" i="49" s="1"/>
  <c r="AH29" i="49" s="1"/>
  <c r="L22" i="49"/>
  <c r="P22" i="49" s="1"/>
  <c r="EI49" i="49"/>
  <c r="EI45" i="49"/>
  <c r="EJ38" i="49"/>
  <c r="EK38" i="49"/>
  <c r="EL38" i="49"/>
  <c r="EI50" i="49"/>
  <c r="EI46" i="49"/>
  <c r="EI42" i="49"/>
  <c r="EV54" i="49"/>
  <c r="EX53" i="49"/>
  <c r="EU54" i="49"/>
  <c r="EW53" i="49"/>
  <c r="EX55" i="49"/>
  <c r="FA57" i="49"/>
  <c r="EW55" i="49"/>
  <c r="EU52" i="49"/>
  <c r="EV52" i="49"/>
  <c r="EZ56" i="49"/>
  <c r="EI38" i="49"/>
  <c r="Q33" i="49"/>
  <c r="S33" i="49" s="1"/>
  <c r="X33" i="49" s="1"/>
  <c r="Z33" i="49" s="1"/>
  <c r="AH33" i="49" s="1"/>
  <c r="Q32" i="49"/>
  <c r="S32" i="49" s="1"/>
  <c r="T32" i="49" s="1"/>
  <c r="Q31" i="49"/>
  <c r="S31" i="49" s="1"/>
  <c r="T31" i="49" s="1"/>
  <c r="Q28" i="49"/>
  <c r="DB27" i="49"/>
  <c r="DB26" i="49"/>
  <c r="DB25" i="49"/>
  <c r="DB24" i="49"/>
  <c r="DB23" i="49"/>
  <c r="DB22" i="49"/>
  <c r="DB19" i="49"/>
  <c r="DB21" i="49"/>
  <c r="DB28" i="49"/>
  <c r="DB20" i="49"/>
  <c r="BH26" i="49"/>
  <c r="BH33" i="49"/>
  <c r="BH25" i="49"/>
  <c r="BH32" i="49"/>
  <c r="BH24" i="49"/>
  <c r="BH31" i="49"/>
  <c r="BH23" i="49"/>
  <c r="BH30" i="49"/>
  <c r="BH22" i="49"/>
  <c r="BH29" i="49"/>
  <c r="BH21" i="49"/>
  <c r="BH28" i="49"/>
  <c r="BH20" i="49"/>
  <c r="BH27" i="49"/>
  <c r="BH19" i="49"/>
  <c r="DE29" i="49"/>
  <c r="DE33" i="49"/>
  <c r="DE32" i="49"/>
  <c r="DE31" i="49"/>
  <c r="DE30" i="49"/>
  <c r="CX32" i="49"/>
  <c r="CX24" i="49"/>
  <c r="CY29" i="49"/>
  <c r="CX31" i="49"/>
  <c r="CX23" i="49"/>
  <c r="CY28" i="49"/>
  <c r="CX30" i="49"/>
  <c r="CY27" i="49"/>
  <c r="CX29" i="49"/>
  <c r="CY21" i="49"/>
  <c r="CY26" i="49"/>
  <c r="CX28" i="49"/>
  <c r="CY33" i="49"/>
  <c r="CY25" i="49"/>
  <c r="CX27" i="49"/>
  <c r="CY32" i="49"/>
  <c r="CY24" i="49"/>
  <c r="CX21" i="49"/>
  <c r="CX26" i="49"/>
  <c r="CY31" i="49"/>
  <c r="CY23" i="49"/>
  <c r="CX33" i="49"/>
  <c r="CX25" i="49"/>
  <c r="CY30" i="49"/>
  <c r="CY22" i="49"/>
  <c r="CX22" i="49"/>
  <c r="BA22" i="49"/>
  <c r="BA20" i="49"/>
  <c r="U29" i="49"/>
  <c r="U33" i="49"/>
  <c r="U30" i="49"/>
  <c r="R24" i="49"/>
  <c r="P18" i="49"/>
  <c r="R26" i="49"/>
  <c r="R27" i="49"/>
  <c r="R23" i="49"/>
  <c r="R17" i="49"/>
  <c r="R25" i="49"/>
  <c r="P26" i="49"/>
  <c r="P19" i="49"/>
  <c r="P27" i="49"/>
  <c r="P20" i="49"/>
  <c r="P16" i="49"/>
  <c r="P17" i="49"/>
  <c r="P21" i="49"/>
  <c r="P23" i="49"/>
  <c r="P24" i="49"/>
  <c r="P15" i="49"/>
  <c r="R15" i="49"/>
  <c r="S15" i="9"/>
  <c r="S4" i="9" s="1"/>
  <c r="ER47" i="49" l="1"/>
  <c r="U20" i="49"/>
  <c r="BA28" i="49"/>
  <c r="DS36" i="49" a="1"/>
  <c r="DS36" i="49" s="1"/>
  <c r="DZ36" i="49" s="1"/>
  <c r="EC36" i="49" s="1"/>
  <c r="BA17" i="49"/>
  <c r="BA18" i="49"/>
  <c r="DS37" i="49" a="1"/>
  <c r="DS37" i="49" s="1"/>
  <c r="DZ37" i="49" s="1"/>
  <c r="EC37" i="49" s="1"/>
  <c r="BA19" i="49"/>
  <c r="BA27" i="49"/>
  <c r="BA25" i="49"/>
  <c r="BA26" i="49"/>
  <c r="BA23" i="49"/>
  <c r="BA24" i="49"/>
  <c r="ER38" i="49"/>
  <c r="EQ38" i="49"/>
  <c r="S26" i="49"/>
  <c r="X26" i="49" s="1"/>
  <c r="Z18" i="49"/>
  <c r="AH18" i="49" s="1"/>
  <c r="CJ18" i="49" s="1"/>
  <c r="Z21" i="49"/>
  <c r="AH21" i="49" s="1"/>
  <c r="S23" i="49"/>
  <c r="T23" i="49" s="1"/>
  <c r="T29" i="49"/>
  <c r="X31" i="49"/>
  <c r="Z31" i="49" s="1"/>
  <c r="AH31" i="49" s="1"/>
  <c r="T33" i="49"/>
  <c r="T30" i="49"/>
  <c r="X32" i="49"/>
  <c r="X20" i="49"/>
  <c r="Z20" i="49" s="1"/>
  <c r="AH20" i="49" s="1"/>
  <c r="CJ20" i="49" s="1"/>
  <c r="S27" i="49"/>
  <c r="X27" i="49" s="1"/>
  <c r="X19" i="49"/>
  <c r="X22" i="49"/>
  <c r="AB33" i="49"/>
  <c r="AD33" i="49" s="1"/>
  <c r="AF33" i="49" s="1"/>
  <c r="S24" i="49"/>
  <c r="T24" i="49" s="1"/>
  <c r="T18" i="49"/>
  <c r="S17" i="49"/>
  <c r="X17" i="49" s="1"/>
  <c r="T21" i="49"/>
  <c r="S25" i="49"/>
  <c r="X25" i="49" s="1"/>
  <c r="DU36" i="49" s="1" a="1"/>
  <c r="DU36" i="49" s="1"/>
  <c r="AB21" i="49"/>
  <c r="AD21" i="49" s="1"/>
  <c r="AF21" i="49" s="1"/>
  <c r="AB18" i="49"/>
  <c r="AD18" i="49" s="1"/>
  <c r="AF18" i="49" s="1"/>
  <c r="AB29" i="49"/>
  <c r="AD29" i="49" s="1"/>
  <c r="AF29" i="49" s="1"/>
  <c r="AB30" i="49"/>
  <c r="AD30" i="49" s="1"/>
  <c r="AF30" i="49" s="1"/>
  <c r="U25" i="49"/>
  <c r="BE33" i="49"/>
  <c r="U32" i="49"/>
  <c r="BE29" i="49"/>
  <c r="U31" i="49"/>
  <c r="R28" i="49"/>
  <c r="P28" i="49"/>
  <c r="U24" i="49"/>
  <c r="P25" i="49"/>
  <c r="U21" i="49"/>
  <c r="U23" i="49"/>
  <c r="U16" i="49"/>
  <c r="U18" i="49"/>
  <c r="U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U35" i="49" a="1"/>
  <c r="DU35" i="49" s="1"/>
  <c r="EA35" i="49" s="1"/>
  <c r="ED35" i="49" s="1"/>
  <c r="DT34" i="49" a="1"/>
  <c r="DT34" i="49" s="1"/>
  <c r="DU34" i="49" s="1" a="1"/>
  <c r="DU34" i="49" s="1"/>
  <c r="EA34" i="49" s="1"/>
  <c r="ED34" i="49" s="1"/>
  <c r="T26" i="49"/>
  <c r="CJ21" i="49"/>
  <c r="Z22" i="49"/>
  <c r="AH22" i="49" s="1"/>
  <c r="CJ22" i="49" s="1"/>
  <c r="X23" i="49"/>
  <c r="AB31" i="49"/>
  <c r="AD31" i="49" s="1"/>
  <c r="AF31" i="49" s="1"/>
  <c r="AB22" i="49"/>
  <c r="AD22" i="49" s="1"/>
  <c r="AF22" i="49" s="1"/>
  <c r="AB20" i="49"/>
  <c r="AD20" i="49" s="1"/>
  <c r="AF20" i="49" s="1"/>
  <c r="T27" i="49"/>
  <c r="Z32" i="49"/>
  <c r="AH32" i="49" s="1"/>
  <c r="BE32" i="49" s="1"/>
  <c r="AB32" i="49"/>
  <c r="AD32" i="49" s="1"/>
  <c r="AF32" i="49" s="1"/>
  <c r="X24" i="49"/>
  <c r="Z24" i="49" s="1"/>
  <c r="AH24" i="49" s="1"/>
  <c r="T17" i="49"/>
  <c r="Z19" i="49"/>
  <c r="AH19" i="49" s="1"/>
  <c r="BP19" i="49" s="1"/>
  <c r="AB19" i="49"/>
  <c r="AD19" i="49" s="1"/>
  <c r="AF19" i="49" s="1"/>
  <c r="T25" i="49"/>
  <c r="Z27" i="49"/>
  <c r="AH27" i="49" s="1"/>
  <c r="CJ27" i="49" s="1"/>
  <c r="AB27" i="49"/>
  <c r="AD27" i="49" s="1"/>
  <c r="AF27" i="49" s="1"/>
  <c r="Z17" i="49"/>
  <c r="AH17" i="49" s="1"/>
  <c r="CJ17" i="49" s="1"/>
  <c r="AB17" i="49"/>
  <c r="AD17" i="49" s="1"/>
  <c r="AF17" i="49" s="1"/>
  <c r="Z25" i="49"/>
  <c r="AH25" i="49" s="1"/>
  <c r="CJ25" i="49" s="1"/>
  <c r="AB25" i="49"/>
  <c r="AD25" i="49" s="1"/>
  <c r="AF25" i="49" s="1"/>
  <c r="U28" i="49"/>
  <c r="S28" i="49"/>
  <c r="Z26" i="49"/>
  <c r="AH26" i="49" s="1"/>
  <c r="AB26" i="49"/>
  <c r="AD26" i="49" s="1"/>
  <c r="AF26" i="49" s="1"/>
  <c r="U27" i="49"/>
  <c r="BE30" i="49"/>
  <c r="U26" i="49"/>
  <c r="U17" i="49"/>
  <c r="BE31" i="49"/>
  <c r="U22" i="49"/>
  <c r="U15" i="49"/>
  <c r="AO4" i="13"/>
  <c r="AV15" i="46" a="1"/>
  <c r="AV15" i="46" s="1"/>
  <c r="AU15" i="46" a="1"/>
  <c r="AU15" i="46" s="1"/>
  <c r="T15" i="46" a="1"/>
  <c r="T15" i="46" s="1"/>
  <c r="S15" i="46" a="1"/>
  <c r="S15" i="46" s="1"/>
  <c r="Z23" i="49" l="1"/>
  <c r="AH23" i="49" s="1"/>
  <c r="CJ23" i="49" s="1"/>
  <c r="EA36" i="49"/>
  <c r="ED36" i="49" s="1"/>
  <c r="CJ19" i="49"/>
  <c r="BE26" i="49"/>
  <c r="CJ26" i="49"/>
  <c r="BE24" i="49"/>
  <c r="CJ24" i="49"/>
  <c r="BE22" i="49"/>
  <c r="BE27" i="49"/>
  <c r="BE25" i="49"/>
  <c r="AB23" i="49"/>
  <c r="AD23" i="49" s="1"/>
  <c r="AF23" i="49" s="1"/>
  <c r="AB24" i="49"/>
  <c r="AD24" i="49" s="1"/>
  <c r="AF24" i="49" s="1"/>
  <c r="X28" i="49"/>
  <c r="T28" i="49"/>
  <c r="BE21" i="49"/>
  <c r="DU37" i="49" l="1" a="1"/>
  <c r="DU37" i="49" s="1"/>
  <c r="EA37" i="49" s="1"/>
  <c r="ED37" i="49" s="1"/>
  <c r="BE23" i="49"/>
  <c r="W15" i="13"/>
  <c r="P4" i="13"/>
  <c r="Z28" i="49"/>
  <c r="AH28" i="49" s="1"/>
  <c r="AB28" i="49"/>
  <c r="AD28" i="49" s="1"/>
  <c r="AF28" i="49" s="1"/>
  <c r="E15" i="12"/>
  <c r="K15" i="40"/>
  <c r="BE28" i="49" l="1"/>
  <c r="CJ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U15" i="5"/>
  <c r="C15" i="20"/>
  <c r="AZ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Q15" i="49" l="1"/>
  <c r="S15" i="49" s="1"/>
  <c r="Q16" i="49"/>
  <c r="S16" i="49" s="1"/>
  <c r="R4" i="20"/>
  <c r="S4" i="20" s="1"/>
  <c r="G4" i="14"/>
  <c r="M4" i="16"/>
  <c r="J4" i="16"/>
  <c r="M4" i="13"/>
  <c r="L4" i="13"/>
  <c r="AH4" i="13"/>
  <c r="AG4" i="13"/>
  <c r="D4" i="46"/>
  <c r="L4" i="46"/>
  <c r="X16" i="49" l="1"/>
  <c r="T16" i="49"/>
  <c r="X15" i="49"/>
  <c r="T15" i="49"/>
  <c r="P4" i="44"/>
  <c r="Z15" i="49" l="1"/>
  <c r="AH15" i="49" s="1"/>
  <c r="AB15" i="49"/>
  <c r="AD15" i="49" s="1"/>
  <c r="AF15" i="49" s="1"/>
  <c r="Z16" i="49"/>
  <c r="AH16" i="49" s="1"/>
  <c r="AB16" i="49"/>
  <c r="AD16" i="49" s="1"/>
  <c r="AF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B58" i="49" s="1"/>
  <c r="FD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<sst xmlns="http://schemas.openxmlformats.org/spreadsheetml/2006/main" count="4769" uniqueCount="1257">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</sst>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xf numFmtId="3" fontId="0" fillId="0" borderId="2" xfId="0" applyNumberFormat="1" applyFill="1" applyBorder="1"/>
    <xf numFmtId="3" fontId="0" fillId="0" borderId="0" xfId="0" applyNumberForma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02">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301" priority="3" operator="containsText" text="BLANK PRIORITIZATIONS">
      <formula>NOT(ISERROR(SEARCH("BLANK PRIORITIZATIONS",D4)))</formula>
    </cfRule>
  </conditionalFormatting>
  <conditionalFormatting sqref="B1:C1048576">
    <cfRule type="expression" dxfId="300" priority="2">
      <formula>AND(ROW(B1)&gt;14,LEFT($A1,4)&lt;&gt;"_Mil",$A1&lt;&gt;"",B1&lt;&gt;1,B1&lt;&gt;2,B1&lt;&gt;4,B1&lt;&gt;5,B1&lt;&gt;6,B1&lt;&gt;7,B1&lt;&gt;8,B1&lt;&gt;"M",B1&lt;&gt;"NA")</formula>
    </cfRule>
  </conditionalFormatting>
  <conditionalFormatting sqref="C1:C1048576">
    <cfRule type="expression" dxfId="29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10" zoomScaleNormal="110" workbookViewId="0">
      <pane xSplit="5" ySplit="14" topLeftCell="AB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1242</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244" priority="11">
      <formula>AND($N1&lt;&gt;$O1,ISNUMBER($O1))</formula>
    </cfRule>
  </conditionalFormatting>
  <conditionalFormatting sqref="F1:BH1048576">
    <cfRule type="expression" dxfId="243" priority="2">
      <formula>AND(ISNUMBER(F1),F1&lt;0)</formula>
    </cfRule>
  </conditionalFormatting>
  <conditionalFormatting sqref="F1:F1048576 AL1:AM1048576 AS1:AT1048576 AW1:AW1048576 AY1:AY1048576 BA1:BA1048576 BD1:BD1048576 BG1:BG1048576">
    <cfRule type="expression" dxfId="242" priority="1">
      <formula>$C1="&lt;01"</formula>
    </cfRule>
  </conditionalFormatting>
  <conditionalFormatting sqref="AQ1:AR1048576 BC1:BC1048576 BF1:BF1048576 S1:AM1048576">
    <cfRule type="expression" dxfId="241" priority="4">
      <formula>AND(ROW($S1)&gt;14,$E1&lt;&gt;"",LEFT($B1,4)="_Mil")</formula>
    </cfRule>
  </conditionalFormatting>
  <conditionalFormatting sqref="AN1:AN1048576">
    <cfRule type="expression" dxfId="240" priority="7">
      <formula>AND(ROW($AN1)&gt;14,$E1&lt;&gt;"",$C1&lt;&gt;"&lt;01")</formula>
    </cfRule>
  </conditionalFormatting>
  <conditionalFormatting sqref="W1:W1048576 Y1:Y1048576 AB1:AB1048576 AE1:AE1048576 AG1:AH1048576 AS1:AT1048576 AW1:AW1048576 AY1:AY1048576 BA1:BA1048576 BD1:BD1048576 BG1:BG1048576">
    <cfRule type="expression" dxfId="233" priority="3">
      <formula>AND(ISNUMBER(W1),W1&gt;1)</formula>
    </cfRule>
  </conditionalFormatting>
  <conditionalFormatting sqref="AA1:AA1048576 AL1:AL1048576 AR1:AR1048576">
    <cfRule type="expression" dxfId="239" priority="9">
      <formula>AND(ISNUMBER(AA1),AA1&gt;1)</formula>
    </cfRule>
    <cfRule type="expression" dxfId="238" priority="12">
      <formula>AND(ISNUMBER(AA1),AA1&lt;0.9)</formula>
    </cfRule>
  </conditionalFormatting>
  <conditionalFormatting sqref="Y1:Y1048576 AB1:AB1048576 AE1:AE1048576 AG1:AG1048576 BA1:BA1048576 BD1:BD1048576 BG1:BG1048576">
    <cfRule type="expression" dxfId="237" priority="10">
      <formula>AND(ISNUMBER(Y1),Y1&lt;0.95)</formula>
    </cfRule>
  </conditionalFormatting>
  <conditionalFormatting sqref="AS1:AT1048576">
    <cfRule type="expression" dxfId="236" priority="8">
      <formula>AND(ISNUMBER(AS1),AS1&lt;0.98)</formula>
    </cfRule>
  </conditionalFormatting>
  <conditionalFormatting sqref="AW1:AW1048576">
    <cfRule type="expression" dxfId="235" priority="6">
      <formula>AND(ISNUMBER(AW1),AW1&lt;1)</formula>
    </cfRule>
  </conditionalFormatting>
  <conditionalFormatting sqref="AY1:AY1048576">
    <cfRule type="expression" dxfId="234"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Q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1251</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66" priority="3836">
      <formula>AND(ISNUMBER(AC1),SUM(AC1)&lt;95%)</formula>
    </cfRule>
  </conditionalFormatting>
  <conditionalFormatting sqref="E1:G1048576">
    <cfRule type="expression" dxfId="65" priority="2">
      <formula>LEFT($B1,4)="_Mil"</formula>
    </cfRule>
  </conditionalFormatting>
  <conditionalFormatting sqref="AA1:AA1048576">
    <cfRule type="expression" dxfId="64" priority="34">
      <formula>AND(ISNUMBER($AA1),ROUND(SUM($X1),0)&gt;0,ROUND(SUM($AA1),2)&lt;70%)</formula>
    </cfRule>
  </conditionalFormatting>
  <conditionalFormatting sqref="V1:V1048576">
    <cfRule type="expression" dxfId="63" priority="19">
      <formula>AND(ISNUMBER($V1),SUM($V1)&lt;98%)</formula>
    </cfRule>
  </conditionalFormatting>
  <conditionalFormatting sqref="E1:AP1048576">
    <cfRule type="expression" dxfId="62" priority="3">
      <formula>AND(ISNUMBER(E1),E1&lt;0)</formula>
    </cfRule>
  </conditionalFormatting>
  <conditionalFormatting sqref="G1:G1048576 U1:V1048576 Y1:Y1048576 AA1:AA1048576 AC1:AC1048576 AE1:AE1048576 AI1:AJ1048576 AM1:AM1048576">
    <cfRule type="expression" dxfId="61" priority="4">
      <formula>AND(ISNUMBER(G1),G1&gt;1)</formula>
    </cfRule>
  </conditionalFormatting>
  <conditionalFormatting sqref="U1:U1048576">
    <cfRule type="expression" dxfId="60" priority="13">
      <formula>AND(ISNUMBER($U1),SUM($U1)&lt;98%)</formula>
    </cfRule>
  </conditionalFormatting>
  <conditionalFormatting sqref="AI1:AI1048576">
    <cfRule type="expression" dxfId="59" priority="10">
      <formula>AND(ROW($AI1)&gt;14,$AK1="ENTER LINKAGE RATE")</formula>
    </cfRule>
  </conditionalFormatting>
  <conditionalFormatting sqref="AJ1:AJ1048576">
    <cfRule type="expression" dxfId="58"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D58"/>
  <sheetViews>
    <sheetView tabSelected="1" zoomScaleNormal="100" workbookViewId="0">
      <pane xSplit="4" ySplit="14" topLeftCell="BQ15" activePane="bottomRight" state="frozen"/>
      <selection pane="topRight" activeCell="E1" sqref="E1"/>
      <selection pane="bottomLeft" activeCell="A15" sqref="A15"/>
      <selection pane="bottomRight" activeCell="BW19" sqref="BW19"/>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5" width="11.83203125" style="33" customWidth="1"/>
    <col min="16" max="16" width="11.83203125" style="19" customWidth="1"/>
    <col min="17" max="17" width="11.83203125" style="36" customWidth="1"/>
    <col min="18" max="18" width="11.83203125" style="19" customWidth="1"/>
    <col min="19" max="19" width="11.83203125" style="60" customWidth="1"/>
    <col min="20" max="20" width="11.83203125" style="33" customWidth="1"/>
    <col min="21" max="21" width="11.83203125" style="19" customWidth="1"/>
    <col min="22" max="22" width="11.83203125" style="149" customWidth="1"/>
    <col min="23" max="23" width="11.83203125" style="19" customWidth="1"/>
    <col min="24"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149" customWidth="1"/>
    <col min="34" max="34" width="11.83203125" style="33" customWidth="1"/>
    <col min="35" max="35" width="11.83203125" style="149" customWidth="1"/>
    <col min="36" max="43" width="11.83203125" style="19" customWidth="1"/>
    <col min="44" max="44" width="11.83203125" style="388" customWidth="1"/>
    <col min="45" max="52" width="11.83203125" style="389" customWidth="1"/>
    <col min="53" max="53" width="11.83203125" style="19" customWidth="1"/>
    <col min="54" max="54" width="11.83203125" style="47" customWidth="1"/>
    <col min="55" max="56" width="11.83203125" style="11" customWidth="1"/>
    <col min="57" max="57" width="11.83203125" style="33" customWidth="1"/>
    <col min="58" max="58" width="11.83203125" style="47" customWidth="1"/>
    <col min="59" max="59" width="11.83203125" style="33" customWidth="1"/>
    <col min="60" max="60" width="11.83203125" style="19" customWidth="1"/>
    <col min="61" max="61" width="11.83203125" style="47" customWidth="1"/>
    <col min="62" max="64" width="11.83203125" style="36" customWidth="1"/>
    <col min="65" max="67" width="11.83203125" style="33" customWidth="1"/>
    <col min="68" max="69" width="11.83203125" style="36" customWidth="1"/>
    <col min="70" max="70" width="11.83203125" style="47" customWidth="1"/>
    <col min="71" max="71" width="11.83203125" style="36" customWidth="1"/>
    <col min="72" max="72" width="11.83203125" style="141" customWidth="1"/>
    <col min="73" max="74" width="11.83203125" style="33" customWidth="1"/>
    <col min="75" max="75" width="11.83203125" style="47" customWidth="1"/>
    <col min="76" max="78" width="11.83203125" style="36" customWidth="1"/>
    <col min="79" max="81" width="11.83203125" style="33" customWidth="1"/>
    <col min="82" max="82" width="11.83203125" style="36" customWidth="1"/>
    <col min="83" max="83" width="11.83203125" style="11" customWidth="1"/>
    <col min="84" max="84" width="11.83203125" style="47" customWidth="1"/>
    <col min="85" max="85" width="11.83203125" style="36" customWidth="1"/>
    <col min="86" max="86" width="11.83203125" style="124" customWidth="1"/>
    <col min="87" max="88" width="11.83203125" style="33" customWidth="1"/>
    <col min="89" max="89" width="11.83203125" style="47" customWidth="1"/>
    <col min="90" max="96" width="11.83203125" style="36" customWidth="1"/>
    <col min="97" max="97" width="11.83203125" style="11" customWidth="1"/>
    <col min="98" max="98" width="11.83203125" style="47" customWidth="1"/>
    <col min="99" max="99" width="11.83203125" style="36" customWidth="1"/>
    <col min="100" max="101" width="11.83203125" style="33" customWidth="1"/>
    <col min="102" max="103" width="11.83203125" style="19" customWidth="1"/>
    <col min="104" max="104" width="11.83203125" style="47" customWidth="1"/>
    <col min="105" max="105" width="11.83203125" style="33" customWidth="1"/>
    <col min="106" max="106" width="11.83203125" style="19" customWidth="1"/>
    <col min="107" max="107" width="11.83203125" style="47" customWidth="1"/>
    <col min="108" max="108" width="11.83203125" style="33" customWidth="1"/>
    <col min="109" max="109" width="11.83203125" style="19" customWidth="1"/>
    <col min="110" max="110" width="11.83203125" style="47" customWidth="1"/>
    <col min="111" max="111" width="11.83203125" style="36" customWidth="1"/>
    <col min="112" max="113" width="11.83203125" style="19" customWidth="1"/>
    <col min="114" max="114" width="11.83203125" style="33" customWidth="1"/>
    <col min="115" max="115" width="11.83203125" style="19" customWidth="1"/>
    <col min="116" max="116" width="11.83203125" style="149" customWidth="1"/>
    <col min="117" max="121" width="11.83203125" style="19" customWidth="1"/>
    <col min="122" max="125" width="11.83203125" style="33" customWidth="1"/>
    <col min="126" max="126" width="11.83203125" style="47" customWidth="1"/>
    <col min="127" max="129" width="11.83203125" style="11" customWidth="1"/>
    <col min="130" max="131" width="11.83203125" style="33" customWidth="1"/>
    <col min="132" max="132" width="11.83203125" style="81" customWidth="1"/>
    <col min="133" max="134" width="11.83203125" style="33" customWidth="1"/>
    <col min="135" max="135" width="11.83203125" style="47" customWidth="1"/>
    <col min="136" max="138" width="11.83203125" style="36" customWidth="1"/>
    <col min="139" max="142" width="11.83203125" style="33" customWidth="1"/>
    <col min="143" max="146" width="11.83203125" style="11" customWidth="1"/>
    <col min="147" max="147" width="11.83203125" style="81" customWidth="1"/>
    <col min="148" max="148" width="11.83203125" style="61" customWidth="1"/>
    <col min="149" max="149" width="11.83203125" style="47" customWidth="1"/>
    <col min="150" max="150" width="11.83203125" style="36" customWidth="1"/>
    <col min="151" max="152" width="11.83203125" style="33" customWidth="1"/>
    <col min="153" max="154" width="11.83203125" style="11" customWidth="1"/>
    <col min="155" max="155" width="11.83203125" style="47" customWidth="1"/>
    <col min="156" max="156" width="11.83203125" style="33" customWidth="1"/>
    <col min="157" max="157" width="11.83203125" style="11" customWidth="1"/>
    <col min="158" max="158" width="11.83203125" style="47" customWidth="1"/>
    <col min="159" max="159" width="11.83203125" style="33" customWidth="1"/>
    <col min="160" max="160" width="11.83203125" style="98" customWidth="1"/>
    <col min="161" max="161" width="10.83203125" customWidth="1"/>
  </cols>
  <sheetData>
    <row r="1" spans="1:160" ht="31" customHeight="1" x14ac:dyDescent="0.2">
      <c r="A1" s="4" t="s">
        <v>590</v>
      </c>
      <c r="B1" s="4"/>
      <c r="C1" s="1"/>
      <c r="D1" s="1"/>
      <c r="E1" s="212" t="s">
        <v>187</v>
      </c>
      <c r="F1" s="182"/>
      <c r="G1" s="179"/>
      <c r="H1" s="182"/>
      <c r="I1" s="182"/>
      <c r="J1" s="179"/>
      <c r="K1" s="179"/>
      <c r="L1" s="186"/>
      <c r="M1" s="182"/>
      <c r="N1" s="179"/>
      <c r="O1" s="179"/>
      <c r="P1" s="186"/>
      <c r="Q1" s="182"/>
      <c r="R1" s="186"/>
      <c r="S1" s="179"/>
      <c r="T1" s="179"/>
      <c r="U1" s="186"/>
      <c r="V1" s="186"/>
      <c r="W1" s="186"/>
      <c r="X1" s="179"/>
      <c r="Y1" s="186"/>
      <c r="Z1" s="179"/>
      <c r="AA1" s="186"/>
      <c r="AB1" s="179"/>
      <c r="AC1" s="186"/>
      <c r="AD1" s="179"/>
      <c r="AE1" s="186"/>
      <c r="AF1" s="179"/>
      <c r="AG1" s="186"/>
      <c r="AH1" s="179"/>
      <c r="AI1" s="214" t="s">
        <v>973</v>
      </c>
      <c r="AJ1" s="332"/>
      <c r="AK1" s="332"/>
      <c r="AL1" s="332"/>
      <c r="AM1" s="332"/>
      <c r="AN1" s="332"/>
      <c r="AO1" s="332"/>
      <c r="AP1" s="332"/>
      <c r="AQ1" s="332"/>
      <c r="AR1" s="186"/>
      <c r="AS1" s="186"/>
      <c r="AT1" s="186"/>
      <c r="AU1" s="186"/>
      <c r="AV1" s="186"/>
      <c r="AW1" s="186"/>
      <c r="AX1" s="186"/>
      <c r="AY1" s="186"/>
      <c r="AZ1" s="186"/>
      <c r="BA1" s="332"/>
      <c r="BB1" s="212" t="s">
        <v>994</v>
      </c>
      <c r="BC1" s="332"/>
      <c r="BD1" s="332"/>
      <c r="BE1" s="179"/>
      <c r="BF1" s="396"/>
      <c r="BG1" s="179"/>
      <c r="BH1" s="332"/>
      <c r="BI1" s="396"/>
      <c r="BJ1" s="182"/>
      <c r="BK1" s="182"/>
      <c r="BL1" s="182"/>
      <c r="BM1" s="179"/>
      <c r="BN1" s="179"/>
      <c r="BO1" s="179"/>
      <c r="BP1" s="182"/>
      <c r="BQ1" s="182"/>
      <c r="BR1" s="396"/>
      <c r="BS1" s="182"/>
      <c r="BT1" s="332"/>
      <c r="BU1" s="179"/>
      <c r="BV1" s="179"/>
      <c r="BW1" s="396"/>
      <c r="BX1" s="182"/>
      <c r="BY1" s="182"/>
      <c r="BZ1" s="182"/>
      <c r="CA1" s="179"/>
      <c r="CB1" s="179"/>
      <c r="CC1" s="179"/>
      <c r="CD1" s="182"/>
      <c r="CE1" s="332"/>
      <c r="CF1" s="396"/>
      <c r="CG1" s="182"/>
      <c r="CH1" s="332"/>
      <c r="CI1" s="179"/>
      <c r="CJ1" s="179"/>
      <c r="CK1" s="396"/>
      <c r="CL1" s="182"/>
      <c r="CM1" s="182"/>
      <c r="CN1" s="182"/>
      <c r="CO1" s="182"/>
      <c r="CP1" s="182"/>
      <c r="CQ1" s="182"/>
      <c r="CR1" s="182"/>
      <c r="CS1" s="332"/>
      <c r="CT1" s="212"/>
      <c r="CU1" s="182"/>
      <c r="CV1" s="179"/>
      <c r="CW1" s="179"/>
      <c r="CX1" s="332"/>
      <c r="CY1" s="332"/>
      <c r="CZ1" s="396"/>
      <c r="DA1" s="179"/>
      <c r="DB1" s="332"/>
      <c r="DC1" s="396"/>
      <c r="DD1" s="179"/>
      <c r="DE1" s="332"/>
      <c r="DF1" s="396"/>
      <c r="DG1" s="182"/>
      <c r="DH1" s="332"/>
      <c r="DI1" s="332"/>
      <c r="DJ1" s="179"/>
      <c r="DK1" s="332"/>
      <c r="DL1" s="397"/>
      <c r="DM1" s="332"/>
      <c r="DN1" s="332"/>
      <c r="DO1" s="332"/>
      <c r="DP1" s="332"/>
      <c r="DQ1" s="332"/>
      <c r="DR1" s="179"/>
      <c r="DS1" s="179"/>
      <c r="DT1" s="179"/>
      <c r="DU1" s="179"/>
      <c r="DV1" s="396"/>
      <c r="DW1" s="332"/>
      <c r="DX1" s="332"/>
      <c r="DY1" s="332"/>
      <c r="DZ1" s="179"/>
      <c r="EA1" s="179"/>
      <c r="EB1" s="397"/>
      <c r="EC1" s="179"/>
      <c r="ED1" s="179"/>
      <c r="EE1" s="396"/>
      <c r="EF1" s="182"/>
      <c r="EG1" s="182"/>
      <c r="EH1" s="182"/>
      <c r="EI1" s="179"/>
      <c r="EJ1" s="179"/>
      <c r="EK1" s="179"/>
      <c r="EL1" s="179"/>
      <c r="EM1" s="332"/>
      <c r="EN1" s="332"/>
      <c r="EO1" s="332"/>
      <c r="EP1" s="332"/>
      <c r="EQ1" s="397"/>
      <c r="ER1" s="344"/>
      <c r="ES1" s="396"/>
      <c r="ET1" s="182"/>
      <c r="EU1" s="179"/>
      <c r="EV1" s="179"/>
      <c r="EW1" s="332"/>
      <c r="EX1" s="332"/>
      <c r="EY1" s="396"/>
      <c r="EZ1" s="179"/>
      <c r="FA1" s="332"/>
      <c r="FB1" s="396"/>
      <c r="FC1" s="179"/>
      <c r="FD1" s="332"/>
    </row>
    <row r="2" spans="1:160" s="21" customFormat="1" ht="19" customHeight="1" x14ac:dyDescent="0.25">
      <c r="A2" s="442" t="s">
        <v>971</v>
      </c>
      <c r="B2" s="442"/>
      <c r="C2" s="442"/>
      <c r="D2" s="380"/>
      <c r="E2" s="374" t="s">
        <v>946</v>
      </c>
      <c r="F2" s="29"/>
      <c r="G2" s="29"/>
      <c r="H2" s="29"/>
      <c r="I2" s="29"/>
      <c r="J2" s="29"/>
      <c r="K2" s="29"/>
      <c r="L2" s="377"/>
      <c r="M2" s="374" t="s">
        <v>947</v>
      </c>
      <c r="N2" s="29"/>
      <c r="O2" s="29"/>
      <c r="P2" s="377"/>
      <c r="Q2" s="383"/>
      <c r="R2" s="377"/>
      <c r="S2" s="374" t="s">
        <v>629</v>
      </c>
      <c r="T2" s="29"/>
      <c r="U2" s="377"/>
      <c r="V2" s="375" t="s">
        <v>630</v>
      </c>
      <c r="W2" s="377"/>
      <c r="X2" s="29"/>
      <c r="Y2" s="377"/>
      <c r="Z2" s="29"/>
      <c r="AA2" s="375" t="s">
        <v>628</v>
      </c>
      <c r="AB2" s="29"/>
      <c r="AC2" s="377"/>
      <c r="AD2" s="29"/>
      <c r="AE2" s="375" t="s">
        <v>940</v>
      </c>
      <c r="AF2" s="29"/>
      <c r="AG2" s="375" t="s">
        <v>582</v>
      </c>
      <c r="AH2" s="29"/>
      <c r="AI2" s="375" t="s">
        <v>974</v>
      </c>
      <c r="AJ2" s="377"/>
      <c r="AK2" s="377"/>
      <c r="AL2" s="377"/>
      <c r="AM2" s="377"/>
      <c r="AN2" s="377"/>
      <c r="AO2" s="377"/>
      <c r="AP2" s="377"/>
      <c r="AQ2" s="377"/>
      <c r="AR2" s="375" t="s">
        <v>984</v>
      </c>
      <c r="AS2" s="377"/>
      <c r="AT2" s="377"/>
      <c r="AU2" s="377"/>
      <c r="AV2" s="377"/>
      <c r="AW2" s="377"/>
      <c r="AX2" s="377"/>
      <c r="AY2" s="377"/>
      <c r="AZ2" s="377"/>
      <c r="BA2" s="377"/>
      <c r="BB2" s="374" t="s">
        <v>139</v>
      </c>
      <c r="BC2" s="399"/>
      <c r="BD2" s="399"/>
      <c r="BE2" s="29"/>
      <c r="BF2" s="374" t="s">
        <v>145</v>
      </c>
      <c r="BG2" s="29"/>
      <c r="BH2" s="382"/>
      <c r="BI2" s="374" t="s">
        <v>1213</v>
      </c>
      <c r="BJ2" s="34"/>
      <c r="BK2" s="34"/>
      <c r="BL2" s="34"/>
      <c r="BM2" s="29"/>
      <c r="BN2" s="29"/>
      <c r="BO2" s="29"/>
      <c r="BP2" s="34"/>
      <c r="BQ2" s="34"/>
      <c r="BR2" s="374" t="s">
        <v>1198</v>
      </c>
      <c r="BS2" s="34"/>
      <c r="BT2" s="433"/>
      <c r="BU2" s="29"/>
      <c r="BV2" s="34"/>
      <c r="BW2" s="374" t="s">
        <v>1221</v>
      </c>
      <c r="BX2" s="34"/>
      <c r="BY2" s="34"/>
      <c r="BZ2" s="34"/>
      <c r="CA2" s="34"/>
      <c r="CB2" s="34"/>
      <c r="CC2" s="34"/>
      <c r="CD2" s="34"/>
      <c r="CE2" s="3"/>
      <c r="CF2" s="374" t="s">
        <v>15</v>
      </c>
      <c r="CG2" s="34"/>
      <c r="CH2" s="433"/>
      <c r="CI2" s="29"/>
      <c r="CJ2" s="29"/>
      <c r="CK2" s="374" t="s">
        <v>18</v>
      </c>
      <c r="CL2" s="34"/>
      <c r="CM2" s="34"/>
      <c r="CN2" s="34"/>
      <c r="CO2" s="34"/>
      <c r="CP2" s="34"/>
      <c r="CQ2" s="34"/>
      <c r="CR2" s="34"/>
      <c r="CS2" s="3"/>
      <c r="CT2" s="374" t="s">
        <v>10</v>
      </c>
      <c r="CU2" s="29"/>
      <c r="CV2" s="29"/>
      <c r="CW2" s="29"/>
      <c r="CX2" s="382"/>
      <c r="CY2" s="382"/>
      <c r="CZ2" s="374" t="s">
        <v>32</v>
      </c>
      <c r="DA2" s="29"/>
      <c r="DB2" s="382"/>
      <c r="DC2" s="374" t="s">
        <v>19</v>
      </c>
      <c r="DD2" s="29"/>
      <c r="DE2" s="382"/>
      <c r="DF2" s="374" t="s">
        <v>12</v>
      </c>
      <c r="DG2" s="29"/>
      <c r="DH2" s="377"/>
      <c r="DI2" s="377"/>
      <c r="DJ2" s="29"/>
      <c r="DK2" s="382"/>
      <c r="DL2" s="374" t="s">
        <v>1120</v>
      </c>
      <c r="DM2" s="29"/>
      <c r="DN2" s="29"/>
      <c r="DO2" s="377"/>
      <c r="DP2" s="377"/>
      <c r="DQ2" s="377"/>
      <c r="DR2" s="29"/>
      <c r="DS2" s="29"/>
      <c r="DT2" s="29"/>
      <c r="DU2" s="29"/>
      <c r="DV2" s="374" t="s">
        <v>17</v>
      </c>
      <c r="DW2" s="399"/>
      <c r="DX2" s="399"/>
      <c r="DY2" s="399"/>
      <c r="DZ2" s="29"/>
      <c r="EA2" s="29"/>
      <c r="EB2" s="398" t="s">
        <v>28</v>
      </c>
      <c r="EC2" s="29"/>
      <c r="ED2" s="29"/>
      <c r="EE2" s="374" t="s">
        <v>31</v>
      </c>
      <c r="EF2" s="29"/>
      <c r="EG2" s="29"/>
      <c r="EH2" s="29"/>
      <c r="EI2" s="29"/>
      <c r="EJ2" s="29"/>
      <c r="EK2" s="29"/>
      <c r="EL2" s="29"/>
      <c r="EM2" s="3"/>
      <c r="EN2" s="3"/>
      <c r="EO2" s="3"/>
      <c r="EP2" s="3"/>
      <c r="EQ2" s="398" t="s">
        <v>33</v>
      </c>
      <c r="ER2" s="420"/>
      <c r="ES2" s="374" t="s">
        <v>292</v>
      </c>
      <c r="ET2" s="29"/>
      <c r="EU2" s="29"/>
      <c r="EV2" s="29"/>
      <c r="EW2" s="3"/>
      <c r="EX2" s="3"/>
      <c r="EY2" s="374" t="s">
        <v>20</v>
      </c>
      <c r="EZ2" s="29"/>
      <c r="FA2" s="3"/>
      <c r="FB2" s="374" t="s">
        <v>22</v>
      </c>
      <c r="FC2" s="29"/>
      <c r="FD2" s="3"/>
    </row>
    <row r="3" spans="1:160"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85" t="s">
        <v>1249</v>
      </c>
      <c r="P3" s="378" t="s">
        <v>1150</v>
      </c>
      <c r="Q3" s="371" t="s">
        <v>1151</v>
      </c>
      <c r="R3" s="378" t="s">
        <v>1152</v>
      </c>
      <c r="S3" s="372" t="s">
        <v>591</v>
      </c>
      <c r="T3" s="385" t="s">
        <v>1153</v>
      </c>
      <c r="U3" s="379" t="s">
        <v>1154</v>
      </c>
      <c r="V3" s="376" t="s">
        <v>933</v>
      </c>
      <c r="W3" s="378" t="s">
        <v>932</v>
      </c>
      <c r="X3" s="371" t="s">
        <v>931</v>
      </c>
      <c r="Y3" s="378" t="s">
        <v>942</v>
      </c>
      <c r="Z3" s="48" t="s">
        <v>934</v>
      </c>
      <c r="AA3" s="376" t="s">
        <v>935</v>
      </c>
      <c r="AB3" s="371" t="s">
        <v>936</v>
      </c>
      <c r="AC3" s="378" t="s">
        <v>937</v>
      </c>
      <c r="AD3" s="48" t="s">
        <v>592</v>
      </c>
      <c r="AE3" s="376" t="s">
        <v>938</v>
      </c>
      <c r="AF3" s="48" t="s">
        <v>939</v>
      </c>
      <c r="AG3" s="376" t="s">
        <v>941</v>
      </c>
      <c r="AH3" s="48" t="s">
        <v>969</v>
      </c>
      <c r="AI3" s="381" t="s">
        <v>496</v>
      </c>
      <c r="AJ3" s="379" t="s">
        <v>648</v>
      </c>
      <c r="AK3" s="379" t="s">
        <v>495</v>
      </c>
      <c r="AL3" s="379" t="s">
        <v>842</v>
      </c>
      <c r="AM3" s="379" t="s">
        <v>1080</v>
      </c>
      <c r="AN3" s="379" t="s">
        <v>1079</v>
      </c>
      <c r="AO3" s="379" t="s">
        <v>1081</v>
      </c>
      <c r="AP3" s="379" t="s">
        <v>1082</v>
      </c>
      <c r="AQ3" s="379" t="s">
        <v>1083</v>
      </c>
      <c r="AR3" s="386" t="s">
        <v>496</v>
      </c>
      <c r="AS3" s="387" t="s">
        <v>648</v>
      </c>
      <c r="AT3" s="387" t="s">
        <v>495</v>
      </c>
      <c r="AU3" s="387" t="s">
        <v>842</v>
      </c>
      <c r="AV3" s="387" t="s">
        <v>1080</v>
      </c>
      <c r="AW3" s="387" t="s">
        <v>1079</v>
      </c>
      <c r="AX3" s="387" t="s">
        <v>1081</v>
      </c>
      <c r="AY3" s="387" t="s">
        <v>1082</v>
      </c>
      <c r="AZ3" s="387" t="s">
        <v>1083</v>
      </c>
      <c r="BA3" s="379" t="s">
        <v>51</v>
      </c>
      <c r="BB3" s="384" t="s">
        <v>1002</v>
      </c>
      <c r="BC3" s="392" t="s">
        <v>1021</v>
      </c>
      <c r="BD3" s="364" t="s">
        <v>1022</v>
      </c>
      <c r="BE3" s="48" t="s">
        <v>1003</v>
      </c>
      <c r="BF3" s="384" t="s">
        <v>710</v>
      </c>
      <c r="BG3" s="385" t="s">
        <v>1001</v>
      </c>
      <c r="BH3" s="379" t="s">
        <v>1027</v>
      </c>
      <c r="BI3" s="384" t="s">
        <v>796</v>
      </c>
      <c r="BJ3" s="371" t="s">
        <v>797</v>
      </c>
      <c r="BK3" s="371" t="s">
        <v>798</v>
      </c>
      <c r="BL3" s="371" t="s">
        <v>594</v>
      </c>
      <c r="BM3" s="385" t="s">
        <v>1217</v>
      </c>
      <c r="BN3" s="48" t="s">
        <v>1216</v>
      </c>
      <c r="BO3" s="385" t="s">
        <v>1215</v>
      </c>
      <c r="BP3" s="371" t="s">
        <v>1214</v>
      </c>
      <c r="BQ3" s="371" t="s">
        <v>1218</v>
      </c>
      <c r="BR3" s="384" t="s">
        <v>595</v>
      </c>
      <c r="BS3" s="371" t="s">
        <v>596</v>
      </c>
      <c r="BT3" s="434" t="s">
        <v>941</v>
      </c>
      <c r="BU3" s="385" t="s">
        <v>1219</v>
      </c>
      <c r="BV3" s="385" t="s">
        <v>1220</v>
      </c>
      <c r="BW3" s="384" t="s">
        <v>816</v>
      </c>
      <c r="BX3" s="371" t="s">
        <v>817</v>
      </c>
      <c r="BY3" s="371" t="s">
        <v>818</v>
      </c>
      <c r="BZ3" s="371" t="s">
        <v>809</v>
      </c>
      <c r="CA3" s="48" t="s">
        <v>1222</v>
      </c>
      <c r="CB3" s="385" t="s">
        <v>1223</v>
      </c>
      <c r="CC3" s="48" t="s">
        <v>1224</v>
      </c>
      <c r="CD3" s="371" t="s">
        <v>1225</v>
      </c>
      <c r="CE3" s="392" t="s">
        <v>1226</v>
      </c>
      <c r="CF3" s="384" t="s">
        <v>595</v>
      </c>
      <c r="CG3" s="371" t="s">
        <v>596</v>
      </c>
      <c r="CH3" s="434" t="s">
        <v>941</v>
      </c>
      <c r="CI3" s="385" t="s">
        <v>1219</v>
      </c>
      <c r="CJ3" s="385" t="s">
        <v>1220</v>
      </c>
      <c r="CK3" s="384" t="s">
        <v>1228</v>
      </c>
      <c r="CL3" s="371" t="s">
        <v>1229</v>
      </c>
      <c r="CM3" s="371" t="s">
        <v>1230</v>
      </c>
      <c r="CN3" s="371" t="s">
        <v>1231</v>
      </c>
      <c r="CO3" s="371" t="s">
        <v>1232</v>
      </c>
      <c r="CP3" s="432" t="s">
        <v>1233</v>
      </c>
      <c r="CQ3" s="371" t="s">
        <v>1234</v>
      </c>
      <c r="CR3" s="371" t="s">
        <v>1235</v>
      </c>
      <c r="CS3" s="392" t="s">
        <v>1227</v>
      </c>
      <c r="CT3" s="384" t="s">
        <v>697</v>
      </c>
      <c r="CU3" s="371" t="s">
        <v>996</v>
      </c>
      <c r="CV3" s="385" t="s">
        <v>997</v>
      </c>
      <c r="CW3" s="385" t="s">
        <v>998</v>
      </c>
      <c r="CX3" s="379" t="s">
        <v>1024</v>
      </c>
      <c r="CY3" s="379" t="s">
        <v>1025</v>
      </c>
      <c r="CZ3" s="384" t="s">
        <v>723</v>
      </c>
      <c r="DA3" s="385" t="s">
        <v>1005</v>
      </c>
      <c r="DB3" s="379" t="s">
        <v>1028</v>
      </c>
      <c r="DC3" s="384" t="s">
        <v>677</v>
      </c>
      <c r="DD3" s="385" t="s">
        <v>1014</v>
      </c>
      <c r="DE3" s="379" t="s">
        <v>1026</v>
      </c>
      <c r="DF3" s="384" t="s">
        <v>713</v>
      </c>
      <c r="DG3" s="371" t="s">
        <v>1030</v>
      </c>
      <c r="DH3" s="378" t="s">
        <v>1031</v>
      </c>
      <c r="DI3" s="378" t="s">
        <v>1032</v>
      </c>
      <c r="DJ3" s="48" t="s">
        <v>1004</v>
      </c>
      <c r="DK3" s="379" t="s">
        <v>1029</v>
      </c>
      <c r="DL3" s="381" t="s">
        <v>1084</v>
      </c>
      <c r="DM3" s="379" t="s">
        <v>1085</v>
      </c>
      <c r="DN3" s="378" t="s">
        <v>1047</v>
      </c>
      <c r="DO3" s="378" t="s">
        <v>1046</v>
      </c>
      <c r="DP3" s="378" t="s">
        <v>1095</v>
      </c>
      <c r="DQ3" s="378" t="s">
        <v>1094</v>
      </c>
      <c r="DR3" s="48" t="s">
        <v>1098</v>
      </c>
      <c r="DS3" s="48" t="s">
        <v>1099</v>
      </c>
      <c r="DT3" s="48" t="s">
        <v>1100</v>
      </c>
      <c r="DU3" s="48" t="s">
        <v>1101</v>
      </c>
      <c r="DV3" s="393" t="s">
        <v>1118</v>
      </c>
      <c r="DW3" s="364" t="s">
        <v>1119</v>
      </c>
      <c r="DX3" s="364" t="s">
        <v>1114</v>
      </c>
      <c r="DY3" s="364" t="s">
        <v>1115</v>
      </c>
      <c r="DZ3" s="48" t="s">
        <v>1102</v>
      </c>
      <c r="EA3" s="48" t="s">
        <v>1103</v>
      </c>
      <c r="EB3" s="363" t="s">
        <v>1110</v>
      </c>
      <c r="EC3" s="48" t="s">
        <v>1106</v>
      </c>
      <c r="ED3" s="48" t="s">
        <v>1107</v>
      </c>
      <c r="EE3" s="384" t="s">
        <v>920</v>
      </c>
      <c r="EF3" s="371" t="s">
        <v>921</v>
      </c>
      <c r="EG3" s="371" t="s">
        <v>922</v>
      </c>
      <c r="EH3" s="371" t="s">
        <v>923</v>
      </c>
      <c r="EI3" s="385" t="s">
        <v>1121</v>
      </c>
      <c r="EJ3" s="385" t="s">
        <v>1122</v>
      </c>
      <c r="EK3" s="385" t="s">
        <v>1123</v>
      </c>
      <c r="EL3" s="385" t="s">
        <v>1124</v>
      </c>
      <c r="EM3" s="392" t="s">
        <v>1125</v>
      </c>
      <c r="EN3" s="392" t="s">
        <v>1128</v>
      </c>
      <c r="EO3" s="392" t="s">
        <v>1126</v>
      </c>
      <c r="EP3" s="392" t="s">
        <v>1127</v>
      </c>
      <c r="EQ3" s="363" t="s">
        <v>727</v>
      </c>
      <c r="ER3" s="421" t="s">
        <v>729</v>
      </c>
      <c r="ES3" s="384" t="s">
        <v>695</v>
      </c>
      <c r="ET3" s="371" t="s">
        <v>696</v>
      </c>
      <c r="EU3" s="385" t="s">
        <v>1008</v>
      </c>
      <c r="EV3" s="385" t="s">
        <v>1009</v>
      </c>
      <c r="EW3" s="392" t="s">
        <v>1034</v>
      </c>
      <c r="EX3" s="392" t="s">
        <v>1035</v>
      </c>
      <c r="EY3" s="384" t="s">
        <v>745</v>
      </c>
      <c r="EZ3" s="385" t="s">
        <v>1010</v>
      </c>
      <c r="FA3" s="392" t="s">
        <v>1033</v>
      </c>
      <c r="FB3" s="384" t="s">
        <v>1006</v>
      </c>
      <c r="FC3" s="385" t="s">
        <v>1007</v>
      </c>
      <c r="FD3" s="392" t="s">
        <v>1036</v>
      </c>
    </row>
    <row r="4" spans="1:160" x14ac:dyDescent="0.2">
      <c r="B4" s="15"/>
      <c r="D4" s="15" t="s">
        <v>2</v>
      </c>
    </row>
    <row r="5" spans="1:16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P5" s="19" t="s">
        <v>59</v>
      </c>
      <c r="Q5" s="36" t="s">
        <v>59</v>
      </c>
      <c r="R5" s="19" t="s">
        <v>59</v>
      </c>
      <c r="S5" s="60" t="s">
        <v>70</v>
      </c>
      <c r="T5" s="33" t="s">
        <v>68</v>
      </c>
      <c r="U5" s="19" t="s">
        <v>59</v>
      </c>
      <c r="V5" s="149" t="s">
        <v>59</v>
      </c>
      <c r="W5" s="19" t="s">
        <v>59</v>
      </c>
      <c r="X5" s="36" t="s">
        <v>59</v>
      </c>
      <c r="Y5" s="19" t="s">
        <v>59</v>
      </c>
      <c r="Z5" s="33" t="s">
        <v>70</v>
      </c>
      <c r="AA5" s="149" t="s">
        <v>59</v>
      </c>
      <c r="AB5" s="36" t="s">
        <v>59</v>
      </c>
      <c r="AC5" s="19" t="s">
        <v>59</v>
      </c>
      <c r="AD5" s="33" t="s">
        <v>70</v>
      </c>
      <c r="AE5" s="149" t="s">
        <v>59</v>
      </c>
      <c r="AF5" s="33" t="s">
        <v>70</v>
      </c>
      <c r="AG5" s="149" t="s">
        <v>59</v>
      </c>
      <c r="AH5" s="33" t="s">
        <v>70</v>
      </c>
      <c r="AI5" s="149" t="s">
        <v>59</v>
      </c>
      <c r="AJ5" s="19" t="s">
        <v>59</v>
      </c>
      <c r="AK5" s="19" t="s">
        <v>59</v>
      </c>
      <c r="AL5" s="19" t="s">
        <v>59</v>
      </c>
      <c r="AM5" s="19" t="s">
        <v>59</v>
      </c>
      <c r="AN5" s="19" t="s">
        <v>59</v>
      </c>
      <c r="AO5" s="19" t="s">
        <v>59</v>
      </c>
      <c r="AP5" s="19" t="s">
        <v>59</v>
      </c>
      <c r="AQ5" s="19" t="s">
        <v>59</v>
      </c>
      <c r="AR5" s="388" t="s">
        <v>70</v>
      </c>
      <c r="AS5" s="389" t="s">
        <v>70</v>
      </c>
      <c r="AT5" s="389" t="s">
        <v>70</v>
      </c>
      <c r="AU5" s="389" t="s">
        <v>70</v>
      </c>
      <c r="AV5" s="389" t="s">
        <v>70</v>
      </c>
      <c r="AW5" s="389" t="s">
        <v>70</v>
      </c>
      <c r="AX5" s="389" t="s">
        <v>70</v>
      </c>
      <c r="AY5" s="389" t="s">
        <v>70</v>
      </c>
      <c r="AZ5" s="389" t="s">
        <v>70</v>
      </c>
      <c r="BA5" s="19" t="s">
        <v>59</v>
      </c>
      <c r="BB5" s="47" t="s">
        <v>59</v>
      </c>
      <c r="BC5" s="11" t="s">
        <v>59</v>
      </c>
      <c r="BD5" s="11" t="s">
        <v>59</v>
      </c>
      <c r="BE5" s="33" t="s">
        <v>70</v>
      </c>
      <c r="BF5" s="47" t="s">
        <v>59</v>
      </c>
      <c r="BG5" s="33" t="s">
        <v>70</v>
      </c>
      <c r="BH5" s="19" t="s">
        <v>59</v>
      </c>
      <c r="BT5" s="141" t="s">
        <v>59</v>
      </c>
      <c r="BU5" s="33" t="s">
        <v>70</v>
      </c>
      <c r="BV5" s="33" t="s">
        <v>70</v>
      </c>
      <c r="CH5" s="124" t="s">
        <v>59</v>
      </c>
      <c r="CI5" s="33" t="s">
        <v>70</v>
      </c>
      <c r="CJ5" s="33" t="s">
        <v>70</v>
      </c>
      <c r="CT5" s="47" t="s">
        <v>59</v>
      </c>
      <c r="CU5" s="36" t="s">
        <v>59</v>
      </c>
      <c r="CV5" s="33" t="s">
        <v>70</v>
      </c>
      <c r="CW5" s="33" t="s">
        <v>70</v>
      </c>
      <c r="CX5" s="19" t="s">
        <v>59</v>
      </c>
      <c r="CY5" s="19" t="s">
        <v>59</v>
      </c>
      <c r="CZ5" s="47" t="s">
        <v>59</v>
      </c>
      <c r="DA5" s="33" t="s">
        <v>70</v>
      </c>
      <c r="DB5" s="19" t="s">
        <v>59</v>
      </c>
      <c r="DC5" s="47" t="s">
        <v>59</v>
      </c>
      <c r="DD5" s="33" t="s">
        <v>70</v>
      </c>
      <c r="DE5" s="19" t="s">
        <v>59</v>
      </c>
      <c r="DF5" s="47" t="s">
        <v>59</v>
      </c>
      <c r="DG5" s="36" t="s">
        <v>59</v>
      </c>
      <c r="DH5" s="19" t="s">
        <v>59</v>
      </c>
      <c r="DI5" s="19" t="s">
        <v>59</v>
      </c>
      <c r="DJ5" s="33" t="s">
        <v>70</v>
      </c>
      <c r="DK5" s="19" t="s">
        <v>59</v>
      </c>
      <c r="DL5" s="149" t="s">
        <v>59</v>
      </c>
      <c r="DM5" s="19" t="s">
        <v>59</v>
      </c>
      <c r="DN5" s="19" t="s">
        <v>59</v>
      </c>
      <c r="DO5" s="19" t="s">
        <v>59</v>
      </c>
      <c r="DP5" s="19" t="s">
        <v>59</v>
      </c>
      <c r="DQ5" s="19" t="s">
        <v>59</v>
      </c>
      <c r="DR5" s="33" t="s">
        <v>70</v>
      </c>
      <c r="DS5" s="33" t="s">
        <v>70</v>
      </c>
      <c r="DT5" s="33" t="s">
        <v>70</v>
      </c>
      <c r="DU5" s="33" t="s">
        <v>70</v>
      </c>
      <c r="DV5" s="47" t="s">
        <v>59</v>
      </c>
      <c r="DW5" s="11" t="s">
        <v>59</v>
      </c>
      <c r="DX5" s="11" t="s">
        <v>59</v>
      </c>
      <c r="DY5" s="11" t="s">
        <v>59</v>
      </c>
      <c r="DZ5" s="33" t="s">
        <v>70</v>
      </c>
      <c r="EA5" s="33" t="s">
        <v>70</v>
      </c>
      <c r="EB5" s="81" t="s">
        <v>59</v>
      </c>
      <c r="EC5" s="33" t="s">
        <v>70</v>
      </c>
      <c r="ED5" s="33" t="s">
        <v>70</v>
      </c>
      <c r="EE5" s="47" t="s">
        <v>59</v>
      </c>
      <c r="EF5" s="36" t="s">
        <v>59</v>
      </c>
      <c r="EG5" s="36" t="s">
        <v>59</v>
      </c>
      <c r="EH5" s="36" t="s">
        <v>59</v>
      </c>
      <c r="EI5" s="33" t="s">
        <v>70</v>
      </c>
      <c r="EJ5" s="33" t="s">
        <v>70</v>
      </c>
      <c r="EK5" s="33" t="s">
        <v>70</v>
      </c>
      <c r="EL5" s="33" t="s">
        <v>70</v>
      </c>
      <c r="EM5" s="11" t="s">
        <v>59</v>
      </c>
      <c r="EN5" s="11" t="s">
        <v>59</v>
      </c>
      <c r="EO5" s="11" t="s">
        <v>59</v>
      </c>
      <c r="EP5" s="11" t="s">
        <v>59</v>
      </c>
      <c r="EQ5" s="81" t="s">
        <v>59</v>
      </c>
      <c r="ER5" s="61" t="s">
        <v>70</v>
      </c>
      <c r="ES5" s="47" t="s">
        <v>59</v>
      </c>
      <c r="ET5" s="36" t="s">
        <v>59</v>
      </c>
      <c r="EU5" s="33" t="s">
        <v>70</v>
      </c>
      <c r="EV5" s="33" t="s">
        <v>70</v>
      </c>
      <c r="EW5" s="11" t="s">
        <v>59</v>
      </c>
      <c r="EX5" s="11" t="s">
        <v>59</v>
      </c>
      <c r="EY5" s="47" t="s">
        <v>59</v>
      </c>
      <c r="EZ5" s="33" t="s">
        <v>70</v>
      </c>
      <c r="FA5" s="11" t="s">
        <v>59</v>
      </c>
      <c r="FB5" s="47" t="s">
        <v>59</v>
      </c>
      <c r="FC5" s="33" t="s">
        <v>70</v>
      </c>
      <c r="FD5" s="98" t="s">
        <v>59</v>
      </c>
    </row>
    <row r="6" spans="1:16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P6" s="19" t="s">
        <v>73</v>
      </c>
      <c r="Q6" s="36" t="s">
        <v>54</v>
      </c>
      <c r="R6" s="19" t="s">
        <v>73</v>
      </c>
      <c r="S6" s="60" t="s">
        <v>53</v>
      </c>
      <c r="T6" s="33" t="s">
        <v>53</v>
      </c>
      <c r="U6" s="19" t="s">
        <v>54</v>
      </c>
      <c r="V6" s="149" t="s">
        <v>73</v>
      </c>
      <c r="W6" s="19" t="s">
        <v>73</v>
      </c>
      <c r="X6" s="36" t="s">
        <v>54</v>
      </c>
      <c r="Y6" s="19" t="s">
        <v>73</v>
      </c>
      <c r="Z6" s="33" t="s">
        <v>53</v>
      </c>
      <c r="AA6" s="149" t="s">
        <v>73</v>
      </c>
      <c r="AB6" s="36" t="s">
        <v>73</v>
      </c>
      <c r="AC6" s="19" t="s">
        <v>73</v>
      </c>
      <c r="AD6" s="33" t="s">
        <v>53</v>
      </c>
      <c r="AE6" s="149" t="s">
        <v>73</v>
      </c>
      <c r="AF6" s="33" t="s">
        <v>53</v>
      </c>
      <c r="AG6" s="149" t="s">
        <v>73</v>
      </c>
      <c r="AH6" s="33" t="s">
        <v>53</v>
      </c>
      <c r="AI6" s="149" t="s">
        <v>54</v>
      </c>
      <c r="AJ6" s="19" t="s">
        <v>54</v>
      </c>
      <c r="AK6" s="19" t="s">
        <v>54</v>
      </c>
      <c r="AL6" s="19" t="s">
        <v>54</v>
      </c>
      <c r="AM6" s="19" t="s">
        <v>54</v>
      </c>
      <c r="AN6" s="19" t="s">
        <v>54</v>
      </c>
      <c r="AO6" s="19" t="s">
        <v>54</v>
      </c>
      <c r="AP6" s="19" t="s">
        <v>54</v>
      </c>
      <c r="AQ6" s="19" t="s">
        <v>54</v>
      </c>
      <c r="AR6" s="388" t="s">
        <v>53</v>
      </c>
      <c r="AS6" s="389" t="s">
        <v>53</v>
      </c>
      <c r="AT6" s="389" t="s">
        <v>53</v>
      </c>
      <c r="AU6" s="389" t="s">
        <v>53</v>
      </c>
      <c r="AV6" s="389" t="s">
        <v>53</v>
      </c>
      <c r="AW6" s="389" t="s">
        <v>53</v>
      </c>
      <c r="AX6" s="389" t="s">
        <v>53</v>
      </c>
      <c r="AY6" s="389" t="s">
        <v>53</v>
      </c>
      <c r="AZ6" s="389" t="s">
        <v>53</v>
      </c>
      <c r="BA6" s="19" t="s">
        <v>54</v>
      </c>
      <c r="BB6" s="47" t="s">
        <v>54</v>
      </c>
      <c r="BC6" s="11" t="s">
        <v>54</v>
      </c>
      <c r="BD6" s="11" t="s">
        <v>73</v>
      </c>
      <c r="BE6" s="33" t="s">
        <v>53</v>
      </c>
      <c r="BF6" s="47" t="s">
        <v>54</v>
      </c>
      <c r="BG6" s="33" t="s">
        <v>53</v>
      </c>
      <c r="BH6" s="19" t="s">
        <v>54</v>
      </c>
      <c r="BT6" s="141" t="s">
        <v>54</v>
      </c>
      <c r="BU6" s="33" t="s">
        <v>53</v>
      </c>
      <c r="BV6" s="33" t="s">
        <v>53</v>
      </c>
      <c r="CH6" s="124" t="s">
        <v>54</v>
      </c>
      <c r="CI6" s="33" t="s">
        <v>53</v>
      </c>
      <c r="CJ6" s="33" t="s">
        <v>53</v>
      </c>
      <c r="CT6" s="47" t="s">
        <v>54</v>
      </c>
      <c r="CU6" s="36" t="s">
        <v>54</v>
      </c>
      <c r="CV6" s="33" t="s">
        <v>53</v>
      </c>
      <c r="CW6" s="33" t="s">
        <v>53</v>
      </c>
      <c r="CX6" s="19" t="s">
        <v>54</v>
      </c>
      <c r="CY6" s="19" t="s">
        <v>54</v>
      </c>
      <c r="CZ6" s="47" t="s">
        <v>54</v>
      </c>
      <c r="DA6" s="33" t="s">
        <v>53</v>
      </c>
      <c r="DB6" s="19" t="s">
        <v>54</v>
      </c>
      <c r="DC6" s="47" t="s">
        <v>54</v>
      </c>
      <c r="DD6" s="33" t="s">
        <v>53</v>
      </c>
      <c r="DE6" s="19" t="s">
        <v>54</v>
      </c>
      <c r="DF6" s="47" t="s">
        <v>54</v>
      </c>
      <c r="DG6" s="36" t="s">
        <v>54</v>
      </c>
      <c r="DH6" s="19" t="s">
        <v>73</v>
      </c>
      <c r="DI6" s="19" t="s">
        <v>73</v>
      </c>
      <c r="DJ6" s="33" t="s">
        <v>53</v>
      </c>
      <c r="DK6" s="19" t="s">
        <v>54</v>
      </c>
      <c r="DL6" s="149" t="s">
        <v>54</v>
      </c>
      <c r="DM6" s="19" t="s">
        <v>54</v>
      </c>
      <c r="DN6" s="19" t="s">
        <v>73</v>
      </c>
      <c r="DO6" s="19" t="s">
        <v>73</v>
      </c>
      <c r="DP6" s="19" t="s">
        <v>73</v>
      </c>
      <c r="DQ6" s="19" t="s">
        <v>73</v>
      </c>
      <c r="DR6" s="33" t="s">
        <v>53</v>
      </c>
      <c r="DS6" s="33" t="s">
        <v>53</v>
      </c>
      <c r="DT6" s="33" t="s">
        <v>53</v>
      </c>
      <c r="DU6" s="33" t="s">
        <v>53</v>
      </c>
      <c r="DV6" s="47" t="s">
        <v>54</v>
      </c>
      <c r="DW6" s="11" t="s">
        <v>54</v>
      </c>
      <c r="DX6" s="11" t="s">
        <v>54</v>
      </c>
      <c r="DY6" s="11" t="s">
        <v>54</v>
      </c>
      <c r="DZ6" s="33" t="s">
        <v>53</v>
      </c>
      <c r="EA6" s="33" t="s">
        <v>53</v>
      </c>
      <c r="EB6" s="81" t="s">
        <v>54</v>
      </c>
      <c r="EC6" s="33" t="s">
        <v>53</v>
      </c>
      <c r="ED6" s="33" t="s">
        <v>53</v>
      </c>
      <c r="EE6" s="47" t="s">
        <v>54</v>
      </c>
      <c r="EF6" s="36" t="s">
        <v>54</v>
      </c>
      <c r="EG6" s="36" t="s">
        <v>54</v>
      </c>
      <c r="EH6" s="36" t="s">
        <v>54</v>
      </c>
      <c r="EI6" s="33" t="s">
        <v>53</v>
      </c>
      <c r="EJ6" s="33" t="s">
        <v>53</v>
      </c>
      <c r="EK6" s="33" t="s">
        <v>53</v>
      </c>
      <c r="EL6" s="33" t="s">
        <v>53</v>
      </c>
      <c r="EM6" s="11" t="s">
        <v>54</v>
      </c>
      <c r="EN6" s="11" t="s">
        <v>54</v>
      </c>
      <c r="EO6" s="11" t="s">
        <v>54</v>
      </c>
      <c r="EP6" s="11" t="s">
        <v>54</v>
      </c>
      <c r="EQ6" s="81" t="s">
        <v>73</v>
      </c>
      <c r="ER6" s="61" t="s">
        <v>53</v>
      </c>
      <c r="ES6" s="47" t="s">
        <v>54</v>
      </c>
      <c r="ET6" s="36" t="s">
        <v>54</v>
      </c>
      <c r="EU6" s="33" t="s">
        <v>53</v>
      </c>
      <c r="EV6" s="33" t="s">
        <v>53</v>
      </c>
      <c r="EW6" s="11" t="s">
        <v>54</v>
      </c>
      <c r="EX6" s="11" t="s">
        <v>54</v>
      </c>
      <c r="EY6" s="47" t="s">
        <v>54</v>
      </c>
      <c r="EZ6" s="33" t="s">
        <v>53</v>
      </c>
      <c r="FA6" s="11" t="s">
        <v>54</v>
      </c>
      <c r="FB6" s="47" t="s">
        <v>54</v>
      </c>
      <c r="FC6" s="33" t="s">
        <v>53</v>
      </c>
      <c r="FD6" s="98" t="s">
        <v>54</v>
      </c>
    </row>
    <row r="7" spans="1:16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P7" s="19" t="s">
        <v>56</v>
      </c>
      <c r="Q7" s="36" t="s">
        <v>55</v>
      </c>
      <c r="R7" s="19" t="s">
        <v>56</v>
      </c>
      <c r="S7" s="60" t="s">
        <v>55</v>
      </c>
      <c r="T7" s="33" t="s">
        <v>55</v>
      </c>
      <c r="U7" s="19" t="s">
        <v>56</v>
      </c>
      <c r="V7" s="149" t="s">
        <v>56</v>
      </c>
      <c r="W7" s="19" t="s">
        <v>56</v>
      </c>
      <c r="X7" s="36" t="s">
        <v>55</v>
      </c>
      <c r="Y7" s="19" t="s">
        <v>56</v>
      </c>
      <c r="Z7" s="33" t="s">
        <v>55</v>
      </c>
      <c r="AA7" s="149" t="s">
        <v>56</v>
      </c>
      <c r="AB7" s="36" t="s">
        <v>55</v>
      </c>
      <c r="AC7" s="19" t="s">
        <v>56</v>
      </c>
      <c r="AD7" s="33" t="s">
        <v>55</v>
      </c>
      <c r="AE7" s="149" t="s">
        <v>56</v>
      </c>
      <c r="AF7" s="33" t="s">
        <v>55</v>
      </c>
      <c r="AG7" s="149" t="s">
        <v>56</v>
      </c>
      <c r="AH7" s="33" t="s">
        <v>55</v>
      </c>
      <c r="AI7" s="149" t="s">
        <v>56</v>
      </c>
      <c r="AJ7" s="19" t="s">
        <v>56</v>
      </c>
      <c r="AK7" s="19" t="s">
        <v>56</v>
      </c>
      <c r="AL7" s="19" t="s">
        <v>56</v>
      </c>
      <c r="AM7" s="19" t="s">
        <v>56</v>
      </c>
      <c r="AN7" s="19" t="s">
        <v>56</v>
      </c>
      <c r="AO7" s="19" t="s">
        <v>56</v>
      </c>
      <c r="AP7" s="19" t="s">
        <v>56</v>
      </c>
      <c r="AQ7" s="19" t="s">
        <v>56</v>
      </c>
      <c r="AR7" s="388" t="s">
        <v>56</v>
      </c>
      <c r="AS7" s="389" t="s">
        <v>56</v>
      </c>
      <c r="AT7" s="389" t="s">
        <v>56</v>
      </c>
      <c r="AU7" s="389" t="s">
        <v>56</v>
      </c>
      <c r="AV7" s="389" t="s">
        <v>56</v>
      </c>
      <c r="AW7" s="389" t="s">
        <v>56</v>
      </c>
      <c r="AX7" s="389" t="s">
        <v>56</v>
      </c>
      <c r="AY7" s="389" t="s">
        <v>56</v>
      </c>
      <c r="AZ7" s="389" t="s">
        <v>56</v>
      </c>
      <c r="BA7" s="19" t="s">
        <v>56</v>
      </c>
      <c r="BB7" s="47" t="s">
        <v>55</v>
      </c>
      <c r="BC7" s="11" t="s">
        <v>56</v>
      </c>
      <c r="BD7" s="11" t="s">
        <v>56</v>
      </c>
      <c r="BE7" s="33" t="s">
        <v>55</v>
      </c>
      <c r="BF7" s="47" t="s">
        <v>55</v>
      </c>
      <c r="BG7" s="33" t="s">
        <v>55</v>
      </c>
      <c r="BH7" s="19" t="s">
        <v>56</v>
      </c>
      <c r="BT7" s="141" t="s">
        <v>56</v>
      </c>
      <c r="BU7" s="33" t="s">
        <v>55</v>
      </c>
      <c r="BV7" s="33" t="s">
        <v>55</v>
      </c>
      <c r="CH7" s="124" t="s">
        <v>56</v>
      </c>
      <c r="CI7" s="33" t="s">
        <v>55</v>
      </c>
      <c r="CJ7" s="33" t="s">
        <v>55</v>
      </c>
      <c r="CT7" s="47" t="s">
        <v>55</v>
      </c>
      <c r="CU7" s="36" t="s">
        <v>55</v>
      </c>
      <c r="CV7" s="33" t="s">
        <v>55</v>
      </c>
      <c r="CW7" s="33" t="s">
        <v>55</v>
      </c>
      <c r="CX7" s="19" t="s">
        <v>56</v>
      </c>
      <c r="CY7" s="19" t="s">
        <v>56</v>
      </c>
      <c r="CZ7" s="47" t="s">
        <v>55</v>
      </c>
      <c r="DA7" s="33" t="s">
        <v>55</v>
      </c>
      <c r="DB7" s="19" t="s">
        <v>56</v>
      </c>
      <c r="DC7" s="47" t="s">
        <v>55</v>
      </c>
      <c r="DD7" s="33" t="s">
        <v>55</v>
      </c>
      <c r="DE7" s="19" t="s">
        <v>56</v>
      </c>
      <c r="DF7" s="47" t="s">
        <v>55</v>
      </c>
      <c r="DG7" s="36" t="s">
        <v>56</v>
      </c>
      <c r="DH7" s="19" t="s">
        <v>56</v>
      </c>
      <c r="DI7" s="19" t="s">
        <v>56</v>
      </c>
      <c r="DJ7" s="33" t="s">
        <v>55</v>
      </c>
      <c r="DK7" s="19" t="s">
        <v>56</v>
      </c>
      <c r="DL7" s="149" t="s">
        <v>56</v>
      </c>
      <c r="DM7" s="19" t="s">
        <v>56</v>
      </c>
      <c r="DN7" s="19" t="s">
        <v>56</v>
      </c>
      <c r="DO7" s="19" t="s">
        <v>56</v>
      </c>
      <c r="DP7" s="19" t="s">
        <v>56</v>
      </c>
      <c r="DQ7" s="19" t="s">
        <v>56</v>
      </c>
      <c r="DR7" s="33" t="s">
        <v>55</v>
      </c>
      <c r="DS7" s="33" t="s">
        <v>55</v>
      </c>
      <c r="DT7" s="33" t="s">
        <v>55</v>
      </c>
      <c r="DU7" s="33" t="s">
        <v>55</v>
      </c>
      <c r="DV7" s="47" t="s">
        <v>55</v>
      </c>
      <c r="DW7" s="11" t="s">
        <v>56</v>
      </c>
      <c r="DX7" s="11" t="s">
        <v>56</v>
      </c>
      <c r="DY7" s="11" t="s">
        <v>56</v>
      </c>
      <c r="DZ7" s="33" t="s">
        <v>55</v>
      </c>
      <c r="EA7" s="33" t="s">
        <v>55</v>
      </c>
      <c r="EB7" s="81" t="s">
        <v>56</v>
      </c>
      <c r="EC7" s="33" t="s">
        <v>55</v>
      </c>
      <c r="ED7" s="33" t="s">
        <v>55</v>
      </c>
      <c r="EE7" s="47" t="s">
        <v>55</v>
      </c>
      <c r="EF7" s="36" t="s">
        <v>55</v>
      </c>
      <c r="EG7" s="36" t="s">
        <v>55</v>
      </c>
      <c r="EH7" s="36" t="s">
        <v>55</v>
      </c>
      <c r="EI7" s="33" t="s">
        <v>55</v>
      </c>
      <c r="EJ7" s="33" t="s">
        <v>55</v>
      </c>
      <c r="EK7" s="33" t="s">
        <v>55</v>
      </c>
      <c r="EL7" s="33" t="s">
        <v>55</v>
      </c>
      <c r="EM7" s="11" t="s">
        <v>56</v>
      </c>
      <c r="EN7" s="11" t="s">
        <v>56</v>
      </c>
      <c r="EO7" s="11" t="s">
        <v>56</v>
      </c>
      <c r="EP7" s="11" t="s">
        <v>56</v>
      </c>
      <c r="EQ7" s="81" t="s">
        <v>56</v>
      </c>
      <c r="ER7" s="61" t="s">
        <v>55</v>
      </c>
      <c r="ES7" s="47" t="s">
        <v>55</v>
      </c>
      <c r="ET7" s="36" t="s">
        <v>55</v>
      </c>
      <c r="EU7" s="33" t="s">
        <v>55</v>
      </c>
      <c r="EV7" s="33" t="s">
        <v>55</v>
      </c>
      <c r="EW7" s="11" t="s">
        <v>56</v>
      </c>
      <c r="EX7" s="11" t="s">
        <v>56</v>
      </c>
      <c r="EY7" s="47" t="s">
        <v>55</v>
      </c>
      <c r="EZ7" s="33" t="s">
        <v>55</v>
      </c>
      <c r="FA7" s="11" t="s">
        <v>56</v>
      </c>
      <c r="FB7" s="47" t="s">
        <v>55</v>
      </c>
      <c r="FC7" s="33" t="s">
        <v>55</v>
      </c>
      <c r="FD7" s="98" t="s">
        <v>56</v>
      </c>
    </row>
    <row r="8" spans="1:160" x14ac:dyDescent="0.2">
      <c r="C8" s="5"/>
      <c r="D8" s="5"/>
      <c r="M8" s="47" t="s">
        <v>1242</v>
      </c>
      <c r="N8" s="273" t="s">
        <v>1058</v>
      </c>
      <c r="O8" s="273"/>
      <c r="S8" s="290" t="s">
        <v>1057</v>
      </c>
      <c r="T8" s="273" t="s">
        <v>181</v>
      </c>
      <c r="Z8" s="273" t="s">
        <v>1056</v>
      </c>
      <c r="AD8" s="273" t="s">
        <v>1055</v>
      </c>
      <c r="AF8" s="273" t="s">
        <v>1054</v>
      </c>
      <c r="AH8" s="273" t="s">
        <v>1053</v>
      </c>
      <c r="AR8" s="394" t="s">
        <v>76</v>
      </c>
      <c r="AS8" s="395" t="s">
        <v>518</v>
      </c>
      <c r="AT8" s="395" t="s">
        <v>89</v>
      </c>
      <c r="AU8" s="395" t="s">
        <v>93</v>
      </c>
      <c r="AV8" s="395" t="s">
        <v>880</v>
      </c>
      <c r="AW8" s="395" t="s">
        <v>881</v>
      </c>
      <c r="AX8" s="395" t="s">
        <v>882</v>
      </c>
      <c r="AY8" s="395" t="s">
        <v>105</v>
      </c>
      <c r="AZ8" s="395" t="s">
        <v>883</v>
      </c>
      <c r="BE8" s="273" t="s">
        <v>1205</v>
      </c>
      <c r="BG8" s="273" t="s">
        <v>1061</v>
      </c>
      <c r="BT8" s="366"/>
      <c r="BU8" s="273" t="s">
        <v>78</v>
      </c>
      <c r="BV8" s="273" t="s">
        <v>78</v>
      </c>
      <c r="CE8" s="144"/>
      <c r="CH8" s="270"/>
      <c r="CI8" s="273" t="s">
        <v>159</v>
      </c>
      <c r="CJ8" s="273" t="s">
        <v>159</v>
      </c>
      <c r="CS8" s="144"/>
      <c r="CV8" s="273" t="s">
        <v>1059</v>
      </c>
      <c r="CW8" s="273" t="s">
        <v>1060</v>
      </c>
      <c r="DA8" s="273" t="s">
        <v>129</v>
      </c>
      <c r="DD8" s="273" t="s">
        <v>118</v>
      </c>
      <c r="DJ8" s="273" t="s">
        <v>103</v>
      </c>
      <c r="DR8" s="273" t="s">
        <v>107</v>
      </c>
      <c r="DS8" s="273" t="s">
        <v>107</v>
      </c>
      <c r="DT8" s="273" t="s">
        <v>107</v>
      </c>
      <c r="DU8" s="273" t="s">
        <v>107</v>
      </c>
      <c r="DZ8" s="273" t="s">
        <v>142</v>
      </c>
      <c r="EA8" s="273" t="s">
        <v>142</v>
      </c>
      <c r="EC8" s="273" t="s">
        <v>143</v>
      </c>
      <c r="ED8" s="273" t="s">
        <v>143</v>
      </c>
      <c r="EI8" s="273" t="s">
        <v>473</v>
      </c>
      <c r="EJ8" s="273" t="s">
        <v>471</v>
      </c>
      <c r="EK8" s="273" t="s">
        <v>475</v>
      </c>
      <c r="EL8" s="273" t="s">
        <v>475</v>
      </c>
      <c r="ER8" s="422" t="s">
        <v>115</v>
      </c>
      <c r="EU8" s="273" t="s">
        <v>477</v>
      </c>
      <c r="EV8" s="273" t="s">
        <v>478</v>
      </c>
      <c r="EZ8" s="273" t="s">
        <v>121</v>
      </c>
      <c r="FC8" s="273" t="s">
        <v>133</v>
      </c>
    </row>
    <row r="9" spans="1:160" x14ac:dyDescent="0.2">
      <c r="C9" s="5"/>
      <c r="D9" s="5"/>
      <c r="N9" s="273"/>
      <c r="O9" s="273"/>
      <c r="S9" s="290"/>
      <c r="T9" s="273"/>
      <c r="Z9" s="273"/>
      <c r="AD9" s="273"/>
      <c r="AF9" s="273"/>
      <c r="AH9" s="273"/>
      <c r="AR9" s="394"/>
      <c r="AS9" s="395"/>
      <c r="AT9" s="395"/>
      <c r="AU9" s="395"/>
      <c r="AV9" s="395"/>
      <c r="AW9" s="395"/>
      <c r="AX9" s="395"/>
      <c r="AY9" s="395"/>
      <c r="AZ9" s="395"/>
      <c r="BE9" s="273"/>
      <c r="BG9" s="273"/>
      <c r="BT9" s="366"/>
      <c r="BU9" s="273"/>
      <c r="BV9" s="273"/>
      <c r="CE9" s="144"/>
      <c r="CH9" s="270"/>
      <c r="CI9" s="273"/>
      <c r="CJ9" s="273"/>
      <c r="CS9" s="144"/>
      <c r="CV9" s="273"/>
      <c r="CW9" s="273"/>
      <c r="DA9" s="273"/>
      <c r="DD9" s="273"/>
      <c r="DJ9" s="273"/>
      <c r="DR9" s="273"/>
      <c r="DS9" s="273"/>
      <c r="DT9" s="273"/>
      <c r="DU9" s="273"/>
      <c r="DZ9" s="273"/>
      <c r="EA9" s="273"/>
      <c r="EC9" s="273"/>
      <c r="ED9" s="273"/>
      <c r="EI9" s="273"/>
      <c r="EJ9" s="273"/>
      <c r="EK9" s="273"/>
      <c r="EL9" s="273"/>
      <c r="ER9" s="422"/>
      <c r="EU9" s="273"/>
      <c r="EV9" s="273"/>
      <c r="EZ9" s="273"/>
      <c r="FC9" s="273"/>
    </row>
    <row r="10" spans="1:160" x14ac:dyDescent="0.2">
      <c r="C10" s="5"/>
      <c r="D10" s="5"/>
      <c r="M10" s="47" t="s">
        <v>65</v>
      </c>
      <c r="N10" s="273" t="s">
        <v>1206</v>
      </c>
      <c r="O10" s="273"/>
      <c r="S10" s="290" t="s">
        <v>1206</v>
      </c>
      <c r="T10" s="273" t="s">
        <v>65</v>
      </c>
      <c r="Z10" s="273" t="s">
        <v>1206</v>
      </c>
      <c r="AD10" s="273" t="s">
        <v>1207</v>
      </c>
      <c r="AF10" s="273" t="s">
        <v>1207</v>
      </c>
      <c r="AH10" s="273" t="s">
        <v>1208</v>
      </c>
      <c r="AR10" s="394" t="s">
        <v>63</v>
      </c>
      <c r="AS10" s="395" t="s">
        <v>65</v>
      </c>
      <c r="AT10" s="395" t="s">
        <v>63</v>
      </c>
      <c r="AU10" s="395" t="s">
        <v>65</v>
      </c>
      <c r="AV10" s="395" t="s">
        <v>63</v>
      </c>
      <c r="AW10" s="395" t="s">
        <v>65</v>
      </c>
      <c r="AX10" s="395" t="s">
        <v>65</v>
      </c>
      <c r="AY10" s="395" t="s">
        <v>65</v>
      </c>
      <c r="AZ10" s="395" t="s">
        <v>65</v>
      </c>
      <c r="BE10" s="273" t="s">
        <v>1206</v>
      </c>
      <c r="BG10" s="273"/>
      <c r="BT10" s="366"/>
      <c r="BU10" s="273" t="s">
        <v>81</v>
      </c>
      <c r="BV10" s="273" t="s">
        <v>80</v>
      </c>
      <c r="CE10" s="144"/>
      <c r="CH10" s="270"/>
      <c r="CI10" s="273" t="s">
        <v>81</v>
      </c>
      <c r="CJ10" s="273" t="s">
        <v>80</v>
      </c>
      <c r="CS10" s="144"/>
      <c r="CV10" s="273"/>
      <c r="CW10" s="273"/>
      <c r="DA10" s="273"/>
      <c r="DD10" s="273"/>
      <c r="DJ10" s="273" t="s">
        <v>65</v>
      </c>
      <c r="DR10" s="273" t="s">
        <v>111</v>
      </c>
      <c r="DS10" s="273" t="s">
        <v>112</v>
      </c>
      <c r="DT10" s="273" t="s">
        <v>109</v>
      </c>
      <c r="DU10" s="273" t="s">
        <v>110</v>
      </c>
      <c r="DZ10" s="273" t="s">
        <v>81</v>
      </c>
      <c r="EA10" s="273" t="s">
        <v>80</v>
      </c>
      <c r="EC10" s="273" t="s">
        <v>81</v>
      </c>
      <c r="ED10" s="273" t="s">
        <v>80</v>
      </c>
      <c r="EI10" s="273"/>
      <c r="EJ10" s="273"/>
      <c r="EK10" s="273" t="s">
        <v>114</v>
      </c>
      <c r="EL10" s="273" t="s">
        <v>113</v>
      </c>
      <c r="ER10" s="422"/>
      <c r="EU10" s="273" t="s">
        <v>486</v>
      </c>
      <c r="EV10" s="273" t="s">
        <v>487</v>
      </c>
      <c r="EZ10" s="273"/>
      <c r="FC10" s="273"/>
    </row>
    <row r="11" spans="1:160"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P11" s="19" t="s">
        <v>878</v>
      </c>
      <c r="Q11" s="36" t="s">
        <v>878</v>
      </c>
      <c r="R11" s="19" t="s">
        <v>878</v>
      </c>
      <c r="S11" s="60" t="s">
        <v>878</v>
      </c>
      <c r="T11" s="33" t="s">
        <v>878</v>
      </c>
      <c r="U11" s="19" t="s">
        <v>878</v>
      </c>
      <c r="V11" s="149" t="s">
        <v>878</v>
      </c>
      <c r="W11" s="19" t="s">
        <v>878</v>
      </c>
      <c r="X11" s="36" t="s">
        <v>878</v>
      </c>
      <c r="Y11" s="19" t="s">
        <v>878</v>
      </c>
      <c r="Z11" s="33" t="s">
        <v>878</v>
      </c>
      <c r="AA11" s="149" t="s">
        <v>878</v>
      </c>
      <c r="AB11" s="36" t="s">
        <v>878</v>
      </c>
      <c r="AC11" s="19" t="s">
        <v>878</v>
      </c>
      <c r="AD11" s="33" t="s">
        <v>878</v>
      </c>
      <c r="AE11" s="149" t="s">
        <v>878</v>
      </c>
      <c r="AF11" s="33" t="s">
        <v>878</v>
      </c>
      <c r="AG11" s="149" t="s">
        <v>878</v>
      </c>
      <c r="AH11" s="33" t="s">
        <v>878</v>
      </c>
      <c r="AI11" s="149" t="s">
        <v>876</v>
      </c>
      <c r="AJ11" s="19" t="s">
        <v>876</v>
      </c>
      <c r="AK11" s="19" t="s">
        <v>877</v>
      </c>
      <c r="AL11" s="19" t="s">
        <v>875</v>
      </c>
      <c r="AM11" s="19" t="s">
        <v>877</v>
      </c>
      <c r="AN11" s="19" t="s">
        <v>877</v>
      </c>
      <c r="AO11" s="19" t="s">
        <v>877</v>
      </c>
      <c r="AP11" s="19" t="s">
        <v>877</v>
      </c>
      <c r="AQ11" s="19" t="s">
        <v>877</v>
      </c>
      <c r="AR11" s="388" t="s">
        <v>876</v>
      </c>
      <c r="AS11" s="389" t="s">
        <v>876</v>
      </c>
      <c r="AT11" s="389" t="s">
        <v>877</v>
      </c>
      <c r="AU11" s="389" t="s">
        <v>875</v>
      </c>
      <c r="AV11" s="389" t="s">
        <v>877</v>
      </c>
      <c r="AW11" s="389" t="s">
        <v>877</v>
      </c>
      <c r="AX11" s="389" t="s">
        <v>877</v>
      </c>
      <c r="AY11" s="389" t="s">
        <v>877</v>
      </c>
      <c r="AZ11" s="389" t="s">
        <v>877</v>
      </c>
      <c r="BA11" s="19" t="s">
        <v>877</v>
      </c>
      <c r="BB11" s="47" t="s">
        <v>875</v>
      </c>
      <c r="BC11" s="11" t="s">
        <v>875</v>
      </c>
      <c r="BD11" s="11" t="s">
        <v>875</v>
      </c>
      <c r="BE11" s="33" t="s">
        <v>875</v>
      </c>
      <c r="BF11" s="47" t="s">
        <v>876</v>
      </c>
      <c r="BG11" s="33" t="s">
        <v>876</v>
      </c>
      <c r="BH11" s="19" t="s">
        <v>876</v>
      </c>
      <c r="BT11" s="141" t="s">
        <v>876</v>
      </c>
      <c r="BU11" s="33" t="s">
        <v>876</v>
      </c>
      <c r="BV11" s="33" t="s">
        <v>876</v>
      </c>
      <c r="CH11" s="124" t="s">
        <v>877</v>
      </c>
      <c r="CI11" s="33" t="s">
        <v>877</v>
      </c>
      <c r="CJ11" s="33" t="s">
        <v>877</v>
      </c>
      <c r="CT11" s="47" t="s">
        <v>875</v>
      </c>
      <c r="CU11" s="36" t="s">
        <v>875</v>
      </c>
      <c r="CV11" s="33" t="s">
        <v>875</v>
      </c>
      <c r="CW11" s="33" t="s">
        <v>875</v>
      </c>
      <c r="CX11" s="19" t="s">
        <v>875</v>
      </c>
      <c r="CY11" s="19" t="s">
        <v>875</v>
      </c>
      <c r="CZ11" s="47" t="s">
        <v>876</v>
      </c>
      <c r="DA11" s="33" t="s">
        <v>876</v>
      </c>
      <c r="DB11" s="19" t="s">
        <v>876</v>
      </c>
      <c r="DF11" s="47" t="s">
        <v>874</v>
      </c>
      <c r="DG11" s="36" t="s">
        <v>874</v>
      </c>
      <c r="DH11" s="19" t="s">
        <v>874</v>
      </c>
      <c r="DI11" s="19" t="s">
        <v>874</v>
      </c>
      <c r="DJ11" s="33" t="s">
        <v>874</v>
      </c>
      <c r="DK11" s="19" t="s">
        <v>874</v>
      </c>
      <c r="DL11" s="149" t="s">
        <v>462</v>
      </c>
      <c r="DM11" s="19" t="s">
        <v>462</v>
      </c>
      <c r="DN11" s="19" t="s">
        <v>462</v>
      </c>
      <c r="DO11" s="19" t="s">
        <v>462</v>
      </c>
      <c r="DP11" s="19" t="s">
        <v>462</v>
      </c>
      <c r="DQ11" s="19" t="s">
        <v>462</v>
      </c>
      <c r="DR11" s="33" t="s">
        <v>462</v>
      </c>
      <c r="DS11" s="33" t="s">
        <v>462</v>
      </c>
      <c r="DT11" s="33" t="s">
        <v>462</v>
      </c>
      <c r="DU11" s="33" t="s">
        <v>462</v>
      </c>
      <c r="DV11" s="47" t="s">
        <v>462</v>
      </c>
      <c r="DW11" s="11" t="s">
        <v>462</v>
      </c>
      <c r="DX11" s="11" t="s">
        <v>462</v>
      </c>
      <c r="DY11" s="11" t="s">
        <v>462</v>
      </c>
      <c r="DZ11" s="33" t="s">
        <v>462</v>
      </c>
      <c r="EA11" s="33" t="s">
        <v>462</v>
      </c>
      <c r="EB11" s="81" t="s">
        <v>462</v>
      </c>
      <c r="EC11" s="33" t="s">
        <v>462</v>
      </c>
      <c r="ED11" s="33" t="s">
        <v>462</v>
      </c>
      <c r="EE11" s="47" t="s">
        <v>463</v>
      </c>
      <c r="EF11" s="36" t="s">
        <v>463</v>
      </c>
      <c r="EG11" s="36" t="s">
        <v>463</v>
      </c>
      <c r="EH11" s="36" t="s">
        <v>463</v>
      </c>
      <c r="EI11" s="33" t="s">
        <v>463</v>
      </c>
      <c r="EJ11" s="33" t="s">
        <v>463</v>
      </c>
      <c r="EK11" s="33" t="s">
        <v>463</v>
      </c>
      <c r="EL11" s="33" t="s">
        <v>463</v>
      </c>
      <c r="EM11" s="11" t="s">
        <v>463</v>
      </c>
      <c r="EN11" s="11" t="s">
        <v>463</v>
      </c>
      <c r="EO11" s="11" t="s">
        <v>463</v>
      </c>
      <c r="EP11" s="11" t="s">
        <v>463</v>
      </c>
      <c r="EQ11" s="81" t="s">
        <v>466</v>
      </c>
      <c r="ER11" s="61" t="s">
        <v>466</v>
      </c>
      <c r="ES11" s="47" t="s">
        <v>293</v>
      </c>
      <c r="ET11" s="36" t="s">
        <v>293</v>
      </c>
      <c r="EU11" s="33" t="s">
        <v>293</v>
      </c>
      <c r="EV11" s="33" t="s">
        <v>293</v>
      </c>
      <c r="EW11" s="11" t="s">
        <v>293</v>
      </c>
      <c r="EX11" s="11" t="s">
        <v>293</v>
      </c>
    </row>
    <row r="12" spans="1:160"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P12" s="19" t="s">
        <v>138</v>
      </c>
      <c r="Q12" s="36" t="s">
        <v>138</v>
      </c>
      <c r="R12" s="19" t="s">
        <v>138</v>
      </c>
      <c r="S12" s="60" t="s">
        <v>138</v>
      </c>
      <c r="T12" s="33" t="s">
        <v>138</v>
      </c>
      <c r="U12" s="19" t="s">
        <v>138</v>
      </c>
      <c r="V12" s="149" t="s">
        <v>138</v>
      </c>
      <c r="W12" s="19" t="s">
        <v>138</v>
      </c>
      <c r="X12" s="36" t="s">
        <v>138</v>
      </c>
      <c r="Y12" s="19" t="s">
        <v>138</v>
      </c>
      <c r="Z12" s="33" t="s">
        <v>138</v>
      </c>
      <c r="AA12" s="149" t="s">
        <v>138</v>
      </c>
      <c r="AB12" s="36" t="s">
        <v>138</v>
      </c>
      <c r="AC12" s="19" t="s">
        <v>138</v>
      </c>
      <c r="AD12" s="33" t="s">
        <v>138</v>
      </c>
      <c r="AE12" s="149" t="s">
        <v>138</v>
      </c>
      <c r="AF12" s="33" t="s">
        <v>138</v>
      </c>
      <c r="AG12" s="149" t="s">
        <v>138</v>
      </c>
      <c r="AH12" s="33" t="s">
        <v>138</v>
      </c>
      <c r="AI12" s="149" t="s">
        <v>460</v>
      </c>
      <c r="AJ12" s="19" t="s">
        <v>460</v>
      </c>
      <c r="AK12" s="19" t="s">
        <v>138</v>
      </c>
      <c r="AL12" s="19" t="s">
        <v>461</v>
      </c>
      <c r="AM12" s="19" t="s">
        <v>138</v>
      </c>
      <c r="AN12" s="19" t="s">
        <v>138</v>
      </c>
      <c r="AO12" s="19" t="s">
        <v>138</v>
      </c>
      <c r="AP12" s="19" t="s">
        <v>138</v>
      </c>
      <c r="AQ12" s="19" t="s">
        <v>138</v>
      </c>
      <c r="AR12" s="388" t="s">
        <v>460</v>
      </c>
      <c r="AS12" s="389" t="s">
        <v>460</v>
      </c>
      <c r="AT12" s="389" t="s">
        <v>138</v>
      </c>
      <c r="AU12" s="389" t="s">
        <v>461</v>
      </c>
      <c r="AV12" s="389" t="s">
        <v>138</v>
      </c>
      <c r="AW12" s="389" t="s">
        <v>138</v>
      </c>
      <c r="AX12" s="389" t="s">
        <v>138</v>
      </c>
      <c r="AY12" s="389" t="s">
        <v>138</v>
      </c>
      <c r="AZ12" s="389" t="s">
        <v>138</v>
      </c>
      <c r="BA12" s="19" t="s">
        <v>138</v>
      </c>
      <c r="BB12" s="47" t="s">
        <v>138</v>
      </c>
      <c r="BC12" s="11" t="s">
        <v>138</v>
      </c>
      <c r="BD12" s="11" t="s">
        <v>138</v>
      </c>
      <c r="BE12" s="33" t="s">
        <v>138</v>
      </c>
      <c r="BF12" s="47" t="s">
        <v>138</v>
      </c>
      <c r="BG12" s="33" t="s">
        <v>138</v>
      </c>
      <c r="BH12" s="19" t="s">
        <v>138</v>
      </c>
      <c r="BT12" s="141" t="s">
        <v>460</v>
      </c>
      <c r="BU12" s="33" t="s">
        <v>460</v>
      </c>
      <c r="BV12" s="33" t="s">
        <v>460</v>
      </c>
      <c r="CH12" s="124" t="s">
        <v>138</v>
      </c>
      <c r="CI12" s="33" t="s">
        <v>138</v>
      </c>
      <c r="CJ12" s="33" t="s">
        <v>138</v>
      </c>
      <c r="CT12" s="47" t="s">
        <v>138</v>
      </c>
      <c r="CU12" s="36" t="s">
        <v>138</v>
      </c>
      <c r="CV12" s="33" t="s">
        <v>138</v>
      </c>
      <c r="CW12" s="33" t="s">
        <v>138</v>
      </c>
      <c r="CX12" s="19" t="s">
        <v>138</v>
      </c>
      <c r="CY12" s="19" t="s">
        <v>138</v>
      </c>
      <c r="CZ12" s="47" t="s">
        <v>138</v>
      </c>
      <c r="DA12" s="33" t="s">
        <v>138</v>
      </c>
      <c r="DB12" s="19" t="s">
        <v>138</v>
      </c>
      <c r="DF12" s="47" t="s">
        <v>460</v>
      </c>
      <c r="DG12" s="36" t="s">
        <v>460</v>
      </c>
      <c r="DH12" s="19" t="s">
        <v>460</v>
      </c>
      <c r="DI12" s="19" t="s">
        <v>460</v>
      </c>
      <c r="DJ12" s="33" t="s">
        <v>460</v>
      </c>
      <c r="DK12" s="19" t="s">
        <v>460</v>
      </c>
      <c r="DL12" s="149" t="s">
        <v>138</v>
      </c>
      <c r="DM12" s="19" t="s">
        <v>138</v>
      </c>
      <c r="DN12" s="19" t="s">
        <v>138</v>
      </c>
      <c r="DO12" s="19" t="s">
        <v>138</v>
      </c>
      <c r="DP12" s="19" t="s">
        <v>138</v>
      </c>
      <c r="DQ12" s="19" t="s">
        <v>138</v>
      </c>
      <c r="DR12" s="33" t="s">
        <v>138</v>
      </c>
      <c r="DS12" s="33" t="s">
        <v>138</v>
      </c>
      <c r="DT12" s="33" t="s">
        <v>138</v>
      </c>
      <c r="DU12" s="33" t="s">
        <v>138</v>
      </c>
      <c r="DV12" s="47" t="s">
        <v>138</v>
      </c>
      <c r="DW12" s="11" t="s">
        <v>138</v>
      </c>
      <c r="DX12" s="11" t="s">
        <v>138</v>
      </c>
      <c r="DY12" s="11" t="s">
        <v>138</v>
      </c>
      <c r="DZ12" s="33" t="s">
        <v>138</v>
      </c>
      <c r="EA12" s="33" t="s">
        <v>138</v>
      </c>
      <c r="EB12" s="81" t="s">
        <v>138</v>
      </c>
      <c r="EC12" s="33" t="s">
        <v>138</v>
      </c>
      <c r="ED12" s="33" t="s">
        <v>138</v>
      </c>
      <c r="EE12" s="47" t="s">
        <v>138</v>
      </c>
      <c r="EF12" s="36" t="s">
        <v>138</v>
      </c>
      <c r="EG12" s="36" t="s">
        <v>138</v>
      </c>
      <c r="EH12" s="36" t="s">
        <v>138</v>
      </c>
      <c r="EI12" s="33" t="s">
        <v>138</v>
      </c>
      <c r="EJ12" s="33" t="s">
        <v>138</v>
      </c>
      <c r="EK12" s="33" t="s">
        <v>138</v>
      </c>
      <c r="EL12" s="33" t="s">
        <v>138</v>
      </c>
      <c r="EM12" s="11" t="s">
        <v>138</v>
      </c>
      <c r="EN12" s="11" t="s">
        <v>138</v>
      </c>
      <c r="EO12" s="11" t="s">
        <v>138</v>
      </c>
      <c r="EP12" s="11" t="s">
        <v>138</v>
      </c>
      <c r="EQ12" s="81" t="s">
        <v>138</v>
      </c>
      <c r="ER12" s="61" t="s">
        <v>138</v>
      </c>
      <c r="ES12" s="47" t="s">
        <v>460</v>
      </c>
      <c r="ET12" s="36" t="s">
        <v>460</v>
      </c>
      <c r="EU12" s="33" t="s">
        <v>460</v>
      </c>
      <c r="EV12" s="33" t="s">
        <v>460</v>
      </c>
      <c r="EW12" s="11" t="s">
        <v>460</v>
      </c>
      <c r="EX12" s="11" t="s">
        <v>460</v>
      </c>
      <c r="EY12" s="47" t="s">
        <v>138</v>
      </c>
      <c r="EZ12" s="33" t="s">
        <v>138</v>
      </c>
      <c r="FA12" s="11" t="s">
        <v>138</v>
      </c>
    </row>
    <row r="13" spans="1:160" x14ac:dyDescent="0.2">
      <c r="C13" s="5"/>
      <c r="D13" s="5"/>
      <c r="DC13" s="47" t="s">
        <v>467</v>
      </c>
      <c r="DD13" s="33" t="s">
        <v>467</v>
      </c>
      <c r="DE13" s="19" t="s">
        <v>467</v>
      </c>
    </row>
    <row r="14" spans="1:160"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7" t="s">
        <v>1250</v>
      </c>
      <c r="P14" s="196" t="s">
        <v>954</v>
      </c>
      <c r="Q14" s="191" t="s">
        <v>955</v>
      </c>
      <c r="R14" s="196" t="s">
        <v>951</v>
      </c>
      <c r="S14" s="238" t="s">
        <v>952</v>
      </c>
      <c r="T14" s="197" t="s">
        <v>953</v>
      </c>
      <c r="U14" s="196" t="s">
        <v>950</v>
      </c>
      <c r="V14" s="223" t="s">
        <v>956</v>
      </c>
      <c r="W14" s="196" t="s">
        <v>957</v>
      </c>
      <c r="X14" s="191" t="s">
        <v>958</v>
      </c>
      <c r="Y14" s="196" t="s">
        <v>959</v>
      </c>
      <c r="Z14" s="197" t="s">
        <v>960</v>
      </c>
      <c r="AA14" s="223" t="s">
        <v>961</v>
      </c>
      <c r="AB14" s="191" t="s">
        <v>962</v>
      </c>
      <c r="AC14" s="196" t="s">
        <v>963</v>
      </c>
      <c r="AD14" s="197" t="s">
        <v>964</v>
      </c>
      <c r="AE14" s="223" t="s">
        <v>965</v>
      </c>
      <c r="AF14" s="197" t="s">
        <v>966</v>
      </c>
      <c r="AG14" s="223" t="s">
        <v>967</v>
      </c>
      <c r="AH14" s="197" t="s">
        <v>968</v>
      </c>
      <c r="AI14" s="223" t="s">
        <v>975</v>
      </c>
      <c r="AJ14" s="196" t="s">
        <v>976</v>
      </c>
      <c r="AK14" s="196" t="s">
        <v>977</v>
      </c>
      <c r="AL14" s="196" t="s">
        <v>978</v>
      </c>
      <c r="AM14" s="196" t="s">
        <v>979</v>
      </c>
      <c r="AN14" s="196" t="s">
        <v>980</v>
      </c>
      <c r="AO14" s="196" t="s">
        <v>981</v>
      </c>
      <c r="AP14" s="196" t="s">
        <v>982</v>
      </c>
      <c r="AQ14" s="196" t="s">
        <v>983</v>
      </c>
      <c r="AR14" s="390" t="s">
        <v>985</v>
      </c>
      <c r="AS14" s="391" t="s">
        <v>986</v>
      </c>
      <c r="AT14" s="391" t="s">
        <v>987</v>
      </c>
      <c r="AU14" s="391" t="s">
        <v>988</v>
      </c>
      <c r="AV14" s="391" t="s">
        <v>989</v>
      </c>
      <c r="AW14" s="391" t="s">
        <v>990</v>
      </c>
      <c r="AX14" s="391" t="s">
        <v>991</v>
      </c>
      <c r="AY14" s="391" t="s">
        <v>992</v>
      </c>
      <c r="AZ14" s="391" t="s">
        <v>993</v>
      </c>
      <c r="BA14" s="196" t="s">
        <v>995</v>
      </c>
      <c r="BB14" s="218" t="s">
        <v>943</v>
      </c>
      <c r="BC14" s="196" t="s">
        <v>342</v>
      </c>
      <c r="BD14" s="196" t="s">
        <v>1023</v>
      </c>
      <c r="BE14" s="197" t="s">
        <v>1012</v>
      </c>
      <c r="BF14" s="218" t="s">
        <v>243</v>
      </c>
      <c r="BG14" s="197" t="s">
        <v>1011</v>
      </c>
      <c r="BH14" s="196" t="s">
        <v>1039</v>
      </c>
      <c r="BI14" s="218" t="s">
        <v>207</v>
      </c>
      <c r="BJ14" s="191" t="s">
        <v>229</v>
      </c>
      <c r="BK14" s="191" t="s">
        <v>230</v>
      </c>
      <c r="BL14" s="191" t="s">
        <v>504</v>
      </c>
      <c r="BM14" s="197" t="s">
        <v>1252</v>
      </c>
      <c r="BN14" s="197" t="s">
        <v>1253</v>
      </c>
      <c r="BO14" s="197" t="s">
        <v>1254</v>
      </c>
      <c r="BP14" s="191" t="s">
        <v>1255</v>
      </c>
      <c r="BQ14" s="191" t="s">
        <v>1256</v>
      </c>
      <c r="BR14" s="218" t="s">
        <v>208</v>
      </c>
      <c r="BS14" s="191" t="s">
        <v>510</v>
      </c>
      <c r="BT14" s="196" t="s">
        <v>1199</v>
      </c>
      <c r="BU14" s="197" t="s">
        <v>1200</v>
      </c>
      <c r="BV14" s="197" t="s">
        <v>1201</v>
      </c>
      <c r="BW14" s="218"/>
      <c r="BX14" s="191"/>
      <c r="BY14" s="191"/>
      <c r="BZ14" s="191"/>
      <c r="CA14" s="197"/>
      <c r="CB14" s="197"/>
      <c r="CC14" s="197"/>
      <c r="CD14" s="191"/>
      <c r="CE14" s="196"/>
      <c r="CF14" s="218"/>
      <c r="CG14" s="191"/>
      <c r="CH14" s="196" t="s">
        <v>1202</v>
      </c>
      <c r="CI14" s="197" t="s">
        <v>1203</v>
      </c>
      <c r="CJ14" s="197" t="s">
        <v>1204</v>
      </c>
      <c r="CK14" s="218"/>
      <c r="CL14" s="191"/>
      <c r="CM14" s="191"/>
      <c r="CN14" s="191"/>
      <c r="CO14" s="191"/>
      <c r="CP14" s="191"/>
      <c r="CQ14" s="191"/>
      <c r="CR14" s="191"/>
      <c r="CS14" s="196"/>
      <c r="CT14" s="218" t="s">
        <v>281</v>
      </c>
      <c r="CU14" s="191" t="s">
        <v>532</v>
      </c>
      <c r="CV14" s="197" t="s">
        <v>999</v>
      </c>
      <c r="CW14" s="197" t="s">
        <v>1000</v>
      </c>
      <c r="CX14" s="196" t="s">
        <v>1037</v>
      </c>
      <c r="CY14" s="196" t="s">
        <v>1038</v>
      </c>
      <c r="CZ14" s="218" t="s">
        <v>276</v>
      </c>
      <c r="DA14" s="197" t="s">
        <v>1016</v>
      </c>
      <c r="DB14" s="196" t="s">
        <v>1040</v>
      </c>
      <c r="DC14" s="218" t="s">
        <v>260</v>
      </c>
      <c r="DD14" s="197" t="s">
        <v>1015</v>
      </c>
      <c r="DE14" s="196" t="s">
        <v>1041</v>
      </c>
      <c r="DF14" s="218" t="s">
        <v>244</v>
      </c>
      <c r="DG14" s="191" t="s">
        <v>1042</v>
      </c>
      <c r="DH14" s="196" t="s">
        <v>1044</v>
      </c>
      <c r="DI14" s="196" t="s">
        <v>1045</v>
      </c>
      <c r="DJ14" s="197" t="s">
        <v>1013</v>
      </c>
      <c r="DK14" s="196" t="s">
        <v>1043</v>
      </c>
      <c r="DL14" s="223" t="s">
        <v>1086</v>
      </c>
      <c r="DM14" s="196" t="s">
        <v>1087</v>
      </c>
      <c r="DN14" s="196" t="s">
        <v>1088</v>
      </c>
      <c r="DO14" s="196" t="s">
        <v>1089</v>
      </c>
      <c r="DP14" s="196" t="s">
        <v>1097</v>
      </c>
      <c r="DQ14" s="196" t="s">
        <v>1096</v>
      </c>
      <c r="DR14" s="197" t="s">
        <v>1092</v>
      </c>
      <c r="DS14" s="197" t="s">
        <v>1093</v>
      </c>
      <c r="DT14" s="197" t="s">
        <v>1090</v>
      </c>
      <c r="DU14" s="197" t="s">
        <v>1091</v>
      </c>
      <c r="DV14" s="218" t="s">
        <v>1117</v>
      </c>
      <c r="DW14" s="196" t="s">
        <v>1116</v>
      </c>
      <c r="DX14" s="196" t="s">
        <v>1112</v>
      </c>
      <c r="DY14" s="196" t="s">
        <v>1113</v>
      </c>
      <c r="DZ14" s="197" t="s">
        <v>1105</v>
      </c>
      <c r="EA14" s="197" t="s">
        <v>1104</v>
      </c>
      <c r="EB14" s="223" t="s">
        <v>1111</v>
      </c>
      <c r="EC14" s="197" t="s">
        <v>1108</v>
      </c>
      <c r="ED14" s="197" t="s">
        <v>1109</v>
      </c>
      <c r="EE14" s="218" t="s">
        <v>302</v>
      </c>
      <c r="EF14" s="191" t="s">
        <v>358</v>
      </c>
      <c r="EG14" s="191" t="s">
        <v>356</v>
      </c>
      <c r="EH14" s="191" t="s">
        <v>278</v>
      </c>
      <c r="EI14" s="197" t="s">
        <v>1129</v>
      </c>
      <c r="EJ14" s="197" t="s">
        <v>1130</v>
      </c>
      <c r="EK14" s="197" t="s">
        <v>1131</v>
      </c>
      <c r="EL14" s="197" t="s">
        <v>1132</v>
      </c>
      <c r="EM14" s="196" t="s">
        <v>1211</v>
      </c>
      <c r="EN14" s="196" t="s">
        <v>1133</v>
      </c>
      <c r="EO14" s="196" t="s">
        <v>1134</v>
      </c>
      <c r="EP14" s="196" t="s">
        <v>1135</v>
      </c>
      <c r="EQ14" s="223" t="s">
        <v>1210</v>
      </c>
      <c r="ER14" s="423" t="s">
        <v>1209</v>
      </c>
      <c r="ES14" s="218" t="s">
        <v>304</v>
      </c>
      <c r="ET14" s="191" t="s">
        <v>305</v>
      </c>
      <c r="EU14" s="197" t="s">
        <v>1018</v>
      </c>
      <c r="EV14" s="197" t="s">
        <v>1019</v>
      </c>
      <c r="EW14" s="196" t="s">
        <v>1048</v>
      </c>
      <c r="EX14" s="196" t="s">
        <v>1049</v>
      </c>
      <c r="EY14" s="218" t="s">
        <v>262</v>
      </c>
      <c r="EZ14" s="197" t="s">
        <v>1020</v>
      </c>
      <c r="FA14" s="196" t="s">
        <v>1050</v>
      </c>
      <c r="FB14" s="218" t="s">
        <v>1017</v>
      </c>
      <c r="FC14" s="197" t="s">
        <v>1052</v>
      </c>
      <c r="FD14" s="196" t="s">
        <v>1051</v>
      </c>
    </row>
    <row r="15" spans="1:160"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IFERROR(1/(1/ROUND(SUMIFS(Spectrum!$N:$N,Spectrum!$Q:$Q,"="&amp;$B15,Spectrum!$K:$K,$C15,Spectrum!$G:$G,O$14,Spectrum!$M:$M,"CY2025Q3"),0)),IFERROR(1/(1/SUM($J15,$M15)),""))</f>
        <v/>
      </c>
      <c r="P15" s="19">
        <f>MAX(SUM($L15),90%)</f>
        <v>0.9</v>
      </c>
      <c r="Q15" s="36" t="str">
        <f>IFERROR(1/(1/ROUND(IF(SUM($N15)=0,IF(SUM($J15)=0,SUM($G15)/SUM($P15),SUM($J15)),SUM($N15))*SUM($P15),0)),"")</f>
        <v/>
      </c>
      <c r="R15" s="19">
        <f>IF(SUM($K15)=0,1,SUM($G15)/$K15)</f>
        <v>1</v>
      </c>
      <c r="S15" s="60" t="str">
        <f>IFERROR(1/(1/ROUND(SUM($Q15)*SUM($R15),0)),"")</f>
        <v/>
      </c>
      <c r="T15" s="33" t="str">
        <f>IFERROR(1/(1/IF(SUM($S15)=0,IF(SUM($Q15)=0,SUM($K15),SUM($Q15)),ROUND(SUM($S15)/IF(SUM($R15)=0,1,SUM($R15)),0))),"")</f>
        <v/>
      </c>
      <c r="U15" s="19" t="str">
        <f>IF(SUM($N15)=0,"",SUM($T15)/$N15)</f>
        <v/>
      </c>
      <c r="V15" s="149">
        <v>0.98</v>
      </c>
      <c r="W15" s="19">
        <v>0.98</v>
      </c>
      <c r="X15" s="36" t="str">
        <f>IF(OR(SUM($W15)=0,SUM($S15)=0),"",ROUND((SUM($S15)-(SUM($G15)*SUM($V15)))/$W15,0))</f>
        <v/>
      </c>
      <c r="Y15" s="19">
        <v>1</v>
      </c>
      <c r="Z15" s="33" t="str">
        <f>IF(SUM($X15)=0,"",ROUND(SUM($X15)*SUM($Y15),0))</f>
        <v/>
      </c>
      <c r="AA15" s="149">
        <v>0.7</v>
      </c>
      <c r="AB15" s="36" t="str">
        <f>IF(SUM($G15,$X15)=0,"",ROUND(SUM($G15)+(SUM($X15)*$AA15),0))</f>
        <v/>
      </c>
      <c r="AC15" s="19">
        <v>0.95</v>
      </c>
      <c r="AD15" s="33" t="str">
        <f>IF(SUM($AB15)=0,"",ROUND($AB15*$AC15,0))</f>
        <v/>
      </c>
      <c r="AE15" s="149">
        <v>0.95</v>
      </c>
      <c r="AF15" s="33" t="str">
        <f>IF(SUM($AD15)=0,"",ROUND($AE15*$AD15,0))</f>
        <v/>
      </c>
      <c r="AG15" s="149">
        <v>0.95</v>
      </c>
      <c r="AH15" s="33" t="str">
        <f>IF(SUM($Z15)=0,"",ROUND($Z15/$AG15,0))</f>
        <v/>
      </c>
      <c r="AI15" s="412"/>
      <c r="AJ15" s="410"/>
      <c r="AK15" s="410"/>
      <c r="AL15" s="410"/>
      <c r="AM15" s="410"/>
      <c r="AN15" s="410"/>
      <c r="AO15" s="410"/>
      <c r="AP15" s="410"/>
      <c r="AQ15" s="410"/>
      <c r="AR15" s="413"/>
      <c r="AS15" s="414"/>
      <c r="AT15" s="414"/>
      <c r="AU15" s="414"/>
      <c r="AV15" s="414"/>
      <c r="AW15" s="414"/>
      <c r="AX15" s="414"/>
      <c r="AY15" s="414"/>
      <c r="AZ15" s="414"/>
      <c r="BA15" s="410"/>
      <c r="BB15" s="411"/>
      <c r="BC15" s="415"/>
      <c r="BD15" s="415"/>
      <c r="BE15" s="417"/>
      <c r="BF15" s="411"/>
      <c r="BG15" s="417"/>
      <c r="BH15" s="410"/>
      <c r="BI15" s="411"/>
      <c r="BJ15" s="409"/>
      <c r="BK15" s="409"/>
      <c r="BL15" s="409"/>
      <c r="BM15" s="417"/>
      <c r="BN15" s="417"/>
      <c r="BO15" s="417"/>
      <c r="BP15" s="409"/>
      <c r="BQ15" s="409"/>
      <c r="BR15" s="411"/>
      <c r="BS15" s="409"/>
      <c r="BT15" s="435"/>
      <c r="BU15" s="417"/>
      <c r="BV15" s="417"/>
      <c r="BW15" s="411"/>
      <c r="BX15" s="409"/>
      <c r="BY15" s="409"/>
      <c r="BZ15" s="409"/>
      <c r="CA15" s="417"/>
      <c r="CB15" s="417"/>
      <c r="CC15" s="417"/>
      <c r="CD15" s="409"/>
      <c r="CE15" s="415"/>
      <c r="CF15" s="411"/>
      <c r="CG15" s="409"/>
      <c r="CH15" s="436"/>
      <c r="CI15" s="417"/>
      <c r="CJ15" s="417"/>
      <c r="CK15" s="411"/>
      <c r="CL15" s="409"/>
      <c r="CM15" s="409"/>
      <c r="CN15" s="409"/>
      <c r="CO15" s="409"/>
      <c r="CP15" s="409"/>
      <c r="CQ15" s="409"/>
      <c r="CR15" s="409"/>
      <c r="CS15" s="415"/>
      <c r="CT15" s="411"/>
      <c r="CU15" s="409"/>
      <c r="CV15" s="417"/>
      <c r="CW15" s="417"/>
      <c r="CX15" s="410"/>
      <c r="CY15" s="410"/>
      <c r="CZ15" s="411"/>
      <c r="DA15" s="417"/>
      <c r="DB15" s="410"/>
      <c r="DC15" s="411"/>
      <c r="DD15" s="417"/>
      <c r="DE15" s="410"/>
      <c r="DF15" s="411"/>
      <c r="DG15" s="409"/>
      <c r="DH15" s="410"/>
      <c r="DI15" s="410"/>
      <c r="DJ15" s="417"/>
      <c r="DK15" s="410"/>
      <c r="DL15" s="412"/>
      <c r="DM15" s="410"/>
      <c r="DN15" s="410"/>
      <c r="DO15" s="410"/>
      <c r="DP15" s="410"/>
      <c r="DQ15" s="410"/>
      <c r="DR15" s="417"/>
      <c r="DS15" s="417"/>
      <c r="DT15" s="417"/>
      <c r="DU15" s="417"/>
      <c r="DV15" s="411"/>
      <c r="DW15" s="415"/>
      <c r="DX15" s="415"/>
      <c r="DY15" s="415"/>
      <c r="DZ15" s="417"/>
      <c r="EA15" s="417"/>
      <c r="EB15" s="416"/>
      <c r="EC15" s="417"/>
      <c r="ED15" s="417"/>
      <c r="EE15" s="411"/>
      <c r="EF15" s="409"/>
      <c r="EG15" s="409"/>
      <c r="EH15" s="409"/>
      <c r="EI15" s="417"/>
      <c r="EJ15" s="417"/>
      <c r="EK15" s="417"/>
      <c r="EL15" s="417"/>
      <c r="EM15" s="415"/>
      <c r="EN15" s="415"/>
      <c r="EO15" s="415"/>
      <c r="EP15" s="415"/>
      <c r="EQ15" s="416"/>
      <c r="ER15" s="424"/>
      <c r="ES15" s="411"/>
      <c r="ET15" s="409"/>
      <c r="EU15" s="417"/>
      <c r="EV15" s="417"/>
      <c r="EW15" s="415"/>
      <c r="EX15" s="415"/>
      <c r="EY15" s="411"/>
      <c r="EZ15" s="417"/>
      <c r="FA15" s="415"/>
      <c r="FB15" s="411"/>
      <c r="FC15" s="417"/>
      <c r="FD15" s="419"/>
    </row>
    <row r="16" spans="1:160"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P16" s="19">
        <f t="shared" ref="P16:P33" si="1">MAX(SUM($L16),90%)</f>
        <v>0.9</v>
      </c>
      <c r="Q16" s="36" t="str">
        <f t="shared" ref="Q16:Q33" si="2">IFERROR(1/(1/IF(SUM($N16)=0,SUM($G16),ROUND(SUM($N16)*SUM($P16),0))),"")</f>
        <v/>
      </c>
      <c r="R16" s="19">
        <f t="shared" ref="R16:R33" si="3">IF(SUM($K16)=0,1,SUM($G16)/$K16)</f>
        <v>1</v>
      </c>
      <c r="S16" s="60" t="str">
        <f t="shared" ref="S16:S33" si="4">IFERROR(1/(1/ROUND(SUM($Q16)*SUM($R16),0)),"")</f>
        <v/>
      </c>
      <c r="T16" s="33" t="str">
        <f t="shared" ref="T16:T33" si="5">IFERROR(1/(1/IF(SUM($S16)=0,IF(SUM($Q16)=0,SUM($K16),SUM($Q16)),ROUND(SUM($S16)/IF(SUM($R16)=0,1,SUM($R16)),0))),"")</f>
        <v/>
      </c>
      <c r="U16" s="19" t="str">
        <f t="shared" ref="U16:U33" si="6">IF(SUM($N16)=0,"",SUM($T16)/$N16)</f>
        <v/>
      </c>
      <c r="V16" s="149">
        <v>0.98</v>
      </c>
      <c r="W16" s="19">
        <v>0.98</v>
      </c>
      <c r="X16" s="36" t="str">
        <f t="shared" ref="X16:X33" si="7">IF(OR(SUM($W16)=0,SUM($S16)=0),"",ROUND((SUM($S16)-(SUM($G16)*SUM($V16)))/$W16,0))</f>
        <v/>
      </c>
      <c r="Y16" s="19">
        <v>1</v>
      </c>
      <c r="Z16" s="33" t="str">
        <f t="shared" ref="Z16:Z33" si="8">IF(SUM($X16)=0,"",ROUND(SUM($X16)*SUM($Y16),0))</f>
        <v/>
      </c>
      <c r="AA16" s="149">
        <v>0.7</v>
      </c>
      <c r="AB16" s="36" t="str">
        <f t="shared" ref="AB16:AB33" si="9">IF(SUM($G16,$X16)=0,"",ROUND(SUM($G16)+(SUM($X16)*$AA16),0))</f>
        <v/>
      </c>
      <c r="AC16" s="19">
        <v>0.95</v>
      </c>
      <c r="AD16" s="33" t="str">
        <f t="shared" ref="AD16:AD33" si="10">IF(SUM($AB16)=0,"",ROUND($AB16*$AC16,0))</f>
        <v/>
      </c>
      <c r="AE16" s="149">
        <v>0.95</v>
      </c>
      <c r="AF16" s="33" t="str">
        <f t="shared" ref="AF16:AF33" si="11">IF(SUM($AD16)=0,"",ROUND($AE16*$AD16,0))</f>
        <v/>
      </c>
      <c r="AG16" s="149">
        <v>0.95</v>
      </c>
      <c r="AH16" s="33" t="str">
        <f t="shared" ref="AH16:AH33" si="12">IF(SUM($Z16)=0,"",ROUND($Z16/$AG16,0))</f>
        <v/>
      </c>
      <c r="AI16" s="412"/>
      <c r="AJ16" s="410"/>
      <c r="AK16" s="410"/>
      <c r="AL16" s="410"/>
      <c r="AM16" s="410"/>
      <c r="AN16" s="410"/>
      <c r="AO16" s="410"/>
      <c r="AP16" s="410"/>
      <c r="AQ16" s="410"/>
      <c r="AR16" s="413"/>
      <c r="AS16" s="414"/>
      <c r="AT16" s="414"/>
      <c r="AU16" s="414"/>
      <c r="AV16" s="414"/>
      <c r="AW16" s="414"/>
      <c r="AX16" s="414"/>
      <c r="AY16" s="414"/>
      <c r="AZ16" s="414"/>
      <c r="BA16" s="410"/>
      <c r="BB16" s="411"/>
      <c r="BC16" s="415"/>
      <c r="BD16" s="415"/>
      <c r="BE16" s="417"/>
      <c r="BF16" s="411"/>
      <c r="BG16" s="417"/>
      <c r="BH16" s="410"/>
      <c r="BI16" s="411"/>
      <c r="BJ16" s="409"/>
      <c r="BK16" s="409"/>
      <c r="BL16" s="409"/>
      <c r="BM16" s="417"/>
      <c r="BN16" s="417"/>
      <c r="BO16" s="417"/>
      <c r="BP16" s="409"/>
      <c r="BQ16" s="409"/>
      <c r="BR16" s="411"/>
      <c r="BS16" s="409"/>
      <c r="BT16" s="435"/>
      <c r="BU16" s="417"/>
      <c r="BV16" s="417"/>
      <c r="BW16" s="411"/>
      <c r="BX16" s="409"/>
      <c r="BY16" s="409"/>
      <c r="BZ16" s="409"/>
      <c r="CA16" s="417"/>
      <c r="CB16" s="417"/>
      <c r="CC16" s="417"/>
      <c r="CD16" s="409"/>
      <c r="CE16" s="415"/>
      <c r="CF16" s="411"/>
      <c r="CG16" s="409"/>
      <c r="CH16" s="436"/>
      <c r="CI16" s="417"/>
      <c r="CJ16" s="417"/>
      <c r="CK16" s="411"/>
      <c r="CL16" s="409"/>
      <c r="CM16" s="409"/>
      <c r="CN16" s="409"/>
      <c r="CO16" s="409"/>
      <c r="CP16" s="409"/>
      <c r="CQ16" s="409"/>
      <c r="CR16" s="409"/>
      <c r="CS16" s="415"/>
      <c r="CT16" s="411"/>
      <c r="CU16" s="409"/>
      <c r="CV16" s="417"/>
      <c r="CW16" s="417"/>
      <c r="CX16" s="410"/>
      <c r="CY16" s="410"/>
      <c r="CZ16" s="411"/>
      <c r="DA16" s="417"/>
      <c r="DB16" s="410"/>
      <c r="DC16" s="411"/>
      <c r="DD16" s="417"/>
      <c r="DE16" s="410"/>
      <c r="DF16" s="411"/>
      <c r="DG16" s="409"/>
      <c r="DH16" s="410"/>
      <c r="DI16" s="410"/>
      <c r="DJ16" s="417"/>
      <c r="DK16" s="410"/>
      <c r="DL16" s="412"/>
      <c r="DM16" s="410"/>
      <c r="DN16" s="410"/>
      <c r="DO16" s="410"/>
      <c r="DP16" s="410"/>
      <c r="DQ16" s="410"/>
      <c r="DR16" s="417"/>
      <c r="DS16" s="417"/>
      <c r="DT16" s="417"/>
      <c r="DU16" s="417"/>
      <c r="DV16" s="411"/>
      <c r="DW16" s="415"/>
      <c r="DX16" s="415"/>
      <c r="DY16" s="415"/>
      <c r="DZ16" s="417"/>
      <c r="EA16" s="417"/>
      <c r="EB16" s="416"/>
      <c r="EC16" s="417"/>
      <c r="ED16" s="417"/>
      <c r="EE16" s="411"/>
      <c r="EF16" s="409"/>
      <c r="EG16" s="409"/>
      <c r="EH16" s="409"/>
      <c r="EI16" s="417"/>
      <c r="EJ16" s="417"/>
      <c r="EK16" s="417"/>
      <c r="EL16" s="417"/>
      <c r="EM16" s="415"/>
      <c r="EN16" s="415"/>
      <c r="EO16" s="415"/>
      <c r="EP16" s="415"/>
      <c r="EQ16" s="416"/>
      <c r="ER16" s="424"/>
      <c r="ES16" s="411"/>
      <c r="ET16" s="409"/>
      <c r="EU16" s="417"/>
      <c r="EV16" s="417"/>
      <c r="EW16" s="415"/>
      <c r="EX16" s="415"/>
      <c r="EY16" s="411"/>
      <c r="EZ16" s="417"/>
      <c r="FA16" s="415"/>
      <c r="FB16" s="411"/>
      <c r="FC16" s="417"/>
      <c r="FD16" s="419"/>
    </row>
    <row r="17" spans="1:160"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P17" s="19">
        <f t="shared" si="1"/>
        <v>0.9</v>
      </c>
      <c r="Q17" s="36" t="str">
        <f t="shared" si="2"/>
        <v/>
      </c>
      <c r="R17" s="19">
        <f t="shared" si="3"/>
        <v>1</v>
      </c>
      <c r="S17" s="60" t="str">
        <f t="shared" si="4"/>
        <v/>
      </c>
      <c r="T17" s="33" t="str">
        <f t="shared" si="5"/>
        <v/>
      </c>
      <c r="U17" s="19" t="str">
        <f t="shared" si="6"/>
        <v/>
      </c>
      <c r="V17" s="149">
        <v>0.98</v>
      </c>
      <c r="W17" s="19">
        <v>0.98</v>
      </c>
      <c r="X17" s="36" t="str">
        <f t="shared" si="7"/>
        <v/>
      </c>
      <c r="Y17" s="19">
        <v>1</v>
      </c>
      <c r="Z17" s="33" t="str">
        <f t="shared" si="8"/>
        <v/>
      </c>
      <c r="AA17" s="149">
        <v>0.7</v>
      </c>
      <c r="AB17" s="36" t="str">
        <f t="shared" si="9"/>
        <v/>
      </c>
      <c r="AC17" s="19">
        <v>0.95</v>
      </c>
      <c r="AD17" s="33" t="str">
        <f t="shared" si="10"/>
        <v/>
      </c>
      <c r="AE17" s="149">
        <v>0.95</v>
      </c>
      <c r="AF17" s="33" t="str">
        <f t="shared" si="11"/>
        <v/>
      </c>
      <c r="AG17" s="149">
        <v>0.95</v>
      </c>
      <c r="AH17" s="33" t="str">
        <f t="shared" si="12"/>
        <v/>
      </c>
      <c r="AI17" s="412"/>
      <c r="AJ17" s="410"/>
      <c r="AK17" s="19" t="str">
        <f>IFERROR(1/(1/SUMIFS(TB!$P:$P,TB!$C:$C,$B17,TB!$D:$D,$C17))/SUM($E17),"")</f>
        <v/>
      </c>
      <c r="AL17" s="410"/>
      <c r="AM17" s="19" t="str">
        <f>IFERROR(1/(1/SUMIFS(HTS!$X:$X,HTS!$C:$C,$B17,HTS!$D:$D,$C17))/SUM($E17),"")</f>
        <v/>
      </c>
      <c r="AN17" s="19" t="str">
        <f>IFERROR(1/(1/SUMIFS(HTS!$AA:$AA,HTS!$C:$C,$B17,HTS!$D:$D,$C17))/SUM($E17),"")</f>
        <v/>
      </c>
      <c r="AO17" s="19" t="str">
        <f>IFERROR(1/(1/SUMIFS(HTS!$AD:$AD,HTS!$C:$C,$B17,HTS!$D:$D,$C17))/SUM($E17),"")</f>
        <v/>
      </c>
      <c r="AP17" s="19" t="str">
        <f>IFERROR(1/(1/SUMIFS(HTS!$AG:$AG,HTS!$C:$C,$B17,HTS!$D:$D,$C17))/SUM($E17),"")</f>
        <v/>
      </c>
      <c r="AQ17" s="19" t="str">
        <f>IFERROR(1/(1/SUMIFS(HTS!$AJ:$AJ,HTS!$C:$C,$B17,HTS!$D:$D,$C17))/SUM($E17),"")</f>
        <v/>
      </c>
      <c r="AR17" s="413"/>
      <c r="AS17" s="414"/>
      <c r="AT17" s="389" t="str">
        <f t="shared" ref="AT17:AT28" si="13">AK17</f>
        <v/>
      </c>
      <c r="AU17" s="414"/>
      <c r="AV17" s="389" t="str">
        <f t="shared" ref="AV17:AV28" si="14">AM17</f>
        <v/>
      </c>
      <c r="AW17" s="389" t="str">
        <f t="shared" ref="AW17:AW28" si="15">AN17</f>
        <v/>
      </c>
      <c r="AX17" s="389" t="str">
        <f t="shared" ref="AX17:AX28" si="16">AO17</f>
        <v/>
      </c>
      <c r="AY17" s="389" t="str">
        <f t="shared" ref="AY17:AY28" si="17">AP17</f>
        <v/>
      </c>
      <c r="AZ17" s="389" t="str">
        <f t="shared" ref="AZ17:AZ28" si="18">AQ17</f>
        <v/>
      </c>
      <c r="BA17" s="19" t="str">
        <f t="shared" ref="BA17:BA28" si="19">IFERROR(1/(1/SUM(AR17:AZ17)),"")</f>
        <v/>
      </c>
      <c r="BB17" s="411"/>
      <c r="BC17" s="415"/>
      <c r="BD17" s="415"/>
      <c r="BE17" s="417"/>
      <c r="BF17" s="411"/>
      <c r="BG17" s="417"/>
      <c r="BH17" s="410"/>
      <c r="BI17" s="411"/>
      <c r="BJ17" s="409"/>
      <c r="BK17" s="409"/>
      <c r="BL17" s="409"/>
      <c r="BM17" s="417"/>
      <c r="BN17" s="417"/>
      <c r="BO17" s="417"/>
      <c r="BP17" s="409"/>
      <c r="BQ17" s="409"/>
      <c r="BR17" s="411"/>
      <c r="BS17" s="409"/>
      <c r="BT17" s="435"/>
      <c r="BU17" s="417"/>
      <c r="BV17" s="417"/>
      <c r="BW17" s="411"/>
      <c r="BX17" s="409"/>
      <c r="BY17" s="409"/>
      <c r="BZ17" s="409"/>
      <c r="CA17" s="417"/>
      <c r="CB17" s="417"/>
      <c r="CC17" s="417"/>
      <c r="CD17" s="409"/>
      <c r="CE17" s="415"/>
      <c r="CF17" s="448"/>
      <c r="CG17" s="449"/>
      <c r="CH17" s="270">
        <f t="shared" ref="CH17:CH28" si="20">AG17</f>
        <v>0.95</v>
      </c>
      <c r="CJ17" s="33" t="str">
        <f t="shared" ref="CJ17:CJ28" si="21">IF(SUM($AH17)=0,"",IF(AND($AT17="",SUM($AH17)&gt;0),"&lt;- Enter Linkage Rate",ROUND($AH17*$AT17*$CH17,0)))</f>
        <v/>
      </c>
      <c r="CT17" s="411"/>
      <c r="CU17" s="409"/>
      <c r="CV17" s="417"/>
      <c r="CW17" s="417"/>
      <c r="CX17" s="410"/>
      <c r="CY17" s="410"/>
      <c r="CZ17" s="411"/>
      <c r="DA17" s="417"/>
      <c r="DB17" s="410"/>
      <c r="DC17" s="411"/>
      <c r="DD17" s="417"/>
      <c r="DE17" s="410"/>
      <c r="DF17" s="411"/>
      <c r="DG17" s="409"/>
      <c r="DH17" s="410"/>
      <c r="DI17" s="410"/>
      <c r="DJ17" s="417"/>
      <c r="DK17" s="410"/>
      <c r="DL17" s="412"/>
      <c r="DM17" s="410"/>
      <c r="DN17" s="410"/>
      <c r="DO17" s="410"/>
      <c r="DP17" s="410"/>
      <c r="DQ17" s="410"/>
      <c r="DR17" s="417"/>
      <c r="DS17" s="417"/>
      <c r="DT17" s="417"/>
      <c r="DU17" s="417"/>
      <c r="DV17" s="411"/>
      <c r="DW17" s="415"/>
      <c r="DX17" s="415"/>
      <c r="DY17" s="415"/>
      <c r="DZ17" s="417"/>
      <c r="EA17" s="417"/>
      <c r="EB17" s="416"/>
      <c r="EC17" s="417"/>
      <c r="ED17" s="417"/>
      <c r="EE17" s="411"/>
      <c r="EF17" s="409"/>
      <c r="EG17" s="409"/>
      <c r="EH17" s="409"/>
      <c r="EI17" s="417"/>
      <c r="EJ17" s="417"/>
      <c r="EK17" s="417"/>
      <c r="EL17" s="417"/>
      <c r="EM17" s="415"/>
      <c r="EN17" s="415"/>
      <c r="EO17" s="415"/>
      <c r="EP17" s="415"/>
      <c r="EQ17" s="416"/>
      <c r="ER17" s="424"/>
      <c r="ES17" s="411"/>
      <c r="ET17" s="409"/>
      <c r="EU17" s="417"/>
      <c r="EV17" s="417"/>
      <c r="EW17" s="415"/>
      <c r="EX17" s="415"/>
      <c r="EY17" s="411"/>
      <c r="EZ17" s="417"/>
      <c r="FA17" s="415"/>
      <c r="FB17" s="411"/>
      <c r="FC17" s="417"/>
      <c r="FD17" s="419"/>
    </row>
    <row r="18" spans="1:160"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P18" s="19">
        <f t="shared" si="1"/>
        <v>0.9</v>
      </c>
      <c r="Q18" s="36" t="str">
        <f t="shared" si="2"/>
        <v/>
      </c>
      <c r="R18" s="19">
        <f t="shared" si="3"/>
        <v>1</v>
      </c>
      <c r="S18" s="60" t="str">
        <f t="shared" si="4"/>
        <v/>
      </c>
      <c r="T18" s="33" t="str">
        <f t="shared" si="5"/>
        <v/>
      </c>
      <c r="U18" s="19" t="str">
        <f t="shared" si="6"/>
        <v/>
      </c>
      <c r="V18" s="149">
        <v>0.98</v>
      </c>
      <c r="W18" s="19">
        <v>0.98</v>
      </c>
      <c r="X18" s="36" t="str">
        <f t="shared" si="7"/>
        <v/>
      </c>
      <c r="Y18" s="19">
        <v>1</v>
      </c>
      <c r="Z18" s="33" t="str">
        <f t="shared" si="8"/>
        <v/>
      </c>
      <c r="AA18" s="149">
        <v>0.7</v>
      </c>
      <c r="AB18" s="36" t="str">
        <f t="shared" si="9"/>
        <v/>
      </c>
      <c r="AC18" s="19">
        <v>0.95</v>
      </c>
      <c r="AD18" s="33" t="str">
        <f t="shared" si="10"/>
        <v/>
      </c>
      <c r="AE18" s="149">
        <v>0.95</v>
      </c>
      <c r="AF18" s="33" t="str">
        <f t="shared" si="11"/>
        <v/>
      </c>
      <c r="AG18" s="149">
        <v>0.95</v>
      </c>
      <c r="AH18" s="33" t="str">
        <f t="shared" si="12"/>
        <v/>
      </c>
      <c r="AI18" s="412"/>
      <c r="AJ18" s="410"/>
      <c r="AK18" s="19" t="str">
        <f>IFERROR(1/(1/SUMIFS(TB!$P:$P,TB!$C:$C,$B18,TB!$D:$D,$C18))/SUM($E18),"")</f>
        <v/>
      </c>
      <c r="AL18" s="410"/>
      <c r="AM18" s="19" t="str">
        <f>IFERROR(1/(1/SUMIFS(HTS!$X:$X,HTS!$C:$C,$B18,HTS!$D:$D,$C18))/SUM($E18),"")</f>
        <v/>
      </c>
      <c r="AN18" s="19" t="str">
        <f>IFERROR(1/(1/SUMIFS(HTS!$AA:$AA,HTS!$C:$C,$B18,HTS!$D:$D,$C18))/SUM($E18),"")</f>
        <v/>
      </c>
      <c r="AO18" s="19" t="str">
        <f>IFERROR(1/(1/SUMIFS(HTS!$AD:$AD,HTS!$C:$C,$B18,HTS!$D:$D,$C18))/SUM($E18),"")</f>
        <v/>
      </c>
      <c r="AP18" s="19" t="str">
        <f>IFERROR(1/(1/SUMIFS(HTS!$AG:$AG,HTS!$C:$C,$B18,HTS!$D:$D,$C18))/SUM($E18),"")</f>
        <v/>
      </c>
      <c r="AQ18" s="19" t="str">
        <f>IFERROR(1/(1/SUMIFS(HTS!$AJ:$AJ,HTS!$C:$C,$B18,HTS!$D:$D,$C18))/SUM($E18),"")</f>
        <v/>
      </c>
      <c r="AR18" s="413"/>
      <c r="AS18" s="414"/>
      <c r="AT18" s="389" t="str">
        <f t="shared" si="13"/>
        <v/>
      </c>
      <c r="AU18" s="414"/>
      <c r="AV18" s="389" t="str">
        <f t="shared" si="14"/>
        <v/>
      </c>
      <c r="AW18" s="389" t="str">
        <f t="shared" si="15"/>
        <v/>
      </c>
      <c r="AX18" s="389" t="str">
        <f t="shared" si="16"/>
        <v/>
      </c>
      <c r="AY18" s="389" t="str">
        <f t="shared" si="17"/>
        <v/>
      </c>
      <c r="AZ18" s="389" t="str">
        <f t="shared" si="18"/>
        <v/>
      </c>
      <c r="BA18" s="19" t="str">
        <f t="shared" si="19"/>
        <v/>
      </c>
      <c r="BB18" s="411"/>
      <c r="BC18" s="415"/>
      <c r="BD18" s="415"/>
      <c r="BE18" s="417"/>
      <c r="BF18" s="411"/>
      <c r="BG18" s="417"/>
      <c r="BH18" s="410"/>
      <c r="BI18" s="411"/>
      <c r="BJ18" s="409"/>
      <c r="BK18" s="409"/>
      <c r="BL18" s="409"/>
      <c r="BM18" s="417"/>
      <c r="BN18" s="417"/>
      <c r="BO18" s="417"/>
      <c r="BP18" s="409"/>
      <c r="BQ18" s="409"/>
      <c r="BR18" s="411"/>
      <c r="BS18" s="409"/>
      <c r="BT18" s="435"/>
      <c r="BU18" s="417"/>
      <c r="BV18" s="417"/>
      <c r="BW18" s="411"/>
      <c r="BX18" s="409"/>
      <c r="BY18" s="409"/>
      <c r="BZ18" s="409"/>
      <c r="CA18" s="417"/>
      <c r="CB18" s="417"/>
      <c r="CC18" s="417"/>
      <c r="CD18" s="409"/>
      <c r="CE18" s="415"/>
      <c r="CF18" s="448"/>
      <c r="CG18" s="449"/>
      <c r="CH18" s="270">
        <f t="shared" si="20"/>
        <v>0.95</v>
      </c>
      <c r="CJ18" s="33" t="str">
        <f t="shared" si="21"/>
        <v/>
      </c>
      <c r="CT18" s="411"/>
      <c r="CU18" s="409"/>
      <c r="CV18" s="417"/>
      <c r="CW18" s="417"/>
      <c r="CX18" s="410"/>
      <c r="CY18" s="410"/>
      <c r="CZ18" s="411"/>
      <c r="DA18" s="417"/>
      <c r="DB18" s="410"/>
      <c r="DC18" s="411"/>
      <c r="DD18" s="417"/>
      <c r="DE18" s="410"/>
      <c r="DF18" s="411"/>
      <c r="DG18" s="409"/>
      <c r="DH18" s="410"/>
      <c r="DI18" s="410"/>
      <c r="DJ18" s="417"/>
      <c r="DK18" s="410"/>
      <c r="DL18" s="412"/>
      <c r="DM18" s="410"/>
      <c r="DN18" s="410"/>
      <c r="DO18" s="410"/>
      <c r="DP18" s="410"/>
      <c r="DQ18" s="410"/>
      <c r="DR18" s="417"/>
      <c r="DS18" s="417"/>
      <c r="DT18" s="417"/>
      <c r="DU18" s="417"/>
      <c r="DV18" s="411"/>
      <c r="DW18" s="415"/>
      <c r="DX18" s="415"/>
      <c r="DY18" s="415"/>
      <c r="DZ18" s="417"/>
      <c r="EA18" s="417"/>
      <c r="EB18" s="416"/>
      <c r="EC18" s="417"/>
      <c r="ED18" s="417"/>
      <c r="EE18" s="411"/>
      <c r="EF18" s="409"/>
      <c r="EG18" s="409"/>
      <c r="EH18" s="409"/>
      <c r="EI18" s="417"/>
      <c r="EJ18" s="417"/>
      <c r="EK18" s="417"/>
      <c r="EL18" s="417"/>
      <c r="EM18" s="415"/>
      <c r="EN18" s="415"/>
      <c r="EO18" s="415"/>
      <c r="EP18" s="415"/>
      <c r="EQ18" s="416"/>
      <c r="ER18" s="424"/>
      <c r="ES18" s="411"/>
      <c r="ET18" s="409"/>
      <c r="EU18" s="417"/>
      <c r="EV18" s="417"/>
      <c r="EW18" s="415"/>
      <c r="EX18" s="415"/>
      <c r="EY18" s="411"/>
      <c r="EZ18" s="417"/>
      <c r="FA18" s="415"/>
      <c r="FB18" s="411"/>
      <c r="FC18" s="417"/>
      <c r="FD18" s="419"/>
    </row>
    <row r="19" spans="1:160"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P19" s="19">
        <f t="shared" si="1"/>
        <v>0.9</v>
      </c>
      <c r="Q19" s="36" t="str">
        <f t="shared" si="2"/>
        <v/>
      </c>
      <c r="R19" s="19">
        <f t="shared" si="3"/>
        <v>1</v>
      </c>
      <c r="S19" s="60" t="str">
        <f t="shared" si="4"/>
        <v/>
      </c>
      <c r="T19" s="33" t="str">
        <f t="shared" si="5"/>
        <v/>
      </c>
      <c r="U19" s="19" t="str">
        <f t="shared" si="6"/>
        <v/>
      </c>
      <c r="V19" s="149">
        <v>0.98</v>
      </c>
      <c r="W19" s="19">
        <v>0.98</v>
      </c>
      <c r="X19" s="36" t="str">
        <f t="shared" si="7"/>
        <v/>
      </c>
      <c r="Y19" s="19">
        <v>1</v>
      </c>
      <c r="Z19" s="33" t="str">
        <f t="shared" si="8"/>
        <v/>
      </c>
      <c r="AA19" s="149">
        <v>0.7</v>
      </c>
      <c r="AB19" s="36" t="str">
        <f t="shared" si="9"/>
        <v/>
      </c>
      <c r="AC19" s="19">
        <v>0.95</v>
      </c>
      <c r="AD19" s="33" t="str">
        <f t="shared" si="10"/>
        <v/>
      </c>
      <c r="AE19" s="149">
        <v>0.95</v>
      </c>
      <c r="AF19" s="33" t="str">
        <f t="shared" si="11"/>
        <v/>
      </c>
      <c r="AG19" s="149">
        <v>0.95</v>
      </c>
      <c r="AH19" s="33" t="str">
        <f t="shared" si="12"/>
        <v/>
      </c>
      <c r="AI19" s="149" t="str">
        <f>IFERROR(1/(1/SUMIFS(PMTCT!$AC:$AC,PMTCT!$C:$C,$B19,PMTCT!$D:$D,$C19))/SUM($E19),"")</f>
        <v/>
      </c>
      <c r="AJ19" s="19" t="str">
        <f>IFERROR(1/(1/SUMIFS(PMTCT!$AS:$AS,PMTCT!$C:$C,$B19,PMTCT!$D:$D,$C19))/SUM($E19),"")</f>
        <v/>
      </c>
      <c r="AK19" s="19" t="str">
        <f>IFERROR(1/(1/SUMIFS(TB!$P:$P,TB!$C:$C,$B19,TB!$D:$D,$C19))/SUM($E19),"")</f>
        <v/>
      </c>
      <c r="AL19" s="410"/>
      <c r="AM19" s="19" t="str">
        <f>IFERROR(1/(1/SUMIFS(HTS!$X:$X,HTS!$C:$C,$B19,HTS!$D:$D,$C19))/SUM($E19),"")</f>
        <v/>
      </c>
      <c r="AN19" s="19" t="str">
        <f>IFERROR(1/(1/SUMIFS(HTS!$AA:$AA,HTS!$C:$C,$B19,HTS!$D:$D,$C19))/SUM($E19),"")</f>
        <v/>
      </c>
      <c r="AO19" s="19" t="str">
        <f>IFERROR(1/(1/SUMIFS(HTS!$AD:$AD,HTS!$C:$C,$B19,HTS!$D:$D,$C19))/SUM($E19),"")</f>
        <v/>
      </c>
      <c r="AP19" s="19" t="str">
        <f>IFERROR(1/(1/SUMIFS(HTS!$AG:$AG,HTS!$C:$C,$B19,HTS!$D:$D,$C19))/SUM($E19),"")</f>
        <v/>
      </c>
      <c r="AQ19" s="19" t="str">
        <f>IFERROR(1/(1/SUMIFS(HTS!$AJ:$AJ,HTS!$C:$C,$B19,HTS!$D:$D,$C19))/SUM($E19),"")</f>
        <v/>
      </c>
      <c r="AR19" s="388" t="str">
        <f t="shared" ref="AR19:AR27" si="22">AI19</f>
        <v/>
      </c>
      <c r="AS19" s="389" t="str">
        <f t="shared" ref="AS19:AS27" si="23">AJ19</f>
        <v/>
      </c>
      <c r="AT19" s="389" t="str">
        <f t="shared" si="13"/>
        <v/>
      </c>
      <c r="AU19" s="414"/>
      <c r="AV19" s="389" t="str">
        <f t="shared" si="14"/>
        <v/>
      </c>
      <c r="AW19" s="389" t="str">
        <f t="shared" si="15"/>
        <v/>
      </c>
      <c r="AX19" s="389" t="str">
        <f t="shared" si="16"/>
        <v/>
      </c>
      <c r="AY19" s="389" t="str">
        <f t="shared" si="17"/>
        <v/>
      </c>
      <c r="AZ19" s="389" t="str">
        <f t="shared" si="18"/>
        <v/>
      </c>
      <c r="BA19" s="19" t="str">
        <f t="shared" si="19"/>
        <v/>
      </c>
      <c r="BB19" s="411"/>
      <c r="BC19" s="415"/>
      <c r="BD19" s="415"/>
      <c r="BE19" s="417"/>
      <c r="BF19" s="47" t="str">
        <f>IFERROR(1/(1/SUMIFS(HTS!$AY:$AY,HTS!$C:$C,$B19,HTS!$D:$D,$C19)),"")</f>
        <v/>
      </c>
      <c r="BG19" s="33" t="str">
        <f>BF19</f>
        <v/>
      </c>
      <c r="BH19" s="19" t="str">
        <f t="shared" ref="BH19:BH33" si="24">IF(SUM($BF19)=0,"",(SUM($BG19)-$BF19)/$BF19)</f>
        <v/>
      </c>
      <c r="BI19" s="47" t="str">
        <f>IFERROR(1/(1/SUMIFS(PMTCT!$AB:$AB,PMTCT!$C:$C,$B19,PMTCT!$D:$D,$C19)),"")</f>
        <v/>
      </c>
      <c r="BJ19" s="36" t="str">
        <f>IFERROR(1/(1/SUMIFS(PMTCT!$AC:$AC,PMTCT!$C:$C,$B19,PMTCT!$D:$D,$C19)),"")</f>
        <v/>
      </c>
      <c r="BK19" s="36" t="str">
        <f>IFERROR(1/(1/SUMIFS(PMTCT!$AD:$AD,PMTCT!$C:$C,$B19,PMTCT!$D:$D,$C19)),"")</f>
        <v/>
      </c>
      <c r="BL19" s="36">
        <f>SUM(BI19:BK19)</f>
        <v>0</v>
      </c>
      <c r="BM19" s="33" t="str">
        <f>IF(SUM($BL19)=0,"",$BI19)</f>
        <v/>
      </c>
      <c r="BN19" s="33" t="str">
        <f>IF(SUM($BL19)=0,"",ROUND(SUM(AR$19)*SUM(AH$19),0))</f>
        <v/>
      </c>
      <c r="BO19" s="33" t="str">
        <f>IF(SUM($BL19)=0,"",$BK19)</f>
        <v/>
      </c>
      <c r="BP19" s="36">
        <f>SUM(BM19:BO19)</f>
        <v>0</v>
      </c>
      <c r="BQ19" s="19" t="str">
        <f>IF(SUM($BL19)=0,"",(SUM($BP19)-$BL19)/$BL19)</f>
        <v/>
      </c>
      <c r="BR19" s="47" t="str">
        <f>IFERROR(1/(1/SUMIFS(PMTCT!$AJ:$AJ,PMTCT!$C:$C,$B19,PMTCT!$D:$D,$C19)),"")</f>
        <v/>
      </c>
      <c r="BS19" s="36" t="str">
        <f>IFERROR(1/(1/SUMIFS(PMTCT!$AK:$AK,PMTCT!$C:$C,$B19,PMTCT!$D:$D,$C19)),"")</f>
        <v/>
      </c>
      <c r="BT19" s="366">
        <f>$AG19</f>
        <v>0.95</v>
      </c>
      <c r="BU19" s="33" t="str">
        <f>IF(SUM($BR19)=0,"",$BM19)</f>
        <v/>
      </c>
      <c r="BV19" s="33" t="str">
        <f>IF(SUM($AH19)=0,"",IF(AND($AI19="",SUM($AH19)&gt;0),"&lt;- Enter Linkage Rate",ROUND($BN19*$BT19,0)))</f>
        <v/>
      </c>
      <c r="CH19" s="270">
        <f t="shared" si="20"/>
        <v>0.95</v>
      </c>
      <c r="CJ19" s="33" t="str">
        <f t="shared" si="21"/>
        <v/>
      </c>
      <c r="CT19" s="411"/>
      <c r="CU19" s="409"/>
      <c r="CV19" s="417"/>
      <c r="CW19" s="417"/>
      <c r="CX19" s="410"/>
      <c r="CY19" s="410"/>
      <c r="CZ19" s="47" t="str">
        <f>IFERROR(1/(1/SUMIFS(PP!$H:$H,PP!$C:$C,$B19,PP!$D:$D,$C19)),"")</f>
        <v/>
      </c>
      <c r="DA19" s="33" t="str">
        <f>CZ19</f>
        <v/>
      </c>
      <c r="DB19" s="19" t="str">
        <f>IF(SUM($CZ19)=0,"",(SUM($DA19)-$CZ19)/$CZ19)</f>
        <v/>
      </c>
      <c r="DC19" s="411"/>
      <c r="DD19" s="417"/>
      <c r="DE19" s="410"/>
      <c r="DF19" s="411"/>
      <c r="DG19" s="409"/>
      <c r="DH19" s="410"/>
      <c r="DI19" s="410"/>
      <c r="DJ19" s="417"/>
      <c r="DK19" s="410"/>
      <c r="DL19" s="412"/>
      <c r="DM19" s="410"/>
      <c r="DN19" s="410"/>
      <c r="DO19" s="410"/>
      <c r="DP19" s="410"/>
      <c r="DQ19" s="410"/>
      <c r="DR19" s="417"/>
      <c r="DS19" s="417"/>
      <c r="DT19" s="417"/>
      <c r="DU19" s="417"/>
      <c r="DV19" s="411"/>
      <c r="DW19" s="415"/>
      <c r="DX19" s="415"/>
      <c r="DY19" s="415"/>
      <c r="DZ19" s="417"/>
      <c r="EA19" s="417"/>
      <c r="EB19" s="416"/>
      <c r="EC19" s="417"/>
      <c r="ED19" s="417"/>
      <c r="EE19" s="411"/>
      <c r="EF19" s="409"/>
      <c r="EG19" s="409"/>
      <c r="EH19" s="409"/>
      <c r="EI19" s="417"/>
      <c r="EJ19" s="417"/>
      <c r="EK19" s="417"/>
      <c r="EL19" s="417"/>
      <c r="EM19" s="415"/>
      <c r="EN19" s="415"/>
      <c r="EO19" s="415"/>
      <c r="EP19" s="415"/>
      <c r="EQ19" s="416"/>
      <c r="ER19" s="424"/>
      <c r="ES19" s="411"/>
      <c r="ET19" s="409"/>
      <c r="EU19" s="417"/>
      <c r="EV19" s="417"/>
      <c r="EW19" s="415"/>
      <c r="EX19" s="415"/>
      <c r="EY19" s="411"/>
      <c r="EZ19" s="417"/>
      <c r="FA19" s="415"/>
      <c r="FB19" s="411"/>
      <c r="FC19" s="417"/>
      <c r="FD19" s="419"/>
    </row>
    <row r="20" spans="1:160"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P20" s="19">
        <f t="shared" si="1"/>
        <v>0.9</v>
      </c>
      <c r="Q20" s="36" t="str">
        <f t="shared" si="2"/>
        <v/>
      </c>
      <c r="R20" s="19">
        <f t="shared" si="3"/>
        <v>1</v>
      </c>
      <c r="S20" s="60" t="str">
        <f t="shared" si="4"/>
        <v/>
      </c>
      <c r="T20" s="33" t="str">
        <f t="shared" si="5"/>
        <v/>
      </c>
      <c r="U20" s="19" t="str">
        <f t="shared" si="6"/>
        <v/>
      </c>
      <c r="V20" s="149">
        <v>0.98</v>
      </c>
      <c r="W20" s="19">
        <v>0.98</v>
      </c>
      <c r="X20" s="36" t="str">
        <f t="shared" si="7"/>
        <v/>
      </c>
      <c r="Y20" s="19">
        <v>1</v>
      </c>
      <c r="Z20" s="33" t="str">
        <f t="shared" si="8"/>
        <v/>
      </c>
      <c r="AA20" s="149">
        <v>0.7</v>
      </c>
      <c r="AB20" s="36" t="str">
        <f t="shared" si="9"/>
        <v/>
      </c>
      <c r="AC20" s="19">
        <v>0.95</v>
      </c>
      <c r="AD20" s="33" t="str">
        <f t="shared" si="10"/>
        <v/>
      </c>
      <c r="AE20" s="149">
        <v>0.95</v>
      </c>
      <c r="AF20" s="33" t="str">
        <f t="shared" si="11"/>
        <v/>
      </c>
      <c r="AG20" s="149">
        <v>0.95</v>
      </c>
      <c r="AH20" s="33" t="str">
        <f t="shared" si="12"/>
        <v/>
      </c>
      <c r="AI20" s="412"/>
      <c r="AJ20" s="410"/>
      <c r="AK20" s="19" t="str">
        <f>IFERROR(1/(1/SUMIFS(TB!$P:$P,TB!$C:$C,$B20,TB!$D:$D,$C20))/SUM($E20),"")</f>
        <v/>
      </c>
      <c r="AL20" s="410"/>
      <c r="AM20" s="19" t="str">
        <f>IFERROR(1/(1/SUMIFS(HTS!$X:$X,HTS!$C:$C,$B20,HTS!$D:$D,$C20))/SUM($E20),"")</f>
        <v/>
      </c>
      <c r="AN20" s="19" t="str">
        <f>IFERROR(1/(1/SUMIFS(HTS!$AA:$AA,HTS!$C:$C,$B20,HTS!$D:$D,$C20))/SUM($E20),"")</f>
        <v/>
      </c>
      <c r="AO20" s="19" t="str">
        <f>IFERROR(1/(1/SUMIFS(HTS!$AD:$AD,HTS!$C:$C,$B20,HTS!$D:$D,$C20))/SUM($E20),"")</f>
        <v/>
      </c>
      <c r="AP20" s="19" t="str">
        <f>IFERROR(1/(1/SUMIFS(HTS!$AG:$AG,HTS!$C:$C,$B20,HTS!$D:$D,$C20))/SUM($E20),"")</f>
        <v/>
      </c>
      <c r="AQ20" s="19" t="str">
        <f>IFERROR(1/(1/SUMIFS(HTS!$AJ:$AJ,HTS!$C:$C,$B20,HTS!$D:$D,$C20))/SUM($E20),"")</f>
        <v/>
      </c>
      <c r="AR20" s="413"/>
      <c r="AS20" s="414"/>
      <c r="AT20" s="389" t="str">
        <f t="shared" si="13"/>
        <v/>
      </c>
      <c r="AU20" s="414"/>
      <c r="AV20" s="389" t="str">
        <f t="shared" si="14"/>
        <v/>
      </c>
      <c r="AW20" s="389" t="str">
        <f t="shared" si="15"/>
        <v/>
      </c>
      <c r="AX20" s="389" t="str">
        <f t="shared" si="16"/>
        <v/>
      </c>
      <c r="AY20" s="389" t="str">
        <f t="shared" si="17"/>
        <v/>
      </c>
      <c r="AZ20" s="389" t="str">
        <f t="shared" si="18"/>
        <v/>
      </c>
      <c r="BA20" s="19" t="str">
        <f t="shared" si="19"/>
        <v/>
      </c>
      <c r="BB20" s="411"/>
      <c r="BC20" s="415"/>
      <c r="BD20" s="415"/>
      <c r="BE20" s="417"/>
      <c r="BF20" s="47" t="str">
        <f>IFERROR(1/(1/SUMIFS(HTS!$AY:$AY,HTS!$C:$C,$B20,HTS!$D:$D,$C20)),"")</f>
        <v/>
      </c>
      <c r="BG20" s="33" t="str">
        <f t="shared" ref="BG20:BG33" si="25">BF20</f>
        <v/>
      </c>
      <c r="BH20" s="19" t="str">
        <f t="shared" si="24"/>
        <v/>
      </c>
      <c r="BI20" s="411"/>
      <c r="BJ20" s="409"/>
      <c r="BK20" s="409"/>
      <c r="BL20" s="409"/>
      <c r="BM20" s="417"/>
      <c r="BN20" s="417"/>
      <c r="BO20" s="417"/>
      <c r="BP20" s="409"/>
      <c r="BQ20" s="410"/>
      <c r="BR20" s="411"/>
      <c r="BS20" s="409"/>
      <c r="BT20" s="435"/>
      <c r="BU20" s="417"/>
      <c r="BV20" s="417"/>
      <c r="BW20" s="411"/>
      <c r="BX20" s="409"/>
      <c r="BY20" s="409"/>
      <c r="BZ20" s="409"/>
      <c r="CA20" s="417"/>
      <c r="CB20" s="417"/>
      <c r="CC20" s="417"/>
      <c r="CD20" s="409"/>
      <c r="CE20" s="415"/>
      <c r="CF20" s="448"/>
      <c r="CG20" s="449"/>
      <c r="CH20" s="270">
        <f t="shared" si="20"/>
        <v>0.95</v>
      </c>
      <c r="CJ20" s="33" t="str">
        <f t="shared" si="21"/>
        <v/>
      </c>
      <c r="CT20" s="411"/>
      <c r="CU20" s="409"/>
      <c r="CV20" s="417"/>
      <c r="CW20" s="417"/>
      <c r="CX20" s="410"/>
      <c r="CY20" s="410"/>
      <c r="CZ20" s="47" t="str">
        <f>IFERROR(1/(1/SUMIFS(PP!$H:$H,PP!$C:$C,$B20,PP!$D:$D,$C20)),"")</f>
        <v/>
      </c>
      <c r="DA20" s="33" t="str">
        <f t="shared" ref="DA20:DA28" si="26">CZ20</f>
        <v/>
      </c>
      <c r="DB20" s="19" t="str">
        <f t="shared" ref="DB20:DB28" si="27">IF(SUM($CZ20)=0,"",(SUM($DA20)-$CZ20)/$CZ20)</f>
        <v/>
      </c>
      <c r="DC20" s="411"/>
      <c r="DD20" s="417"/>
      <c r="DE20" s="410"/>
      <c r="DF20" s="411"/>
      <c r="DG20" s="409"/>
      <c r="DH20" s="410"/>
      <c r="DI20" s="410"/>
      <c r="DJ20" s="417"/>
      <c r="DK20" s="410"/>
      <c r="DL20" s="412"/>
      <c r="DM20" s="410"/>
      <c r="DN20" s="410"/>
      <c r="DO20" s="410"/>
      <c r="DP20" s="410"/>
      <c r="DQ20" s="410"/>
      <c r="DR20" s="417"/>
      <c r="DS20" s="417"/>
      <c r="DT20" s="417"/>
      <c r="DU20" s="417"/>
      <c r="DV20" s="411"/>
      <c r="DW20" s="415"/>
      <c r="DX20" s="415"/>
      <c r="DY20" s="415"/>
      <c r="DZ20" s="417"/>
      <c r="EA20" s="417"/>
      <c r="EB20" s="416"/>
      <c r="EC20" s="417"/>
      <c r="ED20" s="417"/>
      <c r="EE20" s="411"/>
      <c r="EF20" s="409"/>
      <c r="EG20" s="409"/>
      <c r="EH20" s="409"/>
      <c r="EI20" s="417"/>
      <c r="EJ20" s="417"/>
      <c r="EK20" s="417"/>
      <c r="EL20" s="417"/>
      <c r="EM20" s="415"/>
      <c r="EN20" s="415"/>
      <c r="EO20" s="415"/>
      <c r="EP20" s="415"/>
      <c r="EQ20" s="416"/>
      <c r="ER20" s="424"/>
      <c r="ES20" s="411"/>
      <c r="ET20" s="409"/>
      <c r="EU20" s="417"/>
      <c r="EV20" s="417"/>
      <c r="EW20" s="415"/>
      <c r="EX20" s="415"/>
      <c r="EY20" s="411"/>
      <c r="EZ20" s="417"/>
      <c r="FA20" s="415"/>
      <c r="FB20" s="411"/>
      <c r="FC20" s="417"/>
      <c r="FD20" s="419"/>
    </row>
    <row r="21" spans="1:160"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P21" s="19">
        <f t="shared" si="1"/>
        <v>0.9</v>
      </c>
      <c r="Q21" s="36" t="str">
        <f t="shared" si="2"/>
        <v/>
      </c>
      <c r="R21" s="19">
        <f t="shared" si="3"/>
        <v>1</v>
      </c>
      <c r="S21" s="60" t="str">
        <f t="shared" si="4"/>
        <v/>
      </c>
      <c r="T21" s="33" t="str">
        <f t="shared" si="5"/>
        <v/>
      </c>
      <c r="U21" s="19" t="str">
        <f t="shared" si="6"/>
        <v/>
      </c>
      <c r="V21" s="149">
        <v>0.98</v>
      </c>
      <c r="W21" s="19">
        <v>0.98</v>
      </c>
      <c r="X21" s="36" t="str">
        <f t="shared" si="7"/>
        <v/>
      </c>
      <c r="Y21" s="19">
        <v>1</v>
      </c>
      <c r="Z21" s="33" t="str">
        <f t="shared" si="8"/>
        <v/>
      </c>
      <c r="AA21" s="149">
        <v>0.7</v>
      </c>
      <c r="AB21" s="36" t="str">
        <f t="shared" si="9"/>
        <v/>
      </c>
      <c r="AC21" s="19">
        <v>0.95</v>
      </c>
      <c r="AD21" s="33" t="str">
        <f t="shared" si="10"/>
        <v/>
      </c>
      <c r="AE21" s="149">
        <v>0.95</v>
      </c>
      <c r="AF21" s="33" t="str">
        <f t="shared" si="11"/>
        <v/>
      </c>
      <c r="AG21" s="149">
        <v>0.95</v>
      </c>
      <c r="AH21" s="33" t="str">
        <f t="shared" si="12"/>
        <v/>
      </c>
      <c r="AI21" s="149" t="str">
        <f>IFERROR(1/(1/SUMIFS(PMTCT!$AC:$AC,PMTCT!$C:$C,$B21,PMTCT!$D:$D,$C21))/SUM($E21),"")</f>
        <v/>
      </c>
      <c r="AJ21" s="19" t="str">
        <f>IFERROR(1/(1/SUMIFS(PMTCT!$AS:$AS,PMTCT!$C:$C,$B21,PMTCT!$D:$D,$C21))/SUM($E21),"")</f>
        <v/>
      </c>
      <c r="AK21" s="19" t="str">
        <f>IFERROR(1/(1/SUMIFS(TB!$P:$P,TB!$C:$C,$B21,TB!$D:$D,$C21))/SUM($E21),"")</f>
        <v/>
      </c>
      <c r="AL21" s="410"/>
      <c r="AM21" s="19" t="str">
        <f>IFERROR(1/(1/SUMIFS(HTS!$X:$X,HTS!$C:$C,$B21,HTS!$D:$D,$C21))/SUM($E21),"")</f>
        <v/>
      </c>
      <c r="AN21" s="19" t="str">
        <f>IFERROR(1/(1/SUMIFS(HTS!$AA:$AA,HTS!$C:$C,$B21,HTS!$D:$D,$C21))/SUM($E21),"")</f>
        <v/>
      </c>
      <c r="AO21" s="19" t="str">
        <f>IFERROR(1/(1/SUMIFS(HTS!$AD:$AD,HTS!$C:$C,$B21,HTS!$D:$D,$C21))/SUM($E21),"")</f>
        <v/>
      </c>
      <c r="AP21" s="19" t="str">
        <f>IFERROR(1/(1/SUMIFS(HTS!$AG:$AG,HTS!$C:$C,$B21,HTS!$D:$D,$C21))/SUM($E21),"")</f>
        <v/>
      </c>
      <c r="AQ21" s="19" t="str">
        <f>IFERROR(1/(1/SUMIFS(HTS!$AJ:$AJ,HTS!$C:$C,$B21,HTS!$D:$D,$C21))/SUM($E21),"")</f>
        <v/>
      </c>
      <c r="AR21" s="388" t="str">
        <f t="shared" si="22"/>
        <v/>
      </c>
      <c r="AS21" s="389" t="str">
        <f t="shared" si="23"/>
        <v/>
      </c>
      <c r="AT21" s="389" t="str">
        <f t="shared" si="13"/>
        <v/>
      </c>
      <c r="AU21" s="414"/>
      <c r="AV21" s="389" t="str">
        <f t="shared" si="14"/>
        <v/>
      </c>
      <c r="AW21" s="389" t="str">
        <f t="shared" si="15"/>
        <v/>
      </c>
      <c r="AX21" s="389" t="str">
        <f t="shared" si="16"/>
        <v/>
      </c>
      <c r="AY21" s="389" t="str">
        <f t="shared" si="17"/>
        <v/>
      </c>
      <c r="AZ21" s="389" t="str">
        <f t="shared" si="18"/>
        <v/>
      </c>
      <c r="BA21" s="19" t="str">
        <f t="shared" si="19"/>
        <v/>
      </c>
      <c r="BB21" s="47" t="str">
        <f>IFERROR(1/(1/SUMIFS(HTS!$BA:$BA,HTS!$C:$C,$B21,HTS!$D:$D,$C21)),"")</f>
        <v/>
      </c>
      <c r="BC21" s="11" t="str">
        <f t="shared" ref="BC21:BC33" si="28">IF(SUM($E21)=0,"",SUM($BB21)/SUM($E21))</f>
        <v/>
      </c>
      <c r="BD21" s="11" t="str">
        <f t="shared" ref="BD21:BD33" si="29">$BC21</f>
        <v/>
      </c>
      <c r="BE21" s="33" t="str">
        <f t="shared" ref="BE21:BE33" si="30">IF(SUM($AH21)=0,"",ROUND(SUM($BD21)*SUM($AH21),0))</f>
        <v/>
      </c>
      <c r="BF21" s="47" t="str">
        <f>IFERROR(1/(1/SUMIFS(HTS!$AY:$AY,HTS!$C:$C,$B21,HTS!$D:$D,$C21)),"")</f>
        <v/>
      </c>
      <c r="BG21" s="33" t="str">
        <f t="shared" si="25"/>
        <v/>
      </c>
      <c r="BH21" s="19" t="str">
        <f t="shared" si="24"/>
        <v/>
      </c>
      <c r="BI21" s="47" t="str">
        <f>IFERROR(1/(1/SUMIFS(PMTCT!$AB:$AB,PMTCT!$C:$C,$B21,PMTCT!$D:$D,$C21)),"")</f>
        <v/>
      </c>
      <c r="BJ21" s="36" t="str">
        <f>IFERROR(1/(1/SUMIFS(PMTCT!$AC:$AC,PMTCT!$C:$C,$B21,PMTCT!$D:$D,$C21)),"")</f>
        <v/>
      </c>
      <c r="BK21" s="36" t="str">
        <f>IFERROR(1/(1/SUMIFS(PMTCT!$AD:$AD,PMTCT!$C:$C,$B21,PMTCT!$D:$D,$C21)),"")</f>
        <v/>
      </c>
      <c r="BL21" s="36">
        <f t="shared" ref="BL20:BL33" si="31">SUM(BI21:BK21)</f>
        <v>0</v>
      </c>
      <c r="BM21" s="33" t="str">
        <f t="shared" ref="BM20:BM33" si="32">IF(SUM($BL21)=0,"",$BI21)</f>
        <v/>
      </c>
      <c r="BN21" s="33" t="str">
        <f t="shared" ref="BN20:BN33" si="33">IF(SUM($BL21)=0,"",ROUND(SUM(AR$19)*SUM(AH$19),0))</f>
        <v/>
      </c>
      <c r="BO21" s="33" t="str">
        <f t="shared" ref="BO20:BO33" si="34">IF(SUM($BL21)=0,"",$BK21)</f>
        <v/>
      </c>
      <c r="BP21" s="36">
        <f t="shared" ref="BP20:BP33" si="35">SUM(BM21:BO21)</f>
        <v>0</v>
      </c>
      <c r="BQ21" s="19" t="str">
        <f t="shared" ref="BQ20:BQ33" si="36">IF(SUM($BL21)=0,"",(SUM($BP21)-$BL21)/$BL21)</f>
        <v/>
      </c>
      <c r="BR21" s="47" t="str">
        <f>IFERROR(1/(1/SUMIFS(PMTCT!$AJ:$AJ,PMTCT!$C:$C,$B21,PMTCT!$D:$D,$C21)),"")</f>
        <v/>
      </c>
      <c r="BS21" s="36" t="str">
        <f>IFERROR(1/(1/SUMIFS(PMTCT!$AK:$AK,PMTCT!$C:$C,$B21,PMTCT!$D:$D,$C21)),"")</f>
        <v/>
      </c>
      <c r="BT21" s="366">
        <f>$AG21</f>
        <v>0.95</v>
      </c>
      <c r="BU21" s="33" t="str">
        <f>IF(SUM($BR21)=0,"",$BM21)</f>
        <v/>
      </c>
      <c r="BV21" s="33" t="str">
        <f>IF(SUM($AH21)=0,"",IF(AND($AI21="",SUM($AH21)&gt;0),"&lt;- Enter Linkage Rate",ROUND($BN21*$BT21,0)))</f>
        <v/>
      </c>
      <c r="CF21" s="448"/>
      <c r="CG21" s="449"/>
      <c r="CH21" s="270">
        <f t="shared" si="20"/>
        <v>0.95</v>
      </c>
      <c r="CJ21" s="33" t="str">
        <f t="shared" si="21"/>
        <v/>
      </c>
      <c r="CT21" s="47" t="str">
        <f>IFERROR(1/(1/SUMIFS(PrEP!$L:$L,PrEP!$C:$C,$B21,PrEP!$D:$D,$C21)),"")</f>
        <v/>
      </c>
      <c r="CU21" s="36" t="str">
        <f>IFERROR(1/(1/SUMIFS(PrEP!$O:$O,PrEP!$C:$C,$B21,PrEP!$D:$D,$C21)),"")</f>
        <v/>
      </c>
      <c r="CV21" s="33" t="str">
        <f t="shared" ref="CV21:CV28" si="37">CT21</f>
        <v/>
      </c>
      <c r="CW21" s="33" t="str">
        <f t="shared" ref="CW21:CW28" si="38">CU21</f>
        <v/>
      </c>
      <c r="CX21" s="19" t="str">
        <f t="shared" ref="CX21:CX33" si="39">IF(SUM($CT21)=0,"",(SUM($CV21)-$CT21)/$CT21)</f>
        <v/>
      </c>
      <c r="CY21" s="19" t="str">
        <f t="shared" ref="CY21:CY33" si="40">IF(SUM($CU21)=0,"",(SUM($CW21)-$CU21)/$CU21)</f>
        <v/>
      </c>
      <c r="CZ21" s="47" t="str">
        <f>IFERROR(1/(1/SUMIFS(PP!$H:$H,PP!$C:$C,$B21,PP!$D:$D,$C21)),"")</f>
        <v/>
      </c>
      <c r="DA21" s="33" t="str">
        <f t="shared" si="26"/>
        <v/>
      </c>
      <c r="DB21" s="19" t="str">
        <f t="shared" si="27"/>
        <v/>
      </c>
      <c r="DC21" s="411"/>
      <c r="DD21" s="417"/>
      <c r="DE21" s="414"/>
      <c r="DF21" s="411"/>
      <c r="DG21" s="409"/>
      <c r="DH21" s="410"/>
      <c r="DI21" s="410"/>
      <c r="DJ21" s="417"/>
      <c r="DK21" s="410"/>
      <c r="DL21" s="412"/>
      <c r="DM21" s="410"/>
      <c r="DN21" s="410"/>
      <c r="DO21" s="410"/>
      <c r="DP21" s="410"/>
      <c r="DQ21" s="410"/>
      <c r="DR21" s="417"/>
      <c r="DS21" s="417"/>
      <c r="DT21" s="417"/>
      <c r="DU21" s="417"/>
      <c r="DV21" s="411"/>
      <c r="DW21" s="415"/>
      <c r="DX21" s="415"/>
      <c r="DY21" s="415"/>
      <c r="DZ21" s="417"/>
      <c r="EA21" s="417"/>
      <c r="EB21" s="416"/>
      <c r="EC21" s="417"/>
      <c r="ED21" s="417"/>
      <c r="EE21" s="411"/>
      <c r="EF21" s="409"/>
      <c r="EG21" s="409"/>
      <c r="EH21" s="409"/>
      <c r="EI21" s="417"/>
      <c r="EJ21" s="417"/>
      <c r="EK21" s="417"/>
      <c r="EL21" s="417"/>
      <c r="EM21" s="415"/>
      <c r="EN21" s="415"/>
      <c r="EO21" s="415"/>
      <c r="EP21" s="415"/>
      <c r="EQ21" s="416"/>
      <c r="ER21" s="424"/>
      <c r="ES21" s="411"/>
      <c r="ET21" s="409"/>
      <c r="EU21" s="417"/>
      <c r="EV21" s="417"/>
      <c r="EW21" s="415"/>
      <c r="EX21" s="415"/>
      <c r="EY21" s="411"/>
      <c r="EZ21" s="417"/>
      <c r="FA21" s="415"/>
      <c r="FB21" s="411"/>
      <c r="FC21" s="417"/>
      <c r="FD21" s="419"/>
    </row>
    <row r="22" spans="1:160"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P22" s="19">
        <f t="shared" si="1"/>
        <v>0.9</v>
      </c>
      <c r="Q22" s="36" t="str">
        <f t="shared" si="2"/>
        <v/>
      </c>
      <c r="R22" s="19">
        <f t="shared" si="3"/>
        <v>1</v>
      </c>
      <c r="S22" s="60" t="str">
        <f t="shared" si="4"/>
        <v/>
      </c>
      <c r="T22" s="33" t="str">
        <f t="shared" si="5"/>
        <v/>
      </c>
      <c r="U22" s="19" t="str">
        <f t="shared" si="6"/>
        <v/>
      </c>
      <c r="V22" s="149">
        <v>0.98</v>
      </c>
      <c r="W22" s="19">
        <v>0.98</v>
      </c>
      <c r="X22" s="36" t="str">
        <f t="shared" si="7"/>
        <v/>
      </c>
      <c r="Y22" s="19">
        <v>1</v>
      </c>
      <c r="Z22" s="33" t="str">
        <f t="shared" si="8"/>
        <v/>
      </c>
      <c r="AA22" s="149">
        <v>0.7</v>
      </c>
      <c r="AB22" s="36" t="str">
        <f t="shared" si="9"/>
        <v/>
      </c>
      <c r="AC22" s="19">
        <v>0.95</v>
      </c>
      <c r="AD22" s="33" t="str">
        <f t="shared" si="10"/>
        <v/>
      </c>
      <c r="AE22" s="149">
        <v>0.95</v>
      </c>
      <c r="AF22" s="33" t="str">
        <f t="shared" si="11"/>
        <v/>
      </c>
      <c r="AG22" s="149">
        <v>0.95</v>
      </c>
      <c r="AH22" s="33" t="str">
        <f t="shared" si="12"/>
        <v/>
      </c>
      <c r="AI22" s="412"/>
      <c r="AJ22" s="410"/>
      <c r="AK22" s="19" t="str">
        <f>IFERROR(1/(1/SUMIFS(TB!$P:$P,TB!$C:$C,$B22,TB!$D:$D,$C22))/SUM($E22),"")</f>
        <v/>
      </c>
      <c r="AL22" s="19" t="str">
        <f>IFERROR(1/(1/SUMIFS(VMMC!$AA:$AA,VMMC!$C:$C,$B22,VMMC!$D:$D,$C22))/SUM($E22),"")</f>
        <v/>
      </c>
      <c r="AM22" s="19" t="str">
        <f>IFERROR(1/(1/SUMIFS(HTS!$X:$X,HTS!$C:$C,$B22,HTS!$D:$D,$C22))/SUM($E22),"")</f>
        <v/>
      </c>
      <c r="AN22" s="19" t="str">
        <f>IFERROR(1/(1/SUMIFS(HTS!$AA:$AA,HTS!$C:$C,$B22,HTS!$D:$D,$C22))/SUM($E22),"")</f>
        <v/>
      </c>
      <c r="AO22" s="19" t="str">
        <f>IFERROR(1/(1/SUMIFS(HTS!$AD:$AD,HTS!$C:$C,$B22,HTS!$D:$D,$C22))/SUM($E22),"")</f>
        <v/>
      </c>
      <c r="AP22" s="19" t="str">
        <f>IFERROR(1/(1/SUMIFS(HTS!$AG:$AG,HTS!$C:$C,$B22,HTS!$D:$D,$C22))/SUM($E22),"")</f>
        <v/>
      </c>
      <c r="AQ22" s="19" t="str">
        <f>IFERROR(1/(1/SUMIFS(HTS!$AJ:$AJ,HTS!$C:$C,$B22,HTS!$D:$D,$C22))/SUM($E22),"")</f>
        <v/>
      </c>
      <c r="AR22" s="413"/>
      <c r="AS22" s="414"/>
      <c r="AT22" s="389" t="str">
        <f t="shared" si="13"/>
        <v/>
      </c>
      <c r="AU22" s="389" t="str">
        <f t="shared" ref="AU22:AU28" si="41">AL22</f>
        <v/>
      </c>
      <c r="AV22" s="389" t="str">
        <f t="shared" si="14"/>
        <v/>
      </c>
      <c r="AW22" s="389" t="str">
        <f t="shared" si="15"/>
        <v/>
      </c>
      <c r="AX22" s="389" t="str">
        <f t="shared" si="16"/>
        <v/>
      </c>
      <c r="AY22" s="389" t="str">
        <f t="shared" si="17"/>
        <v/>
      </c>
      <c r="AZ22" s="389" t="str">
        <f t="shared" si="18"/>
        <v/>
      </c>
      <c r="BA22" s="19" t="str">
        <f t="shared" si="19"/>
        <v/>
      </c>
      <c r="BB22" s="47" t="str">
        <f>IFERROR(1/(1/SUMIFS(HTS!$BA:$BA,HTS!$C:$C,$B22,HTS!$D:$D,$C22)),"")</f>
        <v/>
      </c>
      <c r="BC22" s="11" t="str">
        <f t="shared" si="28"/>
        <v/>
      </c>
      <c r="BD22" s="11" t="str">
        <f t="shared" si="29"/>
        <v/>
      </c>
      <c r="BE22" s="33" t="str">
        <f t="shared" si="30"/>
        <v/>
      </c>
      <c r="BF22" s="47" t="str">
        <f>IFERROR(1/(1/SUMIFS(HTS!$AY:$AY,HTS!$C:$C,$B22,HTS!$D:$D,$C22)),"")</f>
        <v/>
      </c>
      <c r="BG22" s="33" t="str">
        <f t="shared" si="25"/>
        <v/>
      </c>
      <c r="BH22" s="19" t="str">
        <f t="shared" si="24"/>
        <v/>
      </c>
      <c r="BI22" s="411"/>
      <c r="BJ22" s="409"/>
      <c r="BK22" s="409"/>
      <c r="BL22" s="409"/>
      <c r="BM22" s="417"/>
      <c r="BN22" s="417"/>
      <c r="BO22" s="417"/>
      <c r="BP22" s="409"/>
      <c r="BQ22" s="410"/>
      <c r="BR22" s="411"/>
      <c r="BS22" s="409"/>
      <c r="BT22" s="435"/>
      <c r="BU22" s="417"/>
      <c r="BV22" s="417"/>
      <c r="BW22" s="411"/>
      <c r="BX22" s="409"/>
      <c r="BY22" s="409"/>
      <c r="BZ22" s="409"/>
      <c r="CA22" s="417"/>
      <c r="CB22" s="417"/>
      <c r="CC22" s="417"/>
      <c r="CD22" s="409"/>
      <c r="CE22" s="415"/>
      <c r="CF22" s="448"/>
      <c r="CG22" s="449"/>
      <c r="CH22" s="270">
        <f t="shared" si="20"/>
        <v>0.95</v>
      </c>
      <c r="CJ22" s="33" t="str">
        <f t="shared" si="21"/>
        <v/>
      </c>
      <c r="CT22" s="47" t="str">
        <f>IFERROR(1/(1/SUMIFS(PrEP!$L:$L,PrEP!$C:$C,$B22,PrEP!$D:$D,$C22)),"")</f>
        <v/>
      </c>
      <c r="CU22" s="36" t="str">
        <f>IFERROR(1/(1/SUMIFS(PrEP!$O:$O,PrEP!$C:$C,$B22,PrEP!$D:$D,$C22)),"")</f>
        <v/>
      </c>
      <c r="CV22" s="33" t="str">
        <f t="shared" si="37"/>
        <v/>
      </c>
      <c r="CW22" s="33" t="str">
        <f t="shared" si="38"/>
        <v/>
      </c>
      <c r="CX22" s="19" t="str">
        <f t="shared" si="39"/>
        <v/>
      </c>
      <c r="CY22" s="19" t="str">
        <f t="shared" si="40"/>
        <v/>
      </c>
      <c r="CZ22" s="47" t="str">
        <f>IFERROR(1/(1/SUMIFS(PP!$H:$H,PP!$C:$C,$B22,PP!$D:$D,$C22)),"")</f>
        <v/>
      </c>
      <c r="DA22" s="33" t="str">
        <f t="shared" si="26"/>
        <v/>
      </c>
      <c r="DB22" s="19" t="str">
        <f t="shared" si="27"/>
        <v/>
      </c>
      <c r="DC22" s="411"/>
      <c r="DD22" s="417"/>
      <c r="DE22" s="414"/>
      <c r="DF22" s="411"/>
      <c r="DG22" s="409"/>
      <c r="DH22" s="410"/>
      <c r="DI22" s="410"/>
      <c r="DJ22" s="417"/>
      <c r="DK22" s="410"/>
      <c r="DL22" s="412"/>
      <c r="DM22" s="410"/>
      <c r="DN22" s="410"/>
      <c r="DO22" s="410"/>
      <c r="DP22" s="410"/>
      <c r="DQ22" s="410"/>
      <c r="DR22" s="417"/>
      <c r="DS22" s="417"/>
      <c r="DT22" s="417"/>
      <c r="DU22" s="417"/>
      <c r="DV22" s="411"/>
      <c r="DW22" s="415"/>
      <c r="DX22" s="415"/>
      <c r="DY22" s="415"/>
      <c r="DZ22" s="417"/>
      <c r="EA22" s="417"/>
      <c r="EB22" s="416"/>
      <c r="EC22" s="417"/>
      <c r="ED22" s="417"/>
      <c r="EE22" s="411"/>
      <c r="EF22" s="409"/>
      <c r="EG22" s="409"/>
      <c r="EH22" s="409"/>
      <c r="EI22" s="417"/>
      <c r="EJ22" s="417"/>
      <c r="EK22" s="417"/>
      <c r="EL22" s="417"/>
      <c r="EM22" s="415"/>
      <c r="EN22" s="415"/>
      <c r="EO22" s="415"/>
      <c r="EP22" s="415"/>
      <c r="EQ22" s="416"/>
      <c r="ER22" s="424"/>
      <c r="ES22" s="411"/>
      <c r="ET22" s="409"/>
      <c r="EU22" s="417"/>
      <c r="EV22" s="417"/>
      <c r="EW22" s="415"/>
      <c r="EX22" s="415"/>
      <c r="EY22" s="411"/>
      <c r="EZ22" s="417"/>
      <c r="FA22" s="415"/>
      <c r="FB22" s="411"/>
      <c r="FC22" s="417"/>
      <c r="FD22" s="419"/>
    </row>
    <row r="23" spans="1:160"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P23" s="19">
        <f t="shared" si="1"/>
        <v>0.9</v>
      </c>
      <c r="Q23" s="36" t="str">
        <f t="shared" si="2"/>
        <v/>
      </c>
      <c r="R23" s="19">
        <f t="shared" si="3"/>
        <v>1</v>
      </c>
      <c r="S23" s="60" t="str">
        <f t="shared" si="4"/>
        <v/>
      </c>
      <c r="T23" s="33" t="str">
        <f t="shared" si="5"/>
        <v/>
      </c>
      <c r="U23" s="19" t="str">
        <f t="shared" si="6"/>
        <v/>
      </c>
      <c r="V23" s="149">
        <v>0.98</v>
      </c>
      <c r="W23" s="19">
        <v>0.98</v>
      </c>
      <c r="X23" s="36" t="str">
        <f t="shared" si="7"/>
        <v/>
      </c>
      <c r="Y23" s="19">
        <v>1</v>
      </c>
      <c r="Z23" s="33" t="str">
        <f t="shared" si="8"/>
        <v/>
      </c>
      <c r="AA23" s="149">
        <v>0.7</v>
      </c>
      <c r="AB23" s="36" t="str">
        <f t="shared" si="9"/>
        <v/>
      </c>
      <c r="AC23" s="19">
        <v>0.95</v>
      </c>
      <c r="AD23" s="33" t="str">
        <f t="shared" si="10"/>
        <v/>
      </c>
      <c r="AE23" s="149">
        <v>0.95</v>
      </c>
      <c r="AF23" s="33" t="str">
        <f t="shared" si="11"/>
        <v/>
      </c>
      <c r="AG23" s="149">
        <v>0.95</v>
      </c>
      <c r="AH23" s="33" t="str">
        <f t="shared" si="12"/>
        <v/>
      </c>
      <c r="AI23" s="149" t="str">
        <f>IFERROR(1/(1/SUMIFS(PMTCT!$AC:$AC,PMTCT!$C:$C,$B23,PMTCT!$D:$D,$C23))/SUM($E23),"")</f>
        <v/>
      </c>
      <c r="AJ23" s="19" t="str">
        <f>IFERROR(1/(1/SUMIFS(PMTCT!$AS:$AS,PMTCT!$C:$C,$B23,PMTCT!$D:$D,$C23))/SUM($E23),"")</f>
        <v/>
      </c>
      <c r="AK23" s="19" t="str">
        <f>IFERROR(1/(1/SUMIFS(TB!$P:$P,TB!$C:$C,$B23,TB!$D:$D,$C23))/SUM($E23),"")</f>
        <v/>
      </c>
      <c r="AL23" s="410"/>
      <c r="AM23" s="19" t="str">
        <f>IFERROR(1/(1/SUMIFS(HTS!$X:$X,HTS!$C:$C,$B23,HTS!$D:$D,$C23))/SUM($E23),"")</f>
        <v/>
      </c>
      <c r="AN23" s="19" t="str">
        <f>IFERROR(1/(1/SUMIFS(HTS!$AA:$AA,HTS!$C:$C,$B23,HTS!$D:$D,$C23))/SUM($E23),"")</f>
        <v/>
      </c>
      <c r="AO23" s="19" t="str">
        <f>IFERROR(1/(1/SUMIFS(HTS!$AD:$AD,HTS!$C:$C,$B23,HTS!$D:$D,$C23))/SUM($E23),"")</f>
        <v/>
      </c>
      <c r="AP23" s="19" t="str">
        <f>IFERROR(1/(1/SUMIFS(HTS!$AG:$AG,HTS!$C:$C,$B23,HTS!$D:$D,$C23))/SUM($E23),"")</f>
        <v/>
      </c>
      <c r="AQ23" s="19" t="str">
        <f>IFERROR(1/(1/SUMIFS(HTS!$AJ:$AJ,HTS!$C:$C,$B23,HTS!$D:$D,$C23))/SUM($E23),"")</f>
        <v/>
      </c>
      <c r="AR23" s="388" t="str">
        <f t="shared" si="22"/>
        <v/>
      </c>
      <c r="AS23" s="389" t="str">
        <f t="shared" si="23"/>
        <v/>
      </c>
      <c r="AT23" s="389" t="str">
        <f t="shared" si="13"/>
        <v/>
      </c>
      <c r="AU23" s="414"/>
      <c r="AV23" s="389" t="str">
        <f t="shared" si="14"/>
        <v/>
      </c>
      <c r="AW23" s="389" t="str">
        <f t="shared" si="15"/>
        <v/>
      </c>
      <c r="AX23" s="389" t="str">
        <f t="shared" si="16"/>
        <v/>
      </c>
      <c r="AY23" s="389" t="str">
        <f t="shared" si="17"/>
        <v/>
      </c>
      <c r="AZ23" s="389" t="str">
        <f t="shared" si="18"/>
        <v/>
      </c>
      <c r="BA23" s="19" t="str">
        <f t="shared" si="19"/>
        <v/>
      </c>
      <c r="BB23" s="47" t="str">
        <f>IFERROR(1/(1/SUMIFS(HTS!$BA:$BA,HTS!$C:$C,$B23,HTS!$D:$D,$C23)),"")</f>
        <v/>
      </c>
      <c r="BC23" s="11" t="str">
        <f t="shared" si="28"/>
        <v/>
      </c>
      <c r="BD23" s="11" t="str">
        <f t="shared" si="29"/>
        <v/>
      </c>
      <c r="BE23" s="33" t="str">
        <f t="shared" si="30"/>
        <v/>
      </c>
      <c r="BF23" s="47" t="str">
        <f>IFERROR(1/(1/SUMIFS(HTS!$AY:$AY,HTS!$C:$C,$B23,HTS!$D:$D,$C23)),"")</f>
        <v/>
      </c>
      <c r="BG23" s="33" t="str">
        <f t="shared" si="25"/>
        <v/>
      </c>
      <c r="BH23" s="19" t="str">
        <f t="shared" si="24"/>
        <v/>
      </c>
      <c r="BI23" s="47" t="str">
        <f>IFERROR(1/(1/SUMIFS(PMTCT!$AB:$AB,PMTCT!$C:$C,$B23,PMTCT!$D:$D,$C23)),"")</f>
        <v/>
      </c>
      <c r="BJ23" s="36" t="str">
        <f>IFERROR(1/(1/SUMIFS(PMTCT!$AC:$AC,PMTCT!$C:$C,$B23,PMTCT!$D:$D,$C23)),"")</f>
        <v/>
      </c>
      <c r="BK23" s="36" t="str">
        <f>IFERROR(1/(1/SUMIFS(PMTCT!$AD:$AD,PMTCT!$C:$C,$B23,PMTCT!$D:$D,$C23)),"")</f>
        <v/>
      </c>
      <c r="BL23" s="36">
        <f t="shared" si="31"/>
        <v>0</v>
      </c>
      <c r="BM23" s="33" t="str">
        <f t="shared" si="32"/>
        <v/>
      </c>
      <c r="BN23" s="33" t="str">
        <f t="shared" si="33"/>
        <v/>
      </c>
      <c r="BO23" s="33" t="str">
        <f t="shared" si="34"/>
        <v/>
      </c>
      <c r="BP23" s="36">
        <f t="shared" si="35"/>
        <v>0</v>
      </c>
      <c r="BQ23" s="19" t="str">
        <f t="shared" si="36"/>
        <v/>
      </c>
      <c r="BR23" s="47" t="str">
        <f>IFERROR(1/(1/SUMIFS(PMTCT!$AJ:$AJ,PMTCT!$C:$C,$B23,PMTCT!$D:$D,$C23)),"")</f>
        <v/>
      </c>
      <c r="BS23" s="36" t="str">
        <f>IFERROR(1/(1/SUMIFS(PMTCT!$AK:$AK,PMTCT!$C:$C,$B23,PMTCT!$D:$D,$C23)),"")</f>
        <v/>
      </c>
      <c r="BT23" s="366">
        <f>$AG23</f>
        <v>0.95</v>
      </c>
      <c r="BU23" s="33" t="str">
        <f>IF(SUM($BR23)=0,"",$BM23)</f>
        <v/>
      </c>
      <c r="BV23" s="33" t="str">
        <f>IF(SUM($AH23)=0,"",IF(AND($AI23="",SUM($AH23)&gt;0),"&lt;- Enter Linkage Rate",ROUND($BN23*$BT23,0)))</f>
        <v/>
      </c>
      <c r="CF23" s="448"/>
      <c r="CG23" s="449"/>
      <c r="CH23" s="270">
        <f t="shared" si="20"/>
        <v>0.95</v>
      </c>
      <c r="CJ23" s="33" t="str">
        <f t="shared" si="21"/>
        <v/>
      </c>
      <c r="CT23" s="47" t="str">
        <f>IFERROR(1/(1/SUMIFS(PrEP!$L:$L,PrEP!$C:$C,$B23,PrEP!$D:$D,$C23)),"")</f>
        <v/>
      </c>
      <c r="CU23" s="36" t="str">
        <f>IFERROR(1/(1/SUMIFS(PrEP!$O:$O,PrEP!$C:$C,$B23,PrEP!$D:$D,$C23)),"")</f>
        <v/>
      </c>
      <c r="CV23" s="33" t="str">
        <f t="shared" si="37"/>
        <v/>
      </c>
      <c r="CW23" s="33" t="str">
        <f t="shared" si="38"/>
        <v/>
      </c>
      <c r="CX23" s="19" t="str">
        <f t="shared" si="39"/>
        <v/>
      </c>
      <c r="CY23" s="19" t="str">
        <f t="shared" si="40"/>
        <v/>
      </c>
      <c r="CZ23" s="47" t="str">
        <f>IFERROR(1/(1/SUMIFS(PP!$H:$H,PP!$C:$C,$B23,PP!$D:$D,$C23)),"")</f>
        <v/>
      </c>
      <c r="DA23" s="33" t="str">
        <f t="shared" si="26"/>
        <v/>
      </c>
      <c r="DB23" s="19" t="str">
        <f t="shared" si="27"/>
        <v/>
      </c>
      <c r="DC23" s="411"/>
      <c r="DD23" s="417"/>
      <c r="DE23" s="414"/>
      <c r="DF23" s="47" t="str">
        <f>IFERROR(1/(1/SUMIFS(CXCA!$M:$M,CXCA!$C:$C,$B23,CXCA!$D:$D,$C23)),"")</f>
        <v/>
      </c>
      <c r="DG23" s="36" t="str">
        <f>IF(SUM($DF23)=0,"",$DF23/SUM(SUMIFS(CXCA!$H:$H,CXCA!$C:$C,$B23,CXCA!$D:$D,$C23),SUMIFS(CXCA!$I:$I,CXCA!$C:$C,$B23,CXCA!$D:$D,$C23)))</f>
        <v/>
      </c>
      <c r="DH23" s="19">
        <v>0.33</v>
      </c>
      <c r="DI23" s="19">
        <v>1</v>
      </c>
      <c r="DJ23" s="33" t="str">
        <f>IF(SUM($G23)=0,"",ROUND($G23*$DH23+$X23*$DI23,0))</f>
        <v/>
      </c>
      <c r="DK23" s="19" t="str">
        <f>IF(SUM($DJ23)=0,"",SUM($DJ23)/(SUM($G23)+SUM($X23)))</f>
        <v/>
      </c>
      <c r="DL23" s="412"/>
      <c r="DM23" s="410"/>
      <c r="DN23" s="410"/>
      <c r="DO23" s="410"/>
      <c r="DP23" s="410"/>
      <c r="DQ23" s="410"/>
      <c r="DR23" s="417"/>
      <c r="DS23" s="417"/>
      <c r="DT23" s="417"/>
      <c r="DU23" s="417"/>
      <c r="DV23" s="411"/>
      <c r="DW23" s="415"/>
      <c r="DX23" s="415"/>
      <c r="DY23" s="415"/>
      <c r="DZ23" s="417"/>
      <c r="EA23" s="417"/>
      <c r="EB23" s="416"/>
      <c r="EC23" s="417"/>
      <c r="ED23" s="417"/>
      <c r="EE23" s="411"/>
      <c r="EF23" s="409"/>
      <c r="EG23" s="409"/>
      <c r="EH23" s="409"/>
      <c r="EI23" s="417"/>
      <c r="EJ23" s="417"/>
      <c r="EK23" s="417"/>
      <c r="EL23" s="417"/>
      <c r="EM23" s="415"/>
      <c r="EN23" s="415"/>
      <c r="EO23" s="415"/>
      <c r="EP23" s="415"/>
      <c r="EQ23" s="416"/>
      <c r="ER23" s="424"/>
      <c r="ES23" s="411"/>
      <c r="ET23" s="409"/>
      <c r="EU23" s="417"/>
      <c r="EV23" s="417"/>
      <c r="EW23" s="415"/>
      <c r="EX23" s="415"/>
      <c r="EY23" s="411"/>
      <c r="EZ23" s="417"/>
      <c r="FA23" s="415"/>
      <c r="FB23" s="411"/>
      <c r="FC23" s="417"/>
      <c r="FD23" s="419"/>
    </row>
    <row r="24" spans="1:160"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P24" s="19">
        <f t="shared" si="1"/>
        <v>0.9</v>
      </c>
      <c r="Q24" s="36" t="str">
        <f t="shared" si="2"/>
        <v/>
      </c>
      <c r="R24" s="19">
        <f t="shared" si="3"/>
        <v>1</v>
      </c>
      <c r="S24" s="60" t="str">
        <f t="shared" si="4"/>
        <v/>
      </c>
      <c r="T24" s="33" t="str">
        <f t="shared" si="5"/>
        <v/>
      </c>
      <c r="U24" s="19" t="str">
        <f t="shared" si="6"/>
        <v/>
      </c>
      <c r="V24" s="149">
        <v>0.98</v>
      </c>
      <c r="W24" s="19">
        <v>0.98</v>
      </c>
      <c r="X24" s="36" t="str">
        <f t="shared" si="7"/>
        <v/>
      </c>
      <c r="Y24" s="19">
        <v>1</v>
      </c>
      <c r="Z24" s="33" t="str">
        <f t="shared" si="8"/>
        <v/>
      </c>
      <c r="AA24" s="149">
        <v>0.7</v>
      </c>
      <c r="AB24" s="36" t="str">
        <f t="shared" si="9"/>
        <v/>
      </c>
      <c r="AC24" s="19">
        <v>0.95</v>
      </c>
      <c r="AD24" s="33" t="str">
        <f t="shared" si="10"/>
        <v/>
      </c>
      <c r="AE24" s="149">
        <v>0.95</v>
      </c>
      <c r="AF24" s="33" t="str">
        <f t="shared" si="11"/>
        <v/>
      </c>
      <c r="AG24" s="149">
        <v>0.95</v>
      </c>
      <c r="AH24" s="33" t="str">
        <f t="shared" si="12"/>
        <v/>
      </c>
      <c r="AI24" s="412"/>
      <c r="AJ24" s="410"/>
      <c r="AK24" s="19" t="str">
        <f>IFERROR(1/(1/SUMIFS(TB!$P:$P,TB!$C:$C,$B24,TB!$D:$D,$C24))/SUM($E24),"")</f>
        <v/>
      </c>
      <c r="AL24" s="19" t="str">
        <f>IFERROR(1/(1/SUMIFS(VMMC!$AA:$AA,VMMC!$C:$C,$B24,VMMC!$D:$D,$C24))/SUM($E24),"")</f>
        <v/>
      </c>
      <c r="AM24" s="19" t="str">
        <f>IFERROR(1/(1/SUMIFS(HTS!$X:$X,HTS!$C:$C,$B24,HTS!$D:$D,$C24))/SUM($E24),"")</f>
        <v/>
      </c>
      <c r="AN24" s="19" t="str">
        <f>IFERROR(1/(1/SUMIFS(HTS!$AA:$AA,HTS!$C:$C,$B24,HTS!$D:$D,$C24))/SUM($E24),"")</f>
        <v/>
      </c>
      <c r="AO24" s="19" t="str">
        <f>IFERROR(1/(1/SUMIFS(HTS!$AD:$AD,HTS!$C:$C,$B24,HTS!$D:$D,$C24))/SUM($E24),"")</f>
        <v/>
      </c>
      <c r="AP24" s="19" t="str">
        <f>IFERROR(1/(1/SUMIFS(HTS!$AG:$AG,HTS!$C:$C,$B24,HTS!$D:$D,$C24))/SUM($E24),"")</f>
        <v/>
      </c>
      <c r="AQ24" s="19" t="str">
        <f>IFERROR(1/(1/SUMIFS(HTS!$AJ:$AJ,HTS!$C:$C,$B24,HTS!$D:$D,$C24))/SUM($E24),"")</f>
        <v/>
      </c>
      <c r="AR24" s="413"/>
      <c r="AS24" s="414"/>
      <c r="AT24" s="389" t="str">
        <f t="shared" si="13"/>
        <v/>
      </c>
      <c r="AU24" s="389" t="str">
        <f t="shared" si="41"/>
        <v/>
      </c>
      <c r="AV24" s="389" t="str">
        <f t="shared" si="14"/>
        <v/>
      </c>
      <c r="AW24" s="389" t="str">
        <f t="shared" si="15"/>
        <v/>
      </c>
      <c r="AX24" s="389" t="str">
        <f t="shared" si="16"/>
        <v/>
      </c>
      <c r="AY24" s="389" t="str">
        <f t="shared" si="17"/>
        <v/>
      </c>
      <c r="AZ24" s="389" t="str">
        <f t="shared" si="18"/>
        <v/>
      </c>
      <c r="BA24" s="19" t="str">
        <f t="shared" si="19"/>
        <v/>
      </c>
      <c r="BB24" s="47" t="str">
        <f>IFERROR(1/(1/SUMIFS(HTS!$BA:$BA,HTS!$C:$C,$B24,HTS!$D:$D,$C24)),"")</f>
        <v/>
      </c>
      <c r="BC24" s="11" t="str">
        <f t="shared" si="28"/>
        <v/>
      </c>
      <c r="BD24" s="11" t="str">
        <f t="shared" si="29"/>
        <v/>
      </c>
      <c r="BE24" s="33" t="str">
        <f t="shared" si="30"/>
        <v/>
      </c>
      <c r="BF24" s="47" t="str">
        <f>IFERROR(1/(1/SUMIFS(HTS!$AY:$AY,HTS!$C:$C,$B24,HTS!$D:$D,$C24)),"")</f>
        <v/>
      </c>
      <c r="BG24" s="33" t="str">
        <f t="shared" si="25"/>
        <v/>
      </c>
      <c r="BH24" s="19" t="str">
        <f t="shared" si="24"/>
        <v/>
      </c>
      <c r="BI24" s="411"/>
      <c r="BJ24" s="409"/>
      <c r="BK24" s="409"/>
      <c r="BL24" s="409"/>
      <c r="BM24" s="417"/>
      <c r="BN24" s="417"/>
      <c r="BO24" s="417"/>
      <c r="BP24" s="409"/>
      <c r="BQ24" s="410"/>
      <c r="BR24" s="411"/>
      <c r="BS24" s="409"/>
      <c r="BT24" s="435"/>
      <c r="BU24" s="417"/>
      <c r="BV24" s="417"/>
      <c r="BW24" s="411"/>
      <c r="BX24" s="409"/>
      <c r="BY24" s="409"/>
      <c r="BZ24" s="409"/>
      <c r="CA24" s="417"/>
      <c r="CB24" s="417"/>
      <c r="CC24" s="417"/>
      <c r="CD24" s="409"/>
      <c r="CE24" s="415"/>
      <c r="CF24" s="448"/>
      <c r="CG24" s="449"/>
      <c r="CH24" s="270">
        <f t="shared" si="20"/>
        <v>0.95</v>
      </c>
      <c r="CJ24" s="33" t="str">
        <f t="shared" si="21"/>
        <v/>
      </c>
      <c r="CT24" s="47" t="str">
        <f>IFERROR(1/(1/SUMIFS(PrEP!$L:$L,PrEP!$C:$C,$B24,PrEP!$D:$D,$C24)),"")</f>
        <v/>
      </c>
      <c r="CU24" s="36" t="str">
        <f>IFERROR(1/(1/SUMIFS(PrEP!$O:$O,PrEP!$C:$C,$B24,PrEP!$D:$D,$C24)),"")</f>
        <v/>
      </c>
      <c r="CV24" s="33" t="str">
        <f t="shared" si="37"/>
        <v/>
      </c>
      <c r="CW24" s="33" t="str">
        <f t="shared" si="38"/>
        <v/>
      </c>
      <c r="CX24" s="19" t="str">
        <f t="shared" si="39"/>
        <v/>
      </c>
      <c r="CY24" s="19" t="str">
        <f t="shared" si="40"/>
        <v/>
      </c>
      <c r="CZ24" s="47" t="str">
        <f>IFERROR(1/(1/SUMIFS(PP!$H:$H,PP!$C:$C,$B24,PP!$D:$D,$C24)),"")</f>
        <v/>
      </c>
      <c r="DA24" s="33" t="str">
        <f t="shared" si="26"/>
        <v/>
      </c>
      <c r="DB24" s="19" t="str">
        <f t="shared" si="27"/>
        <v/>
      </c>
      <c r="DC24" s="411"/>
      <c r="DD24" s="417"/>
      <c r="DE24" s="414"/>
      <c r="DF24" s="411"/>
      <c r="DG24" s="409"/>
      <c r="DH24" s="410"/>
      <c r="DI24" s="410"/>
      <c r="DJ24" s="417"/>
      <c r="DK24" s="410"/>
      <c r="DL24" s="412"/>
      <c r="DM24" s="410"/>
      <c r="DN24" s="410"/>
      <c r="DO24" s="410"/>
      <c r="DP24" s="410"/>
      <c r="DQ24" s="410"/>
      <c r="DR24" s="417"/>
      <c r="DS24" s="417"/>
      <c r="DT24" s="417"/>
      <c r="DU24" s="417"/>
      <c r="DV24" s="411"/>
      <c r="DW24" s="415"/>
      <c r="DX24" s="415"/>
      <c r="DY24" s="415"/>
      <c r="DZ24" s="417"/>
      <c r="EA24" s="417"/>
      <c r="EB24" s="416"/>
      <c r="EC24" s="417"/>
      <c r="ED24" s="417"/>
      <c r="EE24" s="411"/>
      <c r="EF24" s="409"/>
      <c r="EG24" s="409"/>
      <c r="EH24" s="409"/>
      <c r="EI24" s="417"/>
      <c r="EJ24" s="417"/>
      <c r="EK24" s="417"/>
      <c r="EL24" s="417"/>
      <c r="EM24" s="415"/>
      <c r="EN24" s="415"/>
      <c r="EO24" s="415"/>
      <c r="EP24" s="415"/>
      <c r="EQ24" s="416"/>
      <c r="ER24" s="424"/>
      <c r="ES24" s="411"/>
      <c r="ET24" s="409"/>
      <c r="EU24" s="417"/>
      <c r="EV24" s="417"/>
      <c r="EW24" s="415"/>
      <c r="EX24" s="415"/>
      <c r="EY24" s="411"/>
      <c r="EZ24" s="417"/>
      <c r="FA24" s="415"/>
      <c r="FB24" s="411"/>
      <c r="FC24" s="417"/>
      <c r="FD24" s="419"/>
    </row>
    <row r="25" spans="1:160"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P25" s="19">
        <f t="shared" si="1"/>
        <v>0.9</v>
      </c>
      <c r="Q25" s="36" t="str">
        <f t="shared" si="2"/>
        <v/>
      </c>
      <c r="R25" s="19">
        <f t="shared" si="3"/>
        <v>1</v>
      </c>
      <c r="S25" s="60" t="str">
        <f t="shared" si="4"/>
        <v/>
      </c>
      <c r="T25" s="33" t="str">
        <f t="shared" si="5"/>
        <v/>
      </c>
      <c r="U25" s="19" t="str">
        <f t="shared" si="6"/>
        <v/>
      </c>
      <c r="V25" s="149">
        <v>0.98</v>
      </c>
      <c r="W25" s="19">
        <v>0.98</v>
      </c>
      <c r="X25" s="36" t="str">
        <f t="shared" si="7"/>
        <v/>
      </c>
      <c r="Y25" s="19">
        <v>1</v>
      </c>
      <c r="Z25" s="33" t="str">
        <f t="shared" si="8"/>
        <v/>
      </c>
      <c r="AA25" s="149">
        <v>0.7</v>
      </c>
      <c r="AB25" s="36" t="str">
        <f t="shared" si="9"/>
        <v/>
      </c>
      <c r="AC25" s="19">
        <v>0.95</v>
      </c>
      <c r="AD25" s="33" t="str">
        <f t="shared" si="10"/>
        <v/>
      </c>
      <c r="AE25" s="149">
        <v>0.95</v>
      </c>
      <c r="AF25" s="33" t="str">
        <f t="shared" si="11"/>
        <v/>
      </c>
      <c r="AG25" s="149">
        <v>0.95</v>
      </c>
      <c r="AH25" s="33" t="str">
        <f t="shared" si="12"/>
        <v/>
      </c>
      <c r="AI25" s="149" t="str">
        <f>IFERROR(1/(1/SUMIFS(PMTCT!$AC:$AC,PMTCT!$C:$C,$B25,PMTCT!$D:$D,$C25))/SUM($E25),"")</f>
        <v/>
      </c>
      <c r="AJ25" s="19" t="str">
        <f>IFERROR(1/(1/SUMIFS(PMTCT!$AS:$AS,PMTCT!$C:$C,$B25,PMTCT!$D:$D,$C25))/SUM($E25),"")</f>
        <v/>
      </c>
      <c r="AK25" s="19" t="str">
        <f>IFERROR(1/(1/SUMIFS(TB!$P:$P,TB!$C:$C,$B25,TB!$D:$D,$C25))/SUM($E25),"")</f>
        <v/>
      </c>
      <c r="AL25" s="410"/>
      <c r="AM25" s="19" t="str">
        <f>IFERROR(1/(1/SUMIFS(HTS!$X:$X,HTS!$C:$C,$B25,HTS!$D:$D,$C25))/SUM($E25),"")</f>
        <v/>
      </c>
      <c r="AN25" s="19" t="str">
        <f>IFERROR(1/(1/SUMIFS(HTS!$AA:$AA,HTS!$C:$C,$B25,HTS!$D:$D,$C25))/SUM($E25),"")</f>
        <v/>
      </c>
      <c r="AO25" s="19" t="str">
        <f>IFERROR(1/(1/SUMIFS(HTS!$AD:$AD,HTS!$C:$C,$B25,HTS!$D:$D,$C25))/SUM($E25),"")</f>
        <v/>
      </c>
      <c r="AP25" s="19" t="str">
        <f>IFERROR(1/(1/SUMIFS(HTS!$AG:$AG,HTS!$C:$C,$B25,HTS!$D:$D,$C25))/SUM($E25),"")</f>
        <v/>
      </c>
      <c r="AQ25" s="19" t="str">
        <f>IFERROR(1/(1/SUMIFS(HTS!$AJ:$AJ,HTS!$C:$C,$B25,HTS!$D:$D,$C25))/SUM($E25),"")</f>
        <v/>
      </c>
      <c r="AR25" s="388" t="str">
        <f t="shared" si="22"/>
        <v/>
      </c>
      <c r="AS25" s="389" t="str">
        <f t="shared" si="23"/>
        <v/>
      </c>
      <c r="AT25" s="389" t="str">
        <f t="shared" si="13"/>
        <v/>
      </c>
      <c r="AU25" s="414"/>
      <c r="AV25" s="389" t="str">
        <f t="shared" si="14"/>
        <v/>
      </c>
      <c r="AW25" s="389" t="str">
        <f t="shared" si="15"/>
        <v/>
      </c>
      <c r="AX25" s="389" t="str">
        <f t="shared" si="16"/>
        <v/>
      </c>
      <c r="AY25" s="389" t="str">
        <f t="shared" si="17"/>
        <v/>
      </c>
      <c r="AZ25" s="389" t="str">
        <f t="shared" si="18"/>
        <v/>
      </c>
      <c r="BA25" s="19" t="str">
        <f t="shared" si="19"/>
        <v/>
      </c>
      <c r="BB25" s="47" t="str">
        <f>IFERROR(1/(1/SUMIFS(HTS!$BA:$BA,HTS!$C:$C,$B25,HTS!$D:$D,$C25)),"")</f>
        <v/>
      </c>
      <c r="BC25" s="11" t="str">
        <f t="shared" si="28"/>
        <v/>
      </c>
      <c r="BD25" s="11" t="str">
        <f t="shared" si="29"/>
        <v/>
      </c>
      <c r="BE25" s="33" t="str">
        <f t="shared" si="30"/>
        <v/>
      </c>
      <c r="BF25" s="47" t="str">
        <f>IFERROR(1/(1/SUMIFS(HTS!$AY:$AY,HTS!$C:$C,$B25,HTS!$D:$D,$C25)),"")</f>
        <v/>
      </c>
      <c r="BG25" s="33" t="str">
        <f t="shared" si="25"/>
        <v/>
      </c>
      <c r="BH25" s="19" t="str">
        <f t="shared" si="24"/>
        <v/>
      </c>
      <c r="BI25" s="47" t="str">
        <f>IFERROR(1/(1/SUMIFS(PMTCT!$AB:$AB,PMTCT!$C:$C,$B25,PMTCT!$D:$D,$C25)),"")</f>
        <v/>
      </c>
      <c r="BJ25" s="36" t="str">
        <f>IFERROR(1/(1/SUMIFS(PMTCT!$AC:$AC,PMTCT!$C:$C,$B25,PMTCT!$D:$D,$C25)),"")</f>
        <v/>
      </c>
      <c r="BK25" s="36" t="str">
        <f>IFERROR(1/(1/SUMIFS(PMTCT!$AD:$AD,PMTCT!$C:$C,$B25,PMTCT!$D:$D,$C25)),"")</f>
        <v/>
      </c>
      <c r="BL25" s="36">
        <f t="shared" si="31"/>
        <v>0</v>
      </c>
      <c r="BM25" s="33" t="str">
        <f t="shared" si="32"/>
        <v/>
      </c>
      <c r="BN25" s="33" t="str">
        <f t="shared" si="33"/>
        <v/>
      </c>
      <c r="BO25" s="33" t="str">
        <f t="shared" si="34"/>
        <v/>
      </c>
      <c r="BP25" s="36">
        <f t="shared" si="35"/>
        <v>0</v>
      </c>
      <c r="BQ25" s="19" t="str">
        <f t="shared" si="36"/>
        <v/>
      </c>
      <c r="BR25" s="47" t="str">
        <f>IFERROR(1/(1/SUMIFS(PMTCT!$AJ:$AJ,PMTCT!$C:$C,$B25,PMTCT!$D:$D,$C25)),"")</f>
        <v/>
      </c>
      <c r="BS25" s="36" t="str">
        <f>IFERROR(1/(1/SUMIFS(PMTCT!$AK:$AK,PMTCT!$C:$C,$B25,PMTCT!$D:$D,$C25)),"")</f>
        <v/>
      </c>
      <c r="BT25" s="366">
        <f>$AG25</f>
        <v>0.95</v>
      </c>
      <c r="BU25" s="33" t="str">
        <f>IF(SUM($BR25)=0,"",$BM25)</f>
        <v/>
      </c>
      <c r="BV25" s="33" t="str">
        <f>IF(SUM($AH25)=0,"",IF(AND($AI25="",SUM($AH25)&gt;0),"&lt;- Enter Linkage Rate",ROUND($BN25*$BT25,0)))</f>
        <v/>
      </c>
      <c r="CF25" s="448"/>
      <c r="CG25" s="449"/>
      <c r="CH25" s="270">
        <f t="shared" si="20"/>
        <v>0.95</v>
      </c>
      <c r="CJ25" s="33" t="str">
        <f t="shared" si="21"/>
        <v/>
      </c>
      <c r="CT25" s="47" t="str">
        <f>IFERROR(1/(1/SUMIFS(PrEP!$L:$L,PrEP!$C:$C,$B25,PrEP!$D:$D,$C25)),"")</f>
        <v/>
      </c>
      <c r="CU25" s="36" t="str">
        <f>IFERROR(1/(1/SUMIFS(PrEP!$O:$O,PrEP!$C:$C,$B25,PrEP!$D:$D,$C25)),"")</f>
        <v/>
      </c>
      <c r="CV25" s="33" t="str">
        <f t="shared" si="37"/>
        <v/>
      </c>
      <c r="CW25" s="33" t="str">
        <f t="shared" si="38"/>
        <v/>
      </c>
      <c r="CX25" s="19" t="str">
        <f t="shared" si="39"/>
        <v/>
      </c>
      <c r="CY25" s="19" t="str">
        <f t="shared" si="40"/>
        <v/>
      </c>
      <c r="CZ25" s="47" t="str">
        <f>IFERROR(1/(1/SUMIFS(PP!$H:$H,PP!$C:$C,$B25,PP!$D:$D,$C25)),"")</f>
        <v/>
      </c>
      <c r="DA25" s="33" t="str">
        <f t="shared" si="26"/>
        <v/>
      </c>
      <c r="DB25" s="19" t="str">
        <f t="shared" si="27"/>
        <v/>
      </c>
      <c r="DC25" s="411"/>
      <c r="DD25" s="417"/>
      <c r="DE25" s="414"/>
      <c r="DF25" s="47" t="str">
        <f>IFERROR(1/(1/SUMIFS(CXCA!$M:$M,CXCA!$C:$C,$B25,CXCA!$D:$D,$C25)),"")</f>
        <v/>
      </c>
      <c r="DG25" s="36" t="str">
        <f>IF(SUM($DF25)=0,"",$DF25/SUM(SUMIFS(CXCA!$H:$H,CXCA!$C:$C,$B25,CXCA!$D:$D,$C25),SUMIFS(CXCA!$I:$I,CXCA!$C:$C,$B25,CXCA!$D:$D,$C25)))</f>
        <v/>
      </c>
      <c r="DH25" s="19">
        <v>0.33</v>
      </c>
      <c r="DI25" s="19">
        <v>1</v>
      </c>
      <c r="DJ25" s="33" t="str">
        <f>IF(SUM($G25)=0,"",ROUND($G25*$DH25+$X25*$DI25,0))</f>
        <v/>
      </c>
      <c r="DK25" s="19" t="str">
        <f>IF(SUM($DJ25)=0,"",SUM($DJ25)/(SUM($G25)+SUM($X25)))</f>
        <v/>
      </c>
      <c r="DL25" s="412"/>
      <c r="DM25" s="410"/>
      <c r="DN25" s="410"/>
      <c r="DO25" s="410"/>
      <c r="DP25" s="410"/>
      <c r="DQ25" s="410"/>
      <c r="DR25" s="417"/>
      <c r="DS25" s="417"/>
      <c r="DT25" s="417"/>
      <c r="DU25" s="417"/>
      <c r="DV25" s="411"/>
      <c r="DW25" s="415"/>
      <c r="DX25" s="415"/>
      <c r="DY25" s="415"/>
      <c r="DZ25" s="417"/>
      <c r="EA25" s="417"/>
      <c r="EB25" s="416"/>
      <c r="EC25" s="417"/>
      <c r="ED25" s="417"/>
      <c r="EE25" s="411"/>
      <c r="EF25" s="409"/>
      <c r="EG25" s="409"/>
      <c r="EH25" s="409"/>
      <c r="EI25" s="417"/>
      <c r="EJ25" s="417"/>
      <c r="EK25" s="417"/>
      <c r="EL25" s="417"/>
      <c r="EM25" s="415"/>
      <c r="EN25" s="415"/>
      <c r="EO25" s="415"/>
      <c r="EP25" s="415"/>
      <c r="EQ25" s="416"/>
      <c r="ER25" s="424"/>
      <c r="ES25" s="411"/>
      <c r="ET25" s="409"/>
      <c r="EU25" s="417"/>
      <c r="EV25" s="417"/>
      <c r="EW25" s="415"/>
      <c r="EX25" s="415"/>
      <c r="EY25" s="411"/>
      <c r="EZ25" s="417"/>
      <c r="FA25" s="415"/>
      <c r="FB25" s="411"/>
      <c r="FC25" s="417"/>
      <c r="FD25" s="419"/>
    </row>
    <row r="26" spans="1:160"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P26" s="19">
        <f t="shared" si="1"/>
        <v>0.9</v>
      </c>
      <c r="Q26" s="36" t="str">
        <f t="shared" si="2"/>
        <v/>
      </c>
      <c r="R26" s="19">
        <f t="shared" si="3"/>
        <v>1</v>
      </c>
      <c r="S26" s="60" t="str">
        <f t="shared" si="4"/>
        <v/>
      </c>
      <c r="T26" s="33" t="str">
        <f t="shared" si="5"/>
        <v/>
      </c>
      <c r="U26" s="19" t="str">
        <f t="shared" si="6"/>
        <v/>
      </c>
      <c r="V26" s="149">
        <v>0.98</v>
      </c>
      <c r="W26" s="19">
        <v>0.98</v>
      </c>
      <c r="X26" s="36" t="str">
        <f t="shared" si="7"/>
        <v/>
      </c>
      <c r="Y26" s="19">
        <v>1</v>
      </c>
      <c r="Z26" s="33" t="str">
        <f t="shared" si="8"/>
        <v/>
      </c>
      <c r="AA26" s="149">
        <v>0.7</v>
      </c>
      <c r="AB26" s="36" t="str">
        <f t="shared" si="9"/>
        <v/>
      </c>
      <c r="AC26" s="19">
        <v>0.95</v>
      </c>
      <c r="AD26" s="33" t="str">
        <f t="shared" si="10"/>
        <v/>
      </c>
      <c r="AE26" s="149">
        <v>0.95</v>
      </c>
      <c r="AF26" s="33" t="str">
        <f t="shared" si="11"/>
        <v/>
      </c>
      <c r="AG26" s="149">
        <v>0.95</v>
      </c>
      <c r="AH26" s="33" t="str">
        <f t="shared" si="12"/>
        <v/>
      </c>
      <c r="AI26" s="412"/>
      <c r="AJ26" s="410"/>
      <c r="AK26" s="19" t="str">
        <f>IFERROR(1/(1/SUMIFS(TB!$P:$P,TB!$C:$C,$B26,TB!$D:$D,$C26))/SUM($E26),"")</f>
        <v/>
      </c>
      <c r="AL26" s="19" t="str">
        <f>IFERROR(1/(1/SUMIFS(VMMC!$AA:$AA,VMMC!$C:$C,$B26,VMMC!$D:$D,$C26))/SUM($E26),"")</f>
        <v/>
      </c>
      <c r="AM26" s="19" t="str">
        <f>IFERROR(1/(1/SUMIFS(HTS!$X:$X,HTS!$C:$C,$B26,HTS!$D:$D,$C26))/SUM($E26),"")</f>
        <v/>
      </c>
      <c r="AN26" s="19" t="str">
        <f>IFERROR(1/(1/SUMIFS(HTS!$AA:$AA,HTS!$C:$C,$B26,HTS!$D:$D,$C26))/SUM($E26),"")</f>
        <v/>
      </c>
      <c r="AO26" s="19" t="str">
        <f>IFERROR(1/(1/SUMIFS(HTS!$AD:$AD,HTS!$C:$C,$B26,HTS!$D:$D,$C26))/SUM($E26),"")</f>
        <v/>
      </c>
      <c r="AP26" s="19" t="str">
        <f>IFERROR(1/(1/SUMIFS(HTS!$AG:$AG,HTS!$C:$C,$B26,HTS!$D:$D,$C26))/SUM($E26),"")</f>
        <v/>
      </c>
      <c r="AQ26" s="19" t="str">
        <f>IFERROR(1/(1/SUMIFS(HTS!$AJ:$AJ,HTS!$C:$C,$B26,HTS!$D:$D,$C26))/SUM($E26),"")</f>
        <v/>
      </c>
      <c r="AR26" s="413"/>
      <c r="AS26" s="414"/>
      <c r="AT26" s="389" t="str">
        <f t="shared" si="13"/>
        <v/>
      </c>
      <c r="AU26" s="389" t="str">
        <f t="shared" si="41"/>
        <v/>
      </c>
      <c r="AV26" s="389" t="str">
        <f t="shared" si="14"/>
        <v/>
      </c>
      <c r="AW26" s="389" t="str">
        <f t="shared" si="15"/>
        <v/>
      </c>
      <c r="AX26" s="389" t="str">
        <f t="shared" si="16"/>
        <v/>
      </c>
      <c r="AY26" s="389" t="str">
        <f t="shared" si="17"/>
        <v/>
      </c>
      <c r="AZ26" s="389" t="str">
        <f t="shared" si="18"/>
        <v/>
      </c>
      <c r="BA26" s="19" t="str">
        <f t="shared" si="19"/>
        <v/>
      </c>
      <c r="BB26" s="47" t="str">
        <f>IFERROR(1/(1/SUMIFS(HTS!$BA:$BA,HTS!$C:$C,$B26,HTS!$D:$D,$C26)),"")</f>
        <v/>
      </c>
      <c r="BC26" s="11" t="str">
        <f t="shared" si="28"/>
        <v/>
      </c>
      <c r="BD26" s="11" t="str">
        <f t="shared" si="29"/>
        <v/>
      </c>
      <c r="BE26" s="33" t="str">
        <f t="shared" si="30"/>
        <v/>
      </c>
      <c r="BF26" s="47" t="str">
        <f>IFERROR(1/(1/SUMIFS(HTS!$AY:$AY,HTS!$C:$C,$B26,HTS!$D:$D,$C26)),"")</f>
        <v/>
      </c>
      <c r="BG26" s="33" t="str">
        <f t="shared" si="25"/>
        <v/>
      </c>
      <c r="BH26" s="19" t="str">
        <f t="shared" si="24"/>
        <v/>
      </c>
      <c r="BI26" s="411"/>
      <c r="BJ26" s="409"/>
      <c r="BK26" s="409"/>
      <c r="BL26" s="409"/>
      <c r="BM26" s="417"/>
      <c r="BN26" s="417"/>
      <c r="BO26" s="417"/>
      <c r="BP26" s="409"/>
      <c r="BQ26" s="410"/>
      <c r="BR26" s="411"/>
      <c r="BS26" s="409"/>
      <c r="BT26" s="435"/>
      <c r="BU26" s="417"/>
      <c r="BV26" s="417"/>
      <c r="BW26" s="411"/>
      <c r="BX26" s="409"/>
      <c r="BY26" s="409"/>
      <c r="BZ26" s="409"/>
      <c r="CA26" s="417"/>
      <c r="CB26" s="417"/>
      <c r="CC26" s="417"/>
      <c r="CD26" s="409"/>
      <c r="CE26" s="415"/>
      <c r="CF26" s="448"/>
      <c r="CG26" s="449"/>
      <c r="CH26" s="270">
        <f t="shared" si="20"/>
        <v>0.95</v>
      </c>
      <c r="CJ26" s="33" t="str">
        <f t="shared" si="21"/>
        <v/>
      </c>
      <c r="CT26" s="47" t="str">
        <f>IFERROR(1/(1/SUMIFS(PrEP!$L:$L,PrEP!$C:$C,$B26,PrEP!$D:$D,$C26)),"")</f>
        <v/>
      </c>
      <c r="CU26" s="36" t="str">
        <f>IFERROR(1/(1/SUMIFS(PrEP!$O:$O,PrEP!$C:$C,$B26,PrEP!$D:$D,$C26)),"")</f>
        <v/>
      </c>
      <c r="CV26" s="33" t="str">
        <f t="shared" si="37"/>
        <v/>
      </c>
      <c r="CW26" s="33" t="str">
        <f t="shared" si="38"/>
        <v/>
      </c>
      <c r="CX26" s="19" t="str">
        <f t="shared" si="39"/>
        <v/>
      </c>
      <c r="CY26" s="19" t="str">
        <f t="shared" si="40"/>
        <v/>
      </c>
      <c r="CZ26" s="47" t="str">
        <f>IFERROR(1/(1/SUMIFS(PP!$H:$H,PP!$C:$C,$B26,PP!$D:$D,$C26)),"")</f>
        <v/>
      </c>
      <c r="DA26" s="33" t="str">
        <f t="shared" si="26"/>
        <v/>
      </c>
      <c r="DB26" s="19" t="str">
        <f t="shared" si="27"/>
        <v/>
      </c>
      <c r="DC26" s="411"/>
      <c r="DD26" s="417"/>
      <c r="DE26" s="414"/>
      <c r="DF26" s="411"/>
      <c r="DG26" s="409"/>
      <c r="DH26" s="410"/>
      <c r="DI26" s="410"/>
      <c r="DJ26" s="417"/>
      <c r="DK26" s="410"/>
      <c r="DL26" s="412"/>
      <c r="DM26" s="410"/>
      <c r="DN26" s="410"/>
      <c r="DO26" s="410"/>
      <c r="DP26" s="410"/>
      <c r="DQ26" s="410"/>
      <c r="DR26" s="417"/>
      <c r="DS26" s="417"/>
      <c r="DT26" s="417"/>
      <c r="DU26" s="417"/>
      <c r="DV26" s="411"/>
      <c r="DW26" s="415"/>
      <c r="DX26" s="415"/>
      <c r="DY26" s="415"/>
      <c r="DZ26" s="417"/>
      <c r="EA26" s="417"/>
      <c r="EB26" s="416"/>
      <c r="EC26" s="417"/>
      <c r="ED26" s="417"/>
      <c r="EE26" s="411"/>
      <c r="EF26" s="409"/>
      <c r="EG26" s="409"/>
      <c r="EH26" s="409"/>
      <c r="EI26" s="417"/>
      <c r="EJ26" s="417"/>
      <c r="EK26" s="417"/>
      <c r="EL26" s="417"/>
      <c r="EM26" s="415"/>
      <c r="EN26" s="415"/>
      <c r="EO26" s="415"/>
      <c r="EP26" s="415"/>
      <c r="EQ26" s="416"/>
      <c r="ER26" s="424"/>
      <c r="ES26" s="411"/>
      <c r="ET26" s="409"/>
      <c r="EU26" s="417"/>
      <c r="EV26" s="417"/>
      <c r="EW26" s="415"/>
      <c r="EX26" s="415"/>
      <c r="EY26" s="411"/>
      <c r="EZ26" s="417"/>
      <c r="FA26" s="415"/>
      <c r="FB26" s="411"/>
      <c r="FC26" s="417"/>
      <c r="FD26" s="419"/>
    </row>
    <row r="27" spans="1:160"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P27" s="19">
        <f t="shared" si="1"/>
        <v>0.9</v>
      </c>
      <c r="Q27" s="36" t="str">
        <f t="shared" si="2"/>
        <v/>
      </c>
      <c r="R27" s="19">
        <f t="shared" si="3"/>
        <v>1</v>
      </c>
      <c r="S27" s="60" t="str">
        <f t="shared" si="4"/>
        <v/>
      </c>
      <c r="T27" s="33" t="str">
        <f t="shared" si="5"/>
        <v/>
      </c>
      <c r="U27" s="19" t="str">
        <f t="shared" si="6"/>
        <v/>
      </c>
      <c r="V27" s="149">
        <v>0.98</v>
      </c>
      <c r="W27" s="19">
        <v>0.98</v>
      </c>
      <c r="X27" s="36" t="str">
        <f t="shared" si="7"/>
        <v/>
      </c>
      <c r="Y27" s="19">
        <v>1</v>
      </c>
      <c r="Z27" s="33" t="str">
        <f t="shared" si="8"/>
        <v/>
      </c>
      <c r="AA27" s="149">
        <v>0.7</v>
      </c>
      <c r="AB27" s="36" t="str">
        <f t="shared" si="9"/>
        <v/>
      </c>
      <c r="AC27" s="19">
        <v>0.95</v>
      </c>
      <c r="AD27" s="33" t="str">
        <f t="shared" si="10"/>
        <v/>
      </c>
      <c r="AE27" s="149">
        <v>0.95</v>
      </c>
      <c r="AF27" s="33" t="str">
        <f t="shared" si="11"/>
        <v/>
      </c>
      <c r="AG27" s="149">
        <v>0.95</v>
      </c>
      <c r="AH27" s="33" t="str">
        <f t="shared" si="12"/>
        <v/>
      </c>
      <c r="AI27" s="149" t="str">
        <f>IFERROR(1/(1/SUMIFS(PMTCT!$AC:$AC,PMTCT!$C:$C,$B27,PMTCT!$D:$D,$C27))/SUM($E27),"")</f>
        <v/>
      </c>
      <c r="AJ27" s="19" t="str">
        <f>IFERROR(1/(1/SUMIFS(PMTCT!$AS:$AS,PMTCT!$C:$C,$B27,PMTCT!$D:$D,$C27))/SUM($E27),"")</f>
        <v/>
      </c>
      <c r="AK27" s="19" t="str">
        <f>IFERROR(1/(1/SUMIFS(TB!$P:$P,TB!$C:$C,$B27,TB!$D:$D,$C27))/SUM($E27),"")</f>
        <v/>
      </c>
      <c r="AL27" s="410"/>
      <c r="AM27" s="19" t="str">
        <f>IFERROR(1/(1/SUMIFS(HTS!$X:$X,HTS!$C:$C,$B27,HTS!$D:$D,$C27))/SUM($E27),"")</f>
        <v/>
      </c>
      <c r="AN27" s="19" t="str">
        <f>IFERROR(1/(1/SUMIFS(HTS!$AA:$AA,HTS!$C:$C,$B27,HTS!$D:$D,$C27))/SUM($E27),"")</f>
        <v/>
      </c>
      <c r="AO27" s="19" t="str">
        <f>IFERROR(1/(1/SUMIFS(HTS!$AD:$AD,HTS!$C:$C,$B27,HTS!$D:$D,$C27))/SUM($E27),"")</f>
        <v/>
      </c>
      <c r="AP27" s="19" t="str">
        <f>IFERROR(1/(1/SUMIFS(HTS!$AG:$AG,HTS!$C:$C,$B27,HTS!$D:$D,$C27))/SUM($E27),"")</f>
        <v/>
      </c>
      <c r="AQ27" s="19" t="str">
        <f>IFERROR(1/(1/SUMIFS(HTS!$AJ:$AJ,HTS!$C:$C,$B27,HTS!$D:$D,$C27))/SUM($E27),"")</f>
        <v/>
      </c>
      <c r="AR27" s="388" t="str">
        <f t="shared" si="22"/>
        <v/>
      </c>
      <c r="AS27" s="389" t="str">
        <f t="shared" si="23"/>
        <v/>
      </c>
      <c r="AT27" s="389" t="str">
        <f t="shared" si="13"/>
        <v/>
      </c>
      <c r="AU27" s="414"/>
      <c r="AV27" s="389" t="str">
        <f t="shared" si="14"/>
        <v/>
      </c>
      <c r="AW27" s="389" t="str">
        <f t="shared" si="15"/>
        <v/>
      </c>
      <c r="AX27" s="389" t="str">
        <f t="shared" si="16"/>
        <v/>
      </c>
      <c r="AY27" s="389" t="str">
        <f t="shared" si="17"/>
        <v/>
      </c>
      <c r="AZ27" s="389" t="str">
        <f t="shared" si="18"/>
        <v/>
      </c>
      <c r="BA27" s="19" t="str">
        <f t="shared" si="19"/>
        <v/>
      </c>
      <c r="BB27" s="47" t="str">
        <f>IFERROR(1/(1/SUMIFS(HTS!$BA:$BA,HTS!$C:$C,$B27,HTS!$D:$D,$C27)),"")</f>
        <v/>
      </c>
      <c r="BC27" s="11" t="str">
        <f t="shared" si="28"/>
        <v/>
      </c>
      <c r="BD27" s="11" t="str">
        <f t="shared" si="29"/>
        <v/>
      </c>
      <c r="BE27" s="33" t="str">
        <f t="shared" si="30"/>
        <v/>
      </c>
      <c r="BF27" s="47" t="str">
        <f>IFERROR(1/(1/SUMIFS(HTS!$AY:$AY,HTS!$C:$C,$B27,HTS!$D:$D,$C27)),"")</f>
        <v/>
      </c>
      <c r="BG27" s="33" t="str">
        <f t="shared" si="25"/>
        <v/>
      </c>
      <c r="BH27" s="19" t="str">
        <f t="shared" si="24"/>
        <v/>
      </c>
      <c r="BI27" s="47" t="str">
        <f>IFERROR(1/(1/SUMIFS(PMTCT!$AB:$AB,PMTCT!$C:$C,$B27,PMTCT!$D:$D,$C27)),"")</f>
        <v/>
      </c>
      <c r="BJ27" s="36" t="str">
        <f>IFERROR(1/(1/SUMIFS(PMTCT!$AC:$AC,PMTCT!$C:$C,$B27,PMTCT!$D:$D,$C27)),"")</f>
        <v/>
      </c>
      <c r="BK27" s="36" t="str">
        <f>IFERROR(1/(1/SUMIFS(PMTCT!$AD:$AD,PMTCT!$C:$C,$B27,PMTCT!$D:$D,$C27)),"")</f>
        <v/>
      </c>
      <c r="BL27" s="36">
        <f t="shared" si="31"/>
        <v>0</v>
      </c>
      <c r="BM27" s="33" t="str">
        <f t="shared" si="32"/>
        <v/>
      </c>
      <c r="BN27" s="33" t="str">
        <f t="shared" si="33"/>
        <v/>
      </c>
      <c r="BO27" s="33" t="str">
        <f t="shared" si="34"/>
        <v/>
      </c>
      <c r="BP27" s="36">
        <f t="shared" si="35"/>
        <v>0</v>
      </c>
      <c r="BQ27" s="19" t="str">
        <f t="shared" si="36"/>
        <v/>
      </c>
      <c r="BR27" s="47" t="str">
        <f>IFERROR(1/(1/SUMIFS(PMTCT!$AJ:$AJ,PMTCT!$C:$C,$B27,PMTCT!$D:$D,$C27)),"")</f>
        <v/>
      </c>
      <c r="BS27" s="36" t="str">
        <f>IFERROR(1/(1/SUMIFS(PMTCT!$AK:$AK,PMTCT!$C:$C,$B27,PMTCT!$D:$D,$C27)),"")</f>
        <v/>
      </c>
      <c r="BT27" s="366">
        <f>$AG27</f>
        <v>0.95</v>
      </c>
      <c r="BU27" s="33" t="str">
        <f>IF(SUM($BR27)=0,"",$BM27)</f>
        <v/>
      </c>
      <c r="BV27" s="33" t="str">
        <f>IF(SUM($AH27)=0,"",IF(AND($AI27="",SUM($AH27)&gt;0),"&lt;- Enter Linkage Rate",ROUND($BN27*$BT27,0)))</f>
        <v/>
      </c>
      <c r="CF27" s="448"/>
      <c r="CG27" s="449"/>
      <c r="CH27" s="270">
        <f t="shared" si="20"/>
        <v>0.95</v>
      </c>
      <c r="CJ27" s="33" t="str">
        <f t="shared" si="21"/>
        <v/>
      </c>
      <c r="CT27" s="47" t="str">
        <f>IFERROR(1/(1/SUMIFS(PrEP!$L:$L,PrEP!$C:$C,$B27,PrEP!$D:$D,$C27)),"")</f>
        <v/>
      </c>
      <c r="CU27" s="36" t="str">
        <f>IFERROR(1/(1/SUMIFS(PrEP!$O:$O,PrEP!$C:$C,$B27,PrEP!$D:$D,$C27)),"")</f>
        <v/>
      </c>
      <c r="CV27" s="33" t="str">
        <f t="shared" si="37"/>
        <v/>
      </c>
      <c r="CW27" s="33" t="str">
        <f t="shared" si="38"/>
        <v/>
      </c>
      <c r="CX27" s="19" t="str">
        <f t="shared" si="39"/>
        <v/>
      </c>
      <c r="CY27" s="19" t="str">
        <f t="shared" si="40"/>
        <v/>
      </c>
      <c r="CZ27" s="47" t="str">
        <f>IFERROR(1/(1/SUMIFS(PP!$H:$H,PP!$C:$C,$B27,PP!$D:$D,$C27)),"")</f>
        <v/>
      </c>
      <c r="DA27" s="33" t="str">
        <f t="shared" si="26"/>
        <v/>
      </c>
      <c r="DB27" s="19" t="str">
        <f t="shared" si="27"/>
        <v/>
      </c>
      <c r="DC27" s="411"/>
      <c r="DD27" s="417"/>
      <c r="DE27" s="414"/>
      <c r="DF27" s="411"/>
      <c r="DG27" s="409"/>
      <c r="DH27" s="410"/>
      <c r="DI27" s="410"/>
      <c r="DJ27" s="417"/>
      <c r="DK27" s="410"/>
      <c r="DL27" s="412"/>
      <c r="DM27" s="410"/>
      <c r="DN27" s="410"/>
      <c r="DO27" s="410"/>
      <c r="DP27" s="410"/>
      <c r="DQ27" s="410"/>
      <c r="DR27" s="417"/>
      <c r="DS27" s="417"/>
      <c r="DT27" s="417"/>
      <c r="DU27" s="417"/>
      <c r="DV27" s="411"/>
      <c r="DW27" s="415"/>
      <c r="DX27" s="415"/>
      <c r="DY27" s="415"/>
      <c r="DZ27" s="417"/>
      <c r="EA27" s="417"/>
      <c r="EB27" s="416"/>
      <c r="EC27" s="417"/>
      <c r="ED27" s="417"/>
      <c r="EE27" s="411"/>
      <c r="EF27" s="409"/>
      <c r="EG27" s="409"/>
      <c r="EH27" s="409"/>
      <c r="EI27" s="417"/>
      <c r="EJ27" s="417"/>
      <c r="EK27" s="417"/>
      <c r="EL27" s="417"/>
      <c r="EM27" s="415"/>
      <c r="EN27" s="415"/>
      <c r="EO27" s="415"/>
      <c r="EP27" s="415"/>
      <c r="EQ27" s="416"/>
      <c r="ER27" s="424"/>
      <c r="ES27" s="411"/>
      <c r="ET27" s="409"/>
      <c r="EU27" s="417"/>
      <c r="EV27" s="417"/>
      <c r="EW27" s="415"/>
      <c r="EX27" s="415"/>
      <c r="EY27" s="411"/>
      <c r="EZ27" s="417"/>
      <c r="FA27" s="415"/>
      <c r="FB27" s="411"/>
      <c r="FC27" s="417"/>
      <c r="FD27" s="419"/>
    </row>
    <row r="28" spans="1:160"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P28" s="19">
        <f t="shared" si="1"/>
        <v>0.9</v>
      </c>
      <c r="Q28" s="36" t="str">
        <f>IFERROR(1/(1/IF(SUM($N28)=0,SUM($G28),ROUND(SUM($N28)*SUM($P28),0))),"")</f>
        <v/>
      </c>
      <c r="R28" s="19">
        <f t="shared" si="3"/>
        <v>1</v>
      </c>
      <c r="S28" s="60" t="str">
        <f t="shared" si="4"/>
        <v/>
      </c>
      <c r="T28" s="33" t="str">
        <f t="shared" si="5"/>
        <v/>
      </c>
      <c r="U28" s="19" t="str">
        <f t="shared" si="6"/>
        <v/>
      </c>
      <c r="V28" s="149">
        <v>0.98</v>
      </c>
      <c r="W28" s="19">
        <v>0.98</v>
      </c>
      <c r="X28" s="36" t="str">
        <f t="shared" si="7"/>
        <v/>
      </c>
      <c r="Y28" s="19">
        <v>1</v>
      </c>
      <c r="Z28" s="33" t="str">
        <f t="shared" si="8"/>
        <v/>
      </c>
      <c r="AA28" s="149">
        <v>0.7</v>
      </c>
      <c r="AB28" s="36" t="str">
        <f t="shared" si="9"/>
        <v/>
      </c>
      <c r="AC28" s="19">
        <v>0.95</v>
      </c>
      <c r="AD28" s="33" t="str">
        <f t="shared" si="10"/>
        <v/>
      </c>
      <c r="AE28" s="149">
        <v>0.95</v>
      </c>
      <c r="AF28" s="33" t="str">
        <f t="shared" si="11"/>
        <v/>
      </c>
      <c r="AG28" s="149">
        <v>0.95</v>
      </c>
      <c r="AH28" s="33" t="str">
        <f t="shared" si="12"/>
        <v/>
      </c>
      <c r="AI28" s="412"/>
      <c r="AJ28" s="410"/>
      <c r="AK28" s="19" t="str">
        <f>IFERROR(1/(1/SUMIFS(TB!$P:$P,TB!$C:$C,$B28,TB!$D:$D,$C28))/SUM($E28),"")</f>
        <v/>
      </c>
      <c r="AL28" s="19" t="str">
        <f>IFERROR(1/(1/SUMIFS(VMMC!$AA:$AA,VMMC!$C:$C,$B28,VMMC!$D:$D,$C28))/SUM($E28),"")</f>
        <v/>
      </c>
      <c r="AM28" s="19" t="str">
        <f>IFERROR(1/(1/SUMIFS(HTS!$X:$X,HTS!$C:$C,$B28,HTS!$D:$D,$C28))/SUM($E28),"")</f>
        <v/>
      </c>
      <c r="AN28" s="19" t="str">
        <f>IFERROR(1/(1/SUMIFS(HTS!$AA:$AA,HTS!$C:$C,$B28,HTS!$D:$D,$C28))/SUM($E28),"")</f>
        <v/>
      </c>
      <c r="AO28" s="19" t="str">
        <f>IFERROR(1/(1/SUMIFS(HTS!$AD:$AD,HTS!$C:$C,$B28,HTS!$D:$D,$C28))/SUM($E28),"")</f>
        <v/>
      </c>
      <c r="AP28" s="19" t="str">
        <f>IFERROR(1/(1/SUMIFS(HTS!$AG:$AG,HTS!$C:$C,$B28,HTS!$D:$D,$C28))/SUM($E28),"")</f>
        <v/>
      </c>
      <c r="AQ28" s="19" t="str">
        <f>IFERROR(1/(1/SUMIFS(HTS!$AJ:$AJ,HTS!$C:$C,$B28,HTS!$D:$D,$C28))/SUM($E28),"")</f>
        <v/>
      </c>
      <c r="AR28" s="413"/>
      <c r="AS28" s="414"/>
      <c r="AT28" s="389" t="str">
        <f t="shared" si="13"/>
        <v/>
      </c>
      <c r="AU28" s="389" t="str">
        <f t="shared" si="41"/>
        <v/>
      </c>
      <c r="AV28" s="389" t="str">
        <f t="shared" si="14"/>
        <v/>
      </c>
      <c r="AW28" s="389" t="str">
        <f t="shared" si="15"/>
        <v/>
      </c>
      <c r="AX28" s="389" t="str">
        <f t="shared" si="16"/>
        <v/>
      </c>
      <c r="AY28" s="389" t="str">
        <f t="shared" si="17"/>
        <v/>
      </c>
      <c r="AZ28" s="389" t="str">
        <f t="shared" si="18"/>
        <v/>
      </c>
      <c r="BA28" s="19" t="str">
        <f t="shared" si="19"/>
        <v/>
      </c>
      <c r="BB28" s="47" t="str">
        <f>IFERROR(1/(1/SUMIFS(HTS!$BA:$BA,HTS!$C:$C,$B28,HTS!$D:$D,$C28)),"")</f>
        <v/>
      </c>
      <c r="BC28" s="11" t="str">
        <f t="shared" si="28"/>
        <v/>
      </c>
      <c r="BD28" s="11" t="str">
        <f t="shared" si="29"/>
        <v/>
      </c>
      <c r="BE28" s="33" t="str">
        <f t="shared" si="30"/>
        <v/>
      </c>
      <c r="BF28" s="47" t="str">
        <f>IFERROR(1/(1/SUMIFS(HTS!$AY:$AY,HTS!$C:$C,$B28,HTS!$D:$D,$C28)),"")</f>
        <v/>
      </c>
      <c r="BG28" s="33" t="str">
        <f t="shared" si="25"/>
        <v/>
      </c>
      <c r="BH28" s="19" t="str">
        <f t="shared" si="24"/>
        <v/>
      </c>
      <c r="BI28" s="411"/>
      <c r="BJ28" s="409"/>
      <c r="BK28" s="409"/>
      <c r="BL28" s="409"/>
      <c r="BM28" s="417"/>
      <c r="BN28" s="417"/>
      <c r="BO28" s="417"/>
      <c r="BP28" s="409"/>
      <c r="BQ28" s="410"/>
      <c r="BR28" s="411"/>
      <c r="BS28" s="409"/>
      <c r="BT28" s="435"/>
      <c r="BU28" s="417"/>
      <c r="BV28" s="417"/>
      <c r="BW28" s="411"/>
      <c r="BX28" s="409"/>
      <c r="BY28" s="409"/>
      <c r="BZ28" s="409"/>
      <c r="CA28" s="417"/>
      <c r="CB28" s="417"/>
      <c r="CC28" s="417"/>
      <c r="CD28" s="409"/>
      <c r="CE28" s="415"/>
      <c r="CF28" s="448"/>
      <c r="CG28" s="449"/>
      <c r="CH28" s="270">
        <f t="shared" si="20"/>
        <v>0.95</v>
      </c>
      <c r="CJ28" s="33" t="str">
        <f t="shared" si="21"/>
        <v/>
      </c>
      <c r="CT28" s="47" t="str">
        <f>IFERROR(1/(1/SUMIFS(PrEP!$L:$L,PrEP!$C:$C,$B28,PrEP!$D:$D,$C28)),"")</f>
        <v/>
      </c>
      <c r="CU28" s="36" t="str">
        <f>IFERROR(1/(1/SUMIFS(PrEP!$O:$O,PrEP!$C:$C,$B28,PrEP!$D:$D,$C28)),"")</f>
        <v/>
      </c>
      <c r="CV28" s="33" t="str">
        <f t="shared" si="37"/>
        <v/>
      </c>
      <c r="CW28" s="33" t="str">
        <f t="shared" si="38"/>
        <v/>
      </c>
      <c r="CX28" s="19" t="str">
        <f t="shared" si="39"/>
        <v/>
      </c>
      <c r="CY28" s="19" t="str">
        <f t="shared" si="40"/>
        <v/>
      </c>
      <c r="CZ28" s="47" t="str">
        <f>IFERROR(1/(1/SUMIFS(PP!$H:$H,PP!$C:$C,$B28,PP!$D:$D,$C28)),"")</f>
        <v/>
      </c>
      <c r="DA28" s="33" t="str">
        <f t="shared" si="26"/>
        <v/>
      </c>
      <c r="DB28" s="19" t="str">
        <f t="shared" si="27"/>
        <v/>
      </c>
      <c r="DC28" s="411"/>
      <c r="DD28" s="417"/>
      <c r="DE28" s="414"/>
      <c r="DF28" s="411"/>
      <c r="DG28" s="409"/>
      <c r="DH28" s="410"/>
      <c r="DI28" s="410"/>
      <c r="DJ28" s="417"/>
      <c r="DK28" s="410"/>
      <c r="DL28" s="412"/>
      <c r="DM28" s="410"/>
      <c r="DN28" s="410"/>
      <c r="DO28" s="410"/>
      <c r="DP28" s="410"/>
      <c r="DQ28" s="410"/>
      <c r="DR28" s="417"/>
      <c r="DS28" s="417"/>
      <c r="DT28" s="417"/>
      <c r="DU28" s="417"/>
      <c r="DV28" s="411"/>
      <c r="DW28" s="415"/>
      <c r="DX28" s="415"/>
      <c r="DY28" s="415"/>
      <c r="DZ28" s="417"/>
      <c r="EA28" s="417"/>
      <c r="EB28" s="416"/>
      <c r="EC28" s="417"/>
      <c r="ED28" s="417"/>
      <c r="EE28" s="411"/>
      <c r="EF28" s="409"/>
      <c r="EG28" s="409"/>
      <c r="EH28" s="409"/>
      <c r="EI28" s="417"/>
      <c r="EJ28" s="417"/>
      <c r="EK28" s="417"/>
      <c r="EL28" s="417"/>
      <c r="EM28" s="415"/>
      <c r="EN28" s="415"/>
      <c r="EO28" s="415"/>
      <c r="EP28" s="415"/>
      <c r="EQ28" s="416"/>
      <c r="ER28" s="424"/>
      <c r="ES28" s="411"/>
      <c r="ET28" s="409"/>
      <c r="EU28" s="417"/>
      <c r="EV28" s="417"/>
      <c r="EW28" s="415"/>
      <c r="EX28" s="415"/>
      <c r="EY28" s="411"/>
      <c r="EZ28" s="417"/>
      <c r="FA28" s="415"/>
      <c r="FB28" s="411"/>
      <c r="FC28" s="417"/>
      <c r="FD28" s="419"/>
    </row>
    <row r="29" spans="1:160"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2">IFERROR(1/(1/SUM($J29)+SUM($M29)),"")</f>
        <v/>
      </c>
      <c r="P29" s="19">
        <f t="shared" si="1"/>
        <v>0.9</v>
      </c>
      <c r="Q29" s="36" t="str">
        <f>IFERROR(1/(1/IF(SUM($N29)=0,SUM($G29),ROUND(SUM($N29)*SUM($P29),0))),"")</f>
        <v/>
      </c>
      <c r="R29" s="19">
        <f>IF(SUM($K29)=0,1,SUM($G29)/$K29)</f>
        <v>1</v>
      </c>
      <c r="S29" s="60" t="str">
        <f t="shared" si="4"/>
        <v/>
      </c>
      <c r="T29" s="33" t="str">
        <f t="shared" si="5"/>
        <v/>
      </c>
      <c r="U29" s="19" t="str">
        <f>IF(SUM($N29)=0,"",SUM($T29)/$N29)</f>
        <v/>
      </c>
      <c r="V29" s="149">
        <v>0.98</v>
      </c>
      <c r="W29" s="19">
        <v>0.98</v>
      </c>
      <c r="X29" s="36" t="str">
        <f t="shared" si="7"/>
        <v/>
      </c>
      <c r="Y29" s="19">
        <v>1</v>
      </c>
      <c r="Z29" s="33" t="str">
        <f t="shared" si="8"/>
        <v/>
      </c>
      <c r="AA29" s="149">
        <v>0.7</v>
      </c>
      <c r="AB29" s="36" t="str">
        <f t="shared" si="9"/>
        <v/>
      </c>
      <c r="AC29" s="19">
        <v>0.95</v>
      </c>
      <c r="AD29" s="33" t="str">
        <f t="shared" si="10"/>
        <v/>
      </c>
      <c r="AE29" s="149">
        <v>0.95</v>
      </c>
      <c r="AF29" s="33" t="str">
        <f t="shared" si="11"/>
        <v/>
      </c>
      <c r="AG29" s="149">
        <v>0.95</v>
      </c>
      <c r="AH29" s="33" t="str">
        <f t="shared" si="12"/>
        <v/>
      </c>
      <c r="AI29" s="412"/>
      <c r="AJ29" s="410"/>
      <c r="AK29" s="410"/>
      <c r="AL29" s="410"/>
      <c r="AM29" s="410"/>
      <c r="AN29" s="410"/>
      <c r="AO29" s="410"/>
      <c r="AP29" s="410"/>
      <c r="AQ29" s="410"/>
      <c r="AR29" s="413"/>
      <c r="AS29" s="414"/>
      <c r="AT29" s="414"/>
      <c r="AU29" s="414"/>
      <c r="AV29" s="414"/>
      <c r="AW29" s="414"/>
      <c r="AX29" s="414"/>
      <c r="AY29" s="414"/>
      <c r="AZ29" s="414"/>
      <c r="BA29" s="410"/>
      <c r="BB29" s="47" t="str">
        <f>IFERROR(1/(1/SUMIFS(KP!$AN:$AN,KP!$C:$C,$D29)),"")</f>
        <v/>
      </c>
      <c r="BC29" s="11" t="str">
        <f t="shared" si="28"/>
        <v/>
      </c>
      <c r="BD29" s="11" t="str">
        <f t="shared" si="29"/>
        <v/>
      </c>
      <c r="BE29" s="33" t="str">
        <f t="shared" si="30"/>
        <v/>
      </c>
      <c r="BF29" s="47" t="str">
        <f>IFERROR(1/(1/SUMIFS(KP!$AP:$AP,KP!$C:$C,$D29)),"")</f>
        <v/>
      </c>
      <c r="BG29" s="33" t="str">
        <f t="shared" si="25"/>
        <v/>
      </c>
      <c r="BH29" s="19" t="str">
        <f t="shared" si="24"/>
        <v/>
      </c>
      <c r="BI29" s="411"/>
      <c r="BJ29" s="409"/>
      <c r="BK29" s="409"/>
      <c r="BL29" s="409"/>
      <c r="BM29" s="417"/>
      <c r="BN29" s="417"/>
      <c r="BO29" s="417"/>
      <c r="BP29" s="409"/>
      <c r="BQ29" s="410"/>
      <c r="BR29" s="411"/>
      <c r="BS29" s="409"/>
      <c r="BT29" s="435"/>
      <c r="BU29" s="417"/>
      <c r="BV29" s="417"/>
      <c r="BW29" s="411"/>
      <c r="BX29" s="409"/>
      <c r="BY29" s="409"/>
      <c r="BZ29" s="409"/>
      <c r="CA29" s="417"/>
      <c r="CB29" s="417"/>
      <c r="CC29" s="417"/>
      <c r="CD29" s="409"/>
      <c r="CE29" s="415"/>
      <c r="CF29" s="411"/>
      <c r="CG29" s="409"/>
      <c r="CH29" s="436"/>
      <c r="CI29" s="417"/>
      <c r="CJ29" s="417"/>
      <c r="CK29" s="411"/>
      <c r="CL29" s="409"/>
      <c r="CM29" s="409"/>
      <c r="CN29" s="409"/>
      <c r="CO29" s="409"/>
      <c r="CP29" s="409"/>
      <c r="CQ29" s="409"/>
      <c r="CR29" s="409"/>
      <c r="CS29" s="415"/>
      <c r="CT29" s="47" t="str">
        <f>IFERROR(1/(1/SUMIFS(KP!$K:$K,KP!$C:$C,$D29)),"")</f>
        <v/>
      </c>
      <c r="CU29" s="36" t="str">
        <f>IFERROR(1/(1/SUMIFS(KP!$I:$I,KP!$C:$C,$D29)),"")</f>
        <v/>
      </c>
      <c r="CV29" s="33" t="str">
        <f t="shared" ref="CV29:CV33" si="43">CT29</f>
        <v/>
      </c>
      <c r="CW29" s="33" t="str">
        <f t="shared" ref="CW29:CW33" si="44">CU29</f>
        <v/>
      </c>
      <c r="CX29" s="19" t="str">
        <f t="shared" si="39"/>
        <v/>
      </c>
      <c r="CY29" s="19" t="str">
        <f t="shared" si="40"/>
        <v/>
      </c>
      <c r="CZ29" s="411"/>
      <c r="DA29" s="417"/>
      <c r="DB29" s="410"/>
      <c r="DC29" s="47" t="str">
        <f>IFERROR(1/(1/SUMIFS(KP!$M:$M,KP!$C:$C,$D29)),"")</f>
        <v/>
      </c>
      <c r="DD29" s="33" t="str">
        <f>DC29</f>
        <v/>
      </c>
      <c r="DE29" s="19" t="str">
        <f>IF(SUM($DC29)=0,"",(SUM($DD29)-$DC29)/$DC29)</f>
        <v/>
      </c>
      <c r="DF29" s="411"/>
      <c r="DG29" s="409"/>
      <c r="DH29" s="410"/>
      <c r="DI29" s="410"/>
      <c r="DJ29" s="417"/>
      <c r="DK29" s="410"/>
      <c r="DL29" s="412"/>
      <c r="DM29" s="410"/>
      <c r="DN29" s="410"/>
      <c r="DO29" s="410"/>
      <c r="DP29" s="410"/>
      <c r="DQ29" s="410"/>
      <c r="DR29" s="417"/>
      <c r="DS29" s="417"/>
      <c r="DT29" s="417"/>
      <c r="DU29" s="417"/>
      <c r="DV29" s="411"/>
      <c r="DW29" s="415"/>
      <c r="DX29" s="415"/>
      <c r="DY29" s="415"/>
      <c r="DZ29" s="417"/>
      <c r="EA29" s="417"/>
      <c r="EB29" s="416"/>
      <c r="EC29" s="417"/>
      <c r="ED29" s="417"/>
      <c r="EE29" s="411"/>
      <c r="EF29" s="409"/>
      <c r="EG29" s="409"/>
      <c r="EH29" s="409"/>
      <c r="EI29" s="417"/>
      <c r="EJ29" s="417"/>
      <c r="EK29" s="417"/>
      <c r="EL29" s="417"/>
      <c r="EM29" s="415"/>
      <c r="EN29" s="415"/>
      <c r="EO29" s="415"/>
      <c r="EP29" s="415"/>
      <c r="EQ29" s="416"/>
      <c r="ER29" s="424"/>
      <c r="ES29" s="411"/>
      <c r="ET29" s="409"/>
      <c r="EU29" s="417"/>
      <c r="EV29" s="417"/>
      <c r="EW29" s="415"/>
      <c r="EX29" s="415"/>
      <c r="EY29" s="411"/>
      <c r="EZ29" s="417"/>
      <c r="FA29" s="415"/>
      <c r="FB29" s="411"/>
      <c r="FC29" s="417"/>
      <c r="FD29" s="419"/>
    </row>
    <row r="30" spans="1:160"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2"/>
        <v/>
      </c>
      <c r="P30" s="19">
        <f t="shared" si="1"/>
        <v>0.9</v>
      </c>
      <c r="Q30" s="36" t="str">
        <f t="shared" si="2"/>
        <v/>
      </c>
      <c r="R30" s="19">
        <f t="shared" si="3"/>
        <v>1</v>
      </c>
      <c r="S30" s="60" t="str">
        <f t="shared" si="4"/>
        <v/>
      </c>
      <c r="T30" s="33" t="str">
        <f t="shared" si="5"/>
        <v/>
      </c>
      <c r="U30" s="19" t="str">
        <f t="shared" si="6"/>
        <v/>
      </c>
      <c r="V30" s="149">
        <v>0.98</v>
      </c>
      <c r="W30" s="19">
        <v>0.98</v>
      </c>
      <c r="X30" s="36" t="str">
        <f t="shared" si="7"/>
        <v/>
      </c>
      <c r="Y30" s="19">
        <v>1</v>
      </c>
      <c r="Z30" s="33" t="str">
        <f t="shared" si="8"/>
        <v/>
      </c>
      <c r="AA30" s="149">
        <v>0.7</v>
      </c>
      <c r="AB30" s="36" t="str">
        <f t="shared" si="9"/>
        <v/>
      </c>
      <c r="AC30" s="19">
        <v>0.95</v>
      </c>
      <c r="AD30" s="33" t="str">
        <f t="shared" si="10"/>
        <v/>
      </c>
      <c r="AE30" s="149">
        <v>0.95</v>
      </c>
      <c r="AF30" s="33" t="str">
        <f t="shared" si="11"/>
        <v/>
      </c>
      <c r="AG30" s="149">
        <v>0.95</v>
      </c>
      <c r="AH30" s="33" t="str">
        <f t="shared" si="12"/>
        <v/>
      </c>
      <c r="AI30" s="412"/>
      <c r="AJ30" s="410"/>
      <c r="AK30" s="410"/>
      <c r="AL30" s="410"/>
      <c r="AM30" s="410"/>
      <c r="AN30" s="410"/>
      <c r="AO30" s="410"/>
      <c r="AP30" s="410"/>
      <c r="AQ30" s="410"/>
      <c r="AR30" s="413"/>
      <c r="AS30" s="414"/>
      <c r="AT30" s="414"/>
      <c r="AU30" s="414"/>
      <c r="AV30" s="414"/>
      <c r="AW30" s="414"/>
      <c r="AX30" s="414"/>
      <c r="AY30" s="414"/>
      <c r="AZ30" s="414"/>
      <c r="BA30" s="410"/>
      <c r="BB30" s="47" t="str">
        <f>IFERROR(1/(1/SUMIFS(KP!$AN:$AN,KP!$C:$C,$D30)),"")</f>
        <v/>
      </c>
      <c r="BC30" s="11" t="str">
        <f t="shared" si="28"/>
        <v/>
      </c>
      <c r="BD30" s="11" t="str">
        <f t="shared" si="29"/>
        <v/>
      </c>
      <c r="BE30" s="33" t="str">
        <f t="shared" si="30"/>
        <v/>
      </c>
      <c r="BF30" s="47" t="str">
        <f>IFERROR(1/(1/SUMIFS(KP!$AP:$AP,KP!$C:$C,$D30)),"")</f>
        <v/>
      </c>
      <c r="BG30" s="33" t="str">
        <f t="shared" si="25"/>
        <v/>
      </c>
      <c r="BH30" s="19" t="str">
        <f t="shared" si="24"/>
        <v/>
      </c>
      <c r="BI30" s="411"/>
      <c r="BJ30" s="409"/>
      <c r="BK30" s="409"/>
      <c r="BL30" s="409"/>
      <c r="BM30" s="417"/>
      <c r="BN30" s="417"/>
      <c r="BO30" s="417"/>
      <c r="BP30" s="409"/>
      <c r="BQ30" s="410"/>
      <c r="BR30" s="411"/>
      <c r="BS30" s="409"/>
      <c r="BT30" s="435"/>
      <c r="BU30" s="417"/>
      <c r="BV30" s="417"/>
      <c r="BW30" s="411"/>
      <c r="BX30" s="409"/>
      <c r="BY30" s="409"/>
      <c r="BZ30" s="409"/>
      <c r="CA30" s="417"/>
      <c r="CB30" s="417"/>
      <c r="CC30" s="417"/>
      <c r="CD30" s="409"/>
      <c r="CE30" s="415"/>
      <c r="CF30" s="411"/>
      <c r="CG30" s="409"/>
      <c r="CH30" s="436"/>
      <c r="CI30" s="417"/>
      <c r="CJ30" s="417"/>
      <c r="CK30" s="411"/>
      <c r="CL30" s="409"/>
      <c r="CM30" s="409"/>
      <c r="CN30" s="409"/>
      <c r="CO30" s="409"/>
      <c r="CP30" s="409"/>
      <c r="CQ30" s="409"/>
      <c r="CR30" s="409"/>
      <c r="CS30" s="415"/>
      <c r="CT30" s="47" t="str">
        <f>IFERROR(1/(1/SUMIFS(KP!$K:$K,KP!$C:$C,$D30)),"")</f>
        <v/>
      </c>
      <c r="CU30" s="36" t="str">
        <f>IFERROR(1/(1/SUMIFS(KP!$I:$I,KP!$C:$C,$D30)),"")</f>
        <v/>
      </c>
      <c r="CV30" s="33" t="str">
        <f t="shared" si="43"/>
        <v/>
      </c>
      <c r="CW30" s="33" t="str">
        <f t="shared" si="44"/>
        <v/>
      </c>
      <c r="CX30" s="19" t="str">
        <f t="shared" si="39"/>
        <v/>
      </c>
      <c r="CY30" s="19" t="str">
        <f t="shared" si="40"/>
        <v/>
      </c>
      <c r="CZ30" s="411"/>
      <c r="DA30" s="417"/>
      <c r="DB30" s="410"/>
      <c r="DC30" s="47" t="str">
        <f>IFERROR(1/(1/SUMIFS(KP!$M:$M,KP!$C:$C,$D30)),"")</f>
        <v/>
      </c>
      <c r="DD30" s="33" t="str">
        <f t="shared" ref="DD30:DD33" si="45">DC30</f>
        <v/>
      </c>
      <c r="DE30" s="19" t="str">
        <f>IF(SUM($DC30)=0,"",(SUM($DD30)-$DC30)/$DC30)</f>
        <v/>
      </c>
      <c r="DF30" s="411"/>
      <c r="DG30" s="409"/>
      <c r="DH30" s="410"/>
      <c r="DI30" s="410"/>
      <c r="DJ30" s="417"/>
      <c r="DK30" s="410"/>
      <c r="DL30" s="412"/>
      <c r="DM30" s="410"/>
      <c r="DN30" s="410"/>
      <c r="DO30" s="410"/>
      <c r="DP30" s="410"/>
      <c r="DQ30" s="410"/>
      <c r="DR30" s="417"/>
      <c r="DS30" s="417"/>
      <c r="DT30" s="417"/>
      <c r="DU30" s="417"/>
      <c r="DV30" s="411"/>
      <c r="DW30" s="415"/>
      <c r="DX30" s="415"/>
      <c r="DY30" s="415"/>
      <c r="DZ30" s="417"/>
      <c r="EA30" s="417"/>
      <c r="EB30" s="416"/>
      <c r="EC30" s="417"/>
      <c r="ED30" s="417"/>
      <c r="EE30" s="411"/>
      <c r="EF30" s="409"/>
      <c r="EG30" s="409"/>
      <c r="EH30" s="409"/>
      <c r="EI30" s="417"/>
      <c r="EJ30" s="417"/>
      <c r="EK30" s="417"/>
      <c r="EL30" s="417"/>
      <c r="EM30" s="415"/>
      <c r="EN30" s="415"/>
      <c r="EO30" s="415"/>
      <c r="EP30" s="415"/>
      <c r="EQ30" s="416"/>
      <c r="ER30" s="424"/>
      <c r="ES30" s="411"/>
      <c r="ET30" s="409"/>
      <c r="EU30" s="417"/>
      <c r="EV30" s="417"/>
      <c r="EW30" s="415"/>
      <c r="EX30" s="415"/>
      <c r="EY30" s="411"/>
      <c r="EZ30" s="417"/>
      <c r="FA30" s="415"/>
      <c r="FB30" s="411"/>
      <c r="FC30" s="417"/>
      <c r="FD30" s="419"/>
    </row>
    <row r="31" spans="1:160"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2"/>
        <v/>
      </c>
      <c r="P31" s="19">
        <f t="shared" si="1"/>
        <v>0.9</v>
      </c>
      <c r="Q31" s="36" t="str">
        <f t="shared" si="2"/>
        <v/>
      </c>
      <c r="R31" s="19">
        <f t="shared" si="3"/>
        <v>1</v>
      </c>
      <c r="S31" s="60" t="str">
        <f t="shared" si="4"/>
        <v/>
      </c>
      <c r="T31" s="33" t="str">
        <f t="shared" si="5"/>
        <v/>
      </c>
      <c r="U31" s="19" t="str">
        <f t="shared" si="6"/>
        <v/>
      </c>
      <c r="V31" s="149">
        <v>0.98</v>
      </c>
      <c r="W31" s="19">
        <v>0.98</v>
      </c>
      <c r="X31" s="36" t="str">
        <f t="shared" si="7"/>
        <v/>
      </c>
      <c r="Y31" s="19">
        <v>1</v>
      </c>
      <c r="Z31" s="33" t="str">
        <f t="shared" si="8"/>
        <v/>
      </c>
      <c r="AA31" s="149">
        <v>0.7</v>
      </c>
      <c r="AB31" s="36" t="str">
        <f t="shared" si="9"/>
        <v/>
      </c>
      <c r="AC31" s="19">
        <v>0.95</v>
      </c>
      <c r="AD31" s="33" t="str">
        <f t="shared" si="10"/>
        <v/>
      </c>
      <c r="AE31" s="149">
        <v>0.95</v>
      </c>
      <c r="AF31" s="33" t="str">
        <f t="shared" si="11"/>
        <v/>
      </c>
      <c r="AG31" s="149">
        <v>0.95</v>
      </c>
      <c r="AH31" s="33" t="str">
        <f t="shared" si="12"/>
        <v/>
      </c>
      <c r="AI31" s="412"/>
      <c r="AJ31" s="410"/>
      <c r="AK31" s="410"/>
      <c r="AL31" s="410"/>
      <c r="AM31" s="410"/>
      <c r="AN31" s="410"/>
      <c r="AO31" s="410"/>
      <c r="AP31" s="410"/>
      <c r="AQ31" s="410"/>
      <c r="AR31" s="413"/>
      <c r="AS31" s="414"/>
      <c r="AT31" s="414"/>
      <c r="AU31" s="414"/>
      <c r="AV31" s="414"/>
      <c r="AW31" s="414"/>
      <c r="AX31" s="414"/>
      <c r="AY31" s="414"/>
      <c r="AZ31" s="414"/>
      <c r="BA31" s="410"/>
      <c r="BB31" s="47" t="str">
        <f>IFERROR(1/(1/SUMIFS(KP!$AN:$AN,KP!$C:$C,$D31)),"")</f>
        <v/>
      </c>
      <c r="BC31" s="11" t="str">
        <f t="shared" si="28"/>
        <v/>
      </c>
      <c r="BD31" s="11" t="str">
        <f t="shared" si="29"/>
        <v/>
      </c>
      <c r="BE31" s="33" t="str">
        <f t="shared" si="30"/>
        <v/>
      </c>
      <c r="BF31" s="47" t="str">
        <f>IFERROR(1/(1/SUMIFS(KP!$AP:$AP,KP!$C:$C,$D31)),"")</f>
        <v/>
      </c>
      <c r="BG31" s="33" t="str">
        <f t="shared" si="25"/>
        <v/>
      </c>
      <c r="BH31" s="19" t="str">
        <f t="shared" si="24"/>
        <v/>
      </c>
      <c r="BI31" s="411"/>
      <c r="BJ31" s="409"/>
      <c r="BK31" s="409"/>
      <c r="BL31" s="409"/>
      <c r="BM31" s="417"/>
      <c r="BN31" s="417"/>
      <c r="BO31" s="417"/>
      <c r="BP31" s="409"/>
      <c r="BQ31" s="410"/>
      <c r="BR31" s="411"/>
      <c r="BS31" s="409"/>
      <c r="BT31" s="435"/>
      <c r="BU31" s="417"/>
      <c r="BV31" s="417"/>
      <c r="BW31" s="411"/>
      <c r="BX31" s="409"/>
      <c r="BY31" s="409"/>
      <c r="BZ31" s="409"/>
      <c r="CA31" s="417"/>
      <c r="CB31" s="417"/>
      <c r="CC31" s="417"/>
      <c r="CD31" s="409"/>
      <c r="CE31" s="415"/>
      <c r="CF31" s="411"/>
      <c r="CG31" s="409"/>
      <c r="CH31" s="436"/>
      <c r="CI31" s="417"/>
      <c r="CJ31" s="417"/>
      <c r="CK31" s="411"/>
      <c r="CL31" s="409"/>
      <c r="CM31" s="409"/>
      <c r="CN31" s="409"/>
      <c r="CO31" s="409"/>
      <c r="CP31" s="409"/>
      <c r="CQ31" s="409"/>
      <c r="CR31" s="409"/>
      <c r="CS31" s="415"/>
      <c r="CT31" s="47" t="str">
        <f>IFERROR(1/(1/SUMIFS(KP!$K:$K,KP!$C:$C,$D31)),"")</f>
        <v/>
      </c>
      <c r="CU31" s="36" t="str">
        <f>IFERROR(1/(1/SUMIFS(KP!$I:$I,KP!$C:$C,$D31)),"")</f>
        <v/>
      </c>
      <c r="CV31" s="33" t="str">
        <f t="shared" si="43"/>
        <v/>
      </c>
      <c r="CW31" s="33" t="str">
        <f t="shared" si="44"/>
        <v/>
      </c>
      <c r="CX31" s="19" t="str">
        <f t="shared" si="39"/>
        <v/>
      </c>
      <c r="CY31" s="19" t="str">
        <f t="shared" si="40"/>
        <v/>
      </c>
      <c r="CZ31" s="411"/>
      <c r="DA31" s="417"/>
      <c r="DB31" s="410"/>
      <c r="DC31" s="47" t="str">
        <f>IFERROR(1/(1/SUMIFS(KP!$M:$M,KP!$C:$C,$D31)),"")</f>
        <v/>
      </c>
      <c r="DD31" s="33" t="str">
        <f t="shared" si="45"/>
        <v/>
      </c>
      <c r="DE31" s="19" t="str">
        <f>IF(SUM($DC31)=0,"",(SUM($DD31)-$DC31)/$DC31)</f>
        <v/>
      </c>
      <c r="DF31" s="411"/>
      <c r="DG31" s="409"/>
      <c r="DH31" s="410"/>
      <c r="DI31" s="410"/>
      <c r="DJ31" s="417"/>
      <c r="DK31" s="410"/>
      <c r="DL31" s="412"/>
      <c r="DM31" s="410"/>
      <c r="DN31" s="410"/>
      <c r="DO31" s="410"/>
      <c r="DP31" s="410"/>
      <c r="DQ31" s="410"/>
      <c r="DR31" s="417"/>
      <c r="DS31" s="417"/>
      <c r="DT31" s="417"/>
      <c r="DU31" s="417"/>
      <c r="DV31" s="411"/>
      <c r="DW31" s="415"/>
      <c r="DX31" s="415"/>
      <c r="DY31" s="415"/>
      <c r="DZ31" s="417"/>
      <c r="EA31" s="417"/>
      <c r="EB31" s="416"/>
      <c r="EC31" s="417"/>
      <c r="ED31" s="417"/>
      <c r="EE31" s="411"/>
      <c r="EF31" s="409"/>
      <c r="EG31" s="409"/>
      <c r="EH31" s="409"/>
      <c r="EI31" s="417"/>
      <c r="EJ31" s="417"/>
      <c r="EK31" s="417"/>
      <c r="EL31" s="417"/>
      <c r="EM31" s="415"/>
      <c r="EN31" s="415"/>
      <c r="EO31" s="415"/>
      <c r="EP31" s="415"/>
      <c r="EQ31" s="416"/>
      <c r="ER31" s="424"/>
      <c r="ES31" s="411"/>
      <c r="ET31" s="409"/>
      <c r="EU31" s="417"/>
      <c r="EV31" s="417"/>
      <c r="EW31" s="415"/>
      <c r="EX31" s="415"/>
      <c r="EY31" s="411"/>
      <c r="EZ31" s="417"/>
      <c r="FA31" s="415"/>
      <c r="FB31" s="411"/>
      <c r="FC31" s="417"/>
      <c r="FD31" s="419"/>
    </row>
    <row r="32" spans="1:160"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2"/>
        <v/>
      </c>
      <c r="P32" s="19">
        <f t="shared" si="1"/>
        <v>0.9</v>
      </c>
      <c r="Q32" s="36" t="str">
        <f t="shared" si="2"/>
        <v/>
      </c>
      <c r="R32" s="19">
        <f t="shared" si="3"/>
        <v>1</v>
      </c>
      <c r="S32" s="60" t="str">
        <f t="shared" si="4"/>
        <v/>
      </c>
      <c r="T32" s="33" t="str">
        <f t="shared" si="5"/>
        <v/>
      </c>
      <c r="U32" s="19" t="str">
        <f t="shared" si="6"/>
        <v/>
      </c>
      <c r="V32" s="149">
        <v>0.98</v>
      </c>
      <c r="W32" s="19">
        <v>0.98</v>
      </c>
      <c r="X32" s="36" t="str">
        <f t="shared" si="7"/>
        <v/>
      </c>
      <c r="Y32" s="19">
        <v>1</v>
      </c>
      <c r="Z32" s="33" t="str">
        <f t="shared" si="8"/>
        <v/>
      </c>
      <c r="AA32" s="149">
        <v>0.7</v>
      </c>
      <c r="AB32" s="36" t="str">
        <f t="shared" si="9"/>
        <v/>
      </c>
      <c r="AC32" s="19">
        <v>0.95</v>
      </c>
      <c r="AD32" s="33" t="str">
        <f t="shared" si="10"/>
        <v/>
      </c>
      <c r="AE32" s="149">
        <v>0.95</v>
      </c>
      <c r="AF32" s="33" t="str">
        <f t="shared" si="11"/>
        <v/>
      </c>
      <c r="AG32" s="149">
        <v>0.95</v>
      </c>
      <c r="AH32" s="33" t="str">
        <f t="shared" si="12"/>
        <v/>
      </c>
      <c r="AI32" s="412"/>
      <c r="AJ32" s="410"/>
      <c r="AK32" s="410"/>
      <c r="AL32" s="410"/>
      <c r="AM32" s="410"/>
      <c r="AN32" s="410"/>
      <c r="AO32" s="410"/>
      <c r="AP32" s="410"/>
      <c r="AQ32" s="410"/>
      <c r="AR32" s="413"/>
      <c r="AS32" s="414"/>
      <c r="AT32" s="414"/>
      <c r="AU32" s="414"/>
      <c r="AV32" s="414"/>
      <c r="AW32" s="414"/>
      <c r="AX32" s="414"/>
      <c r="AY32" s="414"/>
      <c r="AZ32" s="414"/>
      <c r="BA32" s="410"/>
      <c r="BB32" s="47" t="str">
        <f>IFERROR(1/(1/SUMIFS(KP!$AN:$AN,KP!$C:$C,$D32)),"")</f>
        <v/>
      </c>
      <c r="BC32" s="11" t="str">
        <f t="shared" si="28"/>
        <v/>
      </c>
      <c r="BD32" s="11" t="str">
        <f t="shared" si="29"/>
        <v/>
      </c>
      <c r="BE32" s="33" t="str">
        <f t="shared" si="30"/>
        <v/>
      </c>
      <c r="BF32" s="47" t="str">
        <f>IFERROR(1/(1/SUMIFS(KP!$AP:$AP,KP!$C:$C,$D32)),"")</f>
        <v/>
      </c>
      <c r="BG32" s="33" t="str">
        <f t="shared" si="25"/>
        <v/>
      </c>
      <c r="BH32" s="19" t="str">
        <f t="shared" si="24"/>
        <v/>
      </c>
      <c r="BI32" s="411"/>
      <c r="BJ32" s="409"/>
      <c r="BK32" s="409"/>
      <c r="BL32" s="409"/>
      <c r="BM32" s="417"/>
      <c r="BN32" s="417"/>
      <c r="BO32" s="417"/>
      <c r="BP32" s="409"/>
      <c r="BQ32" s="410"/>
      <c r="BR32" s="411"/>
      <c r="BS32" s="409"/>
      <c r="BT32" s="435"/>
      <c r="BU32" s="417"/>
      <c r="BV32" s="417"/>
      <c r="BW32" s="411"/>
      <c r="BX32" s="409"/>
      <c r="BY32" s="409"/>
      <c r="BZ32" s="409"/>
      <c r="CA32" s="417"/>
      <c r="CB32" s="417"/>
      <c r="CC32" s="417"/>
      <c r="CD32" s="409"/>
      <c r="CE32" s="415"/>
      <c r="CF32" s="411"/>
      <c r="CG32" s="409"/>
      <c r="CH32" s="436"/>
      <c r="CI32" s="417"/>
      <c r="CJ32" s="417"/>
      <c r="CK32" s="411"/>
      <c r="CL32" s="409"/>
      <c r="CM32" s="409"/>
      <c r="CN32" s="409"/>
      <c r="CO32" s="409"/>
      <c r="CP32" s="409"/>
      <c r="CQ32" s="409"/>
      <c r="CR32" s="409"/>
      <c r="CS32" s="415"/>
      <c r="CT32" s="47" t="str">
        <f>IFERROR(1/(1/SUMIFS(KP!$K:$K,KP!$C:$C,$D32)),"")</f>
        <v/>
      </c>
      <c r="CU32" s="36" t="str">
        <f>IFERROR(1/(1/SUMIFS(KP!$I:$I,KP!$C:$C,$D32)),"")</f>
        <v/>
      </c>
      <c r="CV32" s="33" t="str">
        <f t="shared" si="43"/>
        <v/>
      </c>
      <c r="CW32" s="33" t="str">
        <f t="shared" si="44"/>
        <v/>
      </c>
      <c r="CX32" s="19" t="str">
        <f t="shared" si="39"/>
        <v/>
      </c>
      <c r="CY32" s="19" t="str">
        <f t="shared" si="40"/>
        <v/>
      </c>
      <c r="CZ32" s="411"/>
      <c r="DA32" s="417"/>
      <c r="DB32" s="410"/>
      <c r="DC32" s="47" t="str">
        <f>IFERROR(1/(1/SUMIFS(KP!$M:$M,KP!$C:$C,$D32)),"")</f>
        <v/>
      </c>
      <c r="DD32" s="33" t="str">
        <f t="shared" si="45"/>
        <v/>
      </c>
      <c r="DE32" s="19" t="str">
        <f>IF(SUM($DC32)=0,"",(SUM($DD32)-$DC32)/$DC32)</f>
        <v/>
      </c>
      <c r="DF32" s="411"/>
      <c r="DG32" s="409"/>
      <c r="DH32" s="410"/>
      <c r="DI32" s="410"/>
      <c r="DJ32" s="417"/>
      <c r="DK32" s="410"/>
      <c r="DL32" s="412"/>
      <c r="DM32" s="410"/>
      <c r="DN32" s="410"/>
      <c r="DO32" s="410"/>
      <c r="DP32" s="410"/>
      <c r="DQ32" s="410"/>
      <c r="DR32" s="417"/>
      <c r="DS32" s="417"/>
      <c r="DT32" s="417"/>
      <c r="DU32" s="417"/>
      <c r="DV32" s="411"/>
      <c r="DW32" s="415"/>
      <c r="DX32" s="415"/>
      <c r="DY32" s="415"/>
      <c r="DZ32" s="417"/>
      <c r="EA32" s="417"/>
      <c r="EB32" s="416"/>
      <c r="EC32" s="417"/>
      <c r="ED32" s="417"/>
      <c r="EE32" s="411"/>
      <c r="EF32" s="409"/>
      <c r="EG32" s="409"/>
      <c r="EH32" s="409"/>
      <c r="EI32" s="417"/>
      <c r="EJ32" s="417"/>
      <c r="EK32" s="417"/>
      <c r="EL32" s="417"/>
      <c r="EM32" s="415"/>
      <c r="EN32" s="415"/>
      <c r="EO32" s="415"/>
      <c r="EP32" s="415"/>
      <c r="EQ32" s="416"/>
      <c r="ER32" s="424"/>
      <c r="ES32" s="411"/>
      <c r="ET32" s="409"/>
      <c r="EU32" s="417"/>
      <c r="EV32" s="417"/>
      <c r="EW32" s="415"/>
      <c r="EX32" s="415"/>
      <c r="EY32" s="411"/>
      <c r="EZ32" s="417"/>
      <c r="FA32" s="415"/>
      <c r="FB32" s="411"/>
      <c r="FC32" s="417"/>
      <c r="FD32" s="419"/>
    </row>
    <row r="33" spans="1:160"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2"/>
        <v/>
      </c>
      <c r="P33" s="19">
        <f t="shared" si="1"/>
        <v>0.9</v>
      </c>
      <c r="Q33" s="36" t="str">
        <f t="shared" si="2"/>
        <v/>
      </c>
      <c r="R33" s="19">
        <f t="shared" si="3"/>
        <v>1</v>
      </c>
      <c r="S33" s="60" t="str">
        <f t="shared" si="4"/>
        <v/>
      </c>
      <c r="T33" s="33" t="str">
        <f t="shared" si="5"/>
        <v/>
      </c>
      <c r="U33" s="19" t="str">
        <f t="shared" si="6"/>
        <v/>
      </c>
      <c r="V33" s="149">
        <v>0.98</v>
      </c>
      <c r="W33" s="19">
        <v>0.98</v>
      </c>
      <c r="X33" s="36" t="str">
        <f t="shared" si="7"/>
        <v/>
      </c>
      <c r="Y33" s="19">
        <v>1</v>
      </c>
      <c r="Z33" s="33" t="str">
        <f t="shared" si="8"/>
        <v/>
      </c>
      <c r="AA33" s="149">
        <v>0.7</v>
      </c>
      <c r="AB33" s="36" t="str">
        <f t="shared" si="9"/>
        <v/>
      </c>
      <c r="AC33" s="19">
        <v>0.95</v>
      </c>
      <c r="AD33" s="33" t="str">
        <f t="shared" si="10"/>
        <v/>
      </c>
      <c r="AE33" s="149">
        <v>0.95</v>
      </c>
      <c r="AF33" s="33" t="str">
        <f t="shared" si="11"/>
        <v/>
      </c>
      <c r="AG33" s="149">
        <v>0.95</v>
      </c>
      <c r="AH33" s="33" t="str">
        <f t="shared" si="12"/>
        <v/>
      </c>
      <c r="AI33" s="412"/>
      <c r="AJ33" s="410"/>
      <c r="AK33" s="410"/>
      <c r="AL33" s="410"/>
      <c r="AM33" s="410"/>
      <c r="AN33" s="410"/>
      <c r="AO33" s="410"/>
      <c r="AP33" s="410"/>
      <c r="AQ33" s="410"/>
      <c r="AR33" s="413"/>
      <c r="AS33" s="414"/>
      <c r="AT33" s="414"/>
      <c r="AU33" s="414"/>
      <c r="AV33" s="414"/>
      <c r="AW33" s="414"/>
      <c r="AX33" s="414"/>
      <c r="AY33" s="414"/>
      <c r="AZ33" s="414"/>
      <c r="BA33" s="410"/>
      <c r="BB33" s="47" t="str">
        <f>IFERROR(1/(1/SUMIFS(KP!$AN:$AN,KP!$C:$C,$D33)),"")</f>
        <v/>
      </c>
      <c r="BC33" s="11" t="str">
        <f t="shared" si="28"/>
        <v/>
      </c>
      <c r="BD33" s="11" t="str">
        <f t="shared" si="29"/>
        <v/>
      </c>
      <c r="BE33" s="33" t="str">
        <f t="shared" si="30"/>
        <v/>
      </c>
      <c r="BF33" s="47" t="str">
        <f>IFERROR(1/(1/SUMIFS(KP!$AP:$AP,KP!$C:$C,$D33)),"")</f>
        <v/>
      </c>
      <c r="BG33" s="33" t="str">
        <f t="shared" si="25"/>
        <v/>
      </c>
      <c r="BH33" s="19" t="str">
        <f t="shared" si="24"/>
        <v/>
      </c>
      <c r="BI33" s="411"/>
      <c r="BJ33" s="409"/>
      <c r="BK33" s="409"/>
      <c r="BL33" s="409"/>
      <c r="BM33" s="417"/>
      <c r="BN33" s="417"/>
      <c r="BO33" s="417"/>
      <c r="BP33" s="409"/>
      <c r="BQ33" s="410"/>
      <c r="BR33" s="411"/>
      <c r="BS33" s="409"/>
      <c r="BT33" s="435"/>
      <c r="BU33" s="417"/>
      <c r="BV33" s="417"/>
      <c r="BW33" s="411"/>
      <c r="BX33" s="409"/>
      <c r="BY33" s="409"/>
      <c r="BZ33" s="409"/>
      <c r="CA33" s="417"/>
      <c r="CB33" s="417"/>
      <c r="CC33" s="417"/>
      <c r="CD33" s="409"/>
      <c r="CE33" s="415"/>
      <c r="CF33" s="411"/>
      <c r="CG33" s="409"/>
      <c r="CH33" s="436"/>
      <c r="CI33" s="417"/>
      <c r="CJ33" s="417"/>
      <c r="CK33" s="411"/>
      <c r="CL33" s="409"/>
      <c r="CM33" s="409"/>
      <c r="CN33" s="409"/>
      <c r="CO33" s="409"/>
      <c r="CP33" s="409"/>
      <c r="CQ33" s="409"/>
      <c r="CR33" s="409"/>
      <c r="CS33" s="415"/>
      <c r="CT33" s="47" t="str">
        <f>IFERROR(1/(1/SUMIFS(KP!$K:$K,KP!$C:$C,$D33)),"")</f>
        <v/>
      </c>
      <c r="CU33" s="36" t="str">
        <f>IFERROR(1/(1/SUMIFS(KP!$I:$I,KP!$C:$C,$D33)),"")</f>
        <v/>
      </c>
      <c r="CV33" s="33" t="str">
        <f t="shared" si="43"/>
        <v/>
      </c>
      <c r="CW33" s="33" t="str">
        <f t="shared" si="44"/>
        <v/>
      </c>
      <c r="CX33" s="19" t="str">
        <f t="shared" si="39"/>
        <v/>
      </c>
      <c r="CY33" s="19" t="str">
        <f t="shared" si="40"/>
        <v/>
      </c>
      <c r="CZ33" s="411"/>
      <c r="DA33" s="417"/>
      <c r="DB33" s="410"/>
      <c r="DC33" s="47" t="str">
        <f>IFERROR(1/(1/SUMIFS(KP!$M:$M,KP!$C:$C,$D33)),"")</f>
        <v/>
      </c>
      <c r="DD33" s="33" t="str">
        <f t="shared" si="45"/>
        <v/>
      </c>
      <c r="DE33" s="19" t="str">
        <f>IF(SUM($DC33)=0,"",(SUM($DD33)-$DC33)/$DC33)</f>
        <v/>
      </c>
      <c r="DF33" s="411"/>
      <c r="DG33" s="409"/>
      <c r="DH33" s="410"/>
      <c r="DI33" s="410"/>
      <c r="DJ33" s="417"/>
      <c r="DK33" s="410"/>
      <c r="DL33" s="412"/>
      <c r="DM33" s="410"/>
      <c r="DN33" s="410"/>
      <c r="DO33" s="410"/>
      <c r="DP33" s="410"/>
      <c r="DQ33" s="410"/>
      <c r="DR33" s="417"/>
      <c r="DS33" s="417"/>
      <c r="DT33" s="417"/>
      <c r="DU33" s="417"/>
      <c r="DV33" s="411"/>
      <c r="DW33" s="415"/>
      <c r="DX33" s="415"/>
      <c r="DY33" s="415"/>
      <c r="DZ33" s="417"/>
      <c r="EA33" s="417"/>
      <c r="EB33" s="416"/>
      <c r="EC33" s="417"/>
      <c r="ED33" s="417"/>
      <c r="EE33" s="411"/>
      <c r="EF33" s="409"/>
      <c r="EG33" s="409"/>
      <c r="EH33" s="409"/>
      <c r="EI33" s="417"/>
      <c r="EJ33" s="417"/>
      <c r="EK33" s="417"/>
      <c r="EL33" s="417"/>
      <c r="EM33" s="415"/>
      <c r="EN33" s="415"/>
      <c r="EO33" s="415"/>
      <c r="EP33" s="415"/>
      <c r="EQ33" s="416"/>
      <c r="ER33" s="424"/>
      <c r="ES33" s="411"/>
      <c r="ET33" s="409"/>
      <c r="EU33" s="417"/>
      <c r="EV33" s="417"/>
      <c r="EW33" s="415"/>
      <c r="EX33" s="415"/>
      <c r="EY33" s="411"/>
      <c r="EZ33" s="417"/>
      <c r="FA33" s="415"/>
      <c r="FB33" s="411"/>
      <c r="FC33" s="417"/>
      <c r="FD33" s="419"/>
    </row>
    <row r="34" spans="1:160" x14ac:dyDescent="0.2">
      <c r="A34" t="s">
        <v>1078</v>
      </c>
      <c r="B34" s="5" t="s">
        <v>1067</v>
      </c>
      <c r="C34" t="s">
        <v>581</v>
      </c>
      <c r="E34" s="409"/>
      <c r="F34" s="409"/>
      <c r="G34" s="409"/>
      <c r="H34" s="409"/>
      <c r="I34" s="409"/>
      <c r="J34" s="409"/>
      <c r="K34" s="409"/>
      <c r="L34" s="409"/>
      <c r="M34" s="411"/>
      <c r="N34" s="409"/>
      <c r="O34" s="409"/>
      <c r="P34" s="409"/>
      <c r="Q34" s="409"/>
      <c r="R34" s="409"/>
      <c r="S34" s="411"/>
      <c r="T34" s="409"/>
      <c r="U34" s="409"/>
      <c r="V34" s="411"/>
      <c r="W34" s="409"/>
      <c r="X34" s="409"/>
      <c r="Y34" s="409"/>
      <c r="Z34" s="409"/>
      <c r="AA34" s="411"/>
      <c r="AB34" s="409"/>
      <c r="AC34" s="409"/>
      <c r="AD34" s="409"/>
      <c r="AE34" s="411"/>
      <c r="AF34" s="409"/>
      <c r="AG34" s="411"/>
      <c r="AH34" s="409"/>
      <c r="AI34" s="412"/>
      <c r="AJ34" s="410"/>
      <c r="AK34" s="410"/>
      <c r="AL34" s="410"/>
      <c r="AM34" s="410"/>
      <c r="AN34" s="410"/>
      <c r="AO34" s="410"/>
      <c r="AP34" s="410"/>
      <c r="AQ34" s="410"/>
      <c r="AR34" s="413"/>
      <c r="AS34" s="414"/>
      <c r="AT34" s="414"/>
      <c r="AU34" s="414"/>
      <c r="AV34" s="414"/>
      <c r="AW34" s="414"/>
      <c r="AX34" s="414"/>
      <c r="AY34" s="414"/>
      <c r="AZ34" s="414"/>
      <c r="BA34" s="410"/>
      <c r="BB34" s="411"/>
      <c r="BC34" s="415"/>
      <c r="BD34" s="415"/>
      <c r="BE34" s="409"/>
      <c r="BF34" s="411"/>
      <c r="BG34" s="409"/>
      <c r="BH34" s="409"/>
      <c r="BI34" s="411"/>
      <c r="BJ34" s="409"/>
      <c r="BK34" s="409"/>
      <c r="BL34" s="409"/>
      <c r="BM34" s="417"/>
      <c r="BN34" s="417"/>
      <c r="BO34" s="417"/>
      <c r="BP34" s="409"/>
      <c r="BQ34" s="409"/>
      <c r="BR34" s="411"/>
      <c r="BS34" s="409"/>
      <c r="BT34" s="435"/>
      <c r="BU34" s="409"/>
      <c r="BV34" s="409"/>
      <c r="BW34" s="411"/>
      <c r="BX34" s="409"/>
      <c r="BY34" s="409"/>
      <c r="BZ34" s="409"/>
      <c r="CA34" s="409"/>
      <c r="CB34" s="409"/>
      <c r="CC34" s="409"/>
      <c r="CD34" s="409"/>
      <c r="CE34" s="415"/>
      <c r="CF34" s="411"/>
      <c r="CG34" s="409"/>
      <c r="CH34" s="436"/>
      <c r="CI34" s="409"/>
      <c r="CJ34" s="409"/>
      <c r="CK34" s="411"/>
      <c r="CL34" s="409"/>
      <c r="CM34" s="409"/>
      <c r="CN34" s="409"/>
      <c r="CO34" s="409"/>
      <c r="CP34" s="409"/>
      <c r="CQ34" s="409"/>
      <c r="CR34" s="409"/>
      <c r="CS34" s="415"/>
      <c r="CT34" s="411"/>
      <c r="CU34" s="409"/>
      <c r="CV34" s="409"/>
      <c r="CW34" s="409"/>
      <c r="CX34" s="409"/>
      <c r="CY34" s="409"/>
      <c r="CZ34" s="411"/>
      <c r="DA34" s="417"/>
      <c r="DB34" s="410"/>
      <c r="DC34" s="411"/>
      <c r="DD34" s="409"/>
      <c r="DE34" s="409"/>
      <c r="DF34" s="411"/>
      <c r="DG34" s="409"/>
      <c r="DH34" s="410"/>
      <c r="DI34" s="410"/>
      <c r="DJ34" s="417"/>
      <c r="DK34" s="410"/>
      <c r="DL34" s="149" t="str">
        <f>IFERROR(SUM(SUMIFS(TX_TB_PREV!$N:$N,TX_TB_PREV!$C:$C,"="&amp;$B34,TX_TB_PREV!$D:$D,$C34),SUMIFS(TX_TB_PREV!$O:$O,TX_TB_PREV!$C:$C,"="&amp;$B34,TX_TB_PREV!$D:$D,$C34))/SUMIFS(TX_TB_PREV!$G:$G,TX_TB_PREV!$C:$C,"="&amp;$B34,TX_TB_PREV!$D:$D,$C34),"")</f>
        <v/>
      </c>
      <c r="DM34" s="19" t="str">
        <f>IFERROR(SUM(SUMIFS(TX_TB_PREV!$L:$L,TX_TB_PREV!$C:$C,"="&amp;$B34,TX_TB_PREV!$D:$D,$C34),SUMIFS(TX_TB_PREV!$M:$M,TX_TB_PREV!$C:$C,"="&amp;$B34,TX_TB_PREV!$D:$D,$C34))/SUMIFS(TX_TB_PREV!$F:$F,TX_TB_PREV!$C:$C,"="&amp;$B34,TX_TB_PREV!$D:$D,$C34),"")</f>
        <v/>
      </c>
      <c r="DN34" s="19">
        <v>1</v>
      </c>
      <c r="DO34" s="19">
        <v>1</v>
      </c>
      <c r="DP34" s="19" t="str">
        <f>IFERROR(SUMIFS(TX_TB_PREV!$N:$N,TX_TB_PREV!$C:$C,"="&amp;$B34,TX_TB_PREV!$D:$D,$C34)/SUM(SUMIFS(TX_TB_PREV!$N:$N,TX_TB_PREV!$C:$C,"="&amp;$B34,TX_TB_PREV!$D:$D,$C34),SUMIFS(TX_TB_PREV!$O:$O,TX_TB_PREV!$C:$C,"="&amp;$B34,TX_TB_PREV!$D:$D,$C34)),"")</f>
        <v/>
      </c>
      <c r="DQ34" s="19" t="str">
        <f>IFERROR(SUMIFS(TX_TB_PREV!$L:$L,TX_TB_PREV!$C:$C,"="&amp;$B34,TX_TB_PREV!$D:$D,$C34)/SUM(SUMIFS(TX_TB_PREV!$L:$L,TX_TB_PREV!$C:$C,"="&amp;$B34,TX_TB_PREV!$D:$D,$C34),SUMIFS(TX_TB_PREV!$M:$M,TX_TB_PREV!$C:$C,"="&amp;$B34,TX_TB_PREV!$D:$D,$C34)),"")</f>
        <v/>
      </c>
      <c r="DR34" s="33" t="str" cm="1">
        <f t="array" ref="DR34">IFERROR(ROUND(SUM(SUMIFS($G:$G,$B:$B,IF($B34="&lt;15",{"&lt;01","01-09","10-14"},{"15-24","24-34","35-49","50+"}),$C:$C,$C34))*$DN34*$DP34,0),"")</f>
        <v/>
      </c>
      <c r="DS34" s="33" t="str" cm="1">
        <f t="array" ref="DS34">IFERROR(ROUND(SUM(SUMIFS($G:$G,$B:$B,IF($B34="&lt;15",{"&lt;01","01-09","10-14"},{"15-24","24-34","35-49","50+"}),$C:$C,$C34))*$DN34,0)-$DR34,"")</f>
        <v/>
      </c>
      <c r="DT34" s="33" t="str" cm="1">
        <f t="array" ref="DT34">IFERROR(ROUND(SUM(SUMIFS($X:$X,$B:$B,IF($B34="&lt;15",{"&lt;01","01-09","10-14"},{"15-24","24-34","35-49","50+"}),$C:$C,$C34))*$DO34*$DQ34,0),"")</f>
        <v/>
      </c>
      <c r="DU34" s="33" t="str" cm="1">
        <f t="array" ref="DU34">IFERROR(ROUND(SUM(SUMIFS($X:$X,$B:$B,IF($B34="&lt;15",{"&lt;01","01-09","10-14"},{"15-24","24-34","35-49","50+"}),$C:$C,$C34))*$DO34,0)-$DT34,"")</f>
        <v/>
      </c>
      <c r="DV34" s="47" t="str">
        <f>IFERROR(1/(1/SUM(SUMIFS(TX_TB_PREV!$S:$S,TX_TB_PREV!$C:$C,"="&amp;$B34,TX_TB_PREV!$D:$D,$C34),SUMIFS(TX_TB_PREV!$Z:$Z,TX_TB_PREV!$C:$C,"="&amp;$B34,TX_TB_PREV!$D:$D,$C34),SUMIFS(TX_TB_PREV!$AA:$AA,TX_TB_PREV!$C:$C,"="&amp;$B34,TX_TB_PREV!$D:$D,$C34))),"")</f>
        <v/>
      </c>
      <c r="DW34" s="11" t="str" cm="1">
        <f t="array" ref="DW34">IFERROR(MIN($DV34/SUM(SUMIFS($G:$G,$B:$B,IF($B34="&lt;15",{"&lt;01","01-09","10-14"},{"15-24","24-34","35-49","50+"}),$C:$C,$C34)),1),"")</f>
        <v/>
      </c>
      <c r="DX34" s="11">
        <v>1</v>
      </c>
      <c r="DY34" s="11">
        <v>1</v>
      </c>
      <c r="DZ34" s="33" t="str">
        <f>IF(SUM($DS34)=0,"",IF($DW34="","ENTER ELIGIBILITY RATE",IF($DX34 = "","ENTER INITIATION RATE",ROUND($DS34*$DW34*$DX34,0))))</f>
        <v/>
      </c>
      <c r="EA34" s="33" t="str">
        <f>IF(SUM($DU34)=0,"",IF($DY34="","ENTER INITIATION RATE",ROUND($DU34*$DY34,0)))</f>
        <v/>
      </c>
      <c r="EB34" s="81">
        <v>0.9</v>
      </c>
      <c r="EC34" s="33" t="str">
        <f>IF(SUM($DZ34)=0,"",IF($EB34="","ENTER COMPLETION RATE",ROUND($DZ34*$EB34,0)))</f>
        <v/>
      </c>
      <c r="ED34" s="33" t="str">
        <f>IF(SUM($EA34)=0,"",IF($EB34="","ENTER COMPLETION RATE",ROUND($EA34*$EB34,0)))</f>
        <v/>
      </c>
      <c r="EE34" s="411"/>
      <c r="EF34" s="409"/>
      <c r="EG34" s="409"/>
      <c r="EH34" s="409"/>
      <c r="EI34" s="417"/>
      <c r="EJ34" s="417"/>
      <c r="EK34" s="417"/>
      <c r="EL34" s="417"/>
      <c r="EM34" s="415"/>
      <c r="EN34" s="415"/>
      <c r="EO34" s="415"/>
      <c r="EP34" s="415"/>
      <c r="EQ34" s="416"/>
      <c r="ER34" s="424"/>
      <c r="ES34" s="411"/>
      <c r="ET34" s="409"/>
      <c r="EU34" s="417"/>
      <c r="EV34" s="417"/>
      <c r="EW34" s="415"/>
      <c r="EX34" s="415"/>
      <c r="EY34" s="411"/>
      <c r="EZ34" s="417"/>
      <c r="FA34" s="415"/>
      <c r="FB34" s="411"/>
      <c r="FC34" s="417"/>
      <c r="FD34" s="419"/>
    </row>
    <row r="35" spans="1:160" x14ac:dyDescent="0.2">
      <c r="A35" t="s">
        <v>1078</v>
      </c>
      <c r="B35" s="5" t="s">
        <v>1067</v>
      </c>
      <c r="C35" t="s">
        <v>606</v>
      </c>
      <c r="E35" s="409"/>
      <c r="F35" s="409"/>
      <c r="G35" s="409"/>
      <c r="H35" s="409"/>
      <c r="I35" s="409"/>
      <c r="J35" s="409"/>
      <c r="K35" s="409"/>
      <c r="L35" s="409"/>
      <c r="M35" s="411"/>
      <c r="N35" s="409"/>
      <c r="O35" s="409"/>
      <c r="P35" s="409"/>
      <c r="Q35" s="409"/>
      <c r="R35" s="409"/>
      <c r="S35" s="411"/>
      <c r="T35" s="409"/>
      <c r="U35" s="409"/>
      <c r="V35" s="411"/>
      <c r="W35" s="409"/>
      <c r="X35" s="409"/>
      <c r="Y35" s="409"/>
      <c r="Z35" s="409"/>
      <c r="AA35" s="411"/>
      <c r="AB35" s="409"/>
      <c r="AC35" s="409"/>
      <c r="AD35" s="409"/>
      <c r="AE35" s="411"/>
      <c r="AF35" s="409"/>
      <c r="AG35" s="411"/>
      <c r="AH35" s="409"/>
      <c r="AI35" s="412"/>
      <c r="AJ35" s="410"/>
      <c r="AK35" s="410"/>
      <c r="AL35" s="410"/>
      <c r="AM35" s="410"/>
      <c r="AN35" s="410"/>
      <c r="AO35" s="410"/>
      <c r="AP35" s="410"/>
      <c r="AQ35" s="410"/>
      <c r="AR35" s="413"/>
      <c r="AS35" s="414"/>
      <c r="AT35" s="414"/>
      <c r="AU35" s="414"/>
      <c r="AV35" s="414"/>
      <c r="AW35" s="414"/>
      <c r="AX35" s="414"/>
      <c r="AY35" s="414"/>
      <c r="AZ35" s="414"/>
      <c r="BA35" s="410"/>
      <c r="BB35" s="411"/>
      <c r="BC35" s="415"/>
      <c r="BD35" s="415"/>
      <c r="BE35" s="409"/>
      <c r="BF35" s="411"/>
      <c r="BG35" s="409"/>
      <c r="BH35" s="409"/>
      <c r="BI35" s="411"/>
      <c r="BJ35" s="409"/>
      <c r="BK35" s="409"/>
      <c r="BL35" s="409"/>
      <c r="BM35" s="417"/>
      <c r="BN35" s="417"/>
      <c r="BO35" s="417"/>
      <c r="BP35" s="409"/>
      <c r="BQ35" s="409"/>
      <c r="BR35" s="411"/>
      <c r="BS35" s="409"/>
      <c r="BT35" s="435"/>
      <c r="BU35" s="409"/>
      <c r="BV35" s="409"/>
      <c r="BW35" s="411"/>
      <c r="BX35" s="409"/>
      <c r="BY35" s="409"/>
      <c r="BZ35" s="409"/>
      <c r="CA35" s="409"/>
      <c r="CB35" s="409"/>
      <c r="CC35" s="409"/>
      <c r="CD35" s="409"/>
      <c r="CE35" s="415"/>
      <c r="CF35" s="411"/>
      <c r="CG35" s="409"/>
      <c r="CH35" s="436"/>
      <c r="CI35" s="409"/>
      <c r="CJ35" s="409"/>
      <c r="CK35" s="411"/>
      <c r="CL35" s="409"/>
      <c r="CM35" s="409"/>
      <c r="CN35" s="409"/>
      <c r="CO35" s="409"/>
      <c r="CP35" s="409"/>
      <c r="CQ35" s="409"/>
      <c r="CR35" s="409"/>
      <c r="CS35" s="415"/>
      <c r="CT35" s="411"/>
      <c r="CU35" s="409"/>
      <c r="CV35" s="409"/>
      <c r="CW35" s="409"/>
      <c r="CX35" s="409"/>
      <c r="CY35" s="409"/>
      <c r="CZ35" s="411"/>
      <c r="DA35" s="417"/>
      <c r="DB35" s="410"/>
      <c r="DC35" s="411"/>
      <c r="DD35" s="409"/>
      <c r="DE35" s="409"/>
      <c r="DF35" s="411"/>
      <c r="DG35" s="409"/>
      <c r="DH35" s="410"/>
      <c r="DI35" s="410"/>
      <c r="DJ35" s="417"/>
      <c r="DK35" s="410"/>
      <c r="DL35" s="149" t="str">
        <f>IFERROR(SUM(SUMIFS(TX_TB_PREV!$N:$N,TX_TB_PREV!$C:$C,"="&amp;$B35,TX_TB_PREV!$D:$D,$C35),SUMIFS(TX_TB_PREV!$O:$O,TX_TB_PREV!$C:$C,"="&amp;$B35,TX_TB_PREV!$D:$D,$C35))/SUMIFS(TX_TB_PREV!$G:$G,TX_TB_PREV!$C:$C,"="&amp;$B35,TX_TB_PREV!$D:$D,$C35),"")</f>
        <v/>
      </c>
      <c r="DM35" s="19" t="str">
        <f>IFERROR(SUM(SUMIFS(TX_TB_PREV!$L:$L,TX_TB_PREV!$C:$C,"="&amp;$B35,TX_TB_PREV!$D:$D,$C35),SUMIFS(TX_TB_PREV!$M:$M,TX_TB_PREV!$C:$C,"="&amp;$B35,TX_TB_PREV!$D:$D,$C35))/SUMIFS(TX_TB_PREV!$F:$F,TX_TB_PREV!$C:$C,"="&amp;$B35,TX_TB_PREV!$D:$D,$C35),"")</f>
        <v/>
      </c>
      <c r="DN35" s="19">
        <v>1</v>
      </c>
      <c r="DO35" s="19">
        <v>1</v>
      </c>
      <c r="DP35" s="19" t="str">
        <f>IFERROR(SUMIFS(TX_TB_PREV!$N:$N,TX_TB_PREV!$C:$C,"="&amp;$B35,TX_TB_PREV!$D:$D,$C35)/SUM(SUMIFS(TX_TB_PREV!$N:$N,TX_TB_PREV!$C:$C,"="&amp;$B35,TX_TB_PREV!$D:$D,$C35),SUMIFS(TX_TB_PREV!$O:$O,TX_TB_PREV!$C:$C,"="&amp;$B35,TX_TB_PREV!$D:$D,$C35)),"")</f>
        <v/>
      </c>
      <c r="DQ35" s="19" t="str">
        <f>IFERROR(SUMIFS(TX_TB_PREV!$L:$L,TX_TB_PREV!$C:$C,"="&amp;$B35,TX_TB_PREV!$D:$D,$C35)/SUM(SUMIFS(TX_TB_PREV!$L:$L,TX_TB_PREV!$C:$C,"="&amp;$B35,TX_TB_PREV!$D:$D,$C35),SUMIFS(TX_TB_PREV!$M:$M,TX_TB_PREV!$C:$C,"="&amp;$B35,TX_TB_PREV!$D:$D,$C35)),"")</f>
        <v/>
      </c>
      <c r="DR35" s="33" t="str" cm="1">
        <f t="array" ref="DR35">IFERROR(ROUND(SUM(SUMIFS($G:$G,$B:$B,IF($B35="&lt;15",{"&lt;01","01-09","10-14"},{"15-24","24-34","35-49","50+"}),$C:$C,$C35))*$DN35*$DP35,0),"")</f>
        <v/>
      </c>
      <c r="DS35" s="33" t="str" cm="1">
        <f t="array" ref="DS35">IFERROR(ROUND(SUM(SUMIFS($G:$G,$B:$B,IF($B35="&lt;15",{"&lt;01","01-09","10-14"},{"15-24","24-34","35-49","50+"}),$C:$C,$C35))*$DN35,0)-$DR35,"")</f>
        <v/>
      </c>
      <c r="DT35" s="33" t="str" cm="1">
        <f t="array" ref="DT35">IFERROR(ROUND(SUM(SUMIFS($G:$G,$B:$B,IF($B35="&lt;15",{"&lt;01","01-09","10-14"},{"15-24","24-34","35-49","50+"}),$C:$C,$C35))*$DN35,0)-$DR35,"")</f>
        <v/>
      </c>
      <c r="DU35" s="33" t="str" cm="1">
        <f t="array" ref="DU35">IFERROR(ROUND(SUM(SUMIFS($X:$X,$B:$B,IF($B35="&lt;15",{"&lt;01","01-09","10-14"},{"15-24","24-34","35-49","50+"}),$C:$C,$C35))*$DO35,0)-$DT35,"")</f>
        <v/>
      </c>
      <c r="DV35" s="47" t="str">
        <f>IFERROR(1/(1/SUM(SUMIFS(TX_TB_PREV!$S:$S,TX_TB_PREV!$C:$C,"="&amp;$B35,TX_TB_PREV!$D:$D,$C35),SUMIFS(TX_TB_PREV!$Z:$Z,TX_TB_PREV!$C:$C,"="&amp;$B35,TX_TB_PREV!$D:$D,$C35),SUMIFS(TX_TB_PREV!$AA:$AA,TX_TB_PREV!$C:$C,"="&amp;$B35,TX_TB_PREV!$D:$D,$C35))),"")</f>
        <v/>
      </c>
      <c r="DW35" s="11" t="str" cm="1">
        <f t="array" ref="DW35">IFERROR(MIN($DV35/SUM(SUMIFS($G:$G,$B:$B,IF($B35="&lt;15",{"&lt;01","01-09","10-14"},{"15-24","24-34","35-49","50+"}),$C:$C,$C35)),1),"")</f>
        <v/>
      </c>
      <c r="DX35" s="11">
        <v>1</v>
      </c>
      <c r="DY35" s="11">
        <v>1</v>
      </c>
      <c r="DZ35" s="33" t="str">
        <f t="shared" ref="DZ35:DZ37" si="46">IF(SUM($DS35)=0,"",IF($DW35="","ENTER ELIGIBILITY RATE",IF($DX35 = "","ENTER INITIATION RATE",ROUND($DS35*$DW35*$DX35,0))))</f>
        <v/>
      </c>
      <c r="EA35" s="33" t="str">
        <f t="shared" ref="EA35:EA37" si="47">IF(SUM($DU35)=0,"",IF($DY35="","ENTER INITIATION RATE",ROUND($DU35*$DY35,0)))</f>
        <v/>
      </c>
      <c r="EB35" s="81">
        <v>0.9</v>
      </c>
      <c r="EC35" s="33" t="str">
        <f>IF(SUM($DZ35)=0,"",IF($EB35="","ENTER COMPLETION RATE",ROUND($DZ35*$EB35,0)))</f>
        <v/>
      </c>
      <c r="ED35" s="33" t="str">
        <f>IF(SUM($EA35)=0,"",IF($EB35="","ENTER COMPLETION RATE",ROUND($EA35*$EB35,0)))</f>
        <v/>
      </c>
      <c r="EE35" s="411"/>
      <c r="EF35" s="409"/>
      <c r="EG35" s="409"/>
      <c r="EH35" s="409"/>
      <c r="EI35" s="417"/>
      <c r="EJ35" s="417"/>
      <c r="EK35" s="417"/>
      <c r="EL35" s="417"/>
      <c r="EM35" s="415"/>
      <c r="EN35" s="415"/>
      <c r="EO35" s="415"/>
      <c r="EP35" s="415"/>
      <c r="EQ35" s="416"/>
      <c r="ER35" s="424"/>
      <c r="ES35" s="411"/>
      <c r="ET35" s="409"/>
      <c r="EU35" s="417"/>
      <c r="EV35" s="417"/>
      <c r="EW35" s="415"/>
      <c r="EX35" s="415"/>
      <c r="EY35" s="411"/>
      <c r="EZ35" s="417"/>
      <c r="FA35" s="415"/>
      <c r="FB35" s="411"/>
      <c r="FC35" s="417"/>
      <c r="FD35" s="419"/>
    </row>
    <row r="36" spans="1:160" x14ac:dyDescent="0.2">
      <c r="A36" t="s">
        <v>1078</v>
      </c>
      <c r="B36" s="5" t="s">
        <v>1068</v>
      </c>
      <c r="C36" t="s">
        <v>581</v>
      </c>
      <c r="E36" s="409"/>
      <c r="F36" s="409"/>
      <c r="G36" s="409"/>
      <c r="H36" s="409"/>
      <c r="I36" s="409"/>
      <c r="J36" s="409"/>
      <c r="K36" s="409"/>
      <c r="L36" s="409"/>
      <c r="M36" s="411"/>
      <c r="N36" s="409"/>
      <c r="O36" s="409"/>
      <c r="P36" s="409"/>
      <c r="Q36" s="409"/>
      <c r="R36" s="409"/>
      <c r="S36" s="411"/>
      <c r="T36" s="409"/>
      <c r="U36" s="409"/>
      <c r="V36" s="411"/>
      <c r="W36" s="409"/>
      <c r="X36" s="409"/>
      <c r="Y36" s="409"/>
      <c r="Z36" s="409"/>
      <c r="AA36" s="411"/>
      <c r="AB36" s="409"/>
      <c r="AC36" s="409"/>
      <c r="AD36" s="409"/>
      <c r="AE36" s="411"/>
      <c r="AF36" s="409"/>
      <c r="AG36" s="411"/>
      <c r="AH36" s="409"/>
      <c r="AI36" s="412"/>
      <c r="AJ36" s="410"/>
      <c r="AK36" s="410"/>
      <c r="AL36" s="410"/>
      <c r="AM36" s="410"/>
      <c r="AN36" s="410"/>
      <c r="AO36" s="410"/>
      <c r="AP36" s="410"/>
      <c r="AQ36" s="410"/>
      <c r="AR36" s="413"/>
      <c r="AS36" s="414"/>
      <c r="AT36" s="414"/>
      <c r="AU36" s="414"/>
      <c r="AV36" s="414"/>
      <c r="AW36" s="414"/>
      <c r="AX36" s="414"/>
      <c r="AY36" s="414"/>
      <c r="AZ36" s="414"/>
      <c r="BA36" s="410"/>
      <c r="BB36" s="411"/>
      <c r="BC36" s="415"/>
      <c r="BD36" s="415"/>
      <c r="BE36" s="409"/>
      <c r="BF36" s="411"/>
      <c r="BG36" s="409"/>
      <c r="BH36" s="409"/>
      <c r="BI36" s="411"/>
      <c r="BJ36" s="409"/>
      <c r="BK36" s="409"/>
      <c r="BL36" s="409"/>
      <c r="BM36" s="417"/>
      <c r="BN36" s="417"/>
      <c r="BO36" s="417"/>
      <c r="BP36" s="409"/>
      <c r="BQ36" s="409"/>
      <c r="BR36" s="411"/>
      <c r="BS36" s="409"/>
      <c r="BT36" s="435"/>
      <c r="BU36" s="409"/>
      <c r="BV36" s="409"/>
      <c r="BW36" s="411"/>
      <c r="BX36" s="409"/>
      <c r="BY36" s="409"/>
      <c r="BZ36" s="409"/>
      <c r="CA36" s="409"/>
      <c r="CB36" s="409"/>
      <c r="CC36" s="409"/>
      <c r="CD36" s="409"/>
      <c r="CE36" s="415"/>
      <c r="CF36" s="411"/>
      <c r="CG36" s="409"/>
      <c r="CH36" s="436"/>
      <c r="CI36" s="409"/>
      <c r="CJ36" s="409"/>
      <c r="CK36" s="411"/>
      <c r="CL36" s="409"/>
      <c r="CM36" s="409"/>
      <c r="CN36" s="409"/>
      <c r="CO36" s="409"/>
      <c r="CP36" s="409"/>
      <c r="CQ36" s="409"/>
      <c r="CR36" s="409"/>
      <c r="CS36" s="415"/>
      <c r="CT36" s="411"/>
      <c r="CU36" s="409"/>
      <c r="CV36" s="409"/>
      <c r="CW36" s="409"/>
      <c r="CX36" s="409"/>
      <c r="CY36" s="409"/>
      <c r="CZ36" s="411"/>
      <c r="DA36" s="417"/>
      <c r="DB36" s="410"/>
      <c r="DC36" s="411"/>
      <c r="DD36" s="409"/>
      <c r="DE36" s="409"/>
      <c r="DF36" s="411"/>
      <c r="DG36" s="409"/>
      <c r="DH36" s="410"/>
      <c r="DI36" s="410"/>
      <c r="DJ36" s="417"/>
      <c r="DK36" s="410"/>
      <c r="DL36" s="149" t="str">
        <f>IFERROR(SUM(SUMIFS(TX_TB_PREV!$N:$N,TX_TB_PREV!$C:$C,"="&amp;$B36,TX_TB_PREV!$D:$D,$C36),SUMIFS(TX_TB_PREV!$O:$O,TX_TB_PREV!$C:$C,"="&amp;$B36,TX_TB_PREV!$D:$D,$C36))/SUMIFS(TX_TB_PREV!$G:$G,TX_TB_PREV!$C:$C,"="&amp;$B36,TX_TB_PREV!$D:$D,$C36),"")</f>
        <v/>
      </c>
      <c r="DM36" s="19" t="str">
        <f>IFERROR(SUM(SUMIFS(TX_TB_PREV!$L:$L,TX_TB_PREV!$C:$C,"="&amp;$B36,TX_TB_PREV!$D:$D,$C36),SUMIFS(TX_TB_PREV!$M:$M,TX_TB_PREV!$C:$C,"="&amp;$B36,TX_TB_PREV!$D:$D,$C36))/SUMIFS(TX_TB_PREV!$F:$F,TX_TB_PREV!$C:$C,"="&amp;$B36,TX_TB_PREV!$D:$D,$C36),"")</f>
        <v/>
      </c>
      <c r="DN36" s="19">
        <v>1</v>
      </c>
      <c r="DO36" s="19">
        <v>1</v>
      </c>
      <c r="DP36" s="19" t="str">
        <f>IFERROR(SUMIFS(TX_TB_PREV!$N:$N,TX_TB_PREV!$C:$C,"="&amp;$B36,TX_TB_PREV!$D:$D,$C36)/SUM(SUMIFS(TX_TB_PREV!$N:$N,TX_TB_PREV!$C:$C,"="&amp;$B36,TX_TB_PREV!$D:$D,$C36),SUMIFS(TX_TB_PREV!$O:$O,TX_TB_PREV!$C:$C,"="&amp;$B36,TX_TB_PREV!$D:$D,$C36)),"")</f>
        <v/>
      </c>
      <c r="DQ36" s="19" t="str">
        <f>IFERROR(SUMIFS(TX_TB_PREV!$L:$L,TX_TB_PREV!$C:$C,"="&amp;$B36,TX_TB_PREV!$D:$D,$C36)/SUM(SUMIFS(TX_TB_PREV!$L:$L,TX_TB_PREV!$C:$C,"="&amp;$B36,TX_TB_PREV!$D:$D,$C36),SUMIFS(TX_TB_PREV!$M:$M,TX_TB_PREV!$C:$C,"="&amp;$B36,TX_TB_PREV!$D:$D,$C36)),"")</f>
        <v/>
      </c>
      <c r="DR36" s="33" t="str" cm="1">
        <f t="array" ref="DR36">IFERROR(ROUND(SUM(SUMIFS($G:$G,$B:$B,IF($B36="&lt;15",{"&lt;01","01-09","10-14"},{"15-24","24-34","35-49","50+"}),$C:$C,$C36))*$DN36*$DP36,0),"")</f>
        <v/>
      </c>
      <c r="DS36" s="33" t="str" cm="1">
        <f t="array" ref="DS36">IFERROR(ROUND(SUM(SUMIFS($G:$G,$B:$B,IF($B36="&lt;15",{"&lt;01","01-09","10-14"},{"15-24","24-34","35-49","50+"}),$C:$C,$C36))*$DN36,0)-$DR36,"")</f>
        <v/>
      </c>
      <c r="DT36" s="33" t="str" cm="1">
        <f t="array" ref="DT36">IFERROR(ROUND(SUM(SUMIFS($G:$G,$B:$B,IF($B36="&lt;15",{"&lt;01","01-09","10-14"},{"15-24","24-34","35-49","50+"}),$C:$C,$C36))*$DN36,0)-$DR36,"")</f>
        <v/>
      </c>
      <c r="DU36" s="33" t="str" cm="1">
        <f t="array" ref="DU36">IFERROR(ROUND(SUM(SUMIFS($X:$X,$B:$B,IF($B36="&lt;15",{"&lt;01","01-09","10-14"},{"15-24","24-34","35-49","50+"}),$C:$C,$C36))*$DO36,0)-$DT36,"")</f>
        <v/>
      </c>
      <c r="DV36" s="47" t="str">
        <f>IFERROR(1/(1/SUM(SUMIFS(TX_TB_PREV!$S:$S,TX_TB_PREV!$C:$C,"="&amp;$B36,TX_TB_PREV!$D:$D,$C36),SUMIFS(TX_TB_PREV!$Z:$Z,TX_TB_PREV!$C:$C,"="&amp;$B36,TX_TB_PREV!$D:$D,$C36),SUMIFS(TX_TB_PREV!$AA:$AA,TX_TB_PREV!$C:$C,"="&amp;$B36,TX_TB_PREV!$D:$D,$C36))),"")</f>
        <v/>
      </c>
      <c r="DW36" s="11" t="str" cm="1">
        <f t="array" ref="DW36">IFERROR(MIN($DV36/SUM(SUMIFS($G:$G,$B:$B,IF($B36="&lt;15",{"&lt;01","01-09","10-14"},{"15-24","24-34","35-49","50+"}),$C:$C,$C36)),1),"")</f>
        <v/>
      </c>
      <c r="DX36" s="11">
        <v>1</v>
      </c>
      <c r="DY36" s="11">
        <v>1</v>
      </c>
      <c r="DZ36" s="33" t="str">
        <f t="shared" si="46"/>
        <v/>
      </c>
      <c r="EA36" s="33" t="str">
        <f t="shared" si="47"/>
        <v/>
      </c>
      <c r="EB36" s="81">
        <v>0.9</v>
      </c>
      <c r="EC36" s="33" t="str">
        <f>IF(SUM($DZ36)=0,"",IF($EB36="","ENTER COMPLETION RATE",ROUND($DZ36*$EB36,0)))</f>
        <v/>
      </c>
      <c r="ED36" s="33" t="str">
        <f>IF(SUM($EA36)=0,"",IF($EB36="","ENTER COMPLETION RATE",ROUND($EA36*$EB36,0)))</f>
        <v/>
      </c>
      <c r="EE36" s="411"/>
      <c r="EF36" s="409"/>
      <c r="EG36" s="409"/>
      <c r="EH36" s="409"/>
      <c r="EI36" s="417"/>
      <c r="EJ36" s="417"/>
      <c r="EK36" s="417"/>
      <c r="EL36" s="417"/>
      <c r="EM36" s="415"/>
      <c r="EN36" s="415"/>
      <c r="EO36" s="415"/>
      <c r="EP36" s="415"/>
      <c r="EQ36" s="416"/>
      <c r="ER36" s="424"/>
      <c r="ES36" s="411"/>
      <c r="ET36" s="409"/>
      <c r="EU36" s="417"/>
      <c r="EV36" s="417"/>
      <c r="EW36" s="415"/>
      <c r="EX36" s="415"/>
      <c r="EY36" s="411"/>
      <c r="EZ36" s="417"/>
      <c r="FA36" s="415"/>
      <c r="FB36" s="411"/>
      <c r="FC36" s="417"/>
      <c r="FD36" s="419"/>
    </row>
    <row r="37" spans="1:160" x14ac:dyDescent="0.2">
      <c r="A37" t="s">
        <v>1078</v>
      </c>
      <c r="B37" s="5" t="s">
        <v>1068</v>
      </c>
      <c r="C37" t="s">
        <v>606</v>
      </c>
      <c r="E37" s="409"/>
      <c r="F37" s="409"/>
      <c r="G37" s="409"/>
      <c r="H37" s="409"/>
      <c r="I37" s="409"/>
      <c r="J37" s="409"/>
      <c r="K37" s="409"/>
      <c r="L37" s="409"/>
      <c r="M37" s="411"/>
      <c r="N37" s="409"/>
      <c r="O37" s="409"/>
      <c r="P37" s="409"/>
      <c r="Q37" s="409"/>
      <c r="R37" s="409"/>
      <c r="S37" s="411"/>
      <c r="T37" s="409"/>
      <c r="U37" s="409"/>
      <c r="V37" s="411"/>
      <c r="W37" s="409"/>
      <c r="X37" s="409"/>
      <c r="Y37" s="409"/>
      <c r="Z37" s="409"/>
      <c r="AA37" s="411"/>
      <c r="AB37" s="409"/>
      <c r="AC37" s="409"/>
      <c r="AD37" s="409"/>
      <c r="AE37" s="411"/>
      <c r="AF37" s="409"/>
      <c r="AG37" s="411"/>
      <c r="AH37" s="409"/>
      <c r="AI37" s="412"/>
      <c r="AJ37" s="410"/>
      <c r="AK37" s="410"/>
      <c r="AL37" s="410"/>
      <c r="AM37" s="410"/>
      <c r="AN37" s="410"/>
      <c r="AO37" s="410"/>
      <c r="AP37" s="410"/>
      <c r="AQ37" s="410"/>
      <c r="AR37" s="413"/>
      <c r="AS37" s="414"/>
      <c r="AT37" s="414"/>
      <c r="AU37" s="414"/>
      <c r="AV37" s="414"/>
      <c r="AW37" s="414"/>
      <c r="AX37" s="414"/>
      <c r="AY37" s="414"/>
      <c r="AZ37" s="414"/>
      <c r="BA37" s="410"/>
      <c r="BB37" s="411"/>
      <c r="BC37" s="415"/>
      <c r="BD37" s="415"/>
      <c r="BE37" s="409"/>
      <c r="BF37" s="411"/>
      <c r="BG37" s="409"/>
      <c r="BH37" s="409"/>
      <c r="BI37" s="411"/>
      <c r="BJ37" s="409"/>
      <c r="BK37" s="409"/>
      <c r="BL37" s="409"/>
      <c r="BM37" s="417"/>
      <c r="BN37" s="417"/>
      <c r="BO37" s="417"/>
      <c r="BP37" s="409"/>
      <c r="BQ37" s="409"/>
      <c r="BR37" s="411"/>
      <c r="BS37" s="409"/>
      <c r="BT37" s="435"/>
      <c r="BU37" s="409"/>
      <c r="BV37" s="409"/>
      <c r="BW37" s="411"/>
      <c r="BX37" s="409"/>
      <c r="BY37" s="409"/>
      <c r="BZ37" s="409"/>
      <c r="CA37" s="409"/>
      <c r="CB37" s="409"/>
      <c r="CC37" s="409"/>
      <c r="CD37" s="409"/>
      <c r="CE37" s="415"/>
      <c r="CF37" s="411"/>
      <c r="CG37" s="409"/>
      <c r="CH37" s="436"/>
      <c r="CI37" s="409"/>
      <c r="CJ37" s="409"/>
      <c r="CK37" s="411"/>
      <c r="CL37" s="409"/>
      <c r="CM37" s="409"/>
      <c r="CN37" s="409"/>
      <c r="CO37" s="409"/>
      <c r="CP37" s="409"/>
      <c r="CQ37" s="409"/>
      <c r="CR37" s="409"/>
      <c r="CS37" s="415"/>
      <c r="CT37" s="411"/>
      <c r="CU37" s="409"/>
      <c r="CV37" s="409"/>
      <c r="CW37" s="409"/>
      <c r="CX37" s="409"/>
      <c r="CY37" s="409"/>
      <c r="CZ37" s="411"/>
      <c r="DA37" s="417"/>
      <c r="DB37" s="410"/>
      <c r="DC37" s="411"/>
      <c r="DD37" s="409"/>
      <c r="DE37" s="409"/>
      <c r="DF37" s="411"/>
      <c r="DG37" s="409"/>
      <c r="DH37" s="410"/>
      <c r="DI37" s="410"/>
      <c r="DJ37" s="417"/>
      <c r="DK37" s="410"/>
      <c r="DL37" s="149" t="str">
        <f>IFERROR(SUM(SUMIFS(TX_TB_PREV!$N:$N,TX_TB_PREV!$C:$C,"="&amp;$B37,TX_TB_PREV!$D:$D,$C37),SUMIFS(TX_TB_PREV!$O:$O,TX_TB_PREV!$C:$C,"="&amp;$B37,TX_TB_PREV!$D:$D,$C37))/SUMIFS(TX_TB_PREV!$G:$G,TX_TB_PREV!$C:$C,"="&amp;$B37,TX_TB_PREV!$D:$D,$C37),"")</f>
        <v/>
      </c>
      <c r="DM37" s="19" t="str">
        <f>IFERROR(SUM(SUMIFS(TX_TB_PREV!$L:$L,TX_TB_PREV!$C:$C,"="&amp;$B37,TX_TB_PREV!$D:$D,$C37),SUMIFS(TX_TB_PREV!$M:$M,TX_TB_PREV!$C:$C,"="&amp;$B37,TX_TB_PREV!$D:$D,$C37))/SUMIFS(TX_TB_PREV!$F:$F,TX_TB_PREV!$C:$C,"="&amp;$B37,TX_TB_PREV!$D:$D,$C37),"")</f>
        <v/>
      </c>
      <c r="DN37" s="19">
        <v>1</v>
      </c>
      <c r="DO37" s="19">
        <v>1</v>
      </c>
      <c r="DP37" s="19" t="str">
        <f>IFERROR(SUMIFS(TX_TB_PREV!$N:$N,TX_TB_PREV!$C:$C,"="&amp;$B37,TX_TB_PREV!$D:$D,$C37)/SUM(SUMIFS(TX_TB_PREV!$N:$N,TX_TB_PREV!$C:$C,"="&amp;$B37,TX_TB_PREV!$D:$D,$C37),SUMIFS(TX_TB_PREV!$O:$O,TX_TB_PREV!$C:$C,"="&amp;$B37,TX_TB_PREV!$D:$D,$C37)),"")</f>
        <v/>
      </c>
      <c r="DQ37" s="19" t="str">
        <f>IFERROR(SUMIFS(TX_TB_PREV!$L:$L,TX_TB_PREV!$C:$C,"="&amp;$B37,TX_TB_PREV!$D:$D,$C37)/SUM(SUMIFS(TX_TB_PREV!$L:$L,TX_TB_PREV!$C:$C,"="&amp;$B37,TX_TB_PREV!$D:$D,$C37),SUMIFS(TX_TB_PREV!$M:$M,TX_TB_PREV!$C:$C,"="&amp;$B37,TX_TB_PREV!$D:$D,$C37)),"")</f>
        <v/>
      </c>
      <c r="DR37" s="33" t="str" cm="1">
        <f t="array" ref="DR37">IFERROR(ROUND(SUM(SUMIFS($G:$G,$B:$B,IF($B37="&lt;15",{"&lt;01","01-09","10-14"},{"15-24","24-34","35-49","50+"}),$C:$C,$C37))*$DN37*$DP37,0),"")</f>
        <v/>
      </c>
      <c r="DS37" s="33" t="str" cm="1">
        <f t="array" ref="DS37">IFERROR(ROUND(SUM(SUMIFS($G:$G,$B:$B,IF($B37="&lt;15",{"&lt;01","01-09","10-14"},{"15-24","24-34","35-49","50+"}),$C:$C,$C37))*$DN37,0)-$DR37,"")</f>
        <v/>
      </c>
      <c r="DT37" s="33" t="str" cm="1">
        <f t="array" ref="DT37">IFERROR(ROUND(SUM(SUMIFS($G:$G,$B:$B,IF($B37="&lt;15",{"&lt;01","01-09","10-14"},{"15-24","24-34","35-49","50+"}),$C:$C,$C37))*$DN37,0)-$DR37,"")</f>
        <v/>
      </c>
      <c r="DU37" s="33" t="str" cm="1">
        <f t="array" ref="DU37">IFERROR(ROUND(SUM(SUMIFS($X:$X,$B:$B,IF($B37="&lt;15",{"&lt;01","01-09","10-14"},{"15-24","24-34","35-49","50+"}),$C:$C,$C37))*$DO37,0)-$DT37,"")</f>
        <v/>
      </c>
      <c r="DV37" s="47" t="str">
        <f>IFERROR(1/(1/SUM(SUMIFS(TX_TB_PREV!$S:$S,TX_TB_PREV!$C:$C,"="&amp;$B37,TX_TB_PREV!$D:$D,$C37),SUMIFS(TX_TB_PREV!$Z:$Z,TX_TB_PREV!$C:$C,"="&amp;$B37,TX_TB_PREV!$D:$D,$C37),SUMIFS(TX_TB_PREV!$AA:$AA,TX_TB_PREV!$C:$C,"="&amp;$B37,TX_TB_PREV!$D:$D,$C37))),"")</f>
        <v/>
      </c>
      <c r="DW37" s="11" t="str" cm="1">
        <f t="array" ref="DW37">IFERROR(MIN($DV37/SUM(SUMIFS($G:$G,$B:$B,IF($B37="&lt;15",{"&lt;01","01-09","10-14"},{"15-24","24-34","35-49","50+"}),$C:$C,$C37)),1),"")</f>
        <v/>
      </c>
      <c r="DX37" s="11">
        <v>1</v>
      </c>
      <c r="DY37" s="11">
        <v>1</v>
      </c>
      <c r="DZ37" s="33" t="str">
        <f t="shared" si="46"/>
        <v/>
      </c>
      <c r="EA37" s="33" t="str">
        <f t="shared" si="47"/>
        <v/>
      </c>
      <c r="EB37" s="81">
        <v>0.9</v>
      </c>
      <c r="EC37" s="33" t="str">
        <f>IF(SUM($DZ37)=0,"",IF($EB37="","ENTER COMPLETION RATE",ROUND($DZ37*$EB37,0)))</f>
        <v/>
      </c>
      <c r="ED37" s="33" t="str">
        <f>IF(SUM($EA37)=0,"",IF($EB37="","ENTER COMPLETION RATE",ROUND($EA37*$EB37,0)))</f>
        <v/>
      </c>
      <c r="EE37" s="411"/>
      <c r="EF37" s="409"/>
      <c r="EG37" s="409"/>
      <c r="EH37" s="409"/>
      <c r="EI37" s="417"/>
      <c r="EJ37" s="417"/>
      <c r="EK37" s="417"/>
      <c r="EL37" s="417"/>
      <c r="EM37" s="415"/>
      <c r="EN37" s="415"/>
      <c r="EO37" s="415"/>
      <c r="EP37" s="415"/>
      <c r="EQ37" s="416"/>
      <c r="ER37" s="424"/>
      <c r="ES37" s="411"/>
      <c r="ET37" s="409"/>
      <c r="EU37" s="417"/>
      <c r="EV37" s="417"/>
      <c r="EW37" s="415"/>
      <c r="EX37" s="415"/>
      <c r="EY37" s="411"/>
      <c r="EZ37" s="417"/>
      <c r="FA37" s="415"/>
      <c r="FB37" s="411"/>
      <c r="FC37" s="417"/>
      <c r="FD37" s="419"/>
    </row>
    <row r="38" spans="1:160" x14ac:dyDescent="0.2">
      <c r="A38" t="s">
        <v>8</v>
      </c>
      <c r="B38" s="5" t="s">
        <v>26</v>
      </c>
      <c r="C38" t="s">
        <v>581</v>
      </c>
      <c r="E38" s="409"/>
      <c r="F38" s="409"/>
      <c r="G38" s="409"/>
      <c r="H38" s="409"/>
      <c r="I38" s="409"/>
      <c r="J38" s="409"/>
      <c r="K38" s="409"/>
      <c r="L38" s="409"/>
      <c r="M38" s="411"/>
      <c r="N38" s="409"/>
      <c r="O38" s="409"/>
      <c r="P38" s="409"/>
      <c r="Q38" s="409"/>
      <c r="R38" s="409"/>
      <c r="S38" s="411"/>
      <c r="T38" s="409"/>
      <c r="U38" s="409"/>
      <c r="V38" s="411"/>
      <c r="W38" s="409"/>
      <c r="X38" s="409"/>
      <c r="Y38" s="409"/>
      <c r="Z38" s="409"/>
      <c r="AA38" s="411"/>
      <c r="AB38" s="409"/>
      <c r="AC38" s="409"/>
      <c r="AD38" s="409"/>
      <c r="AE38" s="411"/>
      <c r="AF38" s="409"/>
      <c r="AG38" s="411"/>
      <c r="AH38" s="409"/>
      <c r="AI38" s="412"/>
      <c r="AJ38" s="410"/>
      <c r="AK38" s="410"/>
      <c r="AL38" s="410"/>
      <c r="AM38" s="410"/>
      <c r="AN38" s="410"/>
      <c r="AO38" s="410"/>
      <c r="AP38" s="410"/>
      <c r="AQ38" s="410"/>
      <c r="AR38" s="413"/>
      <c r="AS38" s="414"/>
      <c r="AT38" s="414"/>
      <c r="AU38" s="414"/>
      <c r="AV38" s="414"/>
      <c r="AW38" s="414"/>
      <c r="AX38" s="414"/>
      <c r="AY38" s="414"/>
      <c r="AZ38" s="414"/>
      <c r="BA38" s="410"/>
      <c r="BB38" s="411"/>
      <c r="BC38" s="415"/>
      <c r="BD38" s="415"/>
      <c r="BE38" s="409"/>
      <c r="BF38" s="411"/>
      <c r="BG38" s="409"/>
      <c r="BH38" s="409"/>
      <c r="BI38" s="411"/>
      <c r="BJ38" s="409"/>
      <c r="BK38" s="409"/>
      <c r="BL38" s="409"/>
      <c r="BM38" s="417"/>
      <c r="BN38" s="417"/>
      <c r="BO38" s="417"/>
      <c r="BP38" s="409"/>
      <c r="BQ38" s="409"/>
      <c r="BR38" s="411"/>
      <c r="BS38" s="409"/>
      <c r="BT38" s="435"/>
      <c r="BU38" s="409"/>
      <c r="BV38" s="409"/>
      <c r="BW38" s="411"/>
      <c r="BX38" s="409"/>
      <c r="BY38" s="409"/>
      <c r="BZ38" s="409"/>
      <c r="CA38" s="409"/>
      <c r="CB38" s="409"/>
      <c r="CC38" s="409"/>
      <c r="CD38" s="409"/>
      <c r="CE38" s="415"/>
      <c r="CF38" s="411"/>
      <c r="CG38" s="409"/>
      <c r="CH38" s="436"/>
      <c r="CI38" s="409"/>
      <c r="CJ38" s="409"/>
      <c r="CK38" s="411"/>
      <c r="CL38" s="409"/>
      <c r="CM38" s="409"/>
      <c r="CN38" s="409"/>
      <c r="CO38" s="409"/>
      <c r="CP38" s="409"/>
      <c r="CQ38" s="409"/>
      <c r="CR38" s="409"/>
      <c r="CS38" s="415"/>
      <c r="CT38" s="411"/>
      <c r="CU38" s="409"/>
      <c r="CV38" s="409"/>
      <c r="CW38" s="409"/>
      <c r="CX38" s="409"/>
      <c r="CY38" s="409"/>
      <c r="CZ38" s="411"/>
      <c r="DA38" s="417"/>
      <c r="DB38" s="410"/>
      <c r="DC38" s="411"/>
      <c r="DD38" s="409"/>
      <c r="DE38" s="409"/>
      <c r="DF38" s="411"/>
      <c r="DG38" s="409"/>
      <c r="DH38" s="410"/>
      <c r="DI38" s="410"/>
      <c r="DJ38" s="417"/>
      <c r="DK38" s="410"/>
      <c r="DL38" s="411"/>
      <c r="DM38" s="409"/>
      <c r="DN38" s="409"/>
      <c r="DO38" s="409"/>
      <c r="DP38" s="409"/>
      <c r="DQ38" s="409"/>
      <c r="DR38" s="409"/>
      <c r="DS38" s="409"/>
      <c r="DT38" s="409"/>
      <c r="DU38" s="409"/>
      <c r="DV38" s="411"/>
      <c r="DW38" s="415"/>
      <c r="DX38" s="415"/>
      <c r="DY38" s="415"/>
      <c r="DZ38" s="409"/>
      <c r="EA38" s="409"/>
      <c r="EB38" s="416"/>
      <c r="EC38" s="409"/>
      <c r="ED38" s="409"/>
      <c r="EE38" s="47" t="str">
        <f>IFERROR(1/(1/SUMIFS(OVC!$O:$O,OVC!$C:$C,"="&amp;$B38,OVC!$D:$D,$C38)),"")</f>
        <v/>
      </c>
      <c r="EF38" s="36" t="str">
        <f>IFERROR(1/(1/SUMIFS(OVC!$P:$P,OVC!$C:$C,"="&amp;$B38,OVC!$D:$D,$C38)),"")</f>
        <v/>
      </c>
      <c r="EG38" s="36" t="str">
        <f>IFERROR(1/(1/SUMIFS(OVC!$Q:$Q,OVC!$C:$C,"="&amp;$B38,OVC!$D:$D,$C38)),"")</f>
        <v/>
      </c>
      <c r="EH38" s="36" t="str">
        <f>IFERROR(1/(1/SUMIFS(OVC!$R:$R,OVC!$C:$C,"="&amp;$B38,OVC!$D:$D,$C38)),"")</f>
        <v/>
      </c>
      <c r="EI38" s="33" t="str">
        <f>$EE38</f>
        <v/>
      </c>
      <c r="EJ38" s="33" t="str">
        <f>$EF38</f>
        <v/>
      </c>
      <c r="EK38" s="33" t="str">
        <f>$EG38</f>
        <v/>
      </c>
      <c r="EL38" s="33" t="str">
        <f>$EH38</f>
        <v/>
      </c>
      <c r="EM38" s="144" t="str">
        <f>IF(SUM($EE38)=0,"",(SUM($EI38)-$EE38)/$EE38)</f>
        <v/>
      </c>
      <c r="EN38" s="144" t="str">
        <f>IF(SUM($EF38)=0,"",(SUM($EJ38)-$EF38)/$EF38)</f>
        <v/>
      </c>
      <c r="EO38" s="144" t="str">
        <f>IF(SUM($EG38)=0,"",(SUM($EK38)-$EG38)/$EG38)</f>
        <v/>
      </c>
      <c r="EP38" s="144" t="str">
        <f>IF(SUM($EH38)=0,"",(SUM($EL38)-$EH38)/$EH38)</f>
        <v/>
      </c>
      <c r="EQ38" s="143" t="str">
        <f t="shared" ref="EQ38:EQ47" si="48">IF(OR($B38="18+",$B38="18-20",SUM($EK38,$EL38)=0),"",100%)</f>
        <v/>
      </c>
      <c r="ER38" s="425" t="str">
        <f t="shared" ref="ER38:ER47" si="49">IF(OR($C38="18+",$C38="18-20",SUM($EK38,$EL38)=0),"",ROUND(SUM($EK38,$EL38)*$EQ38,0))</f>
        <v/>
      </c>
      <c r="ES38" s="411"/>
      <c r="ET38" s="409"/>
      <c r="EU38" s="417"/>
      <c r="EV38" s="417"/>
      <c r="EW38" s="415"/>
      <c r="EX38" s="415"/>
      <c r="EY38" s="411"/>
      <c r="EZ38" s="417"/>
      <c r="FA38" s="415"/>
      <c r="FB38" s="411"/>
      <c r="FC38" s="417"/>
      <c r="FD38" s="419"/>
    </row>
    <row r="39" spans="1:160" x14ac:dyDescent="0.2">
      <c r="A39" t="s">
        <v>8</v>
      </c>
      <c r="B39" s="5" t="s">
        <v>26</v>
      </c>
      <c r="C39" t="s">
        <v>606</v>
      </c>
      <c r="E39" s="409"/>
      <c r="F39" s="409"/>
      <c r="G39" s="409"/>
      <c r="H39" s="409"/>
      <c r="I39" s="409"/>
      <c r="J39" s="409"/>
      <c r="K39" s="409"/>
      <c r="L39" s="409"/>
      <c r="M39" s="411"/>
      <c r="N39" s="409"/>
      <c r="O39" s="409"/>
      <c r="P39" s="409"/>
      <c r="Q39" s="409"/>
      <c r="R39" s="409"/>
      <c r="S39" s="411"/>
      <c r="T39" s="409"/>
      <c r="U39" s="409"/>
      <c r="V39" s="411"/>
      <c r="W39" s="409"/>
      <c r="X39" s="409"/>
      <c r="Y39" s="409"/>
      <c r="Z39" s="409"/>
      <c r="AA39" s="411"/>
      <c r="AB39" s="409"/>
      <c r="AC39" s="409"/>
      <c r="AD39" s="409"/>
      <c r="AE39" s="411"/>
      <c r="AF39" s="409"/>
      <c r="AG39" s="411"/>
      <c r="AH39" s="409"/>
      <c r="AI39" s="412"/>
      <c r="AJ39" s="410"/>
      <c r="AK39" s="410"/>
      <c r="AL39" s="410"/>
      <c r="AM39" s="410"/>
      <c r="AN39" s="410"/>
      <c r="AO39" s="410"/>
      <c r="AP39" s="410"/>
      <c r="AQ39" s="410"/>
      <c r="AR39" s="413"/>
      <c r="AS39" s="414"/>
      <c r="AT39" s="414"/>
      <c r="AU39" s="414"/>
      <c r="AV39" s="414"/>
      <c r="AW39" s="414"/>
      <c r="AX39" s="414"/>
      <c r="AY39" s="414"/>
      <c r="AZ39" s="414"/>
      <c r="BA39" s="410"/>
      <c r="BB39" s="411"/>
      <c r="BC39" s="415"/>
      <c r="BD39" s="415"/>
      <c r="BE39" s="409"/>
      <c r="BF39" s="411"/>
      <c r="BG39" s="409"/>
      <c r="BH39" s="409"/>
      <c r="BI39" s="411"/>
      <c r="BJ39" s="409"/>
      <c r="BK39" s="409"/>
      <c r="BL39" s="409"/>
      <c r="BM39" s="417"/>
      <c r="BN39" s="417"/>
      <c r="BO39" s="417"/>
      <c r="BP39" s="409"/>
      <c r="BQ39" s="409"/>
      <c r="BR39" s="411"/>
      <c r="BS39" s="409"/>
      <c r="BT39" s="435"/>
      <c r="BU39" s="409"/>
      <c r="BV39" s="409"/>
      <c r="BW39" s="411"/>
      <c r="BX39" s="409"/>
      <c r="BY39" s="409"/>
      <c r="BZ39" s="409"/>
      <c r="CA39" s="409"/>
      <c r="CB39" s="409"/>
      <c r="CC39" s="409"/>
      <c r="CD39" s="409"/>
      <c r="CE39" s="415"/>
      <c r="CF39" s="411"/>
      <c r="CG39" s="409"/>
      <c r="CH39" s="436"/>
      <c r="CI39" s="409"/>
      <c r="CJ39" s="409"/>
      <c r="CK39" s="411"/>
      <c r="CL39" s="409"/>
      <c r="CM39" s="409"/>
      <c r="CN39" s="409"/>
      <c r="CO39" s="409"/>
      <c r="CP39" s="409"/>
      <c r="CQ39" s="409"/>
      <c r="CR39" s="409"/>
      <c r="CS39" s="415"/>
      <c r="CT39" s="411"/>
      <c r="CU39" s="409"/>
      <c r="CV39" s="409"/>
      <c r="CW39" s="409"/>
      <c r="CX39" s="409"/>
      <c r="CY39" s="409"/>
      <c r="CZ39" s="411"/>
      <c r="DA39" s="417"/>
      <c r="DB39" s="410"/>
      <c r="DC39" s="411"/>
      <c r="DD39" s="409"/>
      <c r="DE39" s="409"/>
      <c r="DF39" s="411"/>
      <c r="DG39" s="409"/>
      <c r="DH39" s="410"/>
      <c r="DI39" s="410"/>
      <c r="DJ39" s="417"/>
      <c r="DK39" s="410"/>
      <c r="DL39" s="411"/>
      <c r="DM39" s="409"/>
      <c r="DN39" s="409"/>
      <c r="DO39" s="409"/>
      <c r="DP39" s="409"/>
      <c r="DQ39" s="409"/>
      <c r="DR39" s="409"/>
      <c r="DS39" s="409"/>
      <c r="DT39" s="409"/>
      <c r="DU39" s="409"/>
      <c r="DV39" s="411"/>
      <c r="DW39" s="415"/>
      <c r="DX39" s="415"/>
      <c r="DY39" s="415"/>
      <c r="DZ39" s="409"/>
      <c r="EA39" s="409"/>
      <c r="EB39" s="416"/>
      <c r="EC39" s="409"/>
      <c r="ED39" s="409"/>
      <c r="EE39" s="47" t="str">
        <f>IFERROR(1/(1/SUMIFS(OVC!$O:$O,OVC!$C:$C,"="&amp;$B39,OVC!$D:$D,$C39)),"")</f>
        <v/>
      </c>
      <c r="EF39" s="36" t="str">
        <f>IFERROR(1/(1/SUMIFS(OVC!$P:$P,OVC!$C:$C,"="&amp;$B39,OVC!$D:$D,$C39)),"")</f>
        <v/>
      </c>
      <c r="EG39" s="36" t="str">
        <f>IFERROR(1/(1/SUMIFS(OVC!$Q:$Q,OVC!$C:$C,"="&amp;$B39,OVC!$D:$D,$C39)),"")</f>
        <v/>
      </c>
      <c r="EH39" s="36" t="str">
        <f>IFERROR(1/(1/SUMIFS(OVC!$R:$R,OVC!$C:$C,"="&amp;$B39,OVC!$D:$D,$C39)),"")</f>
        <v/>
      </c>
      <c r="EI39" s="33" t="str">
        <f t="shared" ref="EI39:EI51" si="50">$EE39</f>
        <v/>
      </c>
      <c r="EJ39" s="33" t="str">
        <f t="shared" ref="EJ39:EJ51" si="51">$EF39</f>
        <v/>
      </c>
      <c r="EK39" s="33" t="str">
        <f t="shared" ref="EK39:EK51" si="52">$EG39</f>
        <v/>
      </c>
      <c r="EL39" s="33" t="str">
        <f t="shared" ref="EL39:EL51" si="53">$EH39</f>
        <v/>
      </c>
      <c r="EM39" s="144" t="str">
        <f t="shared" ref="EM39:EM51" si="54">IF(SUM($EE39)=0,"",(SUM($EI39)-$EE39)/$EE39)</f>
        <v/>
      </c>
      <c r="EN39" s="144" t="str">
        <f t="shared" ref="EN39:EN51" si="55">IF(SUM($EF39)=0,"",(SUM($EJ39)-$EF39)/$EF39)</f>
        <v/>
      </c>
      <c r="EO39" s="144" t="str">
        <f t="shared" ref="EO39:EO51" si="56">IF(SUM($EG39)=0,"",(SUM($EK39)-$EG39)/$EG39)</f>
        <v/>
      </c>
      <c r="EP39" s="144" t="str">
        <f t="shared" ref="EP39:EP51" si="57">IF(SUM($EH39)=0,"",(SUM($EL39)-$EH39)/$EH39)</f>
        <v/>
      </c>
      <c r="EQ39" s="143" t="str">
        <f t="shared" si="48"/>
        <v/>
      </c>
      <c r="ER39" s="425" t="str">
        <f t="shared" si="49"/>
        <v/>
      </c>
      <c r="ES39" s="411"/>
      <c r="ET39" s="409"/>
      <c r="EU39" s="417"/>
      <c r="EV39" s="417"/>
      <c r="EW39" s="415"/>
      <c r="EX39" s="415"/>
      <c r="EY39" s="411"/>
      <c r="EZ39" s="417"/>
      <c r="FA39" s="415"/>
      <c r="FB39" s="411"/>
      <c r="FC39" s="417"/>
      <c r="FD39" s="419"/>
    </row>
    <row r="40" spans="1:160" x14ac:dyDescent="0.2">
      <c r="A40" t="s">
        <v>8</v>
      </c>
      <c r="B40" s="5" t="s">
        <v>1069</v>
      </c>
      <c r="C40" t="s">
        <v>581</v>
      </c>
      <c r="E40" s="409"/>
      <c r="F40" s="409"/>
      <c r="G40" s="409"/>
      <c r="H40" s="409"/>
      <c r="I40" s="409"/>
      <c r="J40" s="409"/>
      <c r="K40" s="409"/>
      <c r="L40" s="409"/>
      <c r="M40" s="411"/>
      <c r="N40" s="409"/>
      <c r="O40" s="409"/>
      <c r="P40" s="409"/>
      <c r="Q40" s="409"/>
      <c r="R40" s="409"/>
      <c r="S40" s="411"/>
      <c r="T40" s="409"/>
      <c r="U40" s="409"/>
      <c r="V40" s="411"/>
      <c r="W40" s="409"/>
      <c r="X40" s="409"/>
      <c r="Y40" s="409"/>
      <c r="Z40" s="409"/>
      <c r="AA40" s="411"/>
      <c r="AB40" s="409"/>
      <c r="AC40" s="409"/>
      <c r="AD40" s="409"/>
      <c r="AE40" s="411"/>
      <c r="AF40" s="409"/>
      <c r="AG40" s="411"/>
      <c r="AH40" s="409"/>
      <c r="AI40" s="412"/>
      <c r="AJ40" s="410"/>
      <c r="AK40" s="410"/>
      <c r="AL40" s="410"/>
      <c r="AM40" s="410"/>
      <c r="AN40" s="410"/>
      <c r="AO40" s="410"/>
      <c r="AP40" s="410"/>
      <c r="AQ40" s="410"/>
      <c r="AR40" s="413"/>
      <c r="AS40" s="414"/>
      <c r="AT40" s="414"/>
      <c r="AU40" s="414"/>
      <c r="AV40" s="414"/>
      <c r="AW40" s="414"/>
      <c r="AX40" s="414"/>
      <c r="AY40" s="414"/>
      <c r="AZ40" s="414"/>
      <c r="BA40" s="410"/>
      <c r="BB40" s="411"/>
      <c r="BC40" s="415"/>
      <c r="BD40" s="415"/>
      <c r="BE40" s="409"/>
      <c r="BF40" s="411"/>
      <c r="BG40" s="409"/>
      <c r="BH40" s="409"/>
      <c r="BI40" s="411"/>
      <c r="BJ40" s="409"/>
      <c r="BK40" s="409"/>
      <c r="BL40" s="409"/>
      <c r="BM40" s="417"/>
      <c r="BN40" s="417"/>
      <c r="BO40" s="417"/>
      <c r="BP40" s="409"/>
      <c r="BQ40" s="409"/>
      <c r="BR40" s="411"/>
      <c r="BS40" s="409"/>
      <c r="BT40" s="435"/>
      <c r="BU40" s="409"/>
      <c r="BV40" s="409"/>
      <c r="BW40" s="411"/>
      <c r="BX40" s="409"/>
      <c r="BY40" s="409"/>
      <c r="BZ40" s="409"/>
      <c r="CA40" s="409"/>
      <c r="CB40" s="409"/>
      <c r="CC40" s="409"/>
      <c r="CD40" s="409"/>
      <c r="CE40" s="415"/>
      <c r="CF40" s="411"/>
      <c r="CG40" s="409"/>
      <c r="CH40" s="436"/>
      <c r="CI40" s="409"/>
      <c r="CJ40" s="409"/>
      <c r="CK40" s="411"/>
      <c r="CL40" s="409"/>
      <c r="CM40" s="409"/>
      <c r="CN40" s="409"/>
      <c r="CO40" s="409"/>
      <c r="CP40" s="409"/>
      <c r="CQ40" s="409"/>
      <c r="CR40" s="409"/>
      <c r="CS40" s="415"/>
      <c r="CT40" s="411"/>
      <c r="CU40" s="409"/>
      <c r="CV40" s="409"/>
      <c r="CW40" s="409"/>
      <c r="CX40" s="409"/>
      <c r="CY40" s="409"/>
      <c r="CZ40" s="411"/>
      <c r="DA40" s="417"/>
      <c r="DB40" s="410"/>
      <c r="DC40" s="411"/>
      <c r="DD40" s="409"/>
      <c r="DE40" s="409"/>
      <c r="DF40" s="411"/>
      <c r="DG40" s="409"/>
      <c r="DH40" s="410"/>
      <c r="DI40" s="410"/>
      <c r="DJ40" s="417"/>
      <c r="DK40" s="410"/>
      <c r="DL40" s="411"/>
      <c r="DM40" s="409"/>
      <c r="DN40" s="409"/>
      <c r="DO40" s="409"/>
      <c r="DP40" s="409"/>
      <c r="DQ40" s="409"/>
      <c r="DR40" s="409"/>
      <c r="DS40" s="409"/>
      <c r="DT40" s="409"/>
      <c r="DU40" s="409"/>
      <c r="DV40" s="411"/>
      <c r="DW40" s="415"/>
      <c r="DX40" s="415"/>
      <c r="DY40" s="415"/>
      <c r="DZ40" s="409"/>
      <c r="EA40" s="409"/>
      <c r="EB40" s="416"/>
      <c r="EC40" s="409"/>
      <c r="ED40" s="409"/>
      <c r="EE40" s="47" t="str">
        <f>IFERROR(1/(1/SUMIFS(OVC!$O:$O,OVC!$C:$C,"="&amp;$B40,OVC!$D:$D,$C40)),"")</f>
        <v/>
      </c>
      <c r="EF40" s="36" t="str">
        <f>IFERROR(1/(1/SUMIFS(OVC!$P:$P,OVC!$C:$C,"="&amp;$B40,OVC!$D:$D,$C40)),"")</f>
        <v/>
      </c>
      <c r="EG40" s="36" t="str">
        <f>IFERROR(1/(1/SUMIFS(OVC!$Q:$Q,OVC!$C:$C,"="&amp;$B40,OVC!$D:$D,$C40)),"")</f>
        <v/>
      </c>
      <c r="EH40" s="36" t="str">
        <f>IFERROR(1/(1/SUMIFS(OVC!$R:$R,OVC!$C:$C,"="&amp;$B40,OVC!$D:$D,$C40)),"")</f>
        <v/>
      </c>
      <c r="EI40" s="33" t="str">
        <f t="shared" si="50"/>
        <v/>
      </c>
      <c r="EJ40" s="33" t="str">
        <f t="shared" si="51"/>
        <v/>
      </c>
      <c r="EK40" s="33" t="str">
        <f t="shared" si="52"/>
        <v/>
      </c>
      <c r="EL40" s="33" t="str">
        <f t="shared" si="53"/>
        <v/>
      </c>
      <c r="EM40" s="144" t="str">
        <f t="shared" si="54"/>
        <v/>
      </c>
      <c r="EN40" s="144" t="str">
        <f t="shared" si="55"/>
        <v/>
      </c>
      <c r="EO40" s="144" t="str">
        <f t="shared" si="56"/>
        <v/>
      </c>
      <c r="EP40" s="144" t="str">
        <f t="shared" si="57"/>
        <v/>
      </c>
      <c r="EQ40" s="143" t="str">
        <f t="shared" si="48"/>
        <v/>
      </c>
      <c r="ER40" s="425" t="str">
        <f t="shared" si="49"/>
        <v/>
      </c>
      <c r="ES40" s="411"/>
      <c r="ET40" s="409"/>
      <c r="EU40" s="417"/>
      <c r="EV40" s="417"/>
      <c r="EW40" s="415"/>
      <c r="EX40" s="415"/>
      <c r="EY40" s="411"/>
      <c r="EZ40" s="417"/>
      <c r="FA40" s="415"/>
      <c r="FB40" s="411"/>
      <c r="FC40" s="417"/>
      <c r="FD40" s="419"/>
    </row>
    <row r="41" spans="1:160" x14ac:dyDescent="0.2">
      <c r="A41" t="s">
        <v>8</v>
      </c>
      <c r="B41" s="5" t="s">
        <v>1069</v>
      </c>
      <c r="C41" t="s">
        <v>606</v>
      </c>
      <c r="E41" s="409"/>
      <c r="F41" s="409"/>
      <c r="G41" s="409"/>
      <c r="H41" s="409"/>
      <c r="I41" s="409"/>
      <c r="J41" s="409"/>
      <c r="K41" s="409"/>
      <c r="L41" s="409"/>
      <c r="M41" s="411"/>
      <c r="N41" s="409"/>
      <c r="O41" s="409"/>
      <c r="P41" s="409"/>
      <c r="Q41" s="409"/>
      <c r="R41" s="409"/>
      <c r="S41" s="411"/>
      <c r="T41" s="409"/>
      <c r="U41" s="409"/>
      <c r="V41" s="411"/>
      <c r="W41" s="409"/>
      <c r="X41" s="409"/>
      <c r="Y41" s="409"/>
      <c r="Z41" s="409"/>
      <c r="AA41" s="411"/>
      <c r="AB41" s="409"/>
      <c r="AC41" s="409"/>
      <c r="AD41" s="409"/>
      <c r="AE41" s="411"/>
      <c r="AF41" s="409"/>
      <c r="AG41" s="411"/>
      <c r="AH41" s="409"/>
      <c r="AI41" s="412"/>
      <c r="AJ41" s="410"/>
      <c r="AK41" s="410"/>
      <c r="AL41" s="410"/>
      <c r="AM41" s="410"/>
      <c r="AN41" s="410"/>
      <c r="AO41" s="410"/>
      <c r="AP41" s="410"/>
      <c r="AQ41" s="410"/>
      <c r="AR41" s="413"/>
      <c r="AS41" s="414"/>
      <c r="AT41" s="414"/>
      <c r="AU41" s="414"/>
      <c r="AV41" s="414"/>
      <c r="AW41" s="414"/>
      <c r="AX41" s="414"/>
      <c r="AY41" s="414"/>
      <c r="AZ41" s="414"/>
      <c r="BA41" s="410"/>
      <c r="BB41" s="411"/>
      <c r="BC41" s="415"/>
      <c r="BD41" s="415"/>
      <c r="BE41" s="409"/>
      <c r="BF41" s="411"/>
      <c r="BG41" s="409"/>
      <c r="BH41" s="409"/>
      <c r="BI41" s="411"/>
      <c r="BJ41" s="409"/>
      <c r="BK41" s="409"/>
      <c r="BL41" s="409"/>
      <c r="BM41" s="417"/>
      <c r="BN41" s="417"/>
      <c r="BO41" s="417"/>
      <c r="BP41" s="409"/>
      <c r="BQ41" s="409"/>
      <c r="BR41" s="411"/>
      <c r="BS41" s="409"/>
      <c r="BT41" s="435"/>
      <c r="BU41" s="409"/>
      <c r="BV41" s="409"/>
      <c r="BW41" s="411"/>
      <c r="BX41" s="409"/>
      <c r="BY41" s="409"/>
      <c r="BZ41" s="409"/>
      <c r="CA41" s="409"/>
      <c r="CB41" s="409"/>
      <c r="CC41" s="409"/>
      <c r="CD41" s="409"/>
      <c r="CE41" s="415"/>
      <c r="CF41" s="411"/>
      <c r="CG41" s="409"/>
      <c r="CH41" s="436"/>
      <c r="CI41" s="409"/>
      <c r="CJ41" s="409"/>
      <c r="CK41" s="411"/>
      <c r="CL41" s="409"/>
      <c r="CM41" s="409"/>
      <c r="CN41" s="409"/>
      <c r="CO41" s="409"/>
      <c r="CP41" s="409"/>
      <c r="CQ41" s="409"/>
      <c r="CR41" s="409"/>
      <c r="CS41" s="415"/>
      <c r="CT41" s="411"/>
      <c r="CU41" s="409"/>
      <c r="CV41" s="409"/>
      <c r="CW41" s="409"/>
      <c r="CX41" s="409"/>
      <c r="CY41" s="409"/>
      <c r="CZ41" s="411"/>
      <c r="DA41" s="417"/>
      <c r="DB41" s="410"/>
      <c r="DC41" s="411"/>
      <c r="DD41" s="409"/>
      <c r="DE41" s="409"/>
      <c r="DF41" s="411"/>
      <c r="DG41" s="409"/>
      <c r="DH41" s="410"/>
      <c r="DI41" s="410"/>
      <c r="DJ41" s="417"/>
      <c r="DK41" s="410"/>
      <c r="DL41" s="411"/>
      <c r="DM41" s="409"/>
      <c r="DN41" s="409"/>
      <c r="DO41" s="409"/>
      <c r="DP41" s="409"/>
      <c r="DQ41" s="409"/>
      <c r="DR41" s="409"/>
      <c r="DS41" s="409"/>
      <c r="DT41" s="409"/>
      <c r="DU41" s="409"/>
      <c r="DV41" s="411"/>
      <c r="DW41" s="415"/>
      <c r="DX41" s="415"/>
      <c r="DY41" s="415"/>
      <c r="DZ41" s="409"/>
      <c r="EA41" s="409"/>
      <c r="EB41" s="416"/>
      <c r="EC41" s="409"/>
      <c r="ED41" s="409"/>
      <c r="EE41" s="47" t="str">
        <f>IFERROR(1/(1/SUMIFS(OVC!$O:$O,OVC!$C:$C,"="&amp;$B41,OVC!$D:$D,$C41)),"")</f>
        <v/>
      </c>
      <c r="EF41" s="36" t="str">
        <f>IFERROR(1/(1/SUMIFS(OVC!$P:$P,OVC!$C:$C,"="&amp;$B41,OVC!$D:$D,$C41)),"")</f>
        <v/>
      </c>
      <c r="EG41" s="36" t="str">
        <f>IFERROR(1/(1/SUMIFS(OVC!$Q:$Q,OVC!$C:$C,"="&amp;$B41,OVC!$D:$D,$C41)),"")</f>
        <v/>
      </c>
      <c r="EH41" s="36" t="str">
        <f>IFERROR(1/(1/SUMIFS(OVC!$R:$R,OVC!$C:$C,"="&amp;$B41,OVC!$D:$D,$C41)),"")</f>
        <v/>
      </c>
      <c r="EI41" s="33" t="str">
        <f t="shared" si="50"/>
        <v/>
      </c>
      <c r="EJ41" s="33" t="str">
        <f t="shared" si="51"/>
        <v/>
      </c>
      <c r="EK41" s="33" t="str">
        <f t="shared" si="52"/>
        <v/>
      </c>
      <c r="EL41" s="33" t="str">
        <f t="shared" si="53"/>
        <v/>
      </c>
      <c r="EM41" s="144" t="str">
        <f t="shared" si="54"/>
        <v/>
      </c>
      <c r="EN41" s="144" t="str">
        <f t="shared" si="55"/>
        <v/>
      </c>
      <c r="EO41" s="144" t="str">
        <f t="shared" si="56"/>
        <v/>
      </c>
      <c r="EP41" s="144" t="str">
        <f t="shared" si="57"/>
        <v/>
      </c>
      <c r="EQ41" s="143" t="str">
        <f t="shared" si="48"/>
        <v/>
      </c>
      <c r="ER41" s="425" t="str">
        <f t="shared" si="49"/>
        <v/>
      </c>
      <c r="ES41" s="411"/>
      <c r="ET41" s="409"/>
      <c r="EU41" s="417"/>
      <c r="EV41" s="417"/>
      <c r="EW41" s="415"/>
      <c r="EX41" s="415"/>
      <c r="EY41" s="411"/>
      <c r="EZ41" s="417"/>
      <c r="FA41" s="415"/>
      <c r="FB41" s="411"/>
      <c r="FC41" s="417"/>
      <c r="FD41" s="419"/>
    </row>
    <row r="42" spans="1:160" x14ac:dyDescent="0.2">
      <c r="A42" t="s">
        <v>8</v>
      </c>
      <c r="B42" s="5" t="s">
        <v>1070</v>
      </c>
      <c r="C42" t="s">
        <v>581</v>
      </c>
      <c r="E42" s="409"/>
      <c r="F42" s="409"/>
      <c r="G42" s="409"/>
      <c r="H42" s="409"/>
      <c r="I42" s="409"/>
      <c r="J42" s="409"/>
      <c r="K42" s="409"/>
      <c r="L42" s="409"/>
      <c r="M42" s="411"/>
      <c r="N42" s="409"/>
      <c r="O42" s="409"/>
      <c r="P42" s="409"/>
      <c r="Q42" s="409"/>
      <c r="R42" s="409"/>
      <c r="S42" s="411"/>
      <c r="T42" s="409"/>
      <c r="U42" s="409"/>
      <c r="V42" s="411"/>
      <c r="W42" s="409"/>
      <c r="X42" s="409"/>
      <c r="Y42" s="409"/>
      <c r="Z42" s="409"/>
      <c r="AA42" s="411"/>
      <c r="AB42" s="409"/>
      <c r="AC42" s="409"/>
      <c r="AD42" s="409"/>
      <c r="AE42" s="411"/>
      <c r="AF42" s="409"/>
      <c r="AG42" s="411"/>
      <c r="AH42" s="409"/>
      <c r="AI42" s="412"/>
      <c r="AJ42" s="410"/>
      <c r="AK42" s="410"/>
      <c r="AL42" s="410"/>
      <c r="AM42" s="410"/>
      <c r="AN42" s="410"/>
      <c r="AO42" s="410"/>
      <c r="AP42" s="410"/>
      <c r="AQ42" s="410"/>
      <c r="AR42" s="413"/>
      <c r="AS42" s="414"/>
      <c r="AT42" s="414"/>
      <c r="AU42" s="414"/>
      <c r="AV42" s="414"/>
      <c r="AW42" s="414"/>
      <c r="AX42" s="414"/>
      <c r="AY42" s="414"/>
      <c r="AZ42" s="414"/>
      <c r="BA42" s="410"/>
      <c r="BB42" s="411"/>
      <c r="BC42" s="415"/>
      <c r="BD42" s="415"/>
      <c r="BE42" s="409"/>
      <c r="BF42" s="411"/>
      <c r="BG42" s="409"/>
      <c r="BH42" s="409"/>
      <c r="BI42" s="411"/>
      <c r="BJ42" s="409"/>
      <c r="BK42" s="409"/>
      <c r="BL42" s="409"/>
      <c r="BM42" s="417"/>
      <c r="BN42" s="417"/>
      <c r="BO42" s="417"/>
      <c r="BP42" s="409"/>
      <c r="BQ42" s="409"/>
      <c r="BR42" s="411"/>
      <c r="BS42" s="409"/>
      <c r="BT42" s="435"/>
      <c r="BU42" s="409"/>
      <c r="BV42" s="409"/>
      <c r="BW42" s="411"/>
      <c r="BX42" s="409"/>
      <c r="BY42" s="409"/>
      <c r="BZ42" s="409"/>
      <c r="CA42" s="409"/>
      <c r="CB42" s="409"/>
      <c r="CC42" s="409"/>
      <c r="CD42" s="409"/>
      <c r="CE42" s="415"/>
      <c r="CF42" s="411"/>
      <c r="CG42" s="409"/>
      <c r="CH42" s="436"/>
      <c r="CI42" s="409"/>
      <c r="CJ42" s="409"/>
      <c r="CK42" s="411"/>
      <c r="CL42" s="409"/>
      <c r="CM42" s="409"/>
      <c r="CN42" s="409"/>
      <c r="CO42" s="409"/>
      <c r="CP42" s="409"/>
      <c r="CQ42" s="409"/>
      <c r="CR42" s="409"/>
      <c r="CS42" s="415"/>
      <c r="CT42" s="411"/>
      <c r="CU42" s="409"/>
      <c r="CV42" s="409"/>
      <c r="CW42" s="409"/>
      <c r="CX42" s="409"/>
      <c r="CY42" s="409"/>
      <c r="CZ42" s="411"/>
      <c r="DA42" s="417"/>
      <c r="DB42" s="410"/>
      <c r="DC42" s="411"/>
      <c r="DD42" s="409"/>
      <c r="DE42" s="409"/>
      <c r="DF42" s="411"/>
      <c r="DG42" s="409"/>
      <c r="DH42" s="410"/>
      <c r="DI42" s="410"/>
      <c r="DJ42" s="417"/>
      <c r="DK42" s="410"/>
      <c r="DL42" s="411"/>
      <c r="DM42" s="409"/>
      <c r="DN42" s="409"/>
      <c r="DO42" s="409"/>
      <c r="DP42" s="409"/>
      <c r="DQ42" s="409"/>
      <c r="DR42" s="409"/>
      <c r="DS42" s="409"/>
      <c r="DT42" s="409"/>
      <c r="DU42" s="409"/>
      <c r="DV42" s="411"/>
      <c r="DW42" s="415"/>
      <c r="DX42" s="415"/>
      <c r="DY42" s="415"/>
      <c r="DZ42" s="409"/>
      <c r="EA42" s="409"/>
      <c r="EB42" s="416"/>
      <c r="EC42" s="409"/>
      <c r="ED42" s="409"/>
      <c r="EE42" s="47" t="str">
        <f>IFERROR(1/(1/SUMIFS(OVC!$O:$O,OVC!$C:$C,"="&amp;$B42,OVC!$D:$D,$C42)),"")</f>
        <v/>
      </c>
      <c r="EF42" s="36" t="str">
        <f>IFERROR(1/(1/SUMIFS(OVC!$P:$P,OVC!$C:$C,"="&amp;$B42,OVC!$D:$D,$C42)),"")</f>
        <v/>
      </c>
      <c r="EG42" s="36" t="str">
        <f>IFERROR(1/(1/SUMIFS(OVC!$Q:$Q,OVC!$C:$C,"="&amp;$B42,OVC!$D:$D,$C42)),"")</f>
        <v/>
      </c>
      <c r="EH42" s="36" t="str">
        <f>IFERROR(1/(1/SUMIFS(OVC!$R:$R,OVC!$C:$C,"="&amp;$B42,OVC!$D:$D,$C42)),"")</f>
        <v/>
      </c>
      <c r="EI42" s="33" t="str">
        <f t="shared" si="50"/>
        <v/>
      </c>
      <c r="EJ42" s="33" t="str">
        <f t="shared" si="51"/>
        <v/>
      </c>
      <c r="EK42" s="33" t="str">
        <f t="shared" si="52"/>
        <v/>
      </c>
      <c r="EL42" s="33" t="str">
        <f t="shared" si="53"/>
        <v/>
      </c>
      <c r="EM42" s="144" t="str">
        <f t="shared" si="54"/>
        <v/>
      </c>
      <c r="EN42" s="144" t="str">
        <f t="shared" si="55"/>
        <v/>
      </c>
      <c r="EO42" s="144" t="str">
        <f t="shared" si="56"/>
        <v/>
      </c>
      <c r="EP42" s="144" t="str">
        <f t="shared" si="57"/>
        <v/>
      </c>
      <c r="EQ42" s="143" t="str">
        <f t="shared" si="48"/>
        <v/>
      </c>
      <c r="ER42" s="425" t="str">
        <f t="shared" si="49"/>
        <v/>
      </c>
      <c r="ES42" s="411"/>
      <c r="ET42" s="409"/>
      <c r="EU42" s="417"/>
      <c r="EV42" s="417"/>
      <c r="EW42" s="415"/>
      <c r="EX42" s="415"/>
      <c r="EY42" s="411"/>
      <c r="EZ42" s="417"/>
      <c r="FA42" s="415"/>
      <c r="FB42" s="411"/>
      <c r="FC42" s="417"/>
      <c r="FD42" s="419"/>
    </row>
    <row r="43" spans="1:160" x14ac:dyDescent="0.2">
      <c r="A43" t="s">
        <v>8</v>
      </c>
      <c r="B43" s="5" t="s">
        <v>1070</v>
      </c>
      <c r="C43" t="s">
        <v>606</v>
      </c>
      <c r="E43" s="409"/>
      <c r="F43" s="409"/>
      <c r="G43" s="409"/>
      <c r="H43" s="409"/>
      <c r="I43" s="409"/>
      <c r="J43" s="409"/>
      <c r="K43" s="409"/>
      <c r="L43" s="409"/>
      <c r="M43" s="411"/>
      <c r="N43" s="409"/>
      <c r="O43" s="409"/>
      <c r="P43" s="409"/>
      <c r="Q43" s="409"/>
      <c r="R43" s="409"/>
      <c r="S43" s="411"/>
      <c r="T43" s="409"/>
      <c r="U43" s="409"/>
      <c r="V43" s="411"/>
      <c r="W43" s="409"/>
      <c r="X43" s="409"/>
      <c r="Y43" s="409"/>
      <c r="Z43" s="409"/>
      <c r="AA43" s="411"/>
      <c r="AB43" s="409"/>
      <c r="AC43" s="409"/>
      <c r="AD43" s="409"/>
      <c r="AE43" s="411"/>
      <c r="AF43" s="409"/>
      <c r="AG43" s="411"/>
      <c r="AH43" s="409"/>
      <c r="AI43" s="412"/>
      <c r="AJ43" s="410"/>
      <c r="AK43" s="410"/>
      <c r="AL43" s="410"/>
      <c r="AM43" s="410"/>
      <c r="AN43" s="410"/>
      <c r="AO43" s="410"/>
      <c r="AP43" s="410"/>
      <c r="AQ43" s="410"/>
      <c r="AR43" s="413"/>
      <c r="AS43" s="414"/>
      <c r="AT43" s="414"/>
      <c r="AU43" s="414"/>
      <c r="AV43" s="414"/>
      <c r="AW43" s="414"/>
      <c r="AX43" s="414"/>
      <c r="AY43" s="414"/>
      <c r="AZ43" s="414"/>
      <c r="BA43" s="410"/>
      <c r="BB43" s="411"/>
      <c r="BC43" s="415"/>
      <c r="BD43" s="415"/>
      <c r="BE43" s="409"/>
      <c r="BF43" s="411"/>
      <c r="BG43" s="409"/>
      <c r="BH43" s="409"/>
      <c r="BI43" s="411"/>
      <c r="BJ43" s="409"/>
      <c r="BK43" s="409"/>
      <c r="BL43" s="409"/>
      <c r="BM43" s="417"/>
      <c r="BN43" s="417"/>
      <c r="BO43" s="417"/>
      <c r="BP43" s="409"/>
      <c r="BQ43" s="409"/>
      <c r="BR43" s="411"/>
      <c r="BS43" s="409"/>
      <c r="BT43" s="435"/>
      <c r="BU43" s="409"/>
      <c r="BV43" s="409"/>
      <c r="BW43" s="411"/>
      <c r="BX43" s="409"/>
      <c r="BY43" s="409"/>
      <c r="BZ43" s="409"/>
      <c r="CA43" s="409"/>
      <c r="CB43" s="409"/>
      <c r="CC43" s="409"/>
      <c r="CD43" s="409"/>
      <c r="CE43" s="415"/>
      <c r="CF43" s="411"/>
      <c r="CG43" s="409"/>
      <c r="CH43" s="436"/>
      <c r="CI43" s="409"/>
      <c r="CJ43" s="409"/>
      <c r="CK43" s="411"/>
      <c r="CL43" s="409"/>
      <c r="CM43" s="409"/>
      <c r="CN43" s="409"/>
      <c r="CO43" s="409"/>
      <c r="CP43" s="409"/>
      <c r="CQ43" s="409"/>
      <c r="CR43" s="409"/>
      <c r="CS43" s="415"/>
      <c r="CT43" s="411"/>
      <c r="CU43" s="409"/>
      <c r="CV43" s="409"/>
      <c r="CW43" s="409"/>
      <c r="CX43" s="409"/>
      <c r="CY43" s="409"/>
      <c r="CZ43" s="411"/>
      <c r="DA43" s="417"/>
      <c r="DB43" s="410"/>
      <c r="DC43" s="411"/>
      <c r="DD43" s="409"/>
      <c r="DE43" s="409"/>
      <c r="DF43" s="411"/>
      <c r="DG43" s="409"/>
      <c r="DH43" s="410"/>
      <c r="DI43" s="410"/>
      <c r="DJ43" s="417"/>
      <c r="DK43" s="410"/>
      <c r="DL43" s="411"/>
      <c r="DM43" s="409"/>
      <c r="DN43" s="409"/>
      <c r="DO43" s="409"/>
      <c r="DP43" s="409"/>
      <c r="DQ43" s="409"/>
      <c r="DR43" s="409"/>
      <c r="DS43" s="409"/>
      <c r="DT43" s="409"/>
      <c r="DU43" s="409"/>
      <c r="DV43" s="411"/>
      <c r="DW43" s="415"/>
      <c r="DX43" s="415"/>
      <c r="DY43" s="415"/>
      <c r="DZ43" s="409"/>
      <c r="EA43" s="409"/>
      <c r="EB43" s="416"/>
      <c r="EC43" s="409"/>
      <c r="ED43" s="409"/>
      <c r="EE43" s="47" t="str">
        <f>IFERROR(1/(1/SUMIFS(OVC!$O:$O,OVC!$C:$C,"="&amp;$B43,OVC!$D:$D,$C43)),"")</f>
        <v/>
      </c>
      <c r="EF43" s="36" t="str">
        <f>IFERROR(1/(1/SUMIFS(OVC!$P:$P,OVC!$C:$C,"="&amp;$B43,OVC!$D:$D,$C43)),"")</f>
        <v/>
      </c>
      <c r="EG43" s="36" t="str">
        <f>IFERROR(1/(1/SUMIFS(OVC!$Q:$Q,OVC!$C:$C,"="&amp;$B43,OVC!$D:$D,$C43)),"")</f>
        <v/>
      </c>
      <c r="EH43" s="36" t="str">
        <f>IFERROR(1/(1/SUMIFS(OVC!$R:$R,OVC!$C:$C,"="&amp;$B43,OVC!$D:$D,$C43)),"")</f>
        <v/>
      </c>
      <c r="EI43" s="33" t="str">
        <f t="shared" si="50"/>
        <v/>
      </c>
      <c r="EJ43" s="33" t="str">
        <f t="shared" si="51"/>
        <v/>
      </c>
      <c r="EK43" s="33" t="str">
        <f t="shared" si="52"/>
        <v/>
      </c>
      <c r="EL43" s="33" t="str">
        <f t="shared" si="53"/>
        <v/>
      </c>
      <c r="EM43" s="144" t="str">
        <f t="shared" si="54"/>
        <v/>
      </c>
      <c r="EN43" s="144" t="str">
        <f t="shared" si="55"/>
        <v/>
      </c>
      <c r="EO43" s="144" t="str">
        <f t="shared" si="56"/>
        <v/>
      </c>
      <c r="EP43" s="144" t="str">
        <f t="shared" si="57"/>
        <v/>
      </c>
      <c r="EQ43" s="143" t="str">
        <f t="shared" si="48"/>
        <v/>
      </c>
      <c r="ER43" s="425" t="str">
        <f t="shared" si="49"/>
        <v/>
      </c>
      <c r="ES43" s="411"/>
      <c r="ET43" s="409"/>
      <c r="EU43" s="417"/>
      <c r="EV43" s="417"/>
      <c r="EW43" s="415"/>
      <c r="EX43" s="415"/>
      <c r="EY43" s="411"/>
      <c r="EZ43" s="417"/>
      <c r="FA43" s="415"/>
      <c r="FB43" s="411"/>
      <c r="FC43" s="417"/>
      <c r="FD43" s="419"/>
    </row>
    <row r="44" spans="1:160" x14ac:dyDescent="0.2">
      <c r="A44" t="s">
        <v>8</v>
      </c>
      <c r="B44" s="5" t="s">
        <v>602</v>
      </c>
      <c r="C44" t="s">
        <v>581</v>
      </c>
      <c r="E44" s="409"/>
      <c r="F44" s="409"/>
      <c r="G44" s="409"/>
      <c r="H44" s="409"/>
      <c r="I44" s="409"/>
      <c r="J44" s="409"/>
      <c r="K44" s="409"/>
      <c r="L44" s="409"/>
      <c r="M44" s="411"/>
      <c r="N44" s="409"/>
      <c r="O44" s="409"/>
      <c r="P44" s="409"/>
      <c r="Q44" s="409"/>
      <c r="R44" s="409"/>
      <c r="S44" s="411"/>
      <c r="T44" s="409"/>
      <c r="U44" s="409"/>
      <c r="V44" s="411"/>
      <c r="W44" s="409"/>
      <c r="X44" s="409"/>
      <c r="Y44" s="409"/>
      <c r="Z44" s="409"/>
      <c r="AA44" s="411"/>
      <c r="AB44" s="409"/>
      <c r="AC44" s="409"/>
      <c r="AD44" s="409"/>
      <c r="AE44" s="411"/>
      <c r="AF44" s="409"/>
      <c r="AG44" s="411"/>
      <c r="AH44" s="409"/>
      <c r="AI44" s="412"/>
      <c r="AJ44" s="410"/>
      <c r="AK44" s="410"/>
      <c r="AL44" s="410"/>
      <c r="AM44" s="410"/>
      <c r="AN44" s="410"/>
      <c r="AO44" s="410"/>
      <c r="AP44" s="410"/>
      <c r="AQ44" s="410"/>
      <c r="AR44" s="413"/>
      <c r="AS44" s="414"/>
      <c r="AT44" s="414"/>
      <c r="AU44" s="414"/>
      <c r="AV44" s="414"/>
      <c r="AW44" s="414"/>
      <c r="AX44" s="414"/>
      <c r="AY44" s="414"/>
      <c r="AZ44" s="414"/>
      <c r="BA44" s="410"/>
      <c r="BB44" s="411"/>
      <c r="BC44" s="415"/>
      <c r="BD44" s="415"/>
      <c r="BE44" s="409"/>
      <c r="BF44" s="411"/>
      <c r="BG44" s="409"/>
      <c r="BH44" s="409"/>
      <c r="BI44" s="411"/>
      <c r="BJ44" s="409"/>
      <c r="BK44" s="409"/>
      <c r="BL44" s="409"/>
      <c r="BM44" s="417"/>
      <c r="BN44" s="417"/>
      <c r="BO44" s="417"/>
      <c r="BP44" s="409"/>
      <c r="BQ44" s="409"/>
      <c r="BR44" s="411"/>
      <c r="BS44" s="409"/>
      <c r="BT44" s="435"/>
      <c r="BU44" s="409"/>
      <c r="BV44" s="409"/>
      <c r="BW44" s="411"/>
      <c r="BX44" s="409"/>
      <c r="BY44" s="409"/>
      <c r="BZ44" s="409"/>
      <c r="CA44" s="409"/>
      <c r="CB44" s="409"/>
      <c r="CC44" s="409"/>
      <c r="CD44" s="409"/>
      <c r="CE44" s="415"/>
      <c r="CF44" s="411"/>
      <c r="CG44" s="409"/>
      <c r="CH44" s="436"/>
      <c r="CI44" s="409"/>
      <c r="CJ44" s="409"/>
      <c r="CK44" s="411"/>
      <c r="CL44" s="409"/>
      <c r="CM44" s="409"/>
      <c r="CN44" s="409"/>
      <c r="CO44" s="409"/>
      <c r="CP44" s="409"/>
      <c r="CQ44" s="409"/>
      <c r="CR44" s="409"/>
      <c r="CS44" s="415"/>
      <c r="CT44" s="411"/>
      <c r="CU44" s="409"/>
      <c r="CV44" s="409"/>
      <c r="CW44" s="409"/>
      <c r="CX44" s="409"/>
      <c r="CY44" s="409"/>
      <c r="CZ44" s="411"/>
      <c r="DA44" s="417"/>
      <c r="DB44" s="410"/>
      <c r="DC44" s="411"/>
      <c r="DD44" s="409"/>
      <c r="DE44" s="409"/>
      <c r="DF44" s="411"/>
      <c r="DG44" s="409"/>
      <c r="DH44" s="410"/>
      <c r="DI44" s="410"/>
      <c r="DJ44" s="417"/>
      <c r="DK44" s="410"/>
      <c r="DL44" s="411"/>
      <c r="DM44" s="409"/>
      <c r="DN44" s="409"/>
      <c r="DO44" s="409"/>
      <c r="DP44" s="409"/>
      <c r="DQ44" s="409"/>
      <c r="DR44" s="409"/>
      <c r="DS44" s="409"/>
      <c r="DT44" s="409"/>
      <c r="DU44" s="409"/>
      <c r="DV44" s="411"/>
      <c r="DW44" s="415"/>
      <c r="DX44" s="415"/>
      <c r="DY44" s="415"/>
      <c r="DZ44" s="409"/>
      <c r="EA44" s="409"/>
      <c r="EB44" s="416"/>
      <c r="EC44" s="409"/>
      <c r="ED44" s="409"/>
      <c r="EE44" s="47" t="str">
        <f>IFERROR(1/(1/SUMIFS(OVC!$O:$O,OVC!$C:$C,"="&amp;$B44,OVC!$D:$D,$C44)),"")</f>
        <v/>
      </c>
      <c r="EF44" s="36" t="str">
        <f>IFERROR(1/(1/SUMIFS(OVC!$P:$P,OVC!$C:$C,"="&amp;$B44,OVC!$D:$D,$C44)),"")</f>
        <v/>
      </c>
      <c r="EG44" s="36" t="str">
        <f>IFERROR(1/(1/SUMIFS(OVC!$Q:$Q,OVC!$C:$C,"="&amp;$B44,OVC!$D:$D,$C44)),"")</f>
        <v/>
      </c>
      <c r="EH44" s="36" t="str">
        <f>IFERROR(1/(1/SUMIFS(OVC!$R:$R,OVC!$C:$C,"="&amp;$B44,OVC!$D:$D,$C44)),"")</f>
        <v/>
      </c>
      <c r="EI44" s="33" t="str">
        <f t="shared" si="50"/>
        <v/>
      </c>
      <c r="EJ44" s="33" t="str">
        <f t="shared" si="51"/>
        <v/>
      </c>
      <c r="EK44" s="33" t="str">
        <f t="shared" si="52"/>
        <v/>
      </c>
      <c r="EL44" s="33" t="str">
        <f t="shared" si="53"/>
        <v/>
      </c>
      <c r="EM44" s="144" t="str">
        <f t="shared" si="54"/>
        <v/>
      </c>
      <c r="EN44" s="144" t="str">
        <f t="shared" si="55"/>
        <v/>
      </c>
      <c r="EO44" s="144" t="str">
        <f t="shared" si="56"/>
        <v/>
      </c>
      <c r="EP44" s="144" t="str">
        <f t="shared" si="57"/>
        <v/>
      </c>
      <c r="EQ44" s="143" t="str">
        <f t="shared" si="48"/>
        <v/>
      </c>
      <c r="ER44" s="425" t="str">
        <f t="shared" si="49"/>
        <v/>
      </c>
      <c r="ES44" s="411"/>
      <c r="ET44" s="409"/>
      <c r="EU44" s="417"/>
      <c r="EV44" s="417"/>
      <c r="EW44" s="415"/>
      <c r="EX44" s="415"/>
      <c r="EY44" s="411"/>
      <c r="EZ44" s="417"/>
      <c r="FA44" s="415"/>
      <c r="FB44" s="411"/>
      <c r="FC44" s="417"/>
      <c r="FD44" s="419"/>
    </row>
    <row r="45" spans="1:160" x14ac:dyDescent="0.2">
      <c r="A45" t="s">
        <v>8</v>
      </c>
      <c r="B45" s="5" t="s">
        <v>602</v>
      </c>
      <c r="C45" t="s">
        <v>606</v>
      </c>
      <c r="E45" s="409"/>
      <c r="F45" s="409"/>
      <c r="G45" s="409"/>
      <c r="H45" s="409"/>
      <c r="I45" s="409"/>
      <c r="J45" s="409"/>
      <c r="K45" s="409"/>
      <c r="L45" s="409"/>
      <c r="M45" s="411"/>
      <c r="N45" s="409"/>
      <c r="O45" s="409"/>
      <c r="P45" s="409"/>
      <c r="Q45" s="409"/>
      <c r="R45" s="409"/>
      <c r="S45" s="411"/>
      <c r="T45" s="409"/>
      <c r="U45" s="409"/>
      <c r="V45" s="411"/>
      <c r="W45" s="409"/>
      <c r="X45" s="409"/>
      <c r="Y45" s="409"/>
      <c r="Z45" s="409"/>
      <c r="AA45" s="411"/>
      <c r="AB45" s="409"/>
      <c r="AC45" s="409"/>
      <c r="AD45" s="409"/>
      <c r="AE45" s="411"/>
      <c r="AF45" s="409"/>
      <c r="AG45" s="411"/>
      <c r="AH45" s="409"/>
      <c r="AI45" s="412"/>
      <c r="AJ45" s="410"/>
      <c r="AK45" s="410"/>
      <c r="AL45" s="410"/>
      <c r="AM45" s="410"/>
      <c r="AN45" s="410"/>
      <c r="AO45" s="410"/>
      <c r="AP45" s="410"/>
      <c r="AQ45" s="410"/>
      <c r="AR45" s="413"/>
      <c r="AS45" s="414"/>
      <c r="AT45" s="414"/>
      <c r="AU45" s="414"/>
      <c r="AV45" s="414"/>
      <c r="AW45" s="414"/>
      <c r="AX45" s="414"/>
      <c r="AY45" s="414"/>
      <c r="AZ45" s="414"/>
      <c r="BA45" s="410"/>
      <c r="BB45" s="411"/>
      <c r="BC45" s="415"/>
      <c r="BD45" s="415"/>
      <c r="BE45" s="409"/>
      <c r="BF45" s="411"/>
      <c r="BG45" s="409"/>
      <c r="BH45" s="409"/>
      <c r="BI45" s="411"/>
      <c r="BJ45" s="409"/>
      <c r="BK45" s="409"/>
      <c r="BL45" s="409"/>
      <c r="BM45" s="417"/>
      <c r="BN45" s="417"/>
      <c r="BO45" s="417"/>
      <c r="BP45" s="409"/>
      <c r="BQ45" s="409"/>
      <c r="BR45" s="411"/>
      <c r="BS45" s="409"/>
      <c r="BT45" s="435"/>
      <c r="BU45" s="409"/>
      <c r="BV45" s="409"/>
      <c r="BW45" s="411"/>
      <c r="BX45" s="409"/>
      <c r="BY45" s="409"/>
      <c r="BZ45" s="409"/>
      <c r="CA45" s="409"/>
      <c r="CB45" s="409"/>
      <c r="CC45" s="409"/>
      <c r="CD45" s="409"/>
      <c r="CE45" s="415"/>
      <c r="CF45" s="411"/>
      <c r="CG45" s="409"/>
      <c r="CH45" s="436"/>
      <c r="CI45" s="409"/>
      <c r="CJ45" s="409"/>
      <c r="CK45" s="411"/>
      <c r="CL45" s="409"/>
      <c r="CM45" s="409"/>
      <c r="CN45" s="409"/>
      <c r="CO45" s="409"/>
      <c r="CP45" s="409"/>
      <c r="CQ45" s="409"/>
      <c r="CR45" s="409"/>
      <c r="CS45" s="415"/>
      <c r="CT45" s="411"/>
      <c r="CU45" s="409"/>
      <c r="CV45" s="409"/>
      <c r="CW45" s="409"/>
      <c r="CX45" s="409"/>
      <c r="CY45" s="409"/>
      <c r="CZ45" s="411"/>
      <c r="DA45" s="417"/>
      <c r="DB45" s="410"/>
      <c r="DC45" s="411"/>
      <c r="DD45" s="409"/>
      <c r="DE45" s="409"/>
      <c r="DF45" s="411"/>
      <c r="DG45" s="409"/>
      <c r="DH45" s="410"/>
      <c r="DI45" s="410"/>
      <c r="DJ45" s="417"/>
      <c r="DK45" s="410"/>
      <c r="DL45" s="411"/>
      <c r="DM45" s="409"/>
      <c r="DN45" s="409"/>
      <c r="DO45" s="409"/>
      <c r="DP45" s="409"/>
      <c r="DQ45" s="409"/>
      <c r="DR45" s="409"/>
      <c r="DS45" s="409"/>
      <c r="DT45" s="409"/>
      <c r="DU45" s="409"/>
      <c r="DV45" s="411"/>
      <c r="DW45" s="415"/>
      <c r="DX45" s="415"/>
      <c r="DY45" s="415"/>
      <c r="DZ45" s="409"/>
      <c r="EA45" s="409"/>
      <c r="EB45" s="416"/>
      <c r="EC45" s="409"/>
      <c r="ED45" s="409"/>
      <c r="EE45" s="47" t="str">
        <f>IFERROR(1/(1/SUMIFS(OVC!$O:$O,OVC!$C:$C,"="&amp;$B45,OVC!$D:$D,$C45)),"")</f>
        <v/>
      </c>
      <c r="EF45" s="36" t="str">
        <f>IFERROR(1/(1/SUMIFS(OVC!$P:$P,OVC!$C:$C,"="&amp;$B45,OVC!$D:$D,$C45)),"")</f>
        <v/>
      </c>
      <c r="EG45" s="36" t="str">
        <f>IFERROR(1/(1/SUMIFS(OVC!$Q:$Q,OVC!$C:$C,"="&amp;$B45,OVC!$D:$D,$C45)),"")</f>
        <v/>
      </c>
      <c r="EH45" s="36" t="str">
        <f>IFERROR(1/(1/SUMIFS(OVC!$R:$R,OVC!$C:$C,"="&amp;$B45,OVC!$D:$D,$C45)),"")</f>
        <v/>
      </c>
      <c r="EI45" s="33" t="str">
        <f t="shared" si="50"/>
        <v/>
      </c>
      <c r="EJ45" s="33" t="str">
        <f t="shared" si="51"/>
        <v/>
      </c>
      <c r="EK45" s="33" t="str">
        <f t="shared" si="52"/>
        <v/>
      </c>
      <c r="EL45" s="33" t="str">
        <f t="shared" si="53"/>
        <v/>
      </c>
      <c r="EM45" s="144" t="str">
        <f t="shared" si="54"/>
        <v/>
      </c>
      <c r="EN45" s="144" t="str">
        <f t="shared" si="55"/>
        <v/>
      </c>
      <c r="EO45" s="144" t="str">
        <f t="shared" si="56"/>
        <v/>
      </c>
      <c r="EP45" s="144" t="str">
        <f t="shared" si="57"/>
        <v/>
      </c>
      <c r="EQ45" s="143" t="str">
        <f t="shared" si="48"/>
        <v/>
      </c>
      <c r="ER45" s="425" t="str">
        <f t="shared" si="49"/>
        <v/>
      </c>
      <c r="ES45" s="411"/>
      <c r="ET45" s="409"/>
      <c r="EU45" s="417"/>
      <c r="EV45" s="417"/>
      <c r="EW45" s="415"/>
      <c r="EX45" s="415"/>
      <c r="EY45" s="411"/>
      <c r="EZ45" s="417"/>
      <c r="FA45" s="415"/>
      <c r="FB45" s="411"/>
      <c r="FC45" s="417"/>
      <c r="FD45" s="419"/>
    </row>
    <row r="46" spans="1:160" x14ac:dyDescent="0.2">
      <c r="A46" t="s">
        <v>8</v>
      </c>
      <c r="B46" s="5" t="s">
        <v>1071</v>
      </c>
      <c r="C46" t="s">
        <v>581</v>
      </c>
      <c r="E46" s="409"/>
      <c r="F46" s="409"/>
      <c r="G46" s="409"/>
      <c r="H46" s="409"/>
      <c r="I46" s="409"/>
      <c r="J46" s="409"/>
      <c r="K46" s="409"/>
      <c r="L46" s="409"/>
      <c r="M46" s="411"/>
      <c r="N46" s="409"/>
      <c r="O46" s="409"/>
      <c r="P46" s="409"/>
      <c r="Q46" s="409"/>
      <c r="R46" s="409"/>
      <c r="S46" s="411"/>
      <c r="T46" s="409"/>
      <c r="U46" s="409"/>
      <c r="V46" s="411"/>
      <c r="W46" s="409"/>
      <c r="X46" s="409"/>
      <c r="Y46" s="409"/>
      <c r="Z46" s="409"/>
      <c r="AA46" s="411"/>
      <c r="AB46" s="409"/>
      <c r="AC46" s="409"/>
      <c r="AD46" s="409"/>
      <c r="AE46" s="411"/>
      <c r="AF46" s="409"/>
      <c r="AG46" s="411"/>
      <c r="AH46" s="409"/>
      <c r="AI46" s="412"/>
      <c r="AJ46" s="410"/>
      <c r="AK46" s="410"/>
      <c r="AL46" s="410"/>
      <c r="AM46" s="410"/>
      <c r="AN46" s="410"/>
      <c r="AO46" s="410"/>
      <c r="AP46" s="410"/>
      <c r="AQ46" s="410"/>
      <c r="AR46" s="413"/>
      <c r="AS46" s="414"/>
      <c r="AT46" s="414"/>
      <c r="AU46" s="414"/>
      <c r="AV46" s="414"/>
      <c r="AW46" s="414"/>
      <c r="AX46" s="414"/>
      <c r="AY46" s="414"/>
      <c r="AZ46" s="414"/>
      <c r="BA46" s="410"/>
      <c r="BB46" s="411"/>
      <c r="BC46" s="415"/>
      <c r="BD46" s="415"/>
      <c r="BE46" s="409"/>
      <c r="BF46" s="411"/>
      <c r="BG46" s="409"/>
      <c r="BH46" s="409"/>
      <c r="BI46" s="411"/>
      <c r="BJ46" s="409"/>
      <c r="BK46" s="409"/>
      <c r="BL46" s="409"/>
      <c r="BM46" s="417"/>
      <c r="BN46" s="417"/>
      <c r="BO46" s="417"/>
      <c r="BP46" s="409"/>
      <c r="BQ46" s="409"/>
      <c r="BR46" s="411"/>
      <c r="BS46" s="409"/>
      <c r="BT46" s="435"/>
      <c r="BU46" s="409"/>
      <c r="BV46" s="409"/>
      <c r="BW46" s="411"/>
      <c r="BX46" s="409"/>
      <c r="BY46" s="409"/>
      <c r="BZ46" s="409"/>
      <c r="CA46" s="409"/>
      <c r="CB46" s="409"/>
      <c r="CC46" s="409"/>
      <c r="CD46" s="409"/>
      <c r="CE46" s="415"/>
      <c r="CF46" s="411"/>
      <c r="CG46" s="409"/>
      <c r="CH46" s="436"/>
      <c r="CI46" s="409"/>
      <c r="CJ46" s="409"/>
      <c r="CK46" s="411"/>
      <c r="CL46" s="409"/>
      <c r="CM46" s="409"/>
      <c r="CN46" s="409"/>
      <c r="CO46" s="409"/>
      <c r="CP46" s="409"/>
      <c r="CQ46" s="409"/>
      <c r="CR46" s="409"/>
      <c r="CS46" s="415"/>
      <c r="CT46" s="411"/>
      <c r="CU46" s="409"/>
      <c r="CV46" s="409"/>
      <c r="CW46" s="409"/>
      <c r="CX46" s="409"/>
      <c r="CY46" s="409"/>
      <c r="CZ46" s="411"/>
      <c r="DA46" s="417"/>
      <c r="DB46" s="410"/>
      <c r="DC46" s="411"/>
      <c r="DD46" s="409"/>
      <c r="DE46" s="409"/>
      <c r="DF46" s="411"/>
      <c r="DG46" s="409"/>
      <c r="DH46" s="410"/>
      <c r="DI46" s="410"/>
      <c r="DJ46" s="417"/>
      <c r="DK46" s="410"/>
      <c r="DL46" s="411"/>
      <c r="DM46" s="409"/>
      <c r="DN46" s="409"/>
      <c r="DO46" s="409"/>
      <c r="DP46" s="409"/>
      <c r="DQ46" s="409"/>
      <c r="DR46" s="409"/>
      <c r="DS46" s="409"/>
      <c r="DT46" s="409"/>
      <c r="DU46" s="409"/>
      <c r="DV46" s="411"/>
      <c r="DW46" s="415"/>
      <c r="DX46" s="415"/>
      <c r="DY46" s="415"/>
      <c r="DZ46" s="409"/>
      <c r="EA46" s="409"/>
      <c r="EB46" s="416"/>
      <c r="EC46" s="409"/>
      <c r="ED46" s="409"/>
      <c r="EE46" s="47" t="str">
        <f>IFERROR(1/(1/SUMIFS(OVC!$O:$O,OVC!$C:$C,"="&amp;$B46,OVC!$D:$D,$C46)),"")</f>
        <v/>
      </c>
      <c r="EF46" s="36" t="str">
        <f>IFERROR(1/(1/SUMIFS(OVC!$P:$P,OVC!$C:$C,"="&amp;$B46,OVC!$D:$D,$C46)),"")</f>
        <v/>
      </c>
      <c r="EG46" s="36" t="str">
        <f>IFERROR(1/(1/SUMIFS(OVC!$Q:$Q,OVC!$C:$C,"="&amp;$B46,OVC!$D:$D,$C46)),"")</f>
        <v/>
      </c>
      <c r="EH46" s="36" t="str">
        <f>IFERROR(1/(1/SUMIFS(OVC!$R:$R,OVC!$C:$C,"="&amp;$B46,OVC!$D:$D,$C46)),"")</f>
        <v/>
      </c>
      <c r="EI46" s="33" t="str">
        <f t="shared" si="50"/>
        <v/>
      </c>
      <c r="EJ46" s="33" t="str">
        <f t="shared" si="51"/>
        <v/>
      </c>
      <c r="EK46" s="33" t="str">
        <f t="shared" si="52"/>
        <v/>
      </c>
      <c r="EL46" s="33" t="str">
        <f t="shared" si="53"/>
        <v/>
      </c>
      <c r="EM46" s="144" t="str">
        <f t="shared" si="54"/>
        <v/>
      </c>
      <c r="EN46" s="144" t="str">
        <f t="shared" si="55"/>
        <v/>
      </c>
      <c r="EO46" s="144" t="str">
        <f t="shared" si="56"/>
        <v/>
      </c>
      <c r="EP46" s="144" t="str">
        <f t="shared" si="57"/>
        <v/>
      </c>
      <c r="EQ46" s="143" t="str">
        <f t="shared" si="48"/>
        <v/>
      </c>
      <c r="ER46" s="425" t="str">
        <f t="shared" si="49"/>
        <v/>
      </c>
      <c r="ES46" s="411"/>
      <c r="ET46" s="409"/>
      <c r="EU46" s="417"/>
      <c r="EV46" s="417"/>
      <c r="EW46" s="415"/>
      <c r="EX46" s="415"/>
      <c r="EY46" s="411"/>
      <c r="EZ46" s="417"/>
      <c r="FA46" s="415"/>
      <c r="FB46" s="411"/>
      <c r="FC46" s="417"/>
      <c r="FD46" s="419"/>
    </row>
    <row r="47" spans="1:160" x14ac:dyDescent="0.2">
      <c r="A47" t="s">
        <v>8</v>
      </c>
      <c r="B47" s="5" t="s">
        <v>1071</v>
      </c>
      <c r="C47" t="s">
        <v>606</v>
      </c>
      <c r="E47" s="409"/>
      <c r="F47" s="409"/>
      <c r="G47" s="409"/>
      <c r="H47" s="409"/>
      <c r="I47" s="409"/>
      <c r="J47" s="409"/>
      <c r="K47" s="409"/>
      <c r="L47" s="409"/>
      <c r="M47" s="411"/>
      <c r="N47" s="409"/>
      <c r="O47" s="409"/>
      <c r="P47" s="409"/>
      <c r="Q47" s="409"/>
      <c r="R47" s="409"/>
      <c r="S47" s="411"/>
      <c r="T47" s="409"/>
      <c r="U47" s="409"/>
      <c r="V47" s="411"/>
      <c r="W47" s="409"/>
      <c r="X47" s="409"/>
      <c r="Y47" s="409"/>
      <c r="Z47" s="409"/>
      <c r="AA47" s="411"/>
      <c r="AB47" s="409"/>
      <c r="AC47" s="409"/>
      <c r="AD47" s="409"/>
      <c r="AE47" s="411"/>
      <c r="AF47" s="409"/>
      <c r="AG47" s="411"/>
      <c r="AH47" s="409"/>
      <c r="AI47" s="412"/>
      <c r="AJ47" s="410"/>
      <c r="AK47" s="410"/>
      <c r="AL47" s="410"/>
      <c r="AM47" s="410"/>
      <c r="AN47" s="410"/>
      <c r="AO47" s="410"/>
      <c r="AP47" s="410"/>
      <c r="AQ47" s="410"/>
      <c r="AR47" s="413"/>
      <c r="AS47" s="414"/>
      <c r="AT47" s="414"/>
      <c r="AU47" s="414"/>
      <c r="AV47" s="414"/>
      <c r="AW47" s="414"/>
      <c r="AX47" s="414"/>
      <c r="AY47" s="414"/>
      <c r="AZ47" s="414"/>
      <c r="BA47" s="410"/>
      <c r="BB47" s="411"/>
      <c r="BC47" s="415"/>
      <c r="BD47" s="415"/>
      <c r="BE47" s="409"/>
      <c r="BF47" s="411"/>
      <c r="BG47" s="409"/>
      <c r="BH47" s="409"/>
      <c r="BI47" s="411"/>
      <c r="BJ47" s="409"/>
      <c r="BK47" s="409"/>
      <c r="BL47" s="409"/>
      <c r="BM47" s="417"/>
      <c r="BN47" s="417"/>
      <c r="BO47" s="417"/>
      <c r="BP47" s="409"/>
      <c r="BQ47" s="409"/>
      <c r="BR47" s="411"/>
      <c r="BS47" s="409"/>
      <c r="BT47" s="435"/>
      <c r="BU47" s="409"/>
      <c r="BV47" s="409"/>
      <c r="BW47" s="411"/>
      <c r="BX47" s="409"/>
      <c r="BY47" s="409"/>
      <c r="BZ47" s="409"/>
      <c r="CA47" s="409"/>
      <c r="CB47" s="409"/>
      <c r="CC47" s="409"/>
      <c r="CD47" s="409"/>
      <c r="CE47" s="415"/>
      <c r="CF47" s="411"/>
      <c r="CG47" s="409"/>
      <c r="CH47" s="436"/>
      <c r="CI47" s="409"/>
      <c r="CJ47" s="409"/>
      <c r="CK47" s="411"/>
      <c r="CL47" s="409"/>
      <c r="CM47" s="409"/>
      <c r="CN47" s="409"/>
      <c r="CO47" s="409"/>
      <c r="CP47" s="409"/>
      <c r="CQ47" s="409"/>
      <c r="CR47" s="409"/>
      <c r="CS47" s="415"/>
      <c r="CT47" s="411"/>
      <c r="CU47" s="409"/>
      <c r="CV47" s="409"/>
      <c r="CW47" s="409"/>
      <c r="CX47" s="409"/>
      <c r="CY47" s="409"/>
      <c r="CZ47" s="411"/>
      <c r="DA47" s="417"/>
      <c r="DB47" s="410"/>
      <c r="DC47" s="411"/>
      <c r="DD47" s="409"/>
      <c r="DE47" s="409"/>
      <c r="DF47" s="411"/>
      <c r="DG47" s="409"/>
      <c r="DH47" s="410"/>
      <c r="DI47" s="410"/>
      <c r="DJ47" s="417"/>
      <c r="DK47" s="410"/>
      <c r="DL47" s="411"/>
      <c r="DM47" s="409"/>
      <c r="DN47" s="409"/>
      <c r="DO47" s="409"/>
      <c r="DP47" s="409"/>
      <c r="DQ47" s="409"/>
      <c r="DR47" s="409"/>
      <c r="DS47" s="409"/>
      <c r="DT47" s="409"/>
      <c r="DU47" s="409"/>
      <c r="DV47" s="411"/>
      <c r="DW47" s="415"/>
      <c r="DX47" s="415"/>
      <c r="DY47" s="415"/>
      <c r="DZ47" s="409"/>
      <c r="EA47" s="409"/>
      <c r="EB47" s="416"/>
      <c r="EC47" s="409"/>
      <c r="ED47" s="409"/>
      <c r="EE47" s="47" t="str">
        <f>IFERROR(1/(1/SUMIFS(OVC!$O:$O,OVC!$C:$C,"="&amp;$B47,OVC!$D:$D,$C47)),"")</f>
        <v/>
      </c>
      <c r="EF47" s="36" t="str">
        <f>IFERROR(1/(1/SUMIFS(OVC!$P:$P,OVC!$C:$C,"="&amp;$B47,OVC!$D:$D,$C47)),"")</f>
        <v/>
      </c>
      <c r="EG47" s="36" t="str">
        <f>IFERROR(1/(1/SUMIFS(OVC!$Q:$Q,OVC!$C:$C,"="&amp;$B47,OVC!$D:$D,$C47)),"")</f>
        <v/>
      </c>
      <c r="EH47" s="36" t="str">
        <f>IFERROR(1/(1/SUMIFS(OVC!$R:$R,OVC!$C:$C,"="&amp;$B47,OVC!$D:$D,$C47)),"")</f>
        <v/>
      </c>
      <c r="EI47" s="33" t="str">
        <f t="shared" si="50"/>
        <v/>
      </c>
      <c r="EJ47" s="33" t="str">
        <f t="shared" si="51"/>
        <v/>
      </c>
      <c r="EK47" s="33" t="str">
        <f t="shared" si="52"/>
        <v/>
      </c>
      <c r="EL47" s="33" t="str">
        <f t="shared" si="53"/>
        <v/>
      </c>
      <c r="EM47" s="144" t="str">
        <f t="shared" si="54"/>
        <v/>
      </c>
      <c r="EN47" s="144" t="str">
        <f t="shared" si="55"/>
        <v/>
      </c>
      <c r="EO47" s="144" t="str">
        <f t="shared" si="56"/>
        <v/>
      </c>
      <c r="EP47" s="144" t="str">
        <f t="shared" si="57"/>
        <v/>
      </c>
      <c r="EQ47" s="143" t="str">
        <f t="shared" si="48"/>
        <v/>
      </c>
      <c r="ER47" s="425" t="str">
        <f t="shared" si="49"/>
        <v/>
      </c>
      <c r="ES47" s="411"/>
      <c r="ET47" s="409"/>
      <c r="EU47" s="417"/>
      <c r="EV47" s="417"/>
      <c r="EW47" s="415"/>
      <c r="EX47" s="415"/>
      <c r="EY47" s="411"/>
      <c r="EZ47" s="417"/>
      <c r="FA47" s="415"/>
      <c r="FB47" s="411"/>
      <c r="FC47" s="417"/>
      <c r="FD47" s="419"/>
    </row>
    <row r="48" spans="1:160" x14ac:dyDescent="0.2">
      <c r="A48" t="s">
        <v>8</v>
      </c>
      <c r="B48" s="5" t="s">
        <v>1072</v>
      </c>
      <c r="C48" t="s">
        <v>581</v>
      </c>
      <c r="E48" s="409"/>
      <c r="F48" s="409"/>
      <c r="G48" s="409"/>
      <c r="H48" s="409"/>
      <c r="I48" s="409"/>
      <c r="J48" s="409"/>
      <c r="K48" s="409"/>
      <c r="L48" s="409"/>
      <c r="M48" s="411"/>
      <c r="N48" s="409"/>
      <c r="O48" s="409"/>
      <c r="P48" s="409"/>
      <c r="Q48" s="409"/>
      <c r="R48" s="409"/>
      <c r="S48" s="411"/>
      <c r="T48" s="409"/>
      <c r="U48" s="409"/>
      <c r="V48" s="411"/>
      <c r="W48" s="409"/>
      <c r="X48" s="409"/>
      <c r="Y48" s="409"/>
      <c r="Z48" s="409"/>
      <c r="AA48" s="411"/>
      <c r="AB48" s="409"/>
      <c r="AC48" s="409"/>
      <c r="AD48" s="409"/>
      <c r="AE48" s="411"/>
      <c r="AF48" s="409"/>
      <c r="AG48" s="411"/>
      <c r="AH48" s="409"/>
      <c r="AI48" s="412"/>
      <c r="AJ48" s="410"/>
      <c r="AK48" s="410"/>
      <c r="AL48" s="410"/>
      <c r="AM48" s="410"/>
      <c r="AN48" s="410"/>
      <c r="AO48" s="410"/>
      <c r="AP48" s="410"/>
      <c r="AQ48" s="410"/>
      <c r="AR48" s="413"/>
      <c r="AS48" s="414"/>
      <c r="AT48" s="414"/>
      <c r="AU48" s="414"/>
      <c r="AV48" s="414"/>
      <c r="AW48" s="414"/>
      <c r="AX48" s="414"/>
      <c r="AY48" s="414"/>
      <c r="AZ48" s="414"/>
      <c r="BA48" s="410"/>
      <c r="BB48" s="411"/>
      <c r="BC48" s="415"/>
      <c r="BD48" s="415"/>
      <c r="BE48" s="409"/>
      <c r="BF48" s="411"/>
      <c r="BG48" s="409"/>
      <c r="BH48" s="409"/>
      <c r="BI48" s="411"/>
      <c r="BJ48" s="409"/>
      <c r="BK48" s="409"/>
      <c r="BL48" s="409"/>
      <c r="BM48" s="417"/>
      <c r="BN48" s="417"/>
      <c r="BO48" s="417"/>
      <c r="BP48" s="409"/>
      <c r="BQ48" s="409"/>
      <c r="BR48" s="411"/>
      <c r="BS48" s="409"/>
      <c r="BT48" s="435"/>
      <c r="BU48" s="409"/>
      <c r="BV48" s="409"/>
      <c r="BW48" s="411"/>
      <c r="BX48" s="409"/>
      <c r="BY48" s="409"/>
      <c r="BZ48" s="409"/>
      <c r="CA48" s="409"/>
      <c r="CB48" s="409"/>
      <c r="CC48" s="409"/>
      <c r="CD48" s="409"/>
      <c r="CE48" s="415"/>
      <c r="CF48" s="411"/>
      <c r="CG48" s="409"/>
      <c r="CH48" s="436"/>
      <c r="CI48" s="409"/>
      <c r="CJ48" s="409"/>
      <c r="CK48" s="411"/>
      <c r="CL48" s="409"/>
      <c r="CM48" s="409"/>
      <c r="CN48" s="409"/>
      <c r="CO48" s="409"/>
      <c r="CP48" s="409"/>
      <c r="CQ48" s="409"/>
      <c r="CR48" s="409"/>
      <c r="CS48" s="415"/>
      <c r="CT48" s="411"/>
      <c r="CU48" s="409"/>
      <c r="CV48" s="409"/>
      <c r="CW48" s="409"/>
      <c r="CX48" s="409"/>
      <c r="CY48" s="409"/>
      <c r="CZ48" s="411"/>
      <c r="DA48" s="417"/>
      <c r="DB48" s="410"/>
      <c r="DC48" s="411"/>
      <c r="DD48" s="409"/>
      <c r="DE48" s="409"/>
      <c r="DF48" s="411"/>
      <c r="DG48" s="409"/>
      <c r="DH48" s="410"/>
      <c r="DI48" s="410"/>
      <c r="DJ48" s="417"/>
      <c r="DK48" s="410"/>
      <c r="DL48" s="411"/>
      <c r="DM48" s="409"/>
      <c r="DN48" s="409"/>
      <c r="DO48" s="409"/>
      <c r="DP48" s="409"/>
      <c r="DQ48" s="409"/>
      <c r="DR48" s="409"/>
      <c r="DS48" s="409"/>
      <c r="DT48" s="409"/>
      <c r="DU48" s="409"/>
      <c r="DV48" s="411"/>
      <c r="DW48" s="415"/>
      <c r="DX48" s="415"/>
      <c r="DY48" s="415"/>
      <c r="DZ48" s="409"/>
      <c r="EA48" s="409"/>
      <c r="EB48" s="416"/>
      <c r="EC48" s="409"/>
      <c r="ED48" s="409"/>
      <c r="EE48" s="47" t="str">
        <f>IFERROR(1/(1/SUMIFS(OVC!$O:$O,OVC!$C:$C,"="&amp;$B48,OVC!$D:$D,$C48)),"")</f>
        <v/>
      </c>
      <c r="EF48" s="36" t="str">
        <f>IFERROR(1/(1/SUMIFS(OVC!$P:$P,OVC!$C:$C,"="&amp;$B48,OVC!$D:$D,$C48)),"")</f>
        <v/>
      </c>
      <c r="EG48" s="36" t="str">
        <f>IFERROR(1/(1/SUMIFS(OVC!$Q:$Q,OVC!$C:$C,"="&amp;$B48,OVC!$D:$D,$C48)),"")</f>
        <v/>
      </c>
      <c r="EH48" s="36" t="str">
        <f>IFERROR(1/(1/SUMIFS(OVC!$R:$R,OVC!$C:$C,"="&amp;$B48,OVC!$D:$D,$C48)),"")</f>
        <v/>
      </c>
      <c r="EI48" s="33" t="str">
        <f t="shared" si="50"/>
        <v/>
      </c>
      <c r="EJ48" s="33" t="str">
        <f t="shared" si="51"/>
        <v/>
      </c>
      <c r="EK48" s="33" t="str">
        <f t="shared" si="52"/>
        <v/>
      </c>
      <c r="EL48" s="33" t="str">
        <f t="shared" si="53"/>
        <v/>
      </c>
      <c r="EM48" s="144" t="str">
        <f t="shared" si="54"/>
        <v/>
      </c>
      <c r="EN48" s="144" t="str">
        <f t="shared" si="55"/>
        <v/>
      </c>
      <c r="EO48" s="144" t="str">
        <f t="shared" si="56"/>
        <v/>
      </c>
      <c r="EP48" s="144" t="str">
        <f t="shared" si="57"/>
        <v/>
      </c>
      <c r="EQ48" s="416"/>
      <c r="ER48" s="424"/>
      <c r="ES48" s="411"/>
      <c r="ET48" s="409"/>
      <c r="EU48" s="417"/>
      <c r="EV48" s="417"/>
      <c r="EW48" s="415"/>
      <c r="EX48" s="415"/>
      <c r="EY48" s="411"/>
      <c r="EZ48" s="417"/>
      <c r="FA48" s="415"/>
      <c r="FB48" s="411"/>
      <c r="FC48" s="417"/>
      <c r="FD48" s="419"/>
    </row>
    <row r="49" spans="1:160" x14ac:dyDescent="0.2">
      <c r="A49" t="s">
        <v>8</v>
      </c>
      <c r="B49" s="5" t="s">
        <v>1072</v>
      </c>
      <c r="C49" t="s">
        <v>606</v>
      </c>
      <c r="E49" s="409"/>
      <c r="F49" s="409"/>
      <c r="G49" s="409"/>
      <c r="H49" s="409"/>
      <c r="I49" s="409"/>
      <c r="J49" s="409"/>
      <c r="K49" s="409"/>
      <c r="L49" s="409"/>
      <c r="M49" s="411"/>
      <c r="N49" s="409"/>
      <c r="O49" s="409"/>
      <c r="P49" s="409"/>
      <c r="Q49" s="409"/>
      <c r="R49" s="409"/>
      <c r="S49" s="411"/>
      <c r="T49" s="409"/>
      <c r="U49" s="409"/>
      <c r="V49" s="411"/>
      <c r="W49" s="409"/>
      <c r="X49" s="409"/>
      <c r="Y49" s="409"/>
      <c r="Z49" s="409"/>
      <c r="AA49" s="411"/>
      <c r="AB49" s="409"/>
      <c r="AC49" s="409"/>
      <c r="AD49" s="409"/>
      <c r="AE49" s="411"/>
      <c r="AF49" s="409"/>
      <c r="AG49" s="411"/>
      <c r="AH49" s="409"/>
      <c r="AI49" s="412"/>
      <c r="AJ49" s="410"/>
      <c r="AK49" s="410"/>
      <c r="AL49" s="410"/>
      <c r="AM49" s="410"/>
      <c r="AN49" s="410"/>
      <c r="AO49" s="410"/>
      <c r="AP49" s="410"/>
      <c r="AQ49" s="410"/>
      <c r="AR49" s="413"/>
      <c r="AS49" s="414"/>
      <c r="AT49" s="414"/>
      <c r="AU49" s="414"/>
      <c r="AV49" s="414"/>
      <c r="AW49" s="414"/>
      <c r="AX49" s="414"/>
      <c r="AY49" s="414"/>
      <c r="AZ49" s="414"/>
      <c r="BA49" s="410"/>
      <c r="BB49" s="411"/>
      <c r="BC49" s="415"/>
      <c r="BD49" s="415"/>
      <c r="BE49" s="409"/>
      <c r="BF49" s="411"/>
      <c r="BG49" s="409"/>
      <c r="BH49" s="409"/>
      <c r="BI49" s="411"/>
      <c r="BJ49" s="409"/>
      <c r="BK49" s="409"/>
      <c r="BL49" s="409"/>
      <c r="BM49" s="417"/>
      <c r="BN49" s="417"/>
      <c r="BO49" s="417"/>
      <c r="BP49" s="409"/>
      <c r="BQ49" s="409"/>
      <c r="BR49" s="411"/>
      <c r="BS49" s="409"/>
      <c r="BT49" s="435"/>
      <c r="BU49" s="409"/>
      <c r="BV49" s="409"/>
      <c r="BW49" s="411"/>
      <c r="BX49" s="409"/>
      <c r="BY49" s="409"/>
      <c r="BZ49" s="409"/>
      <c r="CA49" s="409"/>
      <c r="CB49" s="409"/>
      <c r="CC49" s="409"/>
      <c r="CD49" s="409"/>
      <c r="CE49" s="415"/>
      <c r="CF49" s="411"/>
      <c r="CG49" s="409"/>
      <c r="CH49" s="436"/>
      <c r="CI49" s="409"/>
      <c r="CJ49" s="409"/>
      <c r="CK49" s="411"/>
      <c r="CL49" s="409"/>
      <c r="CM49" s="409"/>
      <c r="CN49" s="409"/>
      <c r="CO49" s="409"/>
      <c r="CP49" s="409"/>
      <c r="CQ49" s="409"/>
      <c r="CR49" s="409"/>
      <c r="CS49" s="415"/>
      <c r="CT49" s="411"/>
      <c r="CU49" s="409"/>
      <c r="CV49" s="409"/>
      <c r="CW49" s="409"/>
      <c r="CX49" s="409"/>
      <c r="CY49" s="409"/>
      <c r="CZ49" s="411"/>
      <c r="DA49" s="417"/>
      <c r="DB49" s="410"/>
      <c r="DC49" s="411"/>
      <c r="DD49" s="409"/>
      <c r="DE49" s="409"/>
      <c r="DF49" s="411"/>
      <c r="DG49" s="409"/>
      <c r="DH49" s="410"/>
      <c r="DI49" s="410"/>
      <c r="DJ49" s="417"/>
      <c r="DK49" s="410"/>
      <c r="DL49" s="411"/>
      <c r="DM49" s="409"/>
      <c r="DN49" s="409"/>
      <c r="DO49" s="409"/>
      <c r="DP49" s="409"/>
      <c r="DQ49" s="409"/>
      <c r="DR49" s="409"/>
      <c r="DS49" s="409"/>
      <c r="DT49" s="409"/>
      <c r="DU49" s="409"/>
      <c r="DV49" s="411"/>
      <c r="DW49" s="415"/>
      <c r="DX49" s="415"/>
      <c r="DY49" s="415"/>
      <c r="DZ49" s="409"/>
      <c r="EA49" s="409"/>
      <c r="EB49" s="416"/>
      <c r="EC49" s="409"/>
      <c r="ED49" s="409"/>
      <c r="EE49" s="47" t="str">
        <f>IFERROR(1/(1/SUMIFS(OVC!$O:$O,OVC!$C:$C,"="&amp;$B49,OVC!$D:$D,$C49)),"")</f>
        <v/>
      </c>
      <c r="EF49" s="36" t="str">
        <f>IFERROR(1/(1/SUMIFS(OVC!$P:$P,OVC!$C:$C,"="&amp;$B49,OVC!$D:$D,$C49)),"")</f>
        <v/>
      </c>
      <c r="EG49" s="36" t="str">
        <f>IFERROR(1/(1/SUMIFS(OVC!$Q:$Q,OVC!$C:$C,"="&amp;$B49,OVC!$D:$D,$C49)),"")</f>
        <v/>
      </c>
      <c r="EH49" s="36" t="str">
        <f>IFERROR(1/(1/SUMIFS(OVC!$R:$R,OVC!$C:$C,"="&amp;$B49,OVC!$D:$D,$C49)),"")</f>
        <v/>
      </c>
      <c r="EI49" s="33" t="str">
        <f t="shared" si="50"/>
        <v/>
      </c>
      <c r="EJ49" s="33" t="str">
        <f t="shared" si="51"/>
        <v/>
      </c>
      <c r="EK49" s="33" t="str">
        <f t="shared" si="52"/>
        <v/>
      </c>
      <c r="EL49" s="33" t="str">
        <f t="shared" si="53"/>
        <v/>
      </c>
      <c r="EM49" s="144" t="str">
        <f t="shared" si="54"/>
        <v/>
      </c>
      <c r="EN49" s="144" t="str">
        <f t="shared" si="55"/>
        <v/>
      </c>
      <c r="EO49" s="144" t="str">
        <f t="shared" si="56"/>
        <v/>
      </c>
      <c r="EP49" s="144" t="str">
        <f t="shared" si="57"/>
        <v/>
      </c>
      <c r="EQ49" s="416"/>
      <c r="ER49" s="424"/>
      <c r="ES49" s="411"/>
      <c r="ET49" s="409"/>
      <c r="EU49" s="417"/>
      <c r="EV49" s="417"/>
      <c r="EW49" s="415"/>
      <c r="EX49" s="415"/>
      <c r="EY49" s="411"/>
      <c r="EZ49" s="417"/>
      <c r="FA49" s="415"/>
      <c r="FB49" s="411"/>
      <c r="FC49" s="417"/>
      <c r="FD49" s="419"/>
    </row>
    <row r="50" spans="1:160" x14ac:dyDescent="0.2">
      <c r="A50" t="s">
        <v>8</v>
      </c>
      <c r="B50" s="5" t="s">
        <v>1073</v>
      </c>
      <c r="C50" t="s">
        <v>581</v>
      </c>
      <c r="E50" s="409"/>
      <c r="F50" s="409"/>
      <c r="G50" s="409"/>
      <c r="H50" s="409"/>
      <c r="I50" s="409"/>
      <c r="J50" s="409"/>
      <c r="K50" s="409"/>
      <c r="L50" s="409"/>
      <c r="M50" s="411"/>
      <c r="N50" s="409"/>
      <c r="O50" s="409"/>
      <c r="P50" s="409"/>
      <c r="Q50" s="409"/>
      <c r="R50" s="409"/>
      <c r="S50" s="411"/>
      <c r="T50" s="409"/>
      <c r="U50" s="409"/>
      <c r="V50" s="411"/>
      <c r="W50" s="409"/>
      <c r="X50" s="409"/>
      <c r="Y50" s="409"/>
      <c r="Z50" s="409"/>
      <c r="AA50" s="411"/>
      <c r="AB50" s="409"/>
      <c r="AC50" s="409"/>
      <c r="AD50" s="409"/>
      <c r="AE50" s="411"/>
      <c r="AF50" s="409"/>
      <c r="AG50" s="411"/>
      <c r="AH50" s="409"/>
      <c r="AI50" s="412"/>
      <c r="AJ50" s="410"/>
      <c r="AK50" s="410"/>
      <c r="AL50" s="410"/>
      <c r="AM50" s="410"/>
      <c r="AN50" s="410"/>
      <c r="AO50" s="410"/>
      <c r="AP50" s="410"/>
      <c r="AQ50" s="410"/>
      <c r="AR50" s="413"/>
      <c r="AS50" s="414"/>
      <c r="AT50" s="414"/>
      <c r="AU50" s="414"/>
      <c r="AV50" s="414"/>
      <c r="AW50" s="414"/>
      <c r="AX50" s="414"/>
      <c r="AY50" s="414"/>
      <c r="AZ50" s="414"/>
      <c r="BA50" s="410"/>
      <c r="BB50" s="411"/>
      <c r="BC50" s="415"/>
      <c r="BD50" s="415"/>
      <c r="BE50" s="409"/>
      <c r="BF50" s="411"/>
      <c r="BG50" s="409"/>
      <c r="BH50" s="409"/>
      <c r="BI50" s="411"/>
      <c r="BJ50" s="409"/>
      <c r="BK50" s="409"/>
      <c r="BL50" s="409"/>
      <c r="BM50" s="417"/>
      <c r="BN50" s="417"/>
      <c r="BO50" s="417"/>
      <c r="BP50" s="409"/>
      <c r="BQ50" s="409"/>
      <c r="BR50" s="411"/>
      <c r="BS50" s="409"/>
      <c r="BT50" s="435"/>
      <c r="BU50" s="409"/>
      <c r="BV50" s="409"/>
      <c r="BW50" s="411"/>
      <c r="BX50" s="409"/>
      <c r="BY50" s="409"/>
      <c r="BZ50" s="409"/>
      <c r="CA50" s="409"/>
      <c r="CB50" s="409"/>
      <c r="CC50" s="409"/>
      <c r="CD50" s="409"/>
      <c r="CE50" s="415"/>
      <c r="CF50" s="411"/>
      <c r="CG50" s="409"/>
      <c r="CH50" s="436"/>
      <c r="CI50" s="409"/>
      <c r="CJ50" s="409"/>
      <c r="CK50" s="411"/>
      <c r="CL50" s="409"/>
      <c r="CM50" s="409"/>
      <c r="CN50" s="409"/>
      <c r="CO50" s="409"/>
      <c r="CP50" s="409"/>
      <c r="CQ50" s="409"/>
      <c r="CR50" s="409"/>
      <c r="CS50" s="415"/>
      <c r="CT50" s="411"/>
      <c r="CU50" s="409"/>
      <c r="CV50" s="409"/>
      <c r="CW50" s="409"/>
      <c r="CX50" s="409"/>
      <c r="CY50" s="409"/>
      <c r="CZ50" s="411"/>
      <c r="DA50" s="417"/>
      <c r="DB50" s="410"/>
      <c r="DC50" s="411"/>
      <c r="DD50" s="409"/>
      <c r="DE50" s="409"/>
      <c r="DF50" s="411"/>
      <c r="DG50" s="409"/>
      <c r="DH50" s="410"/>
      <c r="DI50" s="410"/>
      <c r="DJ50" s="417"/>
      <c r="DK50" s="410"/>
      <c r="DL50" s="411"/>
      <c r="DM50" s="409"/>
      <c r="DN50" s="409"/>
      <c r="DO50" s="409"/>
      <c r="DP50" s="409"/>
      <c r="DQ50" s="409"/>
      <c r="DR50" s="409"/>
      <c r="DS50" s="409"/>
      <c r="DT50" s="409"/>
      <c r="DU50" s="409"/>
      <c r="DV50" s="411"/>
      <c r="DW50" s="415"/>
      <c r="DX50" s="415"/>
      <c r="DY50" s="415"/>
      <c r="DZ50" s="409"/>
      <c r="EA50" s="409"/>
      <c r="EB50" s="416"/>
      <c r="EC50" s="409"/>
      <c r="ED50" s="409"/>
      <c r="EE50" s="47" t="str">
        <f>IFERROR(1/(1/SUMIFS(OVC!$O:$O,OVC!$C:$C,"="&amp;$B50,OVC!$D:$D,$C50)),"")</f>
        <v/>
      </c>
      <c r="EF50" s="36" t="str">
        <f>IFERROR(1/(1/SUMIFS(OVC!$P:$P,OVC!$C:$C,"="&amp;$B50,OVC!$D:$D,$C50)),"")</f>
        <v/>
      </c>
      <c r="EG50" s="36" t="str">
        <f>IFERROR(1/(1/SUMIFS(OVC!$Q:$Q,OVC!$C:$C,"="&amp;$B50,OVC!$D:$D,$C50)),"")</f>
        <v/>
      </c>
      <c r="EH50" s="36" t="str">
        <f>IFERROR(1/(1/SUMIFS(OVC!$R:$R,OVC!$C:$C,"="&amp;$B50,OVC!$D:$D,$C50)),"")</f>
        <v/>
      </c>
      <c r="EI50" s="33" t="str">
        <f t="shared" si="50"/>
        <v/>
      </c>
      <c r="EJ50" s="33" t="str">
        <f t="shared" si="51"/>
        <v/>
      </c>
      <c r="EK50" s="33" t="str">
        <f t="shared" si="52"/>
        <v/>
      </c>
      <c r="EL50" s="33" t="str">
        <f t="shared" si="53"/>
        <v/>
      </c>
      <c r="EM50" s="144" t="str">
        <f t="shared" si="54"/>
        <v/>
      </c>
      <c r="EN50" s="144" t="str">
        <f t="shared" si="55"/>
        <v/>
      </c>
      <c r="EO50" s="144" t="str">
        <f t="shared" si="56"/>
        <v/>
      </c>
      <c r="EP50" s="144" t="str">
        <f t="shared" si="57"/>
        <v/>
      </c>
      <c r="EQ50" s="416"/>
      <c r="ER50" s="424"/>
      <c r="ES50" s="411"/>
      <c r="ET50" s="409"/>
      <c r="EU50" s="417"/>
      <c r="EV50" s="417"/>
      <c r="EW50" s="415"/>
      <c r="EX50" s="415"/>
      <c r="EY50" s="411"/>
      <c r="EZ50" s="417"/>
      <c r="FA50" s="415"/>
      <c r="FB50" s="411"/>
      <c r="FC50" s="417"/>
      <c r="FD50" s="419"/>
    </row>
    <row r="51" spans="1:160" x14ac:dyDescent="0.2">
      <c r="A51" t="s">
        <v>8</v>
      </c>
      <c r="B51" s="5" t="s">
        <v>1073</v>
      </c>
      <c r="C51" t="s">
        <v>606</v>
      </c>
      <c r="E51" s="409"/>
      <c r="F51" s="409"/>
      <c r="G51" s="409"/>
      <c r="H51" s="409"/>
      <c r="I51" s="409"/>
      <c r="J51" s="409"/>
      <c r="K51" s="409"/>
      <c r="L51" s="409"/>
      <c r="M51" s="411"/>
      <c r="N51" s="409"/>
      <c r="O51" s="409"/>
      <c r="P51" s="409"/>
      <c r="Q51" s="409"/>
      <c r="R51" s="409"/>
      <c r="S51" s="411"/>
      <c r="T51" s="409"/>
      <c r="U51" s="409"/>
      <c r="V51" s="411"/>
      <c r="W51" s="409"/>
      <c r="X51" s="409"/>
      <c r="Y51" s="409"/>
      <c r="Z51" s="409"/>
      <c r="AA51" s="411"/>
      <c r="AB51" s="409"/>
      <c r="AC51" s="409"/>
      <c r="AD51" s="409"/>
      <c r="AE51" s="411"/>
      <c r="AF51" s="409"/>
      <c r="AG51" s="411"/>
      <c r="AH51" s="409"/>
      <c r="AI51" s="412"/>
      <c r="AJ51" s="410"/>
      <c r="AK51" s="410"/>
      <c r="AL51" s="410"/>
      <c r="AM51" s="410"/>
      <c r="AN51" s="410"/>
      <c r="AO51" s="410"/>
      <c r="AP51" s="410"/>
      <c r="AQ51" s="410"/>
      <c r="AR51" s="413"/>
      <c r="AS51" s="414"/>
      <c r="AT51" s="414"/>
      <c r="AU51" s="414"/>
      <c r="AV51" s="414"/>
      <c r="AW51" s="414"/>
      <c r="AX51" s="414"/>
      <c r="AY51" s="414"/>
      <c r="AZ51" s="414"/>
      <c r="BA51" s="410"/>
      <c r="BB51" s="411"/>
      <c r="BC51" s="415"/>
      <c r="BD51" s="415"/>
      <c r="BE51" s="409"/>
      <c r="BF51" s="411"/>
      <c r="BG51" s="409"/>
      <c r="BH51" s="409"/>
      <c r="BI51" s="411"/>
      <c r="BJ51" s="409"/>
      <c r="BK51" s="409"/>
      <c r="BL51" s="409"/>
      <c r="BM51" s="417"/>
      <c r="BN51" s="417"/>
      <c r="BO51" s="417"/>
      <c r="BP51" s="409"/>
      <c r="BQ51" s="409"/>
      <c r="BR51" s="411"/>
      <c r="BS51" s="409"/>
      <c r="BT51" s="435"/>
      <c r="BU51" s="409"/>
      <c r="BV51" s="409"/>
      <c r="BW51" s="411"/>
      <c r="BX51" s="409"/>
      <c r="BY51" s="409"/>
      <c r="BZ51" s="409"/>
      <c r="CA51" s="409"/>
      <c r="CB51" s="409"/>
      <c r="CC51" s="409"/>
      <c r="CD51" s="409"/>
      <c r="CE51" s="415"/>
      <c r="CF51" s="411"/>
      <c r="CG51" s="409"/>
      <c r="CH51" s="436"/>
      <c r="CI51" s="409"/>
      <c r="CJ51" s="409"/>
      <c r="CK51" s="411"/>
      <c r="CL51" s="409"/>
      <c r="CM51" s="409"/>
      <c r="CN51" s="409"/>
      <c r="CO51" s="409"/>
      <c r="CP51" s="409"/>
      <c r="CQ51" s="409"/>
      <c r="CR51" s="409"/>
      <c r="CS51" s="415"/>
      <c r="CT51" s="411"/>
      <c r="CU51" s="409"/>
      <c r="CV51" s="409"/>
      <c r="CW51" s="409"/>
      <c r="CX51" s="409"/>
      <c r="CY51" s="409"/>
      <c r="CZ51" s="411"/>
      <c r="DA51" s="417"/>
      <c r="DB51" s="410"/>
      <c r="DC51" s="411"/>
      <c r="DD51" s="409"/>
      <c r="DE51" s="409"/>
      <c r="DF51" s="411"/>
      <c r="DG51" s="409"/>
      <c r="DH51" s="410"/>
      <c r="DI51" s="410"/>
      <c r="DJ51" s="417"/>
      <c r="DK51" s="410"/>
      <c r="DL51" s="411"/>
      <c r="DM51" s="409"/>
      <c r="DN51" s="409"/>
      <c r="DO51" s="409"/>
      <c r="DP51" s="409"/>
      <c r="DQ51" s="409"/>
      <c r="DR51" s="409"/>
      <c r="DS51" s="409"/>
      <c r="DT51" s="409"/>
      <c r="DU51" s="409"/>
      <c r="DV51" s="411"/>
      <c r="DW51" s="415"/>
      <c r="DX51" s="415"/>
      <c r="DY51" s="415"/>
      <c r="DZ51" s="409"/>
      <c r="EA51" s="409"/>
      <c r="EB51" s="416"/>
      <c r="EC51" s="409"/>
      <c r="ED51" s="409"/>
      <c r="EE51" s="47" t="str">
        <f>IFERROR(1/(1/SUMIFS(OVC!$O:$O,OVC!$C:$C,"="&amp;$B51,OVC!$D:$D,$C51)),"")</f>
        <v/>
      </c>
      <c r="EF51" s="36" t="str">
        <f>IFERROR(1/(1/SUMIFS(OVC!$P:$P,OVC!$C:$C,"="&amp;$B51,OVC!$D:$D,$C51)),"")</f>
        <v/>
      </c>
      <c r="EG51" s="36" t="str">
        <f>IFERROR(1/(1/SUMIFS(OVC!$Q:$Q,OVC!$C:$C,"="&amp;$B51,OVC!$D:$D,$C51)),"")</f>
        <v/>
      </c>
      <c r="EH51" s="36" t="str">
        <f>IFERROR(1/(1/SUMIFS(OVC!$R:$R,OVC!$C:$C,"="&amp;$B51,OVC!$D:$D,$C51)),"")</f>
        <v/>
      </c>
      <c r="EI51" s="33" t="str">
        <f t="shared" si="50"/>
        <v/>
      </c>
      <c r="EJ51" s="33" t="str">
        <f t="shared" si="51"/>
        <v/>
      </c>
      <c r="EK51" s="33" t="str">
        <f t="shared" si="52"/>
        <v/>
      </c>
      <c r="EL51" s="33" t="str">
        <f t="shared" si="53"/>
        <v/>
      </c>
      <c r="EM51" s="144" t="str">
        <f t="shared" si="54"/>
        <v/>
      </c>
      <c r="EN51" s="144" t="str">
        <f t="shared" si="55"/>
        <v/>
      </c>
      <c r="EO51" s="144" t="str">
        <f t="shared" si="56"/>
        <v/>
      </c>
      <c r="EP51" s="144" t="str">
        <f t="shared" si="57"/>
        <v/>
      </c>
      <c r="EQ51" s="416"/>
      <c r="ER51" s="424"/>
      <c r="ES51" s="411"/>
      <c r="ET51" s="409"/>
      <c r="EU51" s="417"/>
      <c r="EV51" s="417"/>
      <c r="EW51" s="415"/>
      <c r="EX51" s="415"/>
      <c r="EY51" s="411"/>
      <c r="EZ51" s="417"/>
      <c r="FA51" s="415"/>
      <c r="FB51" s="411"/>
      <c r="FC51" s="417"/>
      <c r="FD51" s="419"/>
    </row>
    <row r="52" spans="1:160" x14ac:dyDescent="0.2">
      <c r="A52" t="s">
        <v>291</v>
      </c>
      <c r="B52" s="5" t="s">
        <v>602</v>
      </c>
      <c r="C52" t="s">
        <v>581</v>
      </c>
      <c r="E52" s="411"/>
      <c r="F52" s="409"/>
      <c r="G52" s="409"/>
      <c r="H52" s="409"/>
      <c r="I52" s="409"/>
      <c r="J52" s="409"/>
      <c r="K52" s="409"/>
      <c r="L52" s="410"/>
      <c r="M52" s="411"/>
      <c r="N52" s="417"/>
      <c r="O52" s="417"/>
      <c r="P52" s="410"/>
      <c r="Q52" s="409"/>
      <c r="R52" s="410"/>
      <c r="S52" s="418"/>
      <c r="T52" s="417"/>
      <c r="U52" s="410"/>
      <c r="V52" s="412"/>
      <c r="W52" s="410"/>
      <c r="X52" s="409"/>
      <c r="Y52" s="410"/>
      <c r="Z52" s="417"/>
      <c r="AA52" s="412"/>
      <c r="AB52" s="409"/>
      <c r="AC52" s="410"/>
      <c r="AD52" s="417"/>
      <c r="AE52" s="412"/>
      <c r="AF52" s="417"/>
      <c r="AG52" s="412"/>
      <c r="AH52" s="417"/>
      <c r="AI52" s="412"/>
      <c r="AJ52" s="410"/>
      <c r="AK52" s="410"/>
      <c r="AL52" s="410"/>
      <c r="AM52" s="410"/>
      <c r="AN52" s="410"/>
      <c r="AO52" s="410"/>
      <c r="AP52" s="410"/>
      <c r="AQ52" s="410"/>
      <c r="AR52" s="413"/>
      <c r="AS52" s="414"/>
      <c r="AT52" s="414"/>
      <c r="AU52" s="414"/>
      <c r="AV52" s="414"/>
      <c r="AW52" s="414"/>
      <c r="AX52" s="414"/>
      <c r="AY52" s="414"/>
      <c r="AZ52" s="414"/>
      <c r="BA52" s="410"/>
      <c r="BB52" s="411"/>
      <c r="BC52" s="415"/>
      <c r="BD52" s="415"/>
      <c r="BE52" s="417"/>
      <c r="BF52" s="411"/>
      <c r="BG52" s="417"/>
      <c r="BH52" s="410"/>
      <c r="BI52" s="411"/>
      <c r="BJ52" s="409"/>
      <c r="BK52" s="409"/>
      <c r="BL52" s="409"/>
      <c r="BM52" s="417"/>
      <c r="BN52" s="417"/>
      <c r="BO52" s="417"/>
      <c r="BP52" s="409"/>
      <c r="BQ52" s="409"/>
      <c r="BR52" s="411"/>
      <c r="BS52" s="409"/>
      <c r="BT52" s="435"/>
      <c r="BU52" s="417"/>
      <c r="BV52" s="417"/>
      <c r="BW52" s="411"/>
      <c r="BX52" s="409"/>
      <c r="BY52" s="409"/>
      <c r="BZ52" s="409"/>
      <c r="CA52" s="417"/>
      <c r="CB52" s="417"/>
      <c r="CC52" s="417"/>
      <c r="CD52" s="409"/>
      <c r="CE52" s="415"/>
      <c r="CF52" s="411"/>
      <c r="CG52" s="409"/>
      <c r="CH52" s="436"/>
      <c r="CI52" s="417"/>
      <c r="CJ52" s="417"/>
      <c r="CK52" s="411"/>
      <c r="CL52" s="409"/>
      <c r="CM52" s="409"/>
      <c r="CN52" s="409"/>
      <c r="CO52" s="409"/>
      <c r="CP52" s="409"/>
      <c r="CQ52" s="409"/>
      <c r="CR52" s="409"/>
      <c r="CS52" s="415"/>
      <c r="CT52" s="411"/>
      <c r="CU52" s="409"/>
      <c r="CV52" s="417"/>
      <c r="CW52" s="417"/>
      <c r="CX52" s="410"/>
      <c r="CY52" s="410"/>
      <c r="CZ52" s="411"/>
      <c r="DA52" s="417"/>
      <c r="DB52" s="410"/>
      <c r="DC52" s="411"/>
      <c r="DD52" s="417"/>
      <c r="DE52" s="410"/>
      <c r="DF52" s="411"/>
      <c r="DG52" s="409"/>
      <c r="DH52" s="410"/>
      <c r="DI52" s="410"/>
      <c r="DJ52" s="417"/>
      <c r="DK52" s="410"/>
      <c r="DL52" s="412"/>
      <c r="DM52" s="410"/>
      <c r="DN52" s="410"/>
      <c r="DO52" s="410"/>
      <c r="DP52" s="410"/>
      <c r="DQ52" s="410"/>
      <c r="DR52" s="417"/>
      <c r="DS52" s="417"/>
      <c r="DT52" s="417"/>
      <c r="DU52" s="417"/>
      <c r="DV52" s="411"/>
      <c r="DW52" s="415"/>
      <c r="DX52" s="415"/>
      <c r="DY52" s="415"/>
      <c r="DZ52" s="417"/>
      <c r="EA52" s="417"/>
      <c r="EB52" s="416"/>
      <c r="EC52" s="417"/>
      <c r="ED52" s="417"/>
      <c r="EE52" s="411"/>
      <c r="EF52" s="409"/>
      <c r="EG52" s="409"/>
      <c r="EH52" s="409"/>
      <c r="EI52" s="417"/>
      <c r="EJ52" s="417"/>
      <c r="EK52" s="417"/>
      <c r="EL52" s="417"/>
      <c r="EM52" s="415"/>
      <c r="EN52" s="415"/>
      <c r="EO52" s="415"/>
      <c r="EP52" s="415"/>
      <c r="EQ52" s="416"/>
      <c r="ER52" s="424"/>
      <c r="ES52" s="47" t="str">
        <f>IFERROR(1/(1/SUMIFS(AGYW!$T:$T,AGYW!$C:$C,$B52,AGYW!$D:$D,$C52)),"")</f>
        <v/>
      </c>
      <c r="ET52" s="36" t="str">
        <f>IFERROR(1/(1/SUMIFS(AGYW!$U:$U,AGYW!$C:$C,$B52,AGYW!$D:$D,$C52)),"")</f>
        <v/>
      </c>
      <c r="EU52" s="33" t="str">
        <f>$ES52</f>
        <v/>
      </c>
      <c r="EV52" s="33" t="str">
        <f>$ET52</f>
        <v/>
      </c>
      <c r="EW52" s="144" t="str">
        <f>IF(SUM($ES52)=0,"",(SUM($EU52)-$ES52)/$ES52)</f>
        <v/>
      </c>
      <c r="EX52" s="144" t="str">
        <f>IF(SUM($ET52)=0,"",(SUM($EV52)-$ET52)/$ET52)</f>
        <v/>
      </c>
      <c r="EY52" s="411"/>
      <c r="EZ52" s="417"/>
      <c r="FA52" s="415"/>
      <c r="FB52" s="411"/>
      <c r="FC52" s="417"/>
      <c r="FD52" s="419"/>
    </row>
    <row r="53" spans="1:160" x14ac:dyDescent="0.2">
      <c r="A53" t="s">
        <v>291</v>
      </c>
      <c r="B53" s="5" t="s">
        <v>1074</v>
      </c>
      <c r="C53" t="s">
        <v>581</v>
      </c>
      <c r="E53" s="411"/>
      <c r="F53" s="409"/>
      <c r="G53" s="409"/>
      <c r="H53" s="409"/>
      <c r="I53" s="409"/>
      <c r="J53" s="409"/>
      <c r="K53" s="409"/>
      <c r="L53" s="410"/>
      <c r="M53" s="411"/>
      <c r="N53" s="417"/>
      <c r="O53" s="417"/>
      <c r="P53" s="410"/>
      <c r="Q53" s="409"/>
      <c r="R53" s="410"/>
      <c r="S53" s="418"/>
      <c r="T53" s="417"/>
      <c r="U53" s="410"/>
      <c r="V53" s="412"/>
      <c r="W53" s="410"/>
      <c r="X53" s="409"/>
      <c r="Y53" s="410"/>
      <c r="Z53" s="417"/>
      <c r="AA53" s="412"/>
      <c r="AB53" s="409"/>
      <c r="AC53" s="410"/>
      <c r="AD53" s="417"/>
      <c r="AE53" s="412"/>
      <c r="AF53" s="417"/>
      <c r="AG53" s="412"/>
      <c r="AH53" s="417"/>
      <c r="AI53" s="412"/>
      <c r="AJ53" s="410"/>
      <c r="AK53" s="410"/>
      <c r="AL53" s="410"/>
      <c r="AM53" s="410"/>
      <c r="AN53" s="410"/>
      <c r="AO53" s="410"/>
      <c r="AP53" s="410"/>
      <c r="AQ53" s="410"/>
      <c r="AR53" s="413"/>
      <c r="AS53" s="414"/>
      <c r="AT53" s="414"/>
      <c r="AU53" s="414"/>
      <c r="AV53" s="414"/>
      <c r="AW53" s="414"/>
      <c r="AX53" s="414"/>
      <c r="AY53" s="414"/>
      <c r="AZ53" s="414"/>
      <c r="BA53" s="410"/>
      <c r="BB53" s="411"/>
      <c r="BC53" s="415"/>
      <c r="BD53" s="415"/>
      <c r="BE53" s="417"/>
      <c r="BF53" s="411"/>
      <c r="BG53" s="417"/>
      <c r="BH53" s="410"/>
      <c r="BI53" s="411"/>
      <c r="BJ53" s="409"/>
      <c r="BK53" s="409"/>
      <c r="BL53" s="409"/>
      <c r="BM53" s="417"/>
      <c r="BN53" s="417"/>
      <c r="BO53" s="417"/>
      <c r="BP53" s="409"/>
      <c r="BQ53" s="409"/>
      <c r="BR53" s="411"/>
      <c r="BS53" s="409"/>
      <c r="BT53" s="435"/>
      <c r="BU53" s="417"/>
      <c r="BV53" s="417"/>
      <c r="BW53" s="411"/>
      <c r="BX53" s="409"/>
      <c r="BY53" s="409"/>
      <c r="BZ53" s="409"/>
      <c r="CA53" s="417"/>
      <c r="CB53" s="417"/>
      <c r="CC53" s="417"/>
      <c r="CD53" s="409"/>
      <c r="CE53" s="415"/>
      <c r="CF53" s="411"/>
      <c r="CG53" s="409"/>
      <c r="CH53" s="436"/>
      <c r="CI53" s="417"/>
      <c r="CJ53" s="417"/>
      <c r="CK53" s="411"/>
      <c r="CL53" s="409"/>
      <c r="CM53" s="409"/>
      <c r="CN53" s="409"/>
      <c r="CO53" s="409"/>
      <c r="CP53" s="409"/>
      <c r="CQ53" s="409"/>
      <c r="CR53" s="409"/>
      <c r="CS53" s="415"/>
      <c r="CT53" s="411"/>
      <c r="CU53" s="409"/>
      <c r="CV53" s="417"/>
      <c r="CW53" s="417"/>
      <c r="CX53" s="410"/>
      <c r="CY53" s="410"/>
      <c r="CZ53" s="411"/>
      <c r="DA53" s="417"/>
      <c r="DB53" s="410"/>
      <c r="DC53" s="411"/>
      <c r="DD53" s="417"/>
      <c r="DE53" s="410"/>
      <c r="DF53" s="411"/>
      <c r="DG53" s="409"/>
      <c r="DH53" s="410"/>
      <c r="DI53" s="410"/>
      <c r="DJ53" s="417"/>
      <c r="DK53" s="410"/>
      <c r="DL53" s="412"/>
      <c r="DM53" s="410"/>
      <c r="DN53" s="410"/>
      <c r="DO53" s="410"/>
      <c r="DP53" s="410"/>
      <c r="DQ53" s="410"/>
      <c r="DR53" s="417"/>
      <c r="DS53" s="417"/>
      <c r="DT53" s="417"/>
      <c r="DU53" s="417"/>
      <c r="DV53" s="411"/>
      <c r="DW53" s="415"/>
      <c r="DX53" s="415"/>
      <c r="DY53" s="415"/>
      <c r="DZ53" s="417"/>
      <c r="EA53" s="417"/>
      <c r="EB53" s="416"/>
      <c r="EC53" s="417"/>
      <c r="ED53" s="417"/>
      <c r="EE53" s="411"/>
      <c r="EF53" s="409"/>
      <c r="EG53" s="409"/>
      <c r="EH53" s="409"/>
      <c r="EI53" s="417"/>
      <c r="EJ53" s="417"/>
      <c r="EK53" s="417"/>
      <c r="EL53" s="417"/>
      <c r="EM53" s="415"/>
      <c r="EN53" s="415"/>
      <c r="EO53" s="415"/>
      <c r="EP53" s="415"/>
      <c r="EQ53" s="416"/>
      <c r="ER53" s="424"/>
      <c r="ES53" s="47" t="str">
        <f>IFERROR(1/(1/SUMIFS(AGYW!$T:$T,AGYW!$C:$C,$B53,AGYW!$D:$D,$C53)),"")</f>
        <v/>
      </c>
      <c r="ET53" s="36" t="str">
        <f>IFERROR(1/(1/SUMIFS(AGYW!$U:$U,AGYW!$C:$C,$B53,AGYW!$D:$D,$C53)),"")</f>
        <v/>
      </c>
      <c r="EU53" s="33" t="str">
        <f>$ES53</f>
        <v/>
      </c>
      <c r="EV53" s="33" t="str">
        <f>$ET53</f>
        <v/>
      </c>
      <c r="EW53" s="144" t="str">
        <f>IF(SUM($ES53)=0,"",(SUM($EU53)-$ES53)/$ES53)</f>
        <v/>
      </c>
      <c r="EX53" s="144" t="str">
        <f>IF(SUM($ET53)=0,"",(SUM($EV53)-$ET53)/$ET53)</f>
        <v/>
      </c>
      <c r="EY53" s="411"/>
      <c r="EZ53" s="417"/>
      <c r="FA53" s="415"/>
      <c r="FB53" s="411"/>
      <c r="FC53" s="417"/>
      <c r="FD53" s="419"/>
    </row>
    <row r="54" spans="1:160" x14ac:dyDescent="0.2">
      <c r="A54" t="s">
        <v>291</v>
      </c>
      <c r="B54" s="5" t="s">
        <v>1075</v>
      </c>
      <c r="C54" t="s">
        <v>581</v>
      </c>
      <c r="E54" s="411"/>
      <c r="F54" s="409"/>
      <c r="G54" s="409"/>
      <c r="H54" s="409"/>
      <c r="I54" s="409"/>
      <c r="J54" s="409"/>
      <c r="K54" s="409"/>
      <c r="L54" s="410"/>
      <c r="M54" s="411"/>
      <c r="N54" s="417"/>
      <c r="O54" s="417"/>
      <c r="P54" s="410"/>
      <c r="Q54" s="409"/>
      <c r="R54" s="410"/>
      <c r="S54" s="418"/>
      <c r="T54" s="417"/>
      <c r="U54" s="410"/>
      <c r="V54" s="412"/>
      <c r="W54" s="410"/>
      <c r="X54" s="409"/>
      <c r="Y54" s="410"/>
      <c r="Z54" s="417"/>
      <c r="AA54" s="412"/>
      <c r="AB54" s="409"/>
      <c r="AC54" s="410"/>
      <c r="AD54" s="417"/>
      <c r="AE54" s="412"/>
      <c r="AF54" s="417"/>
      <c r="AG54" s="412"/>
      <c r="AH54" s="417"/>
      <c r="AI54" s="412"/>
      <c r="AJ54" s="410"/>
      <c r="AK54" s="410"/>
      <c r="AL54" s="410"/>
      <c r="AM54" s="410"/>
      <c r="AN54" s="410"/>
      <c r="AO54" s="410"/>
      <c r="AP54" s="410"/>
      <c r="AQ54" s="410"/>
      <c r="AR54" s="413"/>
      <c r="AS54" s="414"/>
      <c r="AT54" s="414"/>
      <c r="AU54" s="414"/>
      <c r="AV54" s="414"/>
      <c r="AW54" s="414"/>
      <c r="AX54" s="414"/>
      <c r="AY54" s="414"/>
      <c r="AZ54" s="414"/>
      <c r="BA54" s="410"/>
      <c r="BB54" s="411"/>
      <c r="BC54" s="415"/>
      <c r="BD54" s="415"/>
      <c r="BE54" s="417"/>
      <c r="BF54" s="411"/>
      <c r="BG54" s="417"/>
      <c r="BH54" s="410"/>
      <c r="BI54" s="411"/>
      <c r="BJ54" s="409"/>
      <c r="BK54" s="409"/>
      <c r="BL54" s="409"/>
      <c r="BM54" s="417"/>
      <c r="BN54" s="417"/>
      <c r="BO54" s="417"/>
      <c r="BP54" s="409"/>
      <c r="BQ54" s="409"/>
      <c r="BR54" s="411"/>
      <c r="BS54" s="409"/>
      <c r="BT54" s="435"/>
      <c r="BU54" s="417"/>
      <c r="BV54" s="417"/>
      <c r="BW54" s="411"/>
      <c r="BX54" s="409"/>
      <c r="BY54" s="409"/>
      <c r="BZ54" s="409"/>
      <c r="CA54" s="417"/>
      <c r="CB54" s="417"/>
      <c r="CC54" s="417"/>
      <c r="CD54" s="409"/>
      <c r="CE54" s="415"/>
      <c r="CF54" s="411"/>
      <c r="CG54" s="409"/>
      <c r="CH54" s="436"/>
      <c r="CI54" s="417"/>
      <c r="CJ54" s="417"/>
      <c r="CK54" s="411"/>
      <c r="CL54" s="409"/>
      <c r="CM54" s="409"/>
      <c r="CN54" s="409"/>
      <c r="CO54" s="409"/>
      <c r="CP54" s="409"/>
      <c r="CQ54" s="409"/>
      <c r="CR54" s="409"/>
      <c r="CS54" s="415"/>
      <c r="CT54" s="411"/>
      <c r="CU54" s="409"/>
      <c r="CV54" s="417"/>
      <c r="CW54" s="417"/>
      <c r="CX54" s="410"/>
      <c r="CY54" s="410"/>
      <c r="CZ54" s="411"/>
      <c r="DA54" s="417"/>
      <c r="DB54" s="410"/>
      <c r="DC54" s="411"/>
      <c r="DD54" s="417"/>
      <c r="DE54" s="410"/>
      <c r="DF54" s="411"/>
      <c r="DG54" s="409"/>
      <c r="DH54" s="410"/>
      <c r="DI54" s="410"/>
      <c r="DJ54" s="417"/>
      <c r="DK54" s="410"/>
      <c r="DL54" s="412"/>
      <c r="DM54" s="410"/>
      <c r="DN54" s="410"/>
      <c r="DO54" s="410"/>
      <c r="DP54" s="410"/>
      <c r="DQ54" s="410"/>
      <c r="DR54" s="417"/>
      <c r="DS54" s="417"/>
      <c r="DT54" s="417"/>
      <c r="DU54" s="417"/>
      <c r="DV54" s="411"/>
      <c r="DW54" s="415"/>
      <c r="DX54" s="415"/>
      <c r="DY54" s="415"/>
      <c r="DZ54" s="417"/>
      <c r="EA54" s="417"/>
      <c r="EB54" s="416"/>
      <c r="EC54" s="417"/>
      <c r="ED54" s="417"/>
      <c r="EE54" s="411"/>
      <c r="EF54" s="409"/>
      <c r="EG54" s="409"/>
      <c r="EH54" s="409"/>
      <c r="EI54" s="417"/>
      <c r="EJ54" s="417"/>
      <c r="EK54" s="417"/>
      <c r="EL54" s="417"/>
      <c r="EM54" s="415"/>
      <c r="EN54" s="415"/>
      <c r="EO54" s="415"/>
      <c r="EP54" s="415"/>
      <c r="EQ54" s="416"/>
      <c r="ER54" s="424"/>
      <c r="ES54" s="47" t="str">
        <f>IFERROR(1/(1/SUMIFS(AGYW!$T:$T,AGYW!$C:$C,$B54,AGYW!$D:$D,$C54)),"")</f>
        <v/>
      </c>
      <c r="ET54" s="36" t="str">
        <f>IFERROR(1/(1/SUMIFS(AGYW!$U:$U,AGYW!$C:$C,$B54,AGYW!$D:$D,$C54)),"")</f>
        <v/>
      </c>
      <c r="EU54" s="33" t="str">
        <f>$ES54</f>
        <v/>
      </c>
      <c r="EV54" s="33" t="str">
        <f>$ET54</f>
        <v/>
      </c>
      <c r="EW54" s="144" t="str">
        <f>IF(SUM($ES54)=0,"",(SUM($EU54)-$ES54)/$ES54)</f>
        <v/>
      </c>
      <c r="EX54" s="144" t="str">
        <f>IF(SUM($ET54)=0,"",(SUM($EV54)-$ET54)/$ET54)</f>
        <v/>
      </c>
      <c r="EY54" s="411"/>
      <c r="EZ54" s="417"/>
      <c r="FA54" s="415"/>
      <c r="FB54" s="411"/>
      <c r="FC54" s="417"/>
      <c r="FD54" s="419"/>
    </row>
    <row r="55" spans="1:160" x14ac:dyDescent="0.2">
      <c r="A55" t="s">
        <v>291</v>
      </c>
      <c r="B55" s="5" t="s">
        <v>1076</v>
      </c>
      <c r="C55" t="s">
        <v>581</v>
      </c>
      <c r="E55" s="411"/>
      <c r="F55" s="409"/>
      <c r="G55" s="409"/>
      <c r="H55" s="409"/>
      <c r="I55" s="409"/>
      <c r="J55" s="409"/>
      <c r="K55" s="409"/>
      <c r="L55" s="410"/>
      <c r="M55" s="411"/>
      <c r="N55" s="417"/>
      <c r="O55" s="417"/>
      <c r="P55" s="410"/>
      <c r="Q55" s="409"/>
      <c r="R55" s="410"/>
      <c r="S55" s="418"/>
      <c r="T55" s="417"/>
      <c r="U55" s="410"/>
      <c r="V55" s="412"/>
      <c r="W55" s="410"/>
      <c r="X55" s="409"/>
      <c r="Y55" s="410"/>
      <c r="Z55" s="417"/>
      <c r="AA55" s="412"/>
      <c r="AB55" s="409"/>
      <c r="AC55" s="410"/>
      <c r="AD55" s="417"/>
      <c r="AE55" s="412"/>
      <c r="AF55" s="417"/>
      <c r="AG55" s="412"/>
      <c r="AH55" s="417"/>
      <c r="AI55" s="412"/>
      <c r="AJ55" s="410"/>
      <c r="AK55" s="410"/>
      <c r="AL55" s="410"/>
      <c r="AM55" s="410"/>
      <c r="AN55" s="410"/>
      <c r="AO55" s="410"/>
      <c r="AP55" s="410"/>
      <c r="AQ55" s="410"/>
      <c r="AR55" s="413"/>
      <c r="AS55" s="414"/>
      <c r="AT55" s="414"/>
      <c r="AU55" s="414"/>
      <c r="AV55" s="414"/>
      <c r="AW55" s="414"/>
      <c r="AX55" s="414"/>
      <c r="AY55" s="414"/>
      <c r="AZ55" s="414"/>
      <c r="BA55" s="410"/>
      <c r="BB55" s="411"/>
      <c r="BC55" s="415"/>
      <c r="BD55" s="415"/>
      <c r="BE55" s="417"/>
      <c r="BF55" s="411"/>
      <c r="BG55" s="417"/>
      <c r="BH55" s="410"/>
      <c r="BI55" s="411"/>
      <c r="BJ55" s="409"/>
      <c r="BK55" s="409"/>
      <c r="BL55" s="409"/>
      <c r="BM55" s="417"/>
      <c r="BN55" s="417"/>
      <c r="BO55" s="417"/>
      <c r="BP55" s="409"/>
      <c r="BQ55" s="409"/>
      <c r="BR55" s="411"/>
      <c r="BS55" s="409"/>
      <c r="BT55" s="435"/>
      <c r="BU55" s="417"/>
      <c r="BV55" s="417"/>
      <c r="BW55" s="411"/>
      <c r="BX55" s="409"/>
      <c r="BY55" s="409"/>
      <c r="BZ55" s="409"/>
      <c r="CA55" s="417"/>
      <c r="CB55" s="417"/>
      <c r="CC55" s="417"/>
      <c r="CD55" s="409"/>
      <c r="CE55" s="415"/>
      <c r="CF55" s="411"/>
      <c r="CG55" s="409"/>
      <c r="CH55" s="436"/>
      <c r="CI55" s="417"/>
      <c r="CJ55" s="417"/>
      <c r="CK55" s="411"/>
      <c r="CL55" s="409"/>
      <c r="CM55" s="409"/>
      <c r="CN55" s="409"/>
      <c r="CO55" s="409"/>
      <c r="CP55" s="409"/>
      <c r="CQ55" s="409"/>
      <c r="CR55" s="409"/>
      <c r="CS55" s="415"/>
      <c r="CT55" s="411"/>
      <c r="CU55" s="409"/>
      <c r="CV55" s="417"/>
      <c r="CW55" s="417"/>
      <c r="CX55" s="410"/>
      <c r="CY55" s="410"/>
      <c r="CZ55" s="411"/>
      <c r="DA55" s="417"/>
      <c r="DB55" s="410"/>
      <c r="DC55" s="411"/>
      <c r="DD55" s="417"/>
      <c r="DE55" s="410"/>
      <c r="DF55" s="411"/>
      <c r="DG55" s="409"/>
      <c r="DH55" s="410"/>
      <c r="DI55" s="410"/>
      <c r="DJ55" s="417"/>
      <c r="DK55" s="410"/>
      <c r="DL55" s="412"/>
      <c r="DM55" s="410"/>
      <c r="DN55" s="410"/>
      <c r="DO55" s="410"/>
      <c r="DP55" s="410"/>
      <c r="DQ55" s="410"/>
      <c r="DR55" s="417"/>
      <c r="DS55" s="417"/>
      <c r="DT55" s="417"/>
      <c r="DU55" s="417"/>
      <c r="DV55" s="411"/>
      <c r="DW55" s="415"/>
      <c r="DX55" s="415"/>
      <c r="DY55" s="415"/>
      <c r="DZ55" s="417"/>
      <c r="EA55" s="417"/>
      <c r="EB55" s="416"/>
      <c r="EC55" s="417"/>
      <c r="ED55" s="417"/>
      <c r="EE55" s="411"/>
      <c r="EF55" s="409"/>
      <c r="EG55" s="409"/>
      <c r="EH55" s="409"/>
      <c r="EI55" s="417"/>
      <c r="EJ55" s="417"/>
      <c r="EK55" s="417"/>
      <c r="EL55" s="417"/>
      <c r="EM55" s="415"/>
      <c r="EN55" s="415"/>
      <c r="EO55" s="415"/>
      <c r="EP55" s="415"/>
      <c r="EQ55" s="416"/>
      <c r="ER55" s="424"/>
      <c r="ES55" s="47" t="str">
        <f>IFERROR(1/(1/SUMIFS(AGYW!$T:$T,AGYW!$C:$C,$B55,AGYW!$D:$D,$C55)),"")</f>
        <v/>
      </c>
      <c r="ET55" s="36" t="str">
        <f>IFERROR(1/(1/SUMIFS(AGYW!$U:$U,AGYW!$C:$C,$B55,AGYW!$D:$D,$C55)),"")</f>
        <v/>
      </c>
      <c r="EU55" s="33" t="str">
        <f>$ES55</f>
        <v/>
      </c>
      <c r="EV55" s="33" t="str">
        <f>$ET55</f>
        <v/>
      </c>
      <c r="EW55" s="144" t="str">
        <f>IF(SUM($ES55)=0,"",(SUM($EU55)-$ES55)/$ES55)</f>
        <v/>
      </c>
      <c r="EX55" s="144" t="str">
        <f>IF(SUM($ET55)=0,"",(SUM($EV55)-$ET55)/$ET55)</f>
        <v/>
      </c>
      <c r="EY55" s="411"/>
      <c r="EZ55" s="417"/>
      <c r="FA55" s="415"/>
      <c r="FB55" s="411"/>
      <c r="FC55" s="417"/>
      <c r="FD55" s="419"/>
    </row>
    <row r="56" spans="1:160" x14ac:dyDescent="0.2">
      <c r="A56" t="s">
        <v>20</v>
      </c>
      <c r="C56" t="s">
        <v>581</v>
      </c>
      <c r="E56" s="411"/>
      <c r="F56" s="409"/>
      <c r="G56" s="409"/>
      <c r="H56" s="409"/>
      <c r="I56" s="409"/>
      <c r="J56" s="409"/>
      <c r="K56" s="409"/>
      <c r="L56" s="410"/>
      <c r="M56" s="411"/>
      <c r="N56" s="417"/>
      <c r="O56" s="417"/>
      <c r="P56" s="410"/>
      <c r="Q56" s="409"/>
      <c r="R56" s="410"/>
      <c r="S56" s="418"/>
      <c r="T56" s="417"/>
      <c r="U56" s="410"/>
      <c r="V56" s="412"/>
      <c r="W56" s="410"/>
      <c r="X56" s="409"/>
      <c r="Y56" s="410"/>
      <c r="Z56" s="417"/>
      <c r="AA56" s="412"/>
      <c r="AB56" s="409"/>
      <c r="AC56" s="410"/>
      <c r="AD56" s="417"/>
      <c r="AE56" s="412"/>
      <c r="AF56" s="417"/>
      <c r="AG56" s="412"/>
      <c r="AH56" s="417"/>
      <c r="AI56" s="412"/>
      <c r="AJ56" s="410"/>
      <c r="AK56" s="410"/>
      <c r="AL56" s="410"/>
      <c r="AM56" s="410"/>
      <c r="AN56" s="410"/>
      <c r="AO56" s="410"/>
      <c r="AP56" s="410"/>
      <c r="AQ56" s="410"/>
      <c r="AR56" s="413"/>
      <c r="AS56" s="414"/>
      <c r="AT56" s="414"/>
      <c r="AU56" s="414"/>
      <c r="AV56" s="414"/>
      <c r="AW56" s="414"/>
      <c r="AX56" s="414"/>
      <c r="AY56" s="414"/>
      <c r="AZ56" s="414"/>
      <c r="BA56" s="410"/>
      <c r="BB56" s="411"/>
      <c r="BC56" s="415"/>
      <c r="BD56" s="415"/>
      <c r="BE56" s="417"/>
      <c r="BF56" s="411"/>
      <c r="BG56" s="417"/>
      <c r="BH56" s="410"/>
      <c r="BI56" s="411"/>
      <c r="BJ56" s="409"/>
      <c r="BK56" s="409"/>
      <c r="BL56" s="409"/>
      <c r="BM56" s="417"/>
      <c r="BN56" s="417"/>
      <c r="BO56" s="417"/>
      <c r="BP56" s="409"/>
      <c r="BQ56" s="409"/>
      <c r="BR56" s="411"/>
      <c r="BS56" s="409"/>
      <c r="BT56" s="435"/>
      <c r="BU56" s="417"/>
      <c r="BV56" s="417"/>
      <c r="BW56" s="411"/>
      <c r="BX56" s="409"/>
      <c r="BY56" s="409"/>
      <c r="BZ56" s="409"/>
      <c r="CA56" s="417"/>
      <c r="CB56" s="417"/>
      <c r="CC56" s="417"/>
      <c r="CD56" s="409"/>
      <c r="CE56" s="415"/>
      <c r="CF56" s="411"/>
      <c r="CG56" s="409"/>
      <c r="CH56" s="436"/>
      <c r="CI56" s="417"/>
      <c r="CJ56" s="417"/>
      <c r="CK56" s="411"/>
      <c r="CL56" s="409"/>
      <c r="CM56" s="409"/>
      <c r="CN56" s="409"/>
      <c r="CO56" s="409"/>
      <c r="CP56" s="409"/>
      <c r="CQ56" s="409"/>
      <c r="CR56" s="409"/>
      <c r="CS56" s="415"/>
      <c r="CT56" s="411"/>
      <c r="CU56" s="409"/>
      <c r="CV56" s="417"/>
      <c r="CW56" s="417"/>
      <c r="CX56" s="410"/>
      <c r="CY56" s="410"/>
      <c r="CZ56" s="411"/>
      <c r="DA56" s="417"/>
      <c r="DB56" s="410"/>
      <c r="DC56" s="411"/>
      <c r="DD56" s="417"/>
      <c r="DE56" s="410"/>
      <c r="DF56" s="411"/>
      <c r="DG56" s="409"/>
      <c r="DH56" s="410"/>
      <c r="DI56" s="410"/>
      <c r="DJ56" s="417"/>
      <c r="DK56" s="410"/>
      <c r="DL56" s="412"/>
      <c r="DM56" s="410"/>
      <c r="DN56" s="410"/>
      <c r="DO56" s="410"/>
      <c r="DP56" s="410"/>
      <c r="DQ56" s="410"/>
      <c r="DR56" s="417"/>
      <c r="DS56" s="417"/>
      <c r="DT56" s="417"/>
      <c r="DU56" s="417"/>
      <c r="DV56" s="411"/>
      <c r="DW56" s="415"/>
      <c r="DX56" s="415"/>
      <c r="DY56" s="415"/>
      <c r="DZ56" s="417"/>
      <c r="EA56" s="417"/>
      <c r="EB56" s="416"/>
      <c r="EC56" s="417"/>
      <c r="ED56" s="417"/>
      <c r="EE56" s="411"/>
      <c r="EF56" s="409"/>
      <c r="EG56" s="409"/>
      <c r="EH56" s="409"/>
      <c r="EI56" s="417"/>
      <c r="EJ56" s="417"/>
      <c r="EK56" s="417"/>
      <c r="EL56" s="417"/>
      <c r="EM56" s="415"/>
      <c r="EN56" s="415"/>
      <c r="EO56" s="415"/>
      <c r="EP56" s="415"/>
      <c r="EQ56" s="416"/>
      <c r="ER56" s="424"/>
      <c r="ES56" s="411"/>
      <c r="ET56" s="409"/>
      <c r="EU56" s="417"/>
      <c r="EV56" s="417"/>
      <c r="EW56" s="415"/>
      <c r="EX56" s="415"/>
      <c r="EY56" s="47" t="str">
        <f>IFERROR(1/(1/SUMIFS(KP_MAT!$J:$J,KP_MAT!$C:$C,$C56)),"")</f>
        <v/>
      </c>
      <c r="EZ56" s="33" t="str">
        <f>$EY56</f>
        <v/>
      </c>
      <c r="FA56" s="144" t="str">
        <f>IF(SUM($EY56)=0,"",(SUM($EZ56)-$EY56)/$EY56)</f>
        <v/>
      </c>
      <c r="FB56" s="411"/>
      <c r="FC56" s="417"/>
      <c r="FD56" s="419"/>
    </row>
    <row r="57" spans="1:160" x14ac:dyDescent="0.2">
      <c r="A57" t="s">
        <v>20</v>
      </c>
      <c r="C57" t="s">
        <v>606</v>
      </c>
      <c r="E57" s="411"/>
      <c r="F57" s="409"/>
      <c r="G57" s="409"/>
      <c r="H57" s="409"/>
      <c r="I57" s="409"/>
      <c r="J57" s="409"/>
      <c r="K57" s="409"/>
      <c r="L57" s="410"/>
      <c r="M57" s="411"/>
      <c r="N57" s="417"/>
      <c r="O57" s="417"/>
      <c r="P57" s="410"/>
      <c r="Q57" s="409"/>
      <c r="R57" s="410"/>
      <c r="S57" s="418"/>
      <c r="T57" s="417"/>
      <c r="U57" s="410"/>
      <c r="V57" s="412"/>
      <c r="W57" s="410"/>
      <c r="X57" s="409"/>
      <c r="Y57" s="410"/>
      <c r="Z57" s="417"/>
      <c r="AA57" s="412"/>
      <c r="AB57" s="409"/>
      <c r="AC57" s="410"/>
      <c r="AD57" s="417"/>
      <c r="AE57" s="412"/>
      <c r="AF57" s="417"/>
      <c r="AG57" s="412"/>
      <c r="AH57" s="417"/>
      <c r="AI57" s="412"/>
      <c r="AJ57" s="410"/>
      <c r="AK57" s="410"/>
      <c r="AL57" s="410"/>
      <c r="AM57" s="410"/>
      <c r="AN57" s="410"/>
      <c r="AO57" s="410"/>
      <c r="AP57" s="410"/>
      <c r="AQ57" s="410"/>
      <c r="AR57" s="413"/>
      <c r="AS57" s="414"/>
      <c r="AT57" s="414"/>
      <c r="AU57" s="414"/>
      <c r="AV57" s="414"/>
      <c r="AW57" s="414"/>
      <c r="AX57" s="414"/>
      <c r="AY57" s="414"/>
      <c r="AZ57" s="414"/>
      <c r="BA57" s="410"/>
      <c r="BB57" s="411"/>
      <c r="BC57" s="415"/>
      <c r="BD57" s="415"/>
      <c r="BE57" s="417"/>
      <c r="BF57" s="411"/>
      <c r="BG57" s="417"/>
      <c r="BH57" s="410"/>
      <c r="BI57" s="411"/>
      <c r="BJ57" s="409"/>
      <c r="BK57" s="409"/>
      <c r="BL57" s="409"/>
      <c r="BM57" s="417"/>
      <c r="BN57" s="417"/>
      <c r="BO57" s="417"/>
      <c r="BP57" s="409"/>
      <c r="BQ57" s="409"/>
      <c r="BR57" s="411"/>
      <c r="BS57" s="409"/>
      <c r="BT57" s="435"/>
      <c r="BU57" s="417"/>
      <c r="BV57" s="417"/>
      <c r="BW57" s="411"/>
      <c r="BX57" s="409"/>
      <c r="BY57" s="409"/>
      <c r="BZ57" s="409"/>
      <c r="CA57" s="417"/>
      <c r="CB57" s="417"/>
      <c r="CC57" s="417"/>
      <c r="CD57" s="409"/>
      <c r="CE57" s="415"/>
      <c r="CF57" s="411"/>
      <c r="CG57" s="409"/>
      <c r="CH57" s="436"/>
      <c r="CI57" s="417"/>
      <c r="CJ57" s="417"/>
      <c r="CK57" s="411"/>
      <c r="CL57" s="409"/>
      <c r="CM57" s="409"/>
      <c r="CN57" s="409"/>
      <c r="CO57" s="409"/>
      <c r="CP57" s="409"/>
      <c r="CQ57" s="409"/>
      <c r="CR57" s="409"/>
      <c r="CS57" s="415"/>
      <c r="CT57" s="411"/>
      <c r="CU57" s="409"/>
      <c r="CV57" s="417"/>
      <c r="CW57" s="417"/>
      <c r="CX57" s="410"/>
      <c r="CY57" s="410"/>
      <c r="CZ57" s="411"/>
      <c r="DA57" s="417"/>
      <c r="DB57" s="410"/>
      <c r="DC57" s="411"/>
      <c r="DD57" s="417"/>
      <c r="DE57" s="410"/>
      <c r="DF57" s="411"/>
      <c r="DG57" s="409"/>
      <c r="DH57" s="410"/>
      <c r="DI57" s="410"/>
      <c r="DJ57" s="417"/>
      <c r="DK57" s="410"/>
      <c r="DL57" s="412"/>
      <c r="DM57" s="410"/>
      <c r="DN57" s="410"/>
      <c r="DO57" s="410"/>
      <c r="DP57" s="410"/>
      <c r="DQ57" s="410"/>
      <c r="DR57" s="417"/>
      <c r="DS57" s="417"/>
      <c r="DT57" s="417"/>
      <c r="DU57" s="417"/>
      <c r="DV57" s="411"/>
      <c r="DW57" s="415"/>
      <c r="DX57" s="415"/>
      <c r="DY57" s="415"/>
      <c r="DZ57" s="417"/>
      <c r="EA57" s="417"/>
      <c r="EB57" s="416"/>
      <c r="EC57" s="417"/>
      <c r="ED57" s="417"/>
      <c r="EE57" s="411"/>
      <c r="EF57" s="409"/>
      <c r="EG57" s="409"/>
      <c r="EH57" s="409"/>
      <c r="EI57" s="417"/>
      <c r="EJ57" s="417"/>
      <c r="EK57" s="417"/>
      <c r="EL57" s="417"/>
      <c r="EM57" s="415"/>
      <c r="EN57" s="415"/>
      <c r="EO57" s="415"/>
      <c r="EP57" s="415"/>
      <c r="EQ57" s="416"/>
      <c r="ER57" s="424"/>
      <c r="ES57" s="411"/>
      <c r="ET57" s="409"/>
      <c r="EU57" s="417"/>
      <c r="EV57" s="417"/>
      <c r="EW57" s="415"/>
      <c r="EX57" s="415"/>
      <c r="EY57" s="47" t="str">
        <f>IFERROR(1/(1/SUMIFS(KP_MAT!$J:$J,KP_MAT!$C:$C,$C57)),"")</f>
        <v/>
      </c>
      <c r="EZ57" s="33" t="str">
        <f>$EY57</f>
        <v/>
      </c>
      <c r="FA57" s="144" t="str">
        <f>IF(SUM($EY57)=0,"",(SUM($EZ57)-$EY57)/$EY57)</f>
        <v/>
      </c>
      <c r="FB57" s="411"/>
      <c r="FC57" s="417"/>
      <c r="FD57" s="419"/>
    </row>
    <row r="58" spans="1:160" x14ac:dyDescent="0.2">
      <c r="A58" t="s">
        <v>11</v>
      </c>
      <c r="E58" s="411"/>
      <c r="F58" s="409"/>
      <c r="G58" s="409"/>
      <c r="H58" s="409"/>
      <c r="I58" s="409"/>
      <c r="J58" s="409"/>
      <c r="K58" s="409"/>
      <c r="L58" s="410"/>
      <c r="M58" s="411"/>
      <c r="N58" s="417"/>
      <c r="O58" s="417"/>
      <c r="P58" s="410"/>
      <c r="Q58" s="409"/>
      <c r="R58" s="410"/>
      <c r="S58" s="418"/>
      <c r="T58" s="417"/>
      <c r="U58" s="410"/>
      <c r="V58" s="412"/>
      <c r="W58" s="410"/>
      <c r="X58" s="409"/>
      <c r="Y58" s="410"/>
      <c r="Z58" s="417"/>
      <c r="AA58" s="412"/>
      <c r="AB58" s="409"/>
      <c r="AC58" s="410"/>
      <c r="AD58" s="417"/>
      <c r="AE58" s="412"/>
      <c r="AF58" s="417"/>
      <c r="AG58" s="412"/>
      <c r="AH58" s="417"/>
      <c r="AI58" s="412"/>
      <c r="AJ58" s="410"/>
      <c r="AK58" s="410"/>
      <c r="AL58" s="410"/>
      <c r="AM58" s="410"/>
      <c r="AN58" s="410"/>
      <c r="AO58" s="410"/>
      <c r="AP58" s="410"/>
      <c r="AQ58" s="410"/>
      <c r="AR58" s="413"/>
      <c r="AS58" s="414"/>
      <c r="AT58" s="414"/>
      <c r="AU58" s="414"/>
      <c r="AV58" s="414"/>
      <c r="AW58" s="414"/>
      <c r="AX58" s="414"/>
      <c r="AY58" s="414"/>
      <c r="AZ58" s="414"/>
      <c r="BA58" s="410"/>
      <c r="BB58" s="411"/>
      <c r="BC58" s="415"/>
      <c r="BD58" s="415"/>
      <c r="BE58" s="417"/>
      <c r="BF58" s="411"/>
      <c r="BG58" s="417"/>
      <c r="BH58" s="410"/>
      <c r="BI58" s="411"/>
      <c r="BJ58" s="409"/>
      <c r="BK58" s="409"/>
      <c r="BL58" s="409"/>
      <c r="BM58" s="417"/>
      <c r="BN58" s="417"/>
      <c r="BO58" s="417"/>
      <c r="BP58" s="409"/>
      <c r="BQ58" s="409"/>
      <c r="BR58" s="411"/>
      <c r="BS58" s="409"/>
      <c r="BT58" s="435"/>
      <c r="BU58" s="417"/>
      <c r="BV58" s="417"/>
      <c r="BW58" s="411"/>
      <c r="BX58" s="409"/>
      <c r="BY58" s="409"/>
      <c r="BZ58" s="409"/>
      <c r="CA58" s="417"/>
      <c r="CB58" s="417"/>
      <c r="CC58" s="417"/>
      <c r="CD58" s="409"/>
      <c r="CE58" s="415"/>
      <c r="CF58" s="411"/>
      <c r="CG58" s="409"/>
      <c r="CH58" s="436"/>
      <c r="CI58" s="417"/>
      <c r="CJ58" s="417"/>
      <c r="CK58" s="411"/>
      <c r="CL58" s="409"/>
      <c r="CM58" s="409"/>
      <c r="CN58" s="409"/>
      <c r="CO58" s="409"/>
      <c r="CP58" s="409"/>
      <c r="CQ58" s="409"/>
      <c r="CR58" s="409"/>
      <c r="CS58" s="415"/>
      <c r="CT58" s="411"/>
      <c r="CU58" s="409"/>
      <c r="CV58" s="417"/>
      <c r="CW58" s="417"/>
      <c r="CX58" s="410"/>
      <c r="CY58" s="410"/>
      <c r="CZ58" s="411"/>
      <c r="DA58" s="417"/>
      <c r="DB58" s="410"/>
      <c r="DC58" s="411"/>
      <c r="DD58" s="417"/>
      <c r="DE58" s="410"/>
      <c r="DF58" s="411"/>
      <c r="DG58" s="409"/>
      <c r="DH58" s="410"/>
      <c r="DI58" s="410"/>
      <c r="DJ58" s="417"/>
      <c r="DK58" s="410"/>
      <c r="DL58" s="412"/>
      <c r="DM58" s="410"/>
      <c r="DN58" s="410"/>
      <c r="DO58" s="410"/>
      <c r="DP58" s="410"/>
      <c r="DQ58" s="410"/>
      <c r="DR58" s="410"/>
      <c r="DS58" s="410"/>
      <c r="DT58" s="410"/>
      <c r="DU58" s="410"/>
      <c r="DV58" s="412"/>
      <c r="DW58" s="415"/>
      <c r="DX58" s="415"/>
      <c r="DY58" s="415"/>
      <c r="DZ58" s="410"/>
      <c r="EA58" s="410"/>
      <c r="EB58" s="416"/>
      <c r="EC58" s="410"/>
      <c r="ED58" s="410"/>
      <c r="EE58" s="411"/>
      <c r="EF58" s="409"/>
      <c r="EG58" s="409"/>
      <c r="EH58" s="409"/>
      <c r="EI58" s="417"/>
      <c r="EJ58" s="417"/>
      <c r="EK58" s="417"/>
      <c r="EL58" s="417"/>
      <c r="EM58" s="415"/>
      <c r="EN58" s="415"/>
      <c r="EO58" s="415"/>
      <c r="EP58" s="415"/>
      <c r="EQ58" s="416"/>
      <c r="ER58" s="424"/>
      <c r="ES58" s="411"/>
      <c r="ET58" s="409"/>
      <c r="EU58" s="417"/>
      <c r="EV58" s="417"/>
      <c r="EW58" s="415"/>
      <c r="EX58" s="415"/>
      <c r="EY58" s="411"/>
      <c r="EZ58" s="417"/>
      <c r="FA58" s="415"/>
      <c r="FB58" s="47" t="str">
        <f>IFERROR(1/(1/SUM(GEND!$G:$H)),"")</f>
        <v/>
      </c>
      <c r="FD58" s="98" t="str">
        <f>IF(SUM($FB58)=0,"",(SUM($FC58)-$FB58)/$FB58)</f>
        <v/>
      </c>
    </row>
  </sheetData>
  <mergeCells count="1">
    <mergeCell ref="A2:C3"/>
  </mergeCells>
  <conditionalFormatting sqref="AR1:AZ1048576">
    <cfRule type="expression" dxfId="298" priority="1">
      <formula>AND(ISNUMBER(AR1),AR1&lt;&gt;AI1)</formula>
    </cfRule>
  </conditionalFormatting>
  <conditionalFormatting sqref="BA1:BA1048576">
    <cfRule type="expression" dxfId="297" priority="2">
      <formula>AND(ISNUMBER($BA1),SUM($AH1)&lt;&gt;0,$BA1&lt;&gt;1)</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V15" activePane="bottomRight" state="frozen"/>
      <selection pane="topRight" activeCell="F1" sqref="F1"/>
      <selection pane="bottomLeft" activeCell="A15" sqref="A15"/>
      <selection pane="bottomRight" activeCell="AJ14" sqref="AJ14:AK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37" priority="49">
      <formula>AND(ISNUMBER($S1),ROUND($S1,2)&lt;0)</formula>
    </cfRule>
  </conditionalFormatting>
  <conditionalFormatting sqref="AI1:AI1048576 AR1:AR1048576">
    <cfRule type="expression" dxfId="47" priority="47">
      <formula>AND(ISNUMBER(AI1),ROUND(AI1,2)&lt;0.95)</formula>
    </cfRule>
  </conditionalFormatting>
  <conditionalFormatting sqref="X1:X1048576">
    <cfRule type="expression" dxfId="46" priority="4">
      <formula>$AB1="ENTER KNOWN POSITIVITY RATE"</formula>
    </cfRule>
    <cfRule type="expression" dxfId="45" priority="1283">
      <formula>AND(ISNUMBER(X1),ROUND(X1,2)&gt;=0.75)</formula>
    </cfRule>
  </conditionalFormatting>
  <conditionalFormatting sqref="Z1:Z1048576 AQ1:AQ1048576">
    <cfRule type="expression" dxfId="44" priority="24">
      <formula>AND(ISNUMBER(Z1),Z1&gt;10%)</formula>
    </cfRule>
  </conditionalFormatting>
  <conditionalFormatting sqref="F1:Q1048576 U1:V1048576 AE1:AH1048576 AL1:AN1048576">
    <cfRule type="expression" dxfId="43" priority="1">
      <formula>AND(ROW(F1)&gt;14,LEFT($B1,4)="_Mil")</formula>
    </cfRule>
  </conditionalFormatting>
  <conditionalFormatting sqref="H1:H1048576 U1:U1048576 W1:Z1048576 AI1:AI1048576 AP1:AR1048576">
    <cfRule type="expression" dxfId="42" priority="7">
      <formula>AND(ISNUMBER(H1),H1&gt;1)</formula>
    </cfRule>
  </conditionalFormatting>
  <conditionalFormatting sqref="F1:R1048576 T1:BA1048576">
    <cfRule type="expression" dxfId="41" priority="2">
      <formula>AND(ISNUMBER(F1),F1&lt;0)</formula>
    </cfRule>
  </conditionalFormatting>
  <conditionalFormatting sqref="AQ1:AQ1048576">
    <cfRule type="expression" dxfId="40" priority="6">
      <formula>$AS1="ENTER YIELD RATE"</formula>
    </cfRule>
  </conditionalFormatting>
  <conditionalFormatting sqref="Z1:Z1048576">
    <cfRule type="expression" dxfId="39" priority="5">
      <formula>$AC1="ENTER YIELD RATE"</formula>
    </cfRule>
  </conditionalFormatting>
  <conditionalFormatting sqref="J1:J1048576">
    <cfRule type="expression" dxfId="38"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210" priority="1268">
      <formula>AND(ISNUMBER(D1),ROUND(D1,2)&lt;0.95)</formula>
    </cfRule>
  </conditionalFormatting>
  <conditionalFormatting sqref="D1:E1048576 H1:K1048576 M1:M1048576 O1:O1048576 Q1:Q1048576 S1:S1048576 U1:U1048576">
    <cfRule type="expression" dxfId="202" priority="3">
      <formula>AND(ISNUMBER(D1),D1&gt;1)</formula>
    </cfRule>
  </conditionalFormatting>
  <conditionalFormatting sqref="K1:K1048576">
    <cfRule type="expression" dxfId="209" priority="6">
      <formula>AND(SUM(G1)&gt;0,ROW(K1)&gt;14,SUM(K1)=0)</formula>
    </cfRule>
  </conditionalFormatting>
  <conditionalFormatting sqref="J1:J1048576">
    <cfRule type="expression" dxfId="208" priority="14">
      <formula>AND(SUM(F1)&gt;0,ROW(J1)&gt;14,SUM(J1)=0)</formula>
    </cfRule>
  </conditionalFormatting>
  <conditionalFormatting sqref="D1:E1048576">
    <cfRule type="expression" dxfId="207" priority="4">
      <formula>AND(ISNUMBER($D1),ROUND($E1,2)&lt;ROUND($D1,2))</formula>
    </cfRule>
  </conditionalFormatting>
  <conditionalFormatting sqref="C1:V1048576">
    <cfRule type="expression" dxfId="206" priority="1">
      <formula>AND(ISNUMBER(C1),C1&lt;0)</formula>
    </cfRule>
  </conditionalFormatting>
  <conditionalFormatting sqref="O1:O1048576">
    <cfRule type="expression" dxfId="205" priority="24">
      <formula>AND(ISNUMBER(O1),ROUND(O1,2)&lt;98%)</formula>
    </cfRule>
  </conditionalFormatting>
  <conditionalFormatting sqref="Q1:Q1048576">
    <cfRule type="expression" dxfId="204" priority="23">
      <formula>AND(ISNUMBER(Q1),ROUND(Q1,2)&lt;70%)</formula>
    </cfRule>
  </conditionalFormatting>
  <conditionalFormatting sqref="E1:E1048576">
    <cfRule type="expression" dxfId="20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G1" sqref="G1:G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3" priority="17">
      <formula>AND(ISNUMBER(G1),G1&lt;0)</formula>
    </cfRule>
  </conditionalFormatting>
  <conditionalFormatting sqref="R1:R1048576">
    <cfRule type="expression" dxfId="25" priority="23">
      <formula>AND(ISNUMBER(R1),R1&lt;0.95)</formula>
    </cfRule>
  </conditionalFormatting>
  <conditionalFormatting sqref="M1:M1048576">
    <cfRule type="expression" dxfId="24" priority="10">
      <formula>AND(ROW($M1)&gt;14,$P1="ENTER YIELD RATE")</formula>
    </cfRule>
    <cfRule type="expression" dxfId="23" priority="690">
      <formula>AND(ISNUMBER($M1),SUM($M1)&gt;10%)</formula>
    </cfRule>
  </conditionalFormatting>
  <conditionalFormatting sqref="K1:K1048576">
    <cfRule type="expression" dxfId="22" priority="15">
      <formula>AND(ROW($K1)&gt;14,$O1="ENTER KNOWN POSITIVITY RATE")</formula>
    </cfRule>
    <cfRule type="expression" dxfId="21" priority="3819">
      <formula>AND(ISNUMBER($K1),ROUND(SUM($K1),2)&gt;=0.75)</formula>
    </cfRule>
  </conditionalFormatting>
  <conditionalFormatting sqref="F1:F1048576 H1:Z1048576">
    <cfRule type="expression" dxfId="20" priority="3">
      <formula>AND(ISNUMBER(F1),F1&lt;0)</formula>
    </cfRule>
  </conditionalFormatting>
  <conditionalFormatting sqref="U1:Z1048576">
    <cfRule type="expression" dxfId="19" priority="6">
      <formula>AND(ROW($Z1)&gt;14,$Z1&lt;0)</formula>
    </cfRule>
    <cfRule type="expression" dxfId="18" priority="8">
      <formula>AND(ROW($Z1)&gt;14,ISERROR($Z1))</formula>
    </cfRule>
  </conditionalFormatting>
  <conditionalFormatting sqref="P1:P1048576">
    <cfRule type="expression" dxfId="17" priority="18">
      <formula>AND(ISNUMBER($P1),ROUND(SUM($P1),2)&gt;ROUND(SUM($I1),2))</formula>
    </cfRule>
  </conditionalFormatting>
  <conditionalFormatting sqref="W1:X1048576">
    <cfRule type="expression" dxfId="16" priority="1">
      <formula>AND(ROW(W1)&gt;14,$B1&lt;&gt;"",OR($D1&lt;&gt;"Female",$C1="&lt;01",$C1="01-09"))</formula>
    </cfRule>
  </conditionalFormatting>
  <conditionalFormatting sqref="Y1:Y1048576">
    <cfRule type="expression" dxfId="15" priority="2">
      <formula>AND(ROW(Y1)&gt;14,$B1&lt;&gt;"",OR($D1&lt;&gt;"Male",$C1="&lt;01",$C1="01-09",$C1="10-14"))</formula>
    </cfRule>
  </conditionalFormatting>
  <conditionalFormatting sqref="J1:M1048576 R1:R1048576">
    <cfRule type="expression" dxfId="14"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296" priority="3764">
      <formula>AND(ISNUMBER($P1),$P1&lt;0.8)</formula>
    </cfRule>
  </conditionalFormatting>
  <conditionalFormatting sqref="X1:X1048576">
    <cfRule type="expression" dxfId="295" priority="13">
      <formula>AND(ROW($X1)&gt;14,$AA1="ENTER YIELD RATE")</formula>
    </cfRule>
    <cfRule type="expression" dxfId="294" priority="19">
      <formula>AND(ROW($X1)&gt;14,ROUND(SUM($X1),2)&gt;0.01)</formula>
    </cfRule>
  </conditionalFormatting>
  <conditionalFormatting sqref="Q1:Q1048576">
    <cfRule type="expression" dxfId="293" priority="29">
      <formula>AND(ISNUMBER($Q1),$Q1&lt;$N1)</formula>
    </cfRule>
  </conditionalFormatting>
  <conditionalFormatting sqref="M1:N1048576">
    <cfRule type="expression" dxfId="292" priority="3765">
      <formula>AND(ISNUMBER($M1),ISNUMBER($N1),$N1&lt;$M1)</formula>
    </cfRule>
  </conditionalFormatting>
  <conditionalFormatting sqref="V1:V1048576">
    <cfRule type="expression" dxfId="291" priority="9">
      <formula>AND(ROW($V1)&gt;14,$Z1="ENTER INDETERMINATE RATE")</formula>
    </cfRule>
  </conditionalFormatting>
  <conditionalFormatting sqref="F1:S1048576 U1:AF1048576">
    <cfRule type="expression" dxfId="290" priority="7">
      <formula>AND(ISNUMBER(F1),F1&lt;0)</formula>
    </cfRule>
  </conditionalFormatting>
  <conditionalFormatting sqref="H1:H1048576 O1:P1048576 S1:S1048576 U1:X1048576">
    <cfRule type="expression" dxfId="289" priority="8">
      <formula>AND(ISNUMBER(H1),H1&gt;1)</formula>
    </cfRule>
  </conditionalFormatting>
  <conditionalFormatting sqref="AC1:AF1048576">
    <cfRule type="expression" dxfId="288" priority="18">
      <formula>AND(ISNUMBER($AF1),OR(ISERROR($AF1),$AF1&lt;0))</formula>
    </cfRule>
  </conditionalFormatting>
  <conditionalFormatting sqref="F1:J1048576 M1:S1048576">
    <cfRule type="expression" dxfId="287" priority="1">
      <formula>LEFT($B1,4)="_Mil"</formula>
    </cfRule>
  </conditionalFormatting>
  <conditionalFormatting sqref="T1:T1048576">
    <cfRule type="expression" dxfId="286" priority="4">
      <formula>AND(ROW($T1)&gt;14,$E1&lt;&gt;"",LEFT($B1,4)&lt;&gt;"_Mil")</formula>
    </cfRule>
  </conditionalFormatting>
  <conditionalFormatting sqref="S1:S1048576">
    <cfRule type="expression" dxfId="285"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84" priority="3">
      <formula>AND(ROW(H1)&gt;14,$E1&lt;&gt;"",$D1&lt;&gt;"Female")</formula>
    </cfRule>
    <cfRule type="expression" dxfId="283" priority="4">
      <formula>AND(ROW(H1)&gt;14,$E1&lt;&gt;"",NOT(OR($C1="15-24",$C1="25-34")))</formula>
    </cfRule>
  </conditionalFormatting>
  <conditionalFormatting sqref="F1:F1048576">
    <cfRule type="expression" dxfId="282" priority="2">
      <formula>AND(ROW(F1)&gt;14,LEFT(B1,4)="_Mil")</formula>
    </cfRule>
  </conditionalFormatting>
  <conditionalFormatting sqref="F1:Q1048576">
    <cfRule type="expression" dxfId="281"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S15" activePane="bottomRight" state="frozen"/>
      <selection pane="topRight" activeCell="F1" sqref="F1"/>
      <selection pane="bottomLeft" activeCell="A15" sqref="A15"/>
      <selection pane="bottomRight" activeCell="BA14" sqref="BA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192" priority="2">
      <formula>OR($D1="Female",$C1="01-09",$C1="10-14")</formula>
    </cfRule>
  </conditionalFormatting>
  <conditionalFormatting sqref="AW1:AY1048576">
    <cfRule type="expression" dxfId="191" priority="19">
      <formula>OR($C1="01-09")</formula>
    </cfRule>
  </conditionalFormatting>
  <conditionalFormatting sqref="H1:I1048576 M1:N1048576 AO1:AP1048576">
    <cfRule type="expression" dxfId="190" priority="1">
      <formula>OR($D1="Male",$C1="01-09")</formula>
    </cfRule>
  </conditionalFormatting>
  <conditionalFormatting sqref="AN1:AN1048576">
    <cfRule type="expression" dxfId="189" priority="55">
      <formula>AND(ISNUMBER($AN1),ROUND(SUM($AN1),0)&lt;&gt;0)</formula>
    </cfRule>
  </conditionalFormatting>
  <conditionalFormatting sqref="Y1:Y1048576 AB1:AB1048576 AE1:AE1048576 AH1:AH1048576 AK1:AK1048576">
    <cfRule type="containsText" dxfId="188" priority="46" operator="containsText" text="ENTER YIELD">
      <formula>NOT(ISERROR(SEARCH("ENTER YIELD",Y1)))</formula>
    </cfRule>
  </conditionalFormatting>
  <conditionalFormatting sqref="F1:F1048576">
    <cfRule type="expression" dxfId="187" priority="23">
      <formula>LEFT($B1,4)="_Mil"</formula>
    </cfRule>
  </conditionalFormatting>
  <conditionalFormatting sqref="F1:AW1048576 AY1:BA1048576">
    <cfRule type="expression" dxfId="186" priority="26">
      <formula>AND(ISNUMBER(F1),F1&lt;0)</formula>
    </cfRule>
  </conditionalFormatting>
  <conditionalFormatting sqref="AZ1:AZ1048576">
    <cfRule type="expression" dxfId="185" priority="701">
      <formula>AND(ISNUMBER(AZ1),AZ1&lt;1)</formula>
    </cfRule>
  </conditionalFormatting>
  <conditionalFormatting sqref="M1:V1048576">
    <cfRule type="expression" dxfId="184" priority="218">
      <formula>AND(OR(ISNUMBER($V1),ROW($V1)&gt;14),IF(SUM($G1)=0,SUM($V1)&lt;&gt;0,ROUND($V1,2)&lt;&gt;1))</formula>
    </cfRule>
  </conditionalFormatting>
  <conditionalFormatting sqref="AS1:AS1048576 AZ1:BA1048576">
    <cfRule type="expression" dxfId="183" priority="22">
      <formula>OR($C1="01-09",$C1="10-14")</formula>
    </cfRule>
  </conditionalFormatting>
  <conditionalFormatting sqref="M1:W1048576 Z1:Z1048576 AC1:AC1048576 AF1:AF1048576 AI1:AI1048576 AV1:AV1048576 AZ1:AZ1048576">
    <cfRule type="expression" dxfId="18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170" priority="3">
      <formula>AND(ISNUMBER($K1),$K1&lt;33%)</formula>
    </cfRule>
  </conditionalFormatting>
  <conditionalFormatting sqref="J1:L1048576">
    <cfRule type="expression" dxfId="167" priority="2">
      <formula>AND(ISNUMBER(J1),J1&gt;1)</formula>
    </cfRule>
  </conditionalFormatting>
  <conditionalFormatting sqref="F1:M1048576">
    <cfRule type="expression" dxfId="169" priority="1">
      <formula>AND(ISNUMBER(F1),F1&lt;0)</formula>
    </cfRule>
  </conditionalFormatting>
  <conditionalFormatting sqref="L1:L1048576">
    <cfRule type="expression" dxfId="168"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162" priority="1">
      <formula>OR(Z1="ENTER COMPLETION RATE",AA1="ENTER COMPLETION RATE")</formula>
    </cfRule>
    <cfRule type="expression" dxfId="161" priority="3853">
      <formula>AND(ISNUMBER(Y1),ROUND(SUM(Y1),2)&lt;90%)</formula>
    </cfRule>
  </conditionalFormatting>
  <conditionalFormatting sqref="H1:K1048576 T1:V1048576 Y1:Y1048576">
    <cfRule type="expression" dxfId="154" priority="4">
      <formula>AND(ISNUMBER(H1),H1&gt;1)</formula>
    </cfRule>
  </conditionalFormatting>
  <conditionalFormatting sqref="H1:H1048576 J1:J1048576">
    <cfRule type="expression" dxfId="160" priority="5">
      <formula>AND(SUM($F1)&gt;0,H1="",ROW(H1)&gt;14)</formula>
    </cfRule>
  </conditionalFormatting>
  <conditionalFormatting sqref="H1:I1048576 U1:V1048576">
    <cfRule type="expression" dxfId="159" priority="3849">
      <formula>AND(ISNUMBER(H1),ROUND(SUM(H1),2)&lt;100%)</formula>
    </cfRule>
  </conditionalFormatting>
  <conditionalFormatting sqref="F1:AA1048576">
    <cfRule type="expression" dxfId="158" priority="2">
      <formula>AND(ISNUMBER(F1),F1&lt;0)</formula>
    </cfRule>
  </conditionalFormatting>
  <conditionalFormatting sqref="U1:V1048576">
    <cfRule type="expression" dxfId="157" priority="2167">
      <formula>W1="ENTER INITIATION RATE"</formula>
    </cfRule>
  </conditionalFormatting>
  <conditionalFormatting sqref="T1:T1048576">
    <cfRule type="expression" dxfId="156" priority="3285">
      <formula>W1="ENTER ELIGIBILITY RATE"</formula>
    </cfRule>
  </conditionalFormatting>
  <conditionalFormatting sqref="K1:K1048576 I1:I1048576">
    <cfRule type="expression" dxfId="155"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280"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144" priority="26">
      <formula>OR($C1="18-20",$C1="18+")</formula>
    </cfRule>
  </conditionalFormatting>
  <conditionalFormatting sqref="M1:M1048576">
    <cfRule type="expression" dxfId="143" priority="24">
      <formula>AND(ISNUMBER($M1),ROUND(SUM($M1),2)&lt;20%)</formula>
    </cfRule>
  </conditionalFormatting>
  <conditionalFormatting sqref="P1:P1048576 K1:K1048576">
    <cfRule type="expression" dxfId="142" priority="17">
      <formula>AND($E1&lt;&gt;"",ROW(K1)&gt;14,NOT(OR($C1="05-09",$C1="10-14")))</formula>
    </cfRule>
  </conditionalFormatting>
  <conditionalFormatting sqref="J1:T1048576 F1:H1048576">
    <cfRule type="expression" dxfId="141" priority="1">
      <formula>AND(ISNUMBER(F1),F1&lt;0)</formula>
    </cfRule>
  </conditionalFormatting>
  <conditionalFormatting sqref="J1:M1048576 S1:S1048576">
    <cfRule type="expression" dxfId="138" priority="2">
      <formula>AND(ISNUMBER(J1),OR(ROUND(SUM(J1),2)&lt;0,ROUND(SUM(J1),2)&gt;1))</formula>
    </cfRule>
  </conditionalFormatting>
  <conditionalFormatting sqref="S1:S1048576">
    <cfRule type="expression" dxfId="140" priority="25">
      <formula>AND(ISNUMBER($S1),SUM($Q1,$R1)&gt;0,ROUND(SUM($S1),2)&lt;1)</formula>
    </cfRule>
  </conditionalFormatting>
  <conditionalFormatting sqref="J1:J1048576 O1:O1048576">
    <cfRule type="expression" dxfId="139"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27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1243</v>
      </c>
      <c r="I3" s="244" t="s">
        <v>1244</v>
      </c>
      <c r="J3" s="68" t="s">
        <v>1248</v>
      </c>
      <c r="K3" s="244" t="s">
        <v>1241</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t="s">
        <v>1245</v>
      </c>
      <c r="I14" s="194" t="s">
        <v>1246</v>
      </c>
      <c r="J14" s="217" t="s">
        <v>1240</v>
      </c>
      <c r="K14" s="194" t="s">
        <v>1247</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130" priority="34">
      <formula>AND(ISNUMBER(T1),SUM($U1)&gt;SUM($T1))</formula>
    </cfRule>
  </conditionalFormatting>
  <conditionalFormatting sqref="T1:U15 F1:S2 J3:S3 F4:S15 F16:U1048576">
    <cfRule type="expression" dxfId="129" priority="22">
      <formula>AND(ISNUMBER(F1),F1&lt;0)</formula>
    </cfRule>
  </conditionalFormatting>
  <conditionalFormatting sqref="Q1:S1048576">
    <cfRule type="expression" dxfId="104" priority="23">
      <formula>AND(ISNUMBER(Q1),Q1&gt;1)</formula>
    </cfRule>
  </conditionalFormatting>
  <conditionalFormatting sqref="K1:K1048576">
    <cfRule type="expression" dxfId="128" priority="3876">
      <formula>AND(ROW(K1)&gt;14,LEFT(D1,4)="_Mil")</formula>
    </cfRule>
  </conditionalFormatting>
  <conditionalFormatting sqref="H1:J2 J3 H4:J1048576">
    <cfRule type="expression" dxfId="127" priority="3878">
      <formula>AND(ROW(H1)&gt;14,LEFT(D1,4)="_Mil")</formula>
    </cfRule>
  </conditionalFormatting>
  <conditionalFormatting sqref="F1:G2 F4:G1048576">
    <cfRule type="expression" dxfId="126" priority="3879">
      <formula>AND(ROW(F1)&gt;14,LEFT(C1,4)="_Mil")</formula>
    </cfRule>
  </conditionalFormatting>
  <conditionalFormatting sqref="J1:J14">
    <cfRule type="expression" dxfId="125" priority="20">
      <formula>AND(ISNUMBER(J1),SUM($U1)&gt;SUM($T1))</formula>
    </cfRule>
  </conditionalFormatting>
  <conditionalFormatting sqref="F3:G3">
    <cfRule type="expression" dxfId="124" priority="19">
      <formula>AND(ROW(F3)&gt;14,LEFT(B3,4)="_Mil")</formula>
    </cfRule>
  </conditionalFormatting>
  <conditionalFormatting sqref="F3:I3">
    <cfRule type="expression" dxfId="123" priority="18">
      <formula>AND(ISNUMBER(F3),F3&lt;0)</formula>
    </cfRule>
  </conditionalFormatting>
  <conditionalFormatting sqref="I3">
    <cfRule type="expression" dxfId="122" priority="16">
      <formula>AND(ROW(I3)&gt;14,LEFT(D3,4)="_Mil")</formula>
    </cfRule>
  </conditionalFormatting>
  <conditionalFormatting sqref="H3">
    <cfRule type="expression" dxfId="121" priority="17">
      <formula>AND(ROW(H3)&gt;14,LEFT(D3,4)="_Mil")</formula>
    </cfRule>
  </conditionalFormatting>
  <conditionalFormatting sqref="H3">
    <cfRule type="expression" dxfId="120" priority="15">
      <formula>AND(ROW(H3)&gt;14,LEFT(E3,4)="_Mil")</formula>
    </cfRule>
  </conditionalFormatting>
  <conditionalFormatting sqref="H3">
    <cfRule type="expression" dxfId="119" priority="14">
      <formula>AND(ROW(H3)&gt;14,LEFT(E3,4)="_Mil")</formula>
    </cfRule>
  </conditionalFormatting>
  <conditionalFormatting sqref="I3">
    <cfRule type="expression" dxfId="118" priority="13">
      <formula>AND(ROW(I3)&gt;14,LEFT(F3,4)="_Mil")</formula>
    </cfRule>
  </conditionalFormatting>
  <conditionalFormatting sqref="H5:H7">
    <cfRule type="expression" dxfId="117" priority="12">
      <formula>AND(ROW(H5)&gt;14,LEFT(E5,4)="_Mil")</formula>
    </cfRule>
  </conditionalFormatting>
  <conditionalFormatting sqref="I5:I7">
    <cfRule type="expression" dxfId="116" priority="11">
      <formula>AND(ROW(I5)&gt;14,LEFT(F5,4)="_Mil")</formula>
    </cfRule>
  </conditionalFormatting>
  <conditionalFormatting sqref="I4">
    <cfRule type="expression" dxfId="115" priority="10">
      <formula>AND(ROW(I4)&gt;14,LEFT(F4,4)="_Mil")</formula>
    </cfRule>
  </conditionalFormatting>
  <conditionalFormatting sqref="K4">
    <cfRule type="expression" dxfId="114" priority="9">
      <formula>AND(ROW(K4)&gt;14,LEFT(H4,4)="_Mil")</formula>
    </cfRule>
  </conditionalFormatting>
  <conditionalFormatting sqref="G11:G12">
    <cfRule type="expression" dxfId="113" priority="8">
      <formula>AND(ROW(G11)&gt;14,LEFT(C11,4)="_Mil")</formula>
    </cfRule>
  </conditionalFormatting>
  <conditionalFormatting sqref="G11:G12">
    <cfRule type="expression" dxfId="112" priority="7">
      <formula>AND(ISNUMBER(G11),SUM($U11)&gt;SUM($T11))</formula>
    </cfRule>
  </conditionalFormatting>
  <conditionalFormatting sqref="H11:H12">
    <cfRule type="expression" dxfId="111" priority="6">
      <formula>AND(ISNUMBER(H11),SUM($U11)&gt;SUM($T11))</formula>
    </cfRule>
  </conditionalFormatting>
  <conditionalFormatting sqref="I11:I12">
    <cfRule type="expression" dxfId="110" priority="5">
      <formula>AND(ISNUMBER(I11),SUM($U11)&gt;SUM($T11))</formula>
    </cfRule>
  </conditionalFormatting>
  <conditionalFormatting sqref="K11:K12">
    <cfRule type="expression" dxfId="109" priority="4">
      <formula>AND(ROW(K11)&gt;14,LEFT(G11,4)="_Mil")</formula>
    </cfRule>
  </conditionalFormatting>
  <conditionalFormatting sqref="K11:K12">
    <cfRule type="expression" dxfId="108" priority="3">
      <formula>AND(ISNUMBER(K11),SUM($U11)&gt;SUM($T11))</formula>
    </cfRule>
  </conditionalFormatting>
  <conditionalFormatting sqref="K5:K7">
    <cfRule type="expression" dxfId="107" priority="2">
      <formula>AND(ROW(K5)&gt;14,LEFT(G5,4)="_Mil")</formula>
    </cfRule>
  </conditionalFormatting>
  <conditionalFormatting sqref="K5:K7">
    <cfRule type="expression" dxfId="106" priority="1">
      <formula>AND(ROW(K5)&gt;14,LEFT(H5,4)="_Mil")</formula>
    </cfRule>
  </conditionalFormatting>
  <conditionalFormatting sqref="S1:S1048576">
    <cfRule type="expression" dxfId="105"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278" priority="1">
      <formula>LEFT($B1,4)="_Mil"</formula>
    </cfRule>
  </conditionalFormatting>
  <conditionalFormatting sqref="H1:H1048576">
    <cfRule type="expression" dxfId="277" priority="7">
      <formula>AND(ISNUMBER(H1),H1&lt;&gt;G1)</formula>
    </cfRule>
  </conditionalFormatting>
  <conditionalFormatting sqref="E1:H1048576 J1:K1048576">
    <cfRule type="expression" dxfId="276" priority="2">
      <formula>AND(ISNUMBER(E1),E1&lt;0)</formula>
    </cfRule>
  </conditionalFormatting>
  <conditionalFormatting sqref="G1:H1048576">
    <cfRule type="expression" dxfId="275"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74" priority="10">
      <formula>AND(ROW($U1)&gt;14,SUM($U1)&gt;$S1)</formula>
    </cfRule>
  </conditionalFormatting>
  <conditionalFormatting sqref="T1:T1048576 V1:V1048576">
    <cfRule type="expression" dxfId="273" priority="9">
      <formula>AND(ROW($V1)&gt;14,SUM($V1)&gt;$T1)</formula>
    </cfRule>
  </conditionalFormatting>
  <conditionalFormatting sqref="S1:T1048576 W1:Y1048576">
    <cfRule type="expression" dxfId="272" priority="12">
      <formula>(($S1-$U1)+($T1-$V1))&lt;SUM($W1:$Y1)</formula>
    </cfRule>
  </conditionalFormatting>
  <conditionalFormatting sqref="Z1:Z1048576 AB1:AB1048576">
    <cfRule type="expression" dxfId="271" priority="13">
      <formula>AND(ROW($AB1)&gt;14,SUM($AB1)&gt;$Z1)</formula>
    </cfRule>
  </conditionalFormatting>
  <conditionalFormatting sqref="AA1:AA1048576 AC1:AC1048576">
    <cfRule type="expression" dxfId="270" priority="14">
      <formula>AND(ROW($AC1)&gt;14,SUM($AC1)&gt;$AA1)</formula>
    </cfRule>
  </conditionalFormatting>
  <conditionalFormatting sqref="Z1:AA1048576 AD1:AF1048576">
    <cfRule type="expression" dxfId="269" priority="16">
      <formula>(($Z1-$AB1)+($AA1-$AC1))&lt;SUM($AD1:$AF1)</formula>
    </cfRule>
  </conditionalFormatting>
  <conditionalFormatting sqref="AG1:AG1048576 AI1:AI1048576">
    <cfRule type="expression" dxfId="268" priority="17">
      <formula>AND(ROW($AI1)&gt;14,SUM($AI1)&gt;$AG1)</formula>
    </cfRule>
  </conditionalFormatting>
  <conditionalFormatting sqref="AH1:AH1048576 AJ1:AJ1048576">
    <cfRule type="expression" dxfId="267" priority="18">
      <formula>AND(ROW($AJ1)&gt;14,SUM($AJ1)&gt;$AH1)</formula>
    </cfRule>
  </conditionalFormatting>
  <conditionalFormatting sqref="AG1:AH1048576 AK1:AM1048576">
    <cfRule type="expression" dxfId="266" priority="20">
      <formula>(($AG1-$AI1)+($AH1-$AJ1))&lt;SUM($AK1:$AM1)</formula>
    </cfRule>
  </conditionalFormatting>
  <conditionalFormatting sqref="AN1:AN1048576 AP1:AP1048576">
    <cfRule type="expression" dxfId="265" priority="21">
      <formula>AND(ROW($AP1)&gt;14,SUM($AP1)&gt;$AN1)</formula>
    </cfRule>
  </conditionalFormatting>
  <conditionalFormatting sqref="AO1:AO1048576 AQ1:AQ1048576">
    <cfRule type="expression" dxfId="264" priority="22">
      <formula>AND(ROW($AQ1)&gt;14,SUM($AQ1)&gt;$AO1)</formula>
    </cfRule>
  </conditionalFormatting>
  <conditionalFormatting sqref="AN1:AO1048576 AR1:AT1048576">
    <cfRule type="expression" dxfId="263" priority="24">
      <formula>(($AN1-$AP1)+($AO1-$AQ1))&lt;SUM($AR1:$AT1)</formula>
    </cfRule>
  </conditionalFormatting>
  <conditionalFormatting sqref="AU1:AU1048576 AW1:AW1048576">
    <cfRule type="expression" dxfId="262" priority="25">
      <formula>AND(ROW($AW1)&gt;14,SUM($AW1)&gt;$AU1)</formula>
    </cfRule>
  </conditionalFormatting>
  <conditionalFormatting sqref="AV1:AV1048576 AX1:AX1048576">
    <cfRule type="expression" dxfId="261" priority="26">
      <formula>AND(ROW($AX1)&gt;14,SUM($AX1)&gt;$AV1)</formula>
    </cfRule>
  </conditionalFormatting>
  <conditionalFormatting sqref="AU1:AV1048576 AY1:BA1048576">
    <cfRule type="expression" dxfId="260" priority="28">
      <formula>(($AU1-$AW1)+($AV1-$AX1))&lt;SUM($AY1:$BA1)</formula>
    </cfRule>
  </conditionalFormatting>
  <conditionalFormatting sqref="BB1:BB1048576 BD1:BD1048576">
    <cfRule type="expression" dxfId="259" priority="29">
      <formula>AND(ROW($BD1)&gt;14,SUM($BD1)&gt;$BB1)</formula>
    </cfRule>
  </conditionalFormatting>
  <conditionalFormatting sqref="BC1:BC1048576 BE1:BE1048576">
    <cfRule type="expression" dxfId="258" priority="30">
      <formula>AND(ROW($BE1)&gt;14,SUM($BE1)&gt;$BC1)</formula>
    </cfRule>
  </conditionalFormatting>
  <conditionalFormatting sqref="BB1:BC1048576 BF1:BH1048576">
    <cfRule type="expression" dxfId="257" priority="32">
      <formula>(($BB1-$BD1)+($BC1-$BE1))&lt;SUM($BF1:$BH1)</formula>
    </cfRule>
  </conditionalFormatting>
  <conditionalFormatting sqref="BI1:BI1048576 BK1:BK1048576">
    <cfRule type="expression" dxfId="256" priority="33">
      <formula>AND(ROW($BK1)&gt;14,SUM($BK1)&gt;$BI1)</formula>
    </cfRule>
  </conditionalFormatting>
  <conditionalFormatting sqref="BL1:BL1048576 BJ1:BJ1048576">
    <cfRule type="expression" dxfId="255" priority="34">
      <formula>AND(ROW($BL1)&gt;14,SUM($BL1)&gt;$BJ1)</formula>
    </cfRule>
  </conditionalFormatting>
  <conditionalFormatting sqref="BI1:BJ1048576 BM1:BO1048576">
    <cfRule type="expression" dxfId="254" priority="36">
      <formula>(($BI1-$BK1)+($BJ1-$BL1))&lt;SUM($BM1:$BO1)</formula>
    </cfRule>
  </conditionalFormatting>
  <conditionalFormatting sqref="BP1:BP1048576 BR1:BR1048576">
    <cfRule type="expression" dxfId="253" priority="45">
      <formula>AND(ROW($BR1)&gt;14,SUM($BR1)&gt;$BP1)</formula>
    </cfRule>
  </conditionalFormatting>
  <conditionalFormatting sqref="BQ1:BQ1048576 BS1:BS1048576">
    <cfRule type="expression" dxfId="252" priority="1135">
      <formula>AND(ROW($BS1)&gt;14,SUM($BS1)&gt;$BQ1)</formula>
    </cfRule>
  </conditionalFormatting>
  <conditionalFormatting sqref="BP1:BQ1048576 BT1:BV1048576">
    <cfRule type="expression" dxfId="251" priority="1136">
      <formula>(($BP1-$BR1)+($BQ1-$BS1))&lt;SUM($BT1:$BV1)</formula>
    </cfRule>
  </conditionalFormatting>
  <conditionalFormatting sqref="C1:D1048576 F1:F1048576">
    <cfRule type="expression" dxfId="250" priority="2">
      <formula>AND(ISNUMBER($F1),SUM($F1)&gt;$C1)</formula>
    </cfRule>
  </conditionalFormatting>
  <conditionalFormatting sqref="G1:G1048576 E1:E1048576">
    <cfRule type="expression" dxfId="249" priority="1">
      <formula>AND(ISNUMBER($G1),SUM($G1)&gt;$E1)</formula>
    </cfRule>
  </conditionalFormatting>
  <conditionalFormatting sqref="H1:J1048576 C1:E1048576">
    <cfRule type="expression" dxfId="248" priority="4">
      <formula>(($C1-$F1)+($E1-$G1))&lt;SUM($H1:$J1)</formula>
    </cfRule>
  </conditionalFormatting>
  <conditionalFormatting sqref="K1:L1048576 N1:N1048576">
    <cfRule type="expression" dxfId="247" priority="6">
      <formula>AND(ROW($N1)&gt;14,SUM($N1)&gt;$K1)</formula>
    </cfRule>
  </conditionalFormatting>
  <conditionalFormatting sqref="M1:M1048576 O1:O1048576">
    <cfRule type="expression" dxfId="246" priority="5">
      <formula>AND(ROW($O1)&gt;14,SUM($O1)&gt;$M1)</formula>
    </cfRule>
  </conditionalFormatting>
  <conditionalFormatting sqref="K1:M1048576 P1:R1048576">
    <cfRule type="expression" dxfId="245"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2023-02-03T15:22:33Z</dcterms:modified>
</cp:coreProperties>
</file>