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F8ED6C3A-EB99-4CBF-AEB0-5916A267A24A}" xr6:coauthVersionLast="47" xr6:coauthVersionMax="47" xr10:uidLastSave="{00000000-0000-0000-0000-000000000000}"/>
  <bookViews>
    <workbookView xWindow="-38520" yWindow="-3405" windowWidth="38640" windowHeight="21240" activeTab="10"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TX_TB_PREV!$B$14:$Z$15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9" l="1" a="1"/>
  <c r="F15" i="9" s="1"/>
  <c r="H15" i="9" s="1"/>
  <c r="F15" i="12"/>
  <c r="Q15" i="9" l="1"/>
  <c r="Z15" i="9" s="1"/>
  <c r="P15" i="9"/>
  <c r="Y15" i="9" s="1"/>
  <c r="H4" i="9"/>
  <c r="R4" i="7"/>
  <c r="S4" i="7" s="1"/>
  <c r="K15" i="7"/>
  <c r="K4" i="7" s="1"/>
  <c r="L15" i="7"/>
  <c r="L4" i="7" s="1"/>
  <c r="M15" i="7"/>
  <c r="M4" i="7" s="1"/>
  <c r="N15" i="7"/>
  <c r="N4" i="7" s="1"/>
  <c r="O15" i="7"/>
  <c r="O4" i="7" s="1"/>
  <c r="P15" i="7"/>
  <c r="P4" i="7" s="1"/>
  <c r="Q15" i="7"/>
  <c r="Q4" i="7" s="1"/>
  <c r="T15" i="7"/>
  <c r="T4" i="7" s="1"/>
  <c r="I15" i="9" a="1"/>
  <c r="I15" i="9" s="1"/>
  <c r="I4" i="9" s="1"/>
  <c r="F4" i="9"/>
  <c r="R4" i="9"/>
  <c r="S4" i="9"/>
  <c r="T4" i="9"/>
  <c r="U15" i="9"/>
  <c r="U4" i="9" s="1"/>
  <c r="M15" i="10" l="1"/>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Q4" i="9" l="1"/>
  <c r="P4" i="9"/>
  <c r="O15" i="14"/>
  <c r="P15" i="14"/>
  <c r="AK4" i="13"/>
  <c r="AN15" i="46" a="1"/>
  <c r="AN15" i="46" s="1"/>
  <c r="AM15" i="46" a="1"/>
  <c r="AM15" i="46" s="1"/>
  <c r="L15" i="46" a="1"/>
  <c r="L15" i="46" s="1"/>
  <c r="K15" i="46" a="1"/>
  <c r="K15" i="46" s="1"/>
  <c r="U15" i="13" l="1"/>
  <c r="N4" i="13"/>
  <c r="E15" i="12"/>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AB15" i="9"/>
  <c r="V15" i="7" l="1"/>
  <c r="W15" i="7" l="1"/>
  <c r="Z15" i="7" s="1"/>
  <c r="X15" i="7" l="1"/>
  <c r="AB15" i="7" s="1"/>
  <c r="AB4" i="7" s="1"/>
  <c r="Y15" i="7"/>
  <c r="AC15" i="7" s="1"/>
  <c r="AA15" i="7" l="1"/>
  <c r="H15" i="34" l="1"/>
  <c r="G15" i="34"/>
  <c r="F15" i="34"/>
  <c r="E15" i="34"/>
  <c r="M15" i="14"/>
  <c r="Q15" i="14" s="1"/>
  <c r="I15" i="14"/>
  <c r="AA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AA4" i="9"/>
  <c r="AB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W4" i="9" l="1"/>
  <c r="O4" i="9" l="1"/>
  <c r="M4" i="9"/>
  <c r="L4" i="9" l="1"/>
  <c r="V4" i="9"/>
  <c r="N4" i="9" l="1"/>
  <c r="H4" i="6" l="1"/>
  <c r="M4" i="6"/>
  <c r="I4" i="6" l="1"/>
  <c r="AV4" i="5"/>
  <c r="AW4" i="5"/>
  <c r="AY15" i="5"/>
  <c r="AY4" i="5" l="1"/>
  <c r="BI15" i="5"/>
  <c r="BC15" i="5"/>
  <c r="BD15" i="5" s="1"/>
  <c r="BD4" i="5" s="1"/>
  <c r="BA4" i="5"/>
  <c r="BB4" i="5" s="1"/>
  <c r="AZ4" i="5"/>
  <c r="AX4" i="5"/>
  <c r="BI4" i="5"/>
  <c r="BH4" i="5" s="1"/>
  <c r="BC4" i="5" l="1"/>
  <c r="BE4" i="5" s="1"/>
  <c r="BF15" i="5"/>
  <c r="BG15" i="5" s="1"/>
  <c r="BG4" i="5" s="1"/>
  <c r="J15" i="12"/>
  <c r="M15" i="12" l="1"/>
  <c r="N15" i="12" s="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3" authorId="0" shapeId="0" xr:uid="{C4CE5630-E7C9-476A-8155-EA53B84383F8}">
      <text>
        <r>
          <rPr>
            <sz val="10"/>
            <color rgb="FF000000"/>
            <rFont val="Tahoma"/>
            <family val="34"/>
          </rPr>
          <t>Red highlights indicate cases where coverage rates are missing, but required.</t>
        </r>
      </text>
    </comment>
    <comment ref="M3" authorId="0" shapeId="0" xr:uid="{299D5CCF-A70C-4B6C-96FC-98E138D6F0A2}">
      <text>
        <r>
          <rPr>
            <sz val="10"/>
            <color rgb="FF000000"/>
            <rFont val="Tahoma"/>
            <family val="34"/>
          </rPr>
          <t>Red highlights indicate cases where coverage rates are missing, but required.</t>
        </r>
      </text>
    </comment>
    <comment ref="N3" authorId="0" shapeId="0" xr:uid="{26C832E2-9468-4A12-8864-AB1BE38C04BD}">
      <text>
        <r>
          <rPr>
            <sz val="10"/>
            <color rgb="FF000000"/>
            <rFont val="Tahoma"/>
            <family val="2"/>
          </rPr>
          <t>Red highlights indicate cases where yields are missing, but required.</t>
        </r>
      </text>
    </comment>
    <comment ref="O3" authorId="0" shapeId="0" xr:uid="{C7F6B5B7-04AA-424B-8551-9C42C8709279}">
      <text>
        <r>
          <rPr>
            <sz val="10"/>
            <color rgb="FF000000"/>
            <rFont val="Tahoma"/>
            <family val="34"/>
          </rPr>
          <t>Red highlights indicate cases where yields are missing, but required.</t>
        </r>
      </text>
    </comment>
    <comment ref="R3" authorId="0" shapeId="0" xr:uid="{BEE24B7E-DDA0-9A4C-A2CE-FF02818E528C}">
      <text>
        <r>
          <rPr>
            <sz val="10"/>
            <color rgb="FF000000"/>
            <rFont val="Tahoma"/>
            <family val="2"/>
          </rPr>
          <t>Taken from TB_PREV (N) Results.</t>
        </r>
      </text>
    </comment>
    <comment ref="W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<sst xmlns="http://schemas.openxmlformats.org/spreadsheetml/2006/main" count="2381" uniqueCount="694">
  <si>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</si>
  <si>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</si>
  <si>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</si>
  <si>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</si>
  <si>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</si>
  <si>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</si>
  <si>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</si>
  <si>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</si>
  <si>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</si>
  <si>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</si>
  <si>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</si>
  <si>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</si>
  <si>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</si>
  <si>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</si>
  <si>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</si>
  <si>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</si>
  <si>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</si>
  <si>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</si>
  <si>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</si>
  <si>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</si>
  <si>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</si>
  <si>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</si>
  <si>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</si>
  <si>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</si>
  <si>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</si>
  <si>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</si>
  <si>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</si>
  <si>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</si>
  <si>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</si>
  <si>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</si>
  <si>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</si>
  <si>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</si>
  <si>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</si>
  <si>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</si>
  <si>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</si>
  <si>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</si>
  <si>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</si>
  <si>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</si>
  <si>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</si>
  <si>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</si>
  <si>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</si>
  <si>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</si>
  <si>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</si>
  <si>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</si>
  <si>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</si>
  <si>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</si>
  <si>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</si>
  <si>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</si>
  <si>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</si>
  <si>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</si>
  <si>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</si>
  <si>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</si>
  <si>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</si>
  <si>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</si>
  <si>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</si>
  <si>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</si>
  <si>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</si>
  <si>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</si>
  <si>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</si>
  <si>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</si>
  <si>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</si>
  <si>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</si>
  <si>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</si>
  <si>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</si>
  <si>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</si>
  <si>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</si>
  <si>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</si>
  <si>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</si>
  <si>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</si>
  <si>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</si>
  <si>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</si>
  <si>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</si>
  <si>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</si>
  <si>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</si>
  <si>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</si>
  <si>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</si>
  <si>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</si>
  <si>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</si>
  <si>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</si>
  <si>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</si>
  <si>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</si>
  <si>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</si>
  <si>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</si>
  <si>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</si>
  <si>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</si>
  <si>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</si>
  <si>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</si>
  <si>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</si>
  <si>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</si>
  <si>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</si>
  <si>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</si>
  <si>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</si>
  <si>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</si>
  <si>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</si>
  <si>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</si>
  <si>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</si>
  <si>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</si>
  <si>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</si>
  <si>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</si>
  <si>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</si>
  <si>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</si>
  <si>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</si>
  <si>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</si>
  <si>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</si>
  <si>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</si>
  <si>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</si>
  <si>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</si>
  <si>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</si>
  <si>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</si>
  <si>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</si>
  <si>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</si>
  <si>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</si>
  <si>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</si>
  <si>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</si>
  <si>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</si>
  <si>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</si>
  <si>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</si>
  <si>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</si>
  <si>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</si>
  <si>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</si>
  <si>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</si>
  <si>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</si>
  <si>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</si>
  <si>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</si>
  <si>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</si>
  <si>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</si>
  <si>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</si>
  <si>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</si>
  <si>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</si>
  <si>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</si>
  <si>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</si>
  <si>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</si>
  <si>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</si>
  <si>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</si>
  <si>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</si>
  <si>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</si>
  <si>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</si>
  <si>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</si>
  <si>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</si>
  <si>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</si>
  <si>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</si>
  <si>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</si>
  <si>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</si>
  <si>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</si>
  <si>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</si>
  <si>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</si>
  <si>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</si>
  <si>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</si>
  <si>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</si>
  <si>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</si>
  <si>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</si>
  <si>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</si>
  <si>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</si>
  <si>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</si>
  <si>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</si>
  <si>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</si>
  <si>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</si>
  <si>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</si>
  <si>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</si>
  <si>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TX_TB.D.New.Yield</t>
  </si>
  <si>
    <t>TX_TB.D.Already.Yield</t>
  </si>
  <si>
    <t>TX_TB.D.New.Neg.Linkage</t>
  </si>
  <si>
    <t>TX_TB.D.Already.Neg.Linkage</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</si>
  <si>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</si>
  <si>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</si>
  <si>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</si>
  <si>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</si>
  <si>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</si>
  <si>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</si>
  <si>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</si>
  <si>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</si>
  <si>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</si>
  <si>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</si>
  <si>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</si>
  <si>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</si>
  <si>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</si>
  <si>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</si>
  <si>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</si>
  <si>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</si>
  <si>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</si>
  <si>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</si>
  <si>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</si>
  <si>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</si>
  <si>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</si>
  <si>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</si>
  <si>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</si>
  <si>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</si>
  <si>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</si>
  <si>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</si>
  <si>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</si>
  <si>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</si>
  <si>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</si>
  <si>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</si>
  <si>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</si>
  <si>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</si>
  <si>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</si>
  <si>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</si>
  <si>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</si>
  <si>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</si>
  <si>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</si>
  <si>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</si>
  <si>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</si>
  <si>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</si>
  <si>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</si>
  <si>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</si>
  <si>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</si>
  <si>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</si>
  <si>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</si>
  <si>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</si>
  <si>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</si>
  <si>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</si>
  <si>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</si>
  <si>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</si>
  <si>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</si>
  <si>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</si>
  <si>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</si>
  <si>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</si>
  <si>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</si>
  <si>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</si>
  <si>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</si>
  <si>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</si>
  <si>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</si>
  <si>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</si>
  <si>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</si>
  <si>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</si>
  <si>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</si>
  <si>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</si>
  <si>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</si>
  <si>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</si>
  <si>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</si>
  <si>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</si>
  <si>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</si>
  <si>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</si>
  <si>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</si>
  <si>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</si>
  <si>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</si>
  <si>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</si>
  <si>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</si>
  <si>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</si>
  <si>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</si>
  <si>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</si>
  <si>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</si>
  <si>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</si>
  <si>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</si>
  <si>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</si>
  <si>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</si>
  <si>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</si>
  <si>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</si>
  <si>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</si>
  <si>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</si>
  <si>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</si>
  <si>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</si>
  <si>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</si>
  <si>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</si>
  <si>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</si>
  <si>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</si>
  <si>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</si>
  <si>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</si>
  <si>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</si>
  <si>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</si>
  <si>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</si>
  <si>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</si>
  <si>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</si>
  <si>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</si>
  <si>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</si>
  <si>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</si>
  <si>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</si>
  <si>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</si>
  <si>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</si>
  <si>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</si>
  <si>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</si>
  <si>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</si>
  <si>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</si>
  <si>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</si>
  <si>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</si>
  <si>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</si>
  <si>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</si>
  <si>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</si>
  <si>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</si>
  <si>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</si>
  <si>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</si>
  <si>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</si>
  <si>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</si>
  <si>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</si>
  <si>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</si>
  <si>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</si>
  <si>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</si>
  <si>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</si>
  <si>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</si>
  <si>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</si>
  <si>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</si>
  <si>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</si>
  <si>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</si>
  <si>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</si>
  <si>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</si>
  <si>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</si>
  <si>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</si>
  <si>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</si>
  <si>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</si>
  <si>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</si>
  <si>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</si>
  <si>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</si>
  <si>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</si>
  <si>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</si>
  <si>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</si>
  <si>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</si>
  <si>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</si>
  <si>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</si>
  <si>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</si>
  <si>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</si>
  <si>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</si>
  <si>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</si>
  <si>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</si>
  <si>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</si>
  <si>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</si>
  <si>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</si>
  <si>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</si>
  <si>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</si>
  <si>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</si>
  <si>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</si>
  <si>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</si>
  <si>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</si>
  <si>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</si>
  <si>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</si>
  <si>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</si>
  <si>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</si>
  <si>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</si>
  <si>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</si>
  <si>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</si>
  <si>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</si>
  <si>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</si>
  <si>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</si>
  <si>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</si>
  <si>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</si>
  <si>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</si>
  <si>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</si>
  <si>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</si>
  <si>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</si>
  <si>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</si>
  <si>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</si>
  <si>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</si>
  <si>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</si>
  <si>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</si>
  <si>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</si>
  <si>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</si>
  <si>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</si>
  <si>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</si>
  <si>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</si>
  <si>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</si>
  <si>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</si>
  <si>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</si>
  <si>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</si>
  <si>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</si>
  <si>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</si>
  <si>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</si>
  <si>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</si>
  <si>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</si>
  <si>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</si>
  <si>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</si>
  <si>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</si>
  <si>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</si>
  <si>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</si>
  <si>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</si>
  <si>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</si>
  <si>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</si>
  <si>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</si>
  <si>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</si>
  <si>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</si>
  <si>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</si>
  <si>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</si>
  <si>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</si>
  <si>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</si>
  <si>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</si>
  <si>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</si>
  <si>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</si>
  <si>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</si>
  <si>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</si>
  <si>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</si>
  <si>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</si>
  <si>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</si>
  <si>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</si>
  <si>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</si>
  <si>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</si>
  <si>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</si>
  <si>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</si>
  <si>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</si>
  <si>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</si>
  <si>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</si>
  <si>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</si>
  <si>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</si>
  <si>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</si>
  <si>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</si>
  <si>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</si>
  <si>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</si>
  <si>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</si>
  <si>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</si>
  <si>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</si>
  <si>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</si>
  <si>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</si>
  <si>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</si>
  <si>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</si>
  <si>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</si>
  <si>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</si>
  <si>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</si>
  <si>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</si>
  <si>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</si>
  <si>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</si>
  <si>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</si>
  <si>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</si>
  <si>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</si>
  <si>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</si>
  <si>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</si>
  <si>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</si>
  <si>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</si>
  <si>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</si>
  <si>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</si>
  <si>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</si>
  <si>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</si>
  <si>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</si>
  <si>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</si>
  <si>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</si>
  <si>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</si>
  <si>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</si>
  <si>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</si>
  <si>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</si>
  <si>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</si>
  <si>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</si>
  <si>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</si>
  <si>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</si>
  <si>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</si>
  <si>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</si>
  <si>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</si>
  <si>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</si>
  <si>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</si>
  <si>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HTS.Index.Pos.Yield</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</si>
  <si>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</si>
  <si>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</si>
  <si>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</si>
  <si>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</si>
  <si>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</si>
  <si>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</si>
  <si>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</si>
  <si>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</si>
  <si>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</si>
  <si>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</si>
  <si>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</si>
  <si>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</si>
  <si>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</si>
  <si>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</si>
  <si>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TX_TB.D.Already.Ineligible.T_1</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</si>
  <si>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</si>
  <si>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</si>
  <si>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</si>
  <si>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</si>
  <si>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</si>
  <si>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</si>
  <si>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</si>
  <si>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</si>
  <si>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</si>
  <si>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</si>
  <si>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</si>
  <si>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</si>
  <si>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</si>
  <si>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</si>
  <si>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</si>
  <si>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</si>
  <si>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</si>
  <si>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</si>
  <si>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</si>
  <si>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</si>
  <si>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</si>
  <si>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</si>
  <si>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</si>
  <si>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</si>
  <si>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</si>
  <si>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</si>
  <si>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</si>
  <si>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</si>
  <si>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</si>
  <si>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</si>
  <si>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</si>
  <si>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</si>
  <si>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</si>
  <si>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</si>
  <si>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</si>
  <si>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</si>
  <si>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</si>
  <si>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</si>
  <si>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</si>
  <si>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</si>
  <si>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</si>
  <si>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</si>
  <si>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</si>
  <si>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</si>
  <si>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</si>
  <si>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</si>
  <si>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</si>
  <si>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</si>
  <si>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</si>
  <si>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</si>
  <si>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</si>
  <si>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</si>
  <si>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</si>
  <si>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</si>
  <si>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</si>
  <si>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</si>
  <si>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</si>
  <si>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</si>
  <si>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</si>
  <si>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</si>
  <si>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</si>
  <si>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</si>
  <si>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</si>
  <si>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</si>
  <si>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</si>
  <si>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</si>
  <si>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</si>
  <si>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</si>
  <si>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</si>
  <si>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</si>
  <si>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</si>
  <si>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</si>
  <si>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</si>
  <si>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</si>
  <si>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</si>
  <si>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</si>
  <si>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</si>
  <si>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</si>
  <si>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</si>
  <si>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</si>
  <si>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</si>
  <si>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</si>
  <si>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</si>
  <si>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</si>
  <si>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</si>
  <si>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</si>
  <si>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</si>
  <si>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</si>
  <si>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</si>
  <si>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</si>
  <si>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</si>
  <si>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</si>
  <si>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</si>
  <si>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</si>
  <si>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</si>
  <si>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</si>
  <si>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</si>
  <si>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</si>
  <si>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</si>
  <si>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</si>
  <si>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</si>
  <si>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</si>
  <si>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</si>
  <si>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</si>
  <si>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</si>
  <si>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</si>
  <si>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</si>
  <si>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</si>
  <si>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</si>
  <si>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</si>
  <si>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</si>
  <si>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</si>
  <si>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</si>
  <si>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</si>
  <si>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</si>
  <si>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</si>
  <si>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</si>
  <si>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</si>
  <si>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</si>
  <si>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</si>
  <si>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</si>
  <si>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</si>
  <si>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</si>
  <si>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</si>
  <si>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</si>
  <si>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</si>
  <si>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</si>
  <si>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</si>
  <si>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</si>
  <si>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</si>
  <si>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</si>
  <si>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</si>
  <si>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</si>
  <si>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</si>
  <si>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</si>
  <si>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</si>
  <si>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</si>
  <si>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</si>
  <si>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</si>
  <si>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</si>
  <si>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</si>
  <si>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</si>
  <si>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</si>
  <si>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</si>
  <si>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</si>
  <si>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</si>
  <si>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</si>
  <si>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</si>
  <si>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</si>
  <si>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</si>
  <si>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</si>
  <si>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</si>
  <si>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</si>
  <si>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</si>
  <si>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</si>
  <si>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</si>
  <si>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</si>
  <si>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</si>
  <si>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</si>
  <si>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</si>
  <si>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</si>
  <si>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</si>
  <si>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</si>
  <si>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</si>
  <si>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</si>
  <si>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</si>
  <si>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</si>
  <si>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</si>
  <si>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</si>
  <si>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</si>
  <si>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</si>
  <si>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</si>
  <si>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TX_NEW (FY26)</t>
  </si>
  <si>
    <t>Est. TB Screen Positivity Rate: Already on ART (FY26) (%)</t>
  </si>
  <si>
    <t>Est. TB Screen Positivity Rate: New on ART (FY26) (%)</t>
  </si>
  <si>
    <t>Est. total # completed TPT in last 7 years (FY26)</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</si>
  <si>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</si>
  <si>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</si>
  <si>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</si>
  <si>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</si>
  <si>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</si>
  <si>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</si>
  <si>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</si>
  <si>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</si>
  <si>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</si>
  <si>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</si>
  <si>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</si>
  <si>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</si>
  <si>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</si>
  <si>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</si>
  <si>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</si>
  <si>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</si>
  <si>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</si>
  <si>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</si>
  <si>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</si>
  <si>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</si>
  <si>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</si>
  <si>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</si>
  <si>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</si>
  <si>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</si>
  <si>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</si>
  <si>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</si>
  <si>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</si>
  <si>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</si>
  <si>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</si>
  <si>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</si>
  <si>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</si>
  <si>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</si>
  <si>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</si>
  <si>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</si>
  <si>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</si>
  <si>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</si>
  <si>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</si>
  <si>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</si>
  <si>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</si>
  <si>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Already on ART(FY26)</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</si>
  <si>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</si>
  <si>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</si>
  <si>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</si>
  <si>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</si>
  <si>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</si>
  <si>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</si>
  <si>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</si>
  <si>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</si>
  <si>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</si>
  <si>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</si>
  <si>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</si>
  <si>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</si>
  <si>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</si>
  <si>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New on ART (Results FY24)</t>
  </si>
  <si>
    <t>Already on ART (Results FY24)</t>
  </si>
  <si>
    <t>Incidence Rate from WHO (%)</t>
  </si>
  <si>
    <t>entage</t>
  </si>
  <si>
    <t>TX_TB.N.Already.T</t>
  </si>
  <si>
    <t>TX_TB.N.New.T</t>
  </si>
  <si>
    <t>TX_TB.N.Already.R</t>
  </si>
  <si>
    <t>TX_TB.N.New.R</t>
  </si>
  <si>
    <t>^ will pull from DATIM</t>
  </si>
  <si>
    <t>Total estimated TX_TB (N) (FY26)</t>
  </si>
  <si>
    <t>TX_TB.N.T</t>
  </si>
  <si>
    <t>Targeted proportion: Already on ART (FY26) (%)</t>
  </si>
  <si>
    <t>Targeted proportion: New on ART (FY26) (%</t>
  </si>
  <si>
    <t/>
  </si>
  <si>
    <t>TB_Incidence.Rt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</si>
</sst>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2">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EBDB8"/>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1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0" fillId="0" borderId="0" xfId="0" applyNumberFormat="1" applyBorder="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0" fillId="0" borderId="0" xfId="0" applyNumberFormat="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9" fontId="30" fillId="11" borderId="0" xfId="1" applyFont="1" applyFill="1" applyAlignment="1">
      <alignment vertical="center"/>
    </xf>
    <xf numFmtId="9" fontId="7" fillId="11" borderId="0" xfId="1" applyFont="1" applyFill="1"/>
    <xf numFmtId="9" fontId="0" fillId="11" borderId="0" xfId="1" applyFont="1" applyFill="1" applyAlignment="1">
      <alignment horizontal="center" vertical="center" wrapText="1"/>
    </xf>
    <xf numFmtId="9" fontId="0" fillId="11" borderId="0" xfId="1" applyFont="1" applyFill="1" applyAlignment="1">
      <alignment horizontal="right"/>
    </xf>
    <xf numFmtId="9" fontId="0" fillId="11" borderId="0" xfId="1" applyFont="1" applyFill="1"/>
    <xf numFmtId="9" fontId="32" fillId="11" borderId="0" xfId="1" applyFont="1" applyFill="1"/>
    <xf numFmtId="1" fontId="30" fillId="6" borderId="0" xfId="1" applyNumberFormat="1" applyFont="1" applyFill="1" applyAlignment="1">
      <alignment vertical="center"/>
    </xf>
    <xf numFmtId="1" fontId="0" fillId="9" borderId="0" xfId="1" applyNumberFormat="1" applyFont="1" applyFill="1"/>
    <xf numFmtId="1" fontId="0" fillId="0" borderId="0" xfId="1" applyNumberFormat="1" applyFont="1" applyAlignment="1">
      <alignment horizontal="center"/>
    </xf>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672</v>
      </c>
    </row>
    <row r="20" spans="2:2" ht="82.2">
      <c r="B20" s="214" t="s">
        <v>209</v>
      </c>
    </row>
    <row r="25" spans="2:2">
      <c r="B25"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210</v>
      </c>
      <c r="F1" s="8" t="s">
        <v>344</v>
      </c>
      <c r="G1" s="8" t="s">
        <v>128</v>
      </c>
      <c r="H1" s="8" t="s">
        <v>360</v>
      </c>
      <c r="I1" s="9" t="s">
        <v>129</v>
      </c>
      <c r="J1" s="8" t="s">
        <v>130</v>
      </c>
      <c r="K1" s="8" t="s">
        <v>131</v>
      </c>
      <c r="L1" s="8" t="s">
        <v>132</v>
      </c>
      <c r="M1" s="8" t="s">
        <v>343</v>
      </c>
      <c r="N1" s="8" t="s">
        <v>32</v>
      </c>
      <c r="O1" s="8" t="s">
        <v>126</v>
      </c>
      <c r="P1" s="8" t="s">
        <v>125</v>
      </c>
      <c r="Q1" s="8" t="s">
        <v>469</v>
      </c>
      <c r="R1" s="8" t="s">
        <v>31</v>
      </c>
      <c r="S1" s="8"/>
    </row>
    <row r="2" spans="2:19" ht="16.2" thickBot="1">
      <c r="B2" s="10" t="s">
        <v>121</v>
      </c>
      <c r="C2" s="226"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34</v>
      </c>
      <c r="D4" s="5"/>
      <c r="E4" s="5"/>
      <c r="F4" s="5"/>
      <c r="G4" s="5"/>
      <c r="H4" s="5"/>
      <c r="J4" s="5"/>
      <c r="K4" s="5"/>
      <c r="L4" s="5"/>
    </row>
    <row r="5" spans="2:19">
      <c r="D5" s="5"/>
      <c r="E5" s="5"/>
      <c r="F5" s="5"/>
      <c r="G5" s="5"/>
      <c r="H5" s="5"/>
      <c r="J5" s="5"/>
      <c r="K5" s="5"/>
      <c r="L5" s="5"/>
    </row>
    <row r="6" spans="2:19">
      <c r="B6" s="391" t="s">
        <v>114</v>
      </c>
      <c r="D6" s="5"/>
      <c r="E6" s="5"/>
      <c r="F6" s="5"/>
      <c r="G6" s="5"/>
      <c r="H6" s="5"/>
      <c r="J6" s="5"/>
      <c r="K6" s="5"/>
      <c r="L6" s="5"/>
    </row>
    <row r="7" spans="2:19">
      <c r="B7" s="391"/>
      <c r="D7" s="5"/>
      <c r="E7" s="5"/>
      <c r="F7" s="5"/>
      <c r="G7" s="5"/>
      <c r="H7" s="5"/>
      <c r="J7" s="5"/>
      <c r="K7" s="5"/>
      <c r="L7" s="5"/>
    </row>
    <row r="8" spans="2:19">
      <c r="B8" s="225"/>
      <c r="D8" s="5"/>
      <c r="E8" s="5"/>
      <c r="F8" s="5"/>
      <c r="G8" s="5"/>
      <c r="H8" s="5"/>
      <c r="J8" s="5"/>
      <c r="K8" s="5"/>
      <c r="L8" s="5"/>
    </row>
    <row r="9" spans="2:19">
      <c r="B9" s="225" t="s">
        <v>115</v>
      </c>
      <c r="D9" s="5"/>
      <c r="E9" s="5"/>
      <c r="F9" s="5"/>
      <c r="G9" s="5"/>
      <c r="H9" s="5"/>
      <c r="J9" s="5"/>
      <c r="K9" s="5"/>
      <c r="L9" s="5"/>
    </row>
    <row r="10" spans="2:19">
      <c r="B10" s="225"/>
      <c r="D10" s="5"/>
      <c r="E10" s="5"/>
      <c r="F10" s="5"/>
      <c r="G10" s="5"/>
      <c r="H10" s="5"/>
      <c r="J10" s="5"/>
      <c r="K10" s="5"/>
      <c r="L10" s="5"/>
    </row>
    <row r="11" spans="2:19">
      <c r="B11" s="391" t="s">
        <v>116</v>
      </c>
      <c r="D11" s="5"/>
      <c r="E11" s="5"/>
      <c r="F11" s="5"/>
      <c r="G11" s="5"/>
      <c r="H11" s="5"/>
      <c r="J11" s="5"/>
      <c r="K11" s="5"/>
      <c r="L11" s="5"/>
    </row>
    <row r="12" spans="2:19">
      <c r="B12" s="391"/>
      <c r="D12" s="5"/>
      <c r="E12" s="5"/>
      <c r="F12" s="5"/>
      <c r="G12" s="5"/>
      <c r="H12" s="5"/>
      <c r="J12" s="5"/>
      <c r="K12" s="5"/>
      <c r="L12" s="5"/>
    </row>
    <row r="13" spans="2:19">
      <c r="B13" s="225"/>
      <c r="D13" s="5"/>
      <c r="E13" s="5"/>
      <c r="F13" s="5"/>
      <c r="G13" s="5"/>
      <c r="H13" s="5"/>
      <c r="J13" s="5"/>
      <c r="K13" s="5"/>
      <c r="L13" s="5"/>
    </row>
    <row r="14" spans="2:19" ht="31.2">
      <c r="B14" s="225" t="s">
        <v>117</v>
      </c>
      <c r="D14" s="5"/>
      <c r="E14" s="5"/>
      <c r="F14" s="5"/>
      <c r="G14" s="5"/>
      <c r="H14" s="5"/>
      <c r="J14" s="5"/>
      <c r="K14" s="5"/>
      <c r="L14" s="5"/>
    </row>
    <row r="15" spans="2:19">
      <c r="B15" s="225"/>
      <c r="D15" s="5"/>
      <c r="E15" s="5"/>
      <c r="F15" s="5"/>
      <c r="G15" s="5"/>
      <c r="H15" s="5"/>
      <c r="J15" s="5"/>
      <c r="K15" s="5"/>
      <c r="L15" s="5"/>
    </row>
    <row r="16" spans="2:19">
      <c r="B16" s="391" t="s">
        <v>118</v>
      </c>
      <c r="D16" s="5"/>
      <c r="E16" s="5"/>
      <c r="F16" s="5"/>
      <c r="G16" s="5"/>
      <c r="H16" s="5"/>
      <c r="J16" s="5"/>
      <c r="K16" s="5"/>
      <c r="L16" s="5"/>
    </row>
    <row r="17" spans="2:12">
      <c r="B17" s="391"/>
      <c r="D17" s="5"/>
      <c r="E17" s="5"/>
      <c r="F17" s="5"/>
      <c r="G17" s="5"/>
      <c r="H17" s="5"/>
      <c r="J17" s="5"/>
      <c r="K17" s="5"/>
      <c r="L17" s="5"/>
    </row>
    <row r="18" spans="2:12">
      <c r="B18" s="225"/>
      <c r="D18" s="5"/>
      <c r="E18" s="5"/>
      <c r="F18" s="5"/>
      <c r="G18" s="5"/>
      <c r="H18" s="5"/>
      <c r="J18" s="5"/>
      <c r="K18" s="5"/>
      <c r="L18" s="5"/>
    </row>
    <row r="19" spans="2:12">
      <c r="B19" s="391" t="s">
        <v>119</v>
      </c>
      <c r="D19" s="5"/>
      <c r="E19" s="5"/>
      <c r="F19" s="5"/>
      <c r="G19" s="5"/>
      <c r="H19" s="5"/>
      <c r="J19" s="5"/>
      <c r="K19" s="5"/>
      <c r="L19" s="5"/>
    </row>
    <row r="20" spans="2:12">
      <c r="B20" s="391"/>
      <c r="D20" s="5"/>
      <c r="E20" s="5"/>
      <c r="F20" s="5"/>
      <c r="G20" s="5"/>
      <c r="H20" s="5"/>
      <c r="J20" s="5"/>
      <c r="K20" s="5"/>
      <c r="L20" s="5"/>
    </row>
    <row r="21" spans="2:12">
      <c r="D21" s="5"/>
      <c r="E21" s="5"/>
      <c r="F21" s="5"/>
      <c r="G21" s="5"/>
      <c r="H21" s="5"/>
      <c r="J21" s="5"/>
      <c r="K21" s="5"/>
      <c r="L21" s="5"/>
    </row>
    <row r="22" spans="2:12" ht="16.05" customHeight="1">
      <c r="B22" s="225" t="s">
        <v>363</v>
      </c>
      <c r="D22" s="5"/>
      <c r="E22" s="5"/>
      <c r="F22" s="5"/>
      <c r="G22" s="5"/>
      <c r="H22" s="5"/>
      <c r="J22" s="5"/>
      <c r="K22" s="5"/>
      <c r="L22" s="5"/>
    </row>
    <row r="23" spans="2:12">
      <c r="B23" s="225"/>
      <c r="D23" s="5"/>
      <c r="E23" s="5"/>
      <c r="F23" s="5"/>
      <c r="G23" s="5"/>
      <c r="H23" s="5"/>
      <c r="J23" s="5"/>
      <c r="K23" s="5"/>
      <c r="L23" s="5"/>
    </row>
    <row r="24" spans="2:12">
      <c r="B24" s="223" t="s">
        <v>120</v>
      </c>
      <c r="D24" s="5"/>
      <c r="E24" s="5"/>
      <c r="F24" s="5"/>
      <c r="G24" s="5"/>
      <c r="H24" s="5"/>
      <c r="J24" s="5"/>
      <c r="K24" s="5"/>
      <c r="L24" s="5"/>
    </row>
    <row r="25" spans="2:12">
      <c r="D25" s="5"/>
      <c r="E25" s="5"/>
      <c r="F25" s="5"/>
      <c r="G25" s="5"/>
      <c r="H25" s="5"/>
      <c r="J25" s="5"/>
      <c r="K25" s="5"/>
      <c r="L25" s="5"/>
    </row>
    <row r="26" spans="2:12">
      <c r="B26" s="391" t="s">
        <v>470</v>
      </c>
      <c r="D26" s="5"/>
      <c r="E26" s="5"/>
      <c r="F26" s="5"/>
      <c r="G26" s="5"/>
      <c r="H26" s="5"/>
      <c r="J26" s="5"/>
      <c r="K26" s="5"/>
      <c r="L26" s="5"/>
    </row>
    <row r="27" spans="2:12">
      <c r="B27" s="391"/>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28</v>
      </c>
      <c r="B1" s="183" t="s">
        <v>28</v>
      </c>
      <c r="C1" s="184"/>
      <c r="D1" s="185"/>
    </row>
    <row r="2" spans="1:4" s="76" customFormat="1" ht="18">
      <c r="A2" s="14"/>
      <c r="B2" s="148"/>
      <c r="C2" s="239" t="s">
        <v>428</v>
      </c>
      <c r="D2" s="67"/>
    </row>
    <row r="3" spans="1:4" ht="117" customHeight="1">
      <c r="A3" s="17"/>
      <c r="B3" s="135" t="s">
        <v>482</v>
      </c>
      <c r="C3" s="186" t="s">
        <v>524</v>
      </c>
      <c r="D3" s="68" t="s">
        <v>483</v>
      </c>
    </row>
    <row r="4" spans="1:4">
      <c r="A4" s="15"/>
      <c r="B4" s="149"/>
      <c r="C4" s="79"/>
      <c r="D4" s="77" t="str">
        <f>IF(COUNTIF(C$15:INDEX($C:$C,COUNTA($A:$A)+14-COUNTA($A$1:$A$14)),"")&gt;0,"BLANK PRIORITIZATIONS","")</f>
        <v>BLANK PRIORITIZATIONS</v>
      </c>
    </row>
    <row r="5" spans="1:4">
      <c r="A5" s="5" t="s">
        <v>42</v>
      </c>
      <c r="B5" s="149" t="s">
        <v>50</v>
      </c>
      <c r="C5" s="79" t="s">
        <v>50</v>
      </c>
      <c r="D5" t="s">
        <v>42</v>
      </c>
    </row>
    <row r="6" spans="1:4">
      <c r="A6" s="5" t="s">
        <v>93</v>
      </c>
      <c r="B6" s="149" t="s">
        <v>54</v>
      </c>
      <c r="C6" s="79" t="s">
        <v>36</v>
      </c>
      <c r="D6" t="s">
        <v>37</v>
      </c>
    </row>
    <row r="7" spans="1:4">
      <c r="A7" s="5" t="s">
        <v>52</v>
      </c>
      <c r="B7" s="149" t="s">
        <v>38</v>
      </c>
      <c r="C7" s="79" t="s">
        <v>38</v>
      </c>
      <c r="D7" t="s">
        <v>52</v>
      </c>
    </row>
    <row r="8" spans="1:4">
      <c r="B8" s="255" t="s">
        <v>49</v>
      </c>
      <c r="C8" s="256" t="s">
        <v>49</v>
      </c>
    </row>
    <row r="9" spans="1:4">
      <c r="B9" s="255"/>
      <c r="C9" s="256"/>
    </row>
    <row r="10" spans="1:4">
      <c r="B10" s="255"/>
      <c r="C10" s="256"/>
    </row>
    <row r="11" spans="1:4">
      <c r="B11" s="149"/>
      <c r="C11" s="79"/>
    </row>
    <row r="12" spans="1:4">
      <c r="B12" s="149"/>
      <c r="C12" s="79"/>
    </row>
    <row r="13" spans="1:4">
      <c r="B13" s="149"/>
      <c r="C13" s="79"/>
    </row>
    <row r="14" spans="1:4">
      <c r="A14" s="187" t="s">
        <v>3</v>
      </c>
      <c r="B14" s="188" t="s">
        <v>238</v>
      </c>
      <c r="C14" s="189" t="s">
        <v>239</v>
      </c>
      <c r="D14" s="190" t="s">
        <v>339</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8" priority="2">
      <formula>AND(ROW(B1)&gt;14,LEFT($A1,4)&lt;&gt;"_Mil",$A1&lt;&gt;"",B1&lt;&gt;1,B1&lt;&gt;2,B1&lt;&gt;4,B1&lt;&gt;5,B1&lt;&gt;6,B1&lt;&gt;7,B1&lt;&gt;8,B1&lt;&gt;"M",B1&lt;&gt;"NA")</formula>
    </cfRule>
  </conditionalFormatting>
  <conditionalFormatting sqref="C1:C1048576">
    <cfRule type="expression" dxfId="107" priority="729">
      <formula>AND(LEFT($A1,4)&lt;&gt;"_Mil",ROW($C1)&gt;14,$C1&lt;&gt;$B1,$A1&lt;&gt;"")</formula>
    </cfRule>
  </conditionalFormatting>
  <conditionalFormatting sqref="D4">
    <cfRule type="containsText" dxfId="106"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F15" activePane="bottomRight" state="frozen"/>
      <selection pane="topRight"/>
      <selection pane="bottomLeft"/>
      <selection pane="bottomRight" activeCell="F5" sqref="F5:F7"/>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133</v>
      </c>
      <c r="B1" s="4"/>
      <c r="C1" s="4"/>
      <c r="D1" s="4"/>
      <c r="E1" s="267"/>
      <c r="F1" s="192" t="s">
        <v>489</v>
      </c>
      <c r="G1" s="192" t="s">
        <v>558</v>
      </c>
      <c r="H1" s="160"/>
      <c r="I1" s="161"/>
      <c r="J1" s="162"/>
      <c r="K1" s="161"/>
      <c r="L1" s="192" t="s">
        <v>543</v>
      </c>
      <c r="M1" s="160"/>
      <c r="N1" s="160"/>
      <c r="O1" s="159"/>
      <c r="P1" s="163"/>
      <c r="Q1" s="161"/>
      <c r="R1" s="161"/>
      <c r="S1" s="192" t="s">
        <v>464</v>
      </c>
      <c r="T1" s="159"/>
      <c r="U1" s="161"/>
      <c r="V1" s="161"/>
      <c r="W1" s="208"/>
      <c r="X1" s="161"/>
      <c r="Y1" s="165"/>
      <c r="Z1" s="161"/>
      <c r="AA1" s="299"/>
      <c r="AB1" s="165"/>
      <c r="AC1" s="323"/>
      <c r="AD1" s="342"/>
      <c r="AE1" s="299"/>
      <c r="AF1" s="167"/>
      <c r="AG1" s="299"/>
      <c r="AH1" s="208"/>
      <c r="AI1" s="167"/>
      <c r="AJ1" s="162"/>
      <c r="AK1" s="162"/>
      <c r="AL1" s="162"/>
      <c r="AM1" s="194" t="s">
        <v>412</v>
      </c>
      <c r="AN1" s="162"/>
      <c r="AO1" s="162"/>
      <c r="AP1" s="162"/>
      <c r="AQ1" s="192" t="s">
        <v>410</v>
      </c>
      <c r="AR1" s="159"/>
      <c r="AS1" s="299"/>
      <c r="AT1" s="194" t="s">
        <v>411</v>
      </c>
      <c r="AU1" s="299"/>
      <c r="AV1" s="162"/>
      <c r="AW1" s="162"/>
      <c r="AX1" s="166"/>
      <c r="AY1" s="167"/>
      <c r="AZ1" s="277" t="s">
        <v>409</v>
      </c>
      <c r="BA1" s="287"/>
      <c r="BB1" s="168"/>
      <c r="BC1" s="161"/>
      <c r="BD1" s="311"/>
      <c r="BE1" s="194" t="s">
        <v>408</v>
      </c>
      <c r="BF1" s="161"/>
      <c r="BG1" s="161"/>
      <c r="BH1" s="194" t="s">
        <v>406</v>
      </c>
      <c r="BI1" s="161"/>
    </row>
    <row r="2" spans="1:61" ht="18">
      <c r="A2" s="392" t="s">
        <v>466</v>
      </c>
      <c r="B2" s="393"/>
      <c r="C2" s="2"/>
      <c r="D2" s="2"/>
      <c r="E2" s="13"/>
      <c r="F2" s="51"/>
      <c r="G2" s="51"/>
      <c r="H2" s="43"/>
      <c r="I2" s="43"/>
      <c r="J2" s="53"/>
      <c r="K2" s="43"/>
      <c r="L2" s="51"/>
      <c r="M2" s="43"/>
      <c r="N2" s="43"/>
      <c r="O2" s="53"/>
      <c r="P2" s="46"/>
      <c r="Q2" s="43"/>
      <c r="R2" s="43"/>
      <c r="S2" s="51" t="s">
        <v>559</v>
      </c>
      <c r="T2" s="53" t="s">
        <v>544</v>
      </c>
      <c r="U2" s="46"/>
      <c r="V2" s="46"/>
      <c r="W2" s="80"/>
      <c r="X2" s="46"/>
      <c r="Y2" s="3"/>
      <c r="Z2" s="46"/>
      <c r="AA2" s="109"/>
      <c r="AB2" s="3"/>
      <c r="AC2" s="324"/>
      <c r="AD2" s="324"/>
      <c r="AE2" s="109"/>
      <c r="AF2" s="46"/>
      <c r="AG2" s="109"/>
      <c r="AH2" s="80" t="s">
        <v>525</v>
      </c>
      <c r="AI2" s="46"/>
      <c r="AJ2" s="53"/>
      <c r="AK2" s="53"/>
      <c r="AL2" s="53"/>
      <c r="AM2" s="108" t="s">
        <v>413</v>
      </c>
      <c r="AN2" s="53"/>
      <c r="AO2" s="53"/>
      <c r="AP2" s="53"/>
      <c r="AQ2" s="275" t="s">
        <v>428</v>
      </c>
      <c r="AR2" s="228" t="s">
        <v>428</v>
      </c>
      <c r="AS2" s="109"/>
      <c r="AT2" s="108"/>
      <c r="AU2" s="109"/>
      <c r="AV2" s="53"/>
      <c r="AW2" s="53"/>
      <c r="AX2" s="307"/>
      <c r="AY2" s="229" t="s">
        <v>428</v>
      </c>
      <c r="AZ2" s="278"/>
      <c r="BA2" s="288"/>
      <c r="BB2" s="222"/>
      <c r="BC2" s="227" t="s">
        <v>428</v>
      </c>
      <c r="BD2" s="332"/>
      <c r="BE2" s="309"/>
      <c r="BF2" s="227" t="s">
        <v>428</v>
      </c>
      <c r="BG2" s="227" t="s">
        <v>428</v>
      </c>
      <c r="BH2" s="283"/>
      <c r="BI2" s="227" t="s">
        <v>428</v>
      </c>
    </row>
    <row r="3" spans="1:61" ht="133.94999999999999" customHeight="1" thickBot="1">
      <c r="A3" s="394"/>
      <c r="B3" s="395"/>
      <c r="C3" s="17"/>
      <c r="D3" s="17"/>
      <c r="E3" s="264"/>
      <c r="F3" s="272" t="s">
        <v>560</v>
      </c>
      <c r="G3" s="93" t="s">
        <v>400</v>
      </c>
      <c r="H3" s="130" t="s">
        <v>1</v>
      </c>
      <c r="I3" s="130" t="s">
        <v>0</v>
      </c>
      <c r="J3" s="126" t="s">
        <v>24</v>
      </c>
      <c r="K3" s="130" t="s">
        <v>23</v>
      </c>
      <c r="L3" s="93" t="s">
        <v>400</v>
      </c>
      <c r="M3" s="130" t="s">
        <v>1</v>
      </c>
      <c r="N3" s="130" t="s">
        <v>0</v>
      </c>
      <c r="O3" s="286" t="s">
        <v>545</v>
      </c>
      <c r="P3" s="65" t="s">
        <v>24</v>
      </c>
      <c r="Q3" s="130" t="s">
        <v>23</v>
      </c>
      <c r="R3" s="130" t="s">
        <v>407</v>
      </c>
      <c r="S3" s="273" t="s">
        <v>484</v>
      </c>
      <c r="T3" s="180" t="s">
        <v>546</v>
      </c>
      <c r="U3" s="181" t="s">
        <v>485</v>
      </c>
      <c r="V3" s="181" t="s">
        <v>486</v>
      </c>
      <c r="W3" s="294" t="s">
        <v>547</v>
      </c>
      <c r="X3" s="181" t="s">
        <v>548</v>
      </c>
      <c r="Y3" s="182" t="s">
        <v>549</v>
      </c>
      <c r="Z3" s="181" t="s">
        <v>550</v>
      </c>
      <c r="AA3" s="300" t="s">
        <v>551</v>
      </c>
      <c r="AB3" s="182" t="s">
        <v>552</v>
      </c>
      <c r="AC3" s="325" t="s">
        <v>553</v>
      </c>
      <c r="AD3" s="325" t="s">
        <v>554</v>
      </c>
      <c r="AE3" s="300" t="s">
        <v>555</v>
      </c>
      <c r="AF3" s="181" t="s">
        <v>556</v>
      </c>
      <c r="AG3" s="300" t="s">
        <v>557</v>
      </c>
      <c r="AH3" s="294" t="s">
        <v>526</v>
      </c>
      <c r="AI3" s="181" t="s">
        <v>487</v>
      </c>
      <c r="AJ3" s="220" t="s">
        <v>527</v>
      </c>
      <c r="AK3" s="220" t="s">
        <v>528</v>
      </c>
      <c r="AL3" s="220" t="s">
        <v>488</v>
      </c>
      <c r="AM3" s="221" t="s">
        <v>529</v>
      </c>
      <c r="AN3" s="66" t="s">
        <v>530</v>
      </c>
      <c r="AO3" s="61" t="s">
        <v>531</v>
      </c>
      <c r="AP3" s="180" t="s">
        <v>532</v>
      </c>
      <c r="AQ3" s="276" t="s">
        <v>489</v>
      </c>
      <c r="AR3" s="230" t="s">
        <v>533</v>
      </c>
      <c r="AS3" s="306" t="s">
        <v>534</v>
      </c>
      <c r="AT3" s="221" t="s">
        <v>535</v>
      </c>
      <c r="AU3" s="300" t="s">
        <v>536</v>
      </c>
      <c r="AV3" s="66" t="s">
        <v>537</v>
      </c>
      <c r="AW3" s="66" t="s">
        <v>538</v>
      </c>
      <c r="AX3" s="300" t="s">
        <v>539</v>
      </c>
      <c r="AY3" s="30" t="s">
        <v>540</v>
      </c>
      <c r="AZ3" s="279" t="s">
        <v>490</v>
      </c>
      <c r="BA3" s="289" t="s">
        <v>491</v>
      </c>
      <c r="BB3" s="158" t="s">
        <v>492</v>
      </c>
      <c r="BC3" s="30" t="s">
        <v>522</v>
      </c>
      <c r="BD3" s="333" t="s">
        <v>541</v>
      </c>
      <c r="BE3" s="221" t="s">
        <v>493</v>
      </c>
      <c r="BF3" s="30" t="s">
        <v>523</v>
      </c>
      <c r="BG3" s="230" t="s">
        <v>542</v>
      </c>
      <c r="BH3" s="279" t="s">
        <v>494</v>
      </c>
      <c r="BI3" s="30" t="s">
        <v>673</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42</v>
      </c>
      <c r="B5" s="5" t="s">
        <v>42</v>
      </c>
      <c r="C5" s="5" t="s">
        <v>42</v>
      </c>
      <c r="D5" s="5" t="s">
        <v>42</v>
      </c>
      <c r="E5" t="s">
        <v>42</v>
      </c>
      <c r="F5" s="47" t="s">
        <v>42</v>
      </c>
      <c r="G5" s="47" t="s">
        <v>42</v>
      </c>
      <c r="H5" s="139" t="s">
        <v>53</v>
      </c>
      <c r="I5" s="139" t="s">
        <v>53</v>
      </c>
      <c r="J5" s="36" t="s">
        <v>53</v>
      </c>
      <c r="K5" s="36" t="s">
        <v>53</v>
      </c>
      <c r="L5" s="47" t="s">
        <v>42</v>
      </c>
      <c r="M5" s="139" t="s">
        <v>53</v>
      </c>
      <c r="N5" s="139"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7"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4" t="s">
        <v>42</v>
      </c>
      <c r="BA5" s="291" t="s">
        <v>42</v>
      </c>
      <c r="BB5" s="19" t="s">
        <v>42</v>
      </c>
      <c r="BC5" s="33" t="s">
        <v>53</v>
      </c>
      <c r="BD5" s="335" t="s">
        <v>42</v>
      </c>
      <c r="BE5" s="72" t="s">
        <v>42</v>
      </c>
      <c r="BF5" s="33" t="s">
        <v>53</v>
      </c>
      <c r="BG5" s="33" t="s">
        <v>51</v>
      </c>
      <c r="BH5" s="134" t="s">
        <v>42</v>
      </c>
      <c r="BI5" s="33" t="s">
        <v>42</v>
      </c>
    </row>
    <row r="6" spans="1:61">
      <c r="A6" t="s">
        <v>93</v>
      </c>
      <c r="B6" s="5" t="s">
        <v>93</v>
      </c>
      <c r="C6" s="5" t="s">
        <v>93</v>
      </c>
      <c r="D6" s="5" t="s">
        <v>93</v>
      </c>
      <c r="E6" t="s">
        <v>93</v>
      </c>
      <c r="F6" s="47" t="s">
        <v>56</v>
      </c>
      <c r="G6" s="47" t="s">
        <v>55</v>
      </c>
      <c r="H6" s="139" t="s">
        <v>54</v>
      </c>
      <c r="I6" s="139" t="s">
        <v>54</v>
      </c>
      <c r="J6" s="36" t="s">
        <v>54</v>
      </c>
      <c r="K6" s="36" t="s">
        <v>54</v>
      </c>
      <c r="L6" s="47" t="s">
        <v>55</v>
      </c>
      <c r="M6" s="139" t="s">
        <v>54</v>
      </c>
      <c r="N6" s="139" t="s">
        <v>54</v>
      </c>
      <c r="O6" s="54" t="s">
        <v>56</v>
      </c>
      <c r="P6" s="36" t="s">
        <v>54</v>
      </c>
      <c r="Q6" s="36" t="s">
        <v>54</v>
      </c>
      <c r="R6" s="36" t="s">
        <v>37</v>
      </c>
      <c r="S6" s="47" t="s">
        <v>368</v>
      </c>
      <c r="T6" s="36" t="s">
        <v>36</v>
      </c>
      <c r="U6" s="36" t="s">
        <v>36</v>
      </c>
      <c r="V6" s="36" t="s">
        <v>56</v>
      </c>
      <c r="W6" s="73" t="s">
        <v>36</v>
      </c>
      <c r="X6" s="36" t="s">
        <v>36</v>
      </c>
      <c r="Y6" s="86" t="s">
        <v>37</v>
      </c>
      <c r="Z6" s="36" t="s">
        <v>36</v>
      </c>
      <c r="AA6" s="111" t="s">
        <v>37</v>
      </c>
      <c r="AB6" s="86" t="s">
        <v>37</v>
      </c>
      <c r="AC6" s="327"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4" t="s">
        <v>56</v>
      </c>
      <c r="BA6" s="291" t="s">
        <v>37</v>
      </c>
      <c r="BB6" s="19" t="s">
        <v>56</v>
      </c>
      <c r="BC6" s="33" t="s">
        <v>36</v>
      </c>
      <c r="BD6" s="335" t="s">
        <v>56</v>
      </c>
      <c r="BE6" s="72" t="s">
        <v>56</v>
      </c>
      <c r="BF6" s="33" t="s">
        <v>36</v>
      </c>
      <c r="BG6" s="33" t="s">
        <v>36</v>
      </c>
      <c r="BH6" s="134" t="s">
        <v>56</v>
      </c>
      <c r="BI6" s="33" t="s">
        <v>37</v>
      </c>
    </row>
    <row r="7" spans="1:61">
      <c r="A7" t="s">
        <v>52</v>
      </c>
      <c r="B7" s="5" t="s">
        <v>52</v>
      </c>
      <c r="C7" s="5" t="s">
        <v>52</v>
      </c>
      <c r="D7" s="5" t="s">
        <v>52</v>
      </c>
      <c r="E7" t="s">
        <v>52</v>
      </c>
      <c r="F7" s="47" t="s">
        <v>38</v>
      </c>
      <c r="G7" s="47" t="s">
        <v>38</v>
      </c>
      <c r="H7" s="139" t="s">
        <v>38</v>
      </c>
      <c r="I7" s="139" t="s">
        <v>38</v>
      </c>
      <c r="J7" s="36" t="s">
        <v>38</v>
      </c>
      <c r="K7" s="36" t="s">
        <v>38</v>
      </c>
      <c r="L7" s="47" t="s">
        <v>38</v>
      </c>
      <c r="M7" s="139" t="s">
        <v>38</v>
      </c>
      <c r="N7" s="139"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7"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4" t="s">
        <v>39</v>
      </c>
      <c r="BA7" s="291" t="s">
        <v>38</v>
      </c>
      <c r="BB7" s="19" t="s">
        <v>39</v>
      </c>
      <c r="BC7" s="33" t="s">
        <v>38</v>
      </c>
      <c r="BD7" s="335" t="s">
        <v>38</v>
      </c>
      <c r="BE7" s="72" t="s">
        <v>39</v>
      </c>
      <c r="BF7" s="33" t="s">
        <v>38</v>
      </c>
      <c r="BG7" s="33" t="s">
        <v>38</v>
      </c>
      <c r="BH7" s="134" t="s">
        <v>39</v>
      </c>
      <c r="BI7" s="33" t="s">
        <v>38</v>
      </c>
    </row>
    <row r="8" spans="1:61">
      <c r="B8" s="5"/>
      <c r="D8" s="36"/>
      <c r="G8" s="247"/>
      <c r="H8" s="259" t="s">
        <v>382</v>
      </c>
      <c r="I8" s="259" t="s">
        <v>365</v>
      </c>
      <c r="J8" s="245" t="s">
        <v>446</v>
      </c>
      <c r="K8" s="245" t="s">
        <v>377</v>
      </c>
      <c r="L8" s="247"/>
      <c r="M8" s="259" t="s">
        <v>69</v>
      </c>
      <c r="N8" s="259" t="s">
        <v>67</v>
      </c>
      <c r="P8" s="245" t="s">
        <v>71</v>
      </c>
      <c r="Q8" s="245" t="s">
        <v>375</v>
      </c>
      <c r="S8" s="247" t="s">
        <v>256</v>
      </c>
      <c r="T8" s="245" t="s">
        <v>40</v>
      </c>
      <c r="U8" s="245" t="s">
        <v>124</v>
      </c>
      <c r="V8" s="245"/>
      <c r="W8" s="296" t="s">
        <v>41</v>
      </c>
      <c r="X8" s="245" t="s">
        <v>43</v>
      </c>
      <c r="Y8" s="147"/>
      <c r="Z8" s="245" t="s">
        <v>127</v>
      </c>
      <c r="AB8" s="147"/>
      <c r="AC8" s="328"/>
      <c r="AD8" s="348" t="s">
        <v>515</v>
      </c>
      <c r="AF8" s="245" t="s">
        <v>44</v>
      </c>
      <c r="AH8" s="297"/>
      <c r="AI8" s="245" t="s">
        <v>475</v>
      </c>
      <c r="AL8" s="245" t="s">
        <v>124</v>
      </c>
      <c r="AQ8" s="257" t="s">
        <v>67</v>
      </c>
      <c r="AR8" s="241" t="s">
        <v>127</v>
      </c>
      <c r="AX8" s="127"/>
      <c r="AY8" s="244" t="s">
        <v>69</v>
      </c>
      <c r="BC8" s="241" t="s">
        <v>518</v>
      </c>
      <c r="BF8" s="241" t="s">
        <v>520</v>
      </c>
      <c r="BG8" s="241" t="s">
        <v>44</v>
      </c>
    </row>
    <row r="9" spans="1:61">
      <c r="B9" s="5"/>
      <c r="D9" s="36"/>
      <c r="G9" s="247"/>
      <c r="H9" s="259" t="s">
        <v>383</v>
      </c>
      <c r="I9" s="259" t="s">
        <v>112</v>
      </c>
      <c r="J9" s="245" t="s">
        <v>445</v>
      </c>
      <c r="K9" s="245" t="s">
        <v>378</v>
      </c>
      <c r="L9" s="247"/>
      <c r="M9" s="259" t="s">
        <v>70</v>
      </c>
      <c r="N9" s="259" t="s">
        <v>68</v>
      </c>
      <c r="P9" s="245" t="s">
        <v>72</v>
      </c>
      <c r="Q9" s="245" t="s">
        <v>376</v>
      </c>
      <c r="S9" s="247"/>
      <c r="T9" s="245"/>
      <c r="U9" s="245"/>
      <c r="V9" s="245"/>
      <c r="W9" s="296"/>
      <c r="X9" s="245"/>
      <c r="Y9" s="147"/>
      <c r="Z9" s="245"/>
      <c r="AB9" s="147"/>
      <c r="AC9" s="328"/>
      <c r="AF9" s="245"/>
      <c r="AH9" s="297"/>
      <c r="AI9" s="92"/>
      <c r="AL9" s="245"/>
      <c r="AQ9" s="257" t="s">
        <v>68</v>
      </c>
      <c r="AR9" s="241"/>
      <c r="AX9" s="127"/>
      <c r="AY9" s="244" t="s">
        <v>70</v>
      </c>
      <c r="BC9" s="241" t="s">
        <v>519</v>
      </c>
      <c r="BF9" s="241" t="s">
        <v>521</v>
      </c>
      <c r="BG9" s="241"/>
    </row>
    <row r="10" spans="1:61">
      <c r="B10" s="5"/>
      <c r="D10" s="36"/>
      <c r="G10" s="247"/>
      <c r="H10" s="259" t="s">
        <v>48</v>
      </c>
      <c r="I10" s="259" t="s">
        <v>48</v>
      </c>
      <c r="J10" s="245" t="s">
        <v>73</v>
      </c>
      <c r="K10" s="245" t="s">
        <v>73</v>
      </c>
      <c r="L10" s="247"/>
      <c r="M10" s="259" t="s">
        <v>48</v>
      </c>
      <c r="N10" s="259" t="s">
        <v>48</v>
      </c>
      <c r="P10" s="259" t="s">
        <v>73</v>
      </c>
      <c r="Q10" s="259" t="s">
        <v>73</v>
      </c>
      <c r="R10" s="140"/>
      <c r="S10" s="247" t="s">
        <v>48</v>
      </c>
      <c r="T10" s="245"/>
      <c r="U10" s="245" t="s">
        <v>48</v>
      </c>
      <c r="V10" s="245"/>
      <c r="W10" s="296"/>
      <c r="X10" s="245" t="s">
        <v>48</v>
      </c>
      <c r="Y10" s="147"/>
      <c r="Z10" s="245" t="s">
        <v>48</v>
      </c>
      <c r="AB10" s="147"/>
      <c r="AC10" s="328"/>
      <c r="AD10" s="245" t="s">
        <v>48</v>
      </c>
      <c r="AF10" s="245" t="s">
        <v>48</v>
      </c>
      <c r="AH10" s="297"/>
      <c r="AI10" s="245" t="s">
        <v>48</v>
      </c>
      <c r="AL10" s="245" t="s">
        <v>48</v>
      </c>
      <c r="AQ10" s="257" t="s">
        <v>48</v>
      </c>
      <c r="AR10" s="241" t="s">
        <v>48</v>
      </c>
      <c r="AX10" s="127"/>
      <c r="AY10" s="244" t="s">
        <v>48</v>
      </c>
      <c r="BC10" s="241" t="s">
        <v>48</v>
      </c>
      <c r="BF10" s="241" t="s">
        <v>48</v>
      </c>
      <c r="BG10" s="241" t="s">
        <v>48</v>
      </c>
    </row>
    <row r="11" spans="1:61">
      <c r="B11" s="5"/>
      <c r="D11" s="36"/>
      <c r="F11" s="47" t="s">
        <v>442</v>
      </c>
      <c r="G11" s="47" t="s">
        <v>443</v>
      </c>
      <c r="H11" s="139" t="s">
        <v>443</v>
      </c>
      <c r="I11" s="139" t="s">
        <v>443</v>
      </c>
      <c r="J11" s="36" t="s">
        <v>443</v>
      </c>
      <c r="K11" s="36" t="s">
        <v>443</v>
      </c>
      <c r="L11" s="47" t="s">
        <v>443</v>
      </c>
      <c r="M11" s="139" t="s">
        <v>443</v>
      </c>
      <c r="N11" s="139" t="s">
        <v>443</v>
      </c>
      <c r="O11" s="54" t="s">
        <v>443</v>
      </c>
      <c r="P11" s="36" t="s">
        <v>443</v>
      </c>
      <c r="Q11" s="139" t="s">
        <v>443</v>
      </c>
      <c r="R11" s="139" t="s">
        <v>443</v>
      </c>
      <c r="S11" s="47" t="s">
        <v>443</v>
      </c>
      <c r="T11" s="36" t="s">
        <v>443</v>
      </c>
      <c r="U11" s="36" t="s">
        <v>443</v>
      </c>
      <c r="V11" s="36" t="s">
        <v>443</v>
      </c>
      <c r="W11" s="73" t="s">
        <v>443</v>
      </c>
      <c r="X11" s="36" t="s">
        <v>443</v>
      </c>
      <c r="Y11" s="86" t="s">
        <v>443</v>
      </c>
      <c r="Z11" s="36" t="s">
        <v>443</v>
      </c>
      <c r="AA11" s="111" t="s">
        <v>443</v>
      </c>
      <c r="AB11" s="86" t="s">
        <v>443</v>
      </c>
      <c r="AC11" s="327" t="s">
        <v>443</v>
      </c>
      <c r="AD11" s="330" t="s">
        <v>443</v>
      </c>
      <c r="AE11" s="127" t="s">
        <v>443</v>
      </c>
      <c r="AF11" s="36" t="s">
        <v>443</v>
      </c>
      <c r="AG11" s="127" t="s">
        <v>443</v>
      </c>
      <c r="AH11" s="84" t="s">
        <v>443</v>
      </c>
      <c r="AI11" s="37" t="s">
        <v>443</v>
      </c>
      <c r="AJ11" s="36" t="s">
        <v>443</v>
      </c>
      <c r="AK11" s="36" t="s">
        <v>443</v>
      </c>
      <c r="AL11" s="36" t="s">
        <v>443</v>
      </c>
      <c r="AM11" s="72" t="s">
        <v>442</v>
      </c>
      <c r="AN11" s="36" t="s">
        <v>442</v>
      </c>
      <c r="AO11" s="36" t="s">
        <v>18</v>
      </c>
      <c r="AP11" s="36" t="s">
        <v>443</v>
      </c>
      <c r="AQ11" s="56" t="s">
        <v>443</v>
      </c>
      <c r="AR11" s="33" t="s">
        <v>443</v>
      </c>
      <c r="AS11" s="111" t="s">
        <v>443</v>
      </c>
      <c r="AT11" s="72" t="s">
        <v>442</v>
      </c>
      <c r="AU11" s="111" t="s">
        <v>442</v>
      </c>
      <c r="AV11" s="36" t="s">
        <v>443</v>
      </c>
      <c r="AW11" s="36" t="s">
        <v>443</v>
      </c>
      <c r="AX11" s="127" t="s">
        <v>442</v>
      </c>
      <c r="AY11" s="90" t="s">
        <v>443</v>
      </c>
      <c r="AZ11" s="134" t="s">
        <v>442</v>
      </c>
      <c r="BA11" s="291" t="s">
        <v>443</v>
      </c>
      <c r="BB11" s="19" t="s">
        <v>442</v>
      </c>
      <c r="BC11" s="33" t="s">
        <v>443</v>
      </c>
      <c r="BD11" s="335" t="s">
        <v>443</v>
      </c>
      <c r="BE11" s="72" t="s">
        <v>442</v>
      </c>
      <c r="BF11" s="33" t="s">
        <v>443</v>
      </c>
      <c r="BG11" s="33" t="s">
        <v>443</v>
      </c>
      <c r="BH11" s="134" t="s">
        <v>443</v>
      </c>
      <c r="BI11" s="33" t="s">
        <v>443</v>
      </c>
    </row>
    <row r="12" spans="1:61">
      <c r="B12" s="5"/>
      <c r="D12" s="36"/>
      <c r="F12" s="47" t="s">
        <v>94</v>
      </c>
      <c r="G12" s="47" t="s">
        <v>94</v>
      </c>
      <c r="H12" s="139" t="s">
        <v>94</v>
      </c>
      <c r="I12" s="139" t="s">
        <v>94</v>
      </c>
      <c r="J12" s="36" t="s">
        <v>94</v>
      </c>
      <c r="K12" s="36" t="s">
        <v>94</v>
      </c>
      <c r="L12" s="47" t="s">
        <v>94</v>
      </c>
      <c r="M12" s="139" t="s">
        <v>94</v>
      </c>
      <c r="N12" s="139" t="s">
        <v>94</v>
      </c>
      <c r="O12" s="54" t="s">
        <v>94</v>
      </c>
      <c r="P12" s="36" t="s">
        <v>94</v>
      </c>
      <c r="Q12" s="139" t="s">
        <v>94</v>
      </c>
      <c r="R12" s="139" t="s">
        <v>94</v>
      </c>
      <c r="S12" s="47" t="s">
        <v>94</v>
      </c>
      <c r="T12" s="36" t="s">
        <v>94</v>
      </c>
      <c r="U12" s="36" t="s">
        <v>94</v>
      </c>
      <c r="V12" s="36" t="s">
        <v>94</v>
      </c>
      <c r="W12" s="73" t="s">
        <v>94</v>
      </c>
      <c r="X12" s="36" t="s">
        <v>94</v>
      </c>
      <c r="Y12" s="86" t="s">
        <v>94</v>
      </c>
      <c r="Z12" s="36" t="s">
        <v>94</v>
      </c>
      <c r="AA12" s="111" t="s">
        <v>94</v>
      </c>
      <c r="AB12" s="86" t="s">
        <v>94</v>
      </c>
      <c r="AC12" s="327" t="s">
        <v>94</v>
      </c>
      <c r="AD12" s="330"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4" t="s">
        <v>94</v>
      </c>
      <c r="BA12" s="291" t="s">
        <v>94</v>
      </c>
      <c r="BB12" s="19" t="s">
        <v>94</v>
      </c>
      <c r="BC12" s="33" t="s">
        <v>94</v>
      </c>
      <c r="BD12" s="335" t="s">
        <v>94</v>
      </c>
      <c r="BE12" s="72" t="s">
        <v>94</v>
      </c>
      <c r="BF12" s="33" t="s">
        <v>94</v>
      </c>
      <c r="BG12" s="33" t="s">
        <v>94</v>
      </c>
      <c r="BH12" s="134" t="s">
        <v>94</v>
      </c>
      <c r="BI12" s="33" t="s">
        <v>94</v>
      </c>
    </row>
    <row r="13" spans="1:61">
      <c r="B13" s="5"/>
      <c r="D13" s="36"/>
      <c r="H13" s="139"/>
      <c r="I13" s="139"/>
      <c r="M13" s="139"/>
      <c r="N13" s="139"/>
      <c r="Y13" s="86"/>
      <c r="AB13" s="86"/>
      <c r="AC13" s="327"/>
      <c r="AH13" s="84"/>
      <c r="AI13" s="37"/>
      <c r="AX13" s="127"/>
      <c r="AY13" s="40"/>
      <c r="BF13" s="33"/>
    </row>
    <row r="14" spans="1:61">
      <c r="A14" s="270" t="s">
        <v>28</v>
      </c>
      <c r="B14" s="169" t="s">
        <v>3</v>
      </c>
      <c r="C14" s="170" t="s">
        <v>17</v>
      </c>
      <c r="D14" s="170" t="s">
        <v>4</v>
      </c>
      <c r="E14" s="268" t="s">
        <v>31</v>
      </c>
      <c r="F14" s="198" t="s">
        <v>422</v>
      </c>
      <c r="G14" s="198" t="s">
        <v>398</v>
      </c>
      <c r="H14" s="172" t="s">
        <v>384</v>
      </c>
      <c r="I14" s="172" t="s">
        <v>145</v>
      </c>
      <c r="J14" s="171" t="s">
        <v>397</v>
      </c>
      <c r="K14" s="173" t="s">
        <v>380</v>
      </c>
      <c r="L14" s="198" t="s">
        <v>399</v>
      </c>
      <c r="M14" s="172" t="s">
        <v>385</v>
      </c>
      <c r="N14" s="172" t="s">
        <v>146</v>
      </c>
      <c r="O14" s="171" t="s">
        <v>431</v>
      </c>
      <c r="P14" s="174" t="s">
        <v>396</v>
      </c>
      <c r="Q14" s="173" t="s">
        <v>379</v>
      </c>
      <c r="R14" s="173" t="s">
        <v>403</v>
      </c>
      <c r="S14" s="198" t="s">
        <v>255</v>
      </c>
      <c r="T14" s="171" t="s">
        <v>134</v>
      </c>
      <c r="U14" s="174" t="s">
        <v>480</v>
      </c>
      <c r="V14" s="174" t="s">
        <v>467</v>
      </c>
      <c r="W14" s="196" t="s">
        <v>137</v>
      </c>
      <c r="X14" s="174" t="s">
        <v>136</v>
      </c>
      <c r="Y14" s="175" t="s">
        <v>414</v>
      </c>
      <c r="Z14" s="174" t="s">
        <v>138</v>
      </c>
      <c r="AA14" s="176" t="s">
        <v>418</v>
      </c>
      <c r="AB14" s="175" t="s">
        <v>208</v>
      </c>
      <c r="AC14" s="329" t="s">
        <v>468</v>
      </c>
      <c r="AD14" s="329" t="s">
        <v>374</v>
      </c>
      <c r="AE14" s="176" t="s">
        <v>415</v>
      </c>
      <c r="AF14" s="174" t="s">
        <v>454</v>
      </c>
      <c r="AG14" s="176" t="s">
        <v>453</v>
      </c>
      <c r="AH14" s="196" t="s">
        <v>458</v>
      </c>
      <c r="AI14" s="174" t="s">
        <v>457</v>
      </c>
      <c r="AJ14" s="171" t="s">
        <v>479</v>
      </c>
      <c r="AK14" s="171" t="s">
        <v>473</v>
      </c>
      <c r="AL14" s="171" t="s">
        <v>416</v>
      </c>
      <c r="AM14" s="203" t="s">
        <v>421</v>
      </c>
      <c r="AN14" s="171" t="s">
        <v>419</v>
      </c>
      <c r="AO14" s="171" t="s">
        <v>214</v>
      </c>
      <c r="AP14" s="171" t="s">
        <v>420</v>
      </c>
      <c r="AQ14" s="215" t="s">
        <v>147</v>
      </c>
      <c r="AR14" s="177" t="s">
        <v>386</v>
      </c>
      <c r="AS14" s="176" t="s">
        <v>417</v>
      </c>
      <c r="AT14" s="203" t="s">
        <v>189</v>
      </c>
      <c r="AU14" s="176" t="s">
        <v>188</v>
      </c>
      <c r="AV14" s="171" t="s">
        <v>404</v>
      </c>
      <c r="AW14" s="171" t="s">
        <v>423</v>
      </c>
      <c r="AX14" s="308" t="s">
        <v>424</v>
      </c>
      <c r="AY14" s="178" t="s">
        <v>148</v>
      </c>
      <c r="AZ14" s="281" t="s">
        <v>425</v>
      </c>
      <c r="BA14" s="292" t="s">
        <v>426</v>
      </c>
      <c r="BB14" s="179" t="s">
        <v>427</v>
      </c>
      <c r="BC14" s="173" t="s">
        <v>516</v>
      </c>
      <c r="BD14" s="336" t="s">
        <v>444</v>
      </c>
      <c r="BE14" s="310" t="s">
        <v>381</v>
      </c>
      <c r="BF14" s="173" t="s">
        <v>517</v>
      </c>
      <c r="BG14" s="173" t="s">
        <v>455</v>
      </c>
      <c r="BH14" s="285" t="s">
        <v>211</v>
      </c>
      <c r="BI14" s="173" t="s">
        <v>236</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5" priority="3">
      <formula>$C1="&lt;01"</formula>
    </cfRule>
  </conditionalFormatting>
  <conditionalFormatting sqref="F1:BI1048576">
    <cfRule type="expression" dxfId="104" priority="1">
      <formula>AND(ISNUMBER(F1),F1&lt;0)</formula>
    </cfRule>
  </conditionalFormatting>
  <conditionalFormatting sqref="O1:O1048576">
    <cfRule type="expression" dxfId="103" priority="13">
      <formula>AND($N1&lt;&gt;$O1,ISNUMBER($O1))</formula>
    </cfRule>
  </conditionalFormatting>
  <conditionalFormatting sqref="S1:AN1048576 AR1:AS1048576 BD1:BD1048576 BG1:BG1048576">
    <cfRule type="expression" dxfId="102" priority="2">
      <formula>AND(ROW($S1)&gt;14,$E1&lt;&gt;"",LEFT($B1,4)="_Mil")</formula>
    </cfRule>
  </conditionalFormatting>
  <conditionalFormatting sqref="AL1:AL1048576">
    <cfRule type="expression" dxfId="101" priority="4">
      <formula>AND(ISNUMBER($AL1),ROW($AL1)&gt;14,SUM($AL1)=SUM($AK1))</formula>
    </cfRule>
    <cfRule type="expression" dxfId="100" priority="6">
      <formula>AND(ISNUMBER($AL1),ROW($AL1)&gt;14,SUM($AL1)=SUM($AJ1))</formula>
    </cfRule>
  </conditionalFormatting>
  <conditionalFormatting sqref="AM1:AM1048576 AA1:AA1048576 AS1:AS1048576">
    <cfRule type="expression" dxfId="99" priority="14">
      <formula>AND(ISNUMBER(AA1),AA1&lt;0.9)</formula>
    </cfRule>
  </conditionalFormatting>
  <conditionalFormatting sqref="AM1:AM1048576">
    <cfRule type="expression" dxfId="98" priority="11">
      <formula>AND(ISNUMBER(AM1),AM1&gt;1)</formula>
    </cfRule>
  </conditionalFormatting>
  <conditionalFormatting sqref="AO1:AO1048576">
    <cfRule type="expression" dxfId="97" priority="9">
      <formula>AND(ROW($AO1)&gt;14,$E1&lt;&gt;"",$C1&lt;&gt;"&lt;01")</formula>
    </cfRule>
  </conditionalFormatting>
  <conditionalFormatting sqref="AS1:AU1048576 AX1:AX1048576 AZ1:AZ1048576 BB1:BB1048576 BE1:BE1048576 BH1:BH1048576 W1:W1048576 Y1:Y1048576 AA1:AB1048576 AE1:AE1048576 AG1:AH1048576">
    <cfRule type="expression" dxfId="96" priority="5">
      <formula>AND(ISNUMBER(W1),W1&gt;1)</formula>
    </cfRule>
  </conditionalFormatting>
  <conditionalFormatting sqref="AT1:AU1048576">
    <cfRule type="expression" dxfId="95" priority="10">
      <formula>AND(ISNUMBER(AT1),AT1&lt;0.98)</formula>
    </cfRule>
  </conditionalFormatting>
  <conditionalFormatting sqref="AX1:AX1048576">
    <cfRule type="expression" dxfId="94" priority="8">
      <formula>AND(ISNUMBER(AX1),AX1&lt;1)</formula>
    </cfRule>
  </conditionalFormatting>
  <conditionalFormatting sqref="AZ1:AZ1048576">
    <cfRule type="expression" dxfId="93" priority="7">
      <formula>AND(ISNUMBER(AZ1),AZ1&lt;0.7)</formula>
    </cfRule>
  </conditionalFormatting>
  <conditionalFormatting sqref="BB1:BB1048576 BE1:BE1048576 BH1:BH1048576 Y1:Y1048576 AB1:AB1048576 AE1:AE1048576 AG1:AG1048576">
    <cfRule type="expression" dxfId="92"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S15" activePane="bottomRight" state="frozen"/>
      <selection pane="topRight"/>
      <selection pane="bottomLeft"/>
      <selection pane="bottomRight" activeCell="AL1" sqref="AL1:AL1048576"/>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190</v>
      </c>
      <c r="B1" s="4"/>
      <c r="C1" s="1"/>
      <c r="D1" s="1"/>
      <c r="E1" s="195" t="s">
        <v>20</v>
      </c>
      <c r="F1" s="161"/>
      <c r="G1" s="208"/>
      <c r="H1" s="195" t="s">
        <v>14</v>
      </c>
      <c r="I1" s="161"/>
      <c r="J1" s="195" t="s">
        <v>13</v>
      </c>
      <c r="K1" s="167"/>
      <c r="L1" s="195" t="s">
        <v>0</v>
      </c>
      <c r="M1" s="163"/>
      <c r="N1" s="163"/>
      <c r="O1" s="161"/>
      <c r="P1" s="160"/>
      <c r="Q1" s="344"/>
      <c r="R1" s="195" t="s">
        <v>1</v>
      </c>
      <c r="S1" s="165"/>
      <c r="T1" s="165"/>
      <c r="U1" s="160"/>
      <c r="V1" s="160"/>
      <c r="W1" s="207"/>
      <c r="X1" s="161"/>
      <c r="Y1" s="194" t="s">
        <v>24</v>
      </c>
      <c r="Z1" s="159"/>
      <c r="AA1" s="165"/>
      <c r="AB1" s="161"/>
      <c r="AC1" s="194" t="s">
        <v>23</v>
      </c>
      <c r="AD1" s="161"/>
      <c r="AE1" s="195" t="s">
        <v>99</v>
      </c>
      <c r="AF1" s="160"/>
      <c r="AG1" s="164"/>
      <c r="AH1" s="164"/>
      <c r="AI1" s="161"/>
      <c r="AJ1" s="161"/>
      <c r="AK1" s="195" t="s">
        <v>98</v>
      </c>
      <c r="AL1" s="161"/>
    </row>
    <row r="2" spans="1:38" s="21" customFormat="1" ht="18">
      <c r="A2" s="13"/>
      <c r="B2" s="2"/>
      <c r="C2" s="2"/>
      <c r="D2" s="2"/>
      <c r="E2" s="237" t="s">
        <v>428</v>
      </c>
      <c r="F2" s="236" t="s">
        <v>428</v>
      </c>
      <c r="G2" s="242" t="s">
        <v>428</v>
      </c>
      <c r="H2" s="51"/>
      <c r="I2" s="236" t="s">
        <v>428</v>
      </c>
      <c r="J2" s="51"/>
      <c r="K2" s="231" t="s">
        <v>428</v>
      </c>
      <c r="L2" s="51"/>
      <c r="M2" s="46"/>
      <c r="N2" s="46"/>
      <c r="O2" s="236" t="s">
        <v>428</v>
      </c>
      <c r="P2" s="331"/>
      <c r="Q2" s="345"/>
      <c r="R2" s="51"/>
      <c r="S2" s="3"/>
      <c r="T2" s="3"/>
      <c r="U2" s="232"/>
      <c r="V2" s="232"/>
      <c r="W2" s="109"/>
      <c r="X2" s="236" t="s">
        <v>428</v>
      </c>
      <c r="Y2" s="108"/>
      <c r="Z2" s="53"/>
      <c r="AA2" s="3"/>
      <c r="AB2" s="236" t="s">
        <v>428</v>
      </c>
      <c r="AC2" s="108"/>
      <c r="AD2" s="236" t="s">
        <v>428</v>
      </c>
      <c r="AE2" s="49"/>
      <c r="AF2" s="34"/>
      <c r="AG2" s="3"/>
      <c r="AH2" s="3"/>
      <c r="AI2" s="236" t="s">
        <v>428</v>
      </c>
      <c r="AJ2" s="236" t="s">
        <v>428</v>
      </c>
      <c r="AK2" s="49"/>
      <c r="AL2" s="236" t="s">
        <v>428</v>
      </c>
    </row>
    <row r="3" spans="1:38" s="25" customFormat="1" ht="117" customHeight="1">
      <c r="A3"/>
      <c r="B3"/>
      <c r="C3"/>
      <c r="D3" s="26"/>
      <c r="E3" s="238" t="s">
        <v>595</v>
      </c>
      <c r="F3" s="230" t="s">
        <v>596</v>
      </c>
      <c r="G3" s="243" t="s">
        <v>585</v>
      </c>
      <c r="H3" s="100" t="s">
        <v>597</v>
      </c>
      <c r="I3" s="230" t="s">
        <v>561</v>
      </c>
      <c r="J3" s="93" t="s">
        <v>598</v>
      </c>
      <c r="K3" s="233" t="s">
        <v>499</v>
      </c>
      <c r="L3" s="93" t="s">
        <v>651</v>
      </c>
      <c r="M3" s="64" t="s">
        <v>599</v>
      </c>
      <c r="N3" s="181" t="s">
        <v>600</v>
      </c>
      <c r="O3" s="230" t="s">
        <v>562</v>
      </c>
      <c r="P3" s="220" t="s">
        <v>563</v>
      </c>
      <c r="Q3" s="346" t="s">
        <v>564</v>
      </c>
      <c r="R3" s="93" t="s">
        <v>601</v>
      </c>
      <c r="S3" s="204" t="s">
        <v>535</v>
      </c>
      <c r="T3" s="204" t="s">
        <v>536</v>
      </c>
      <c r="U3" s="64" t="s">
        <v>565</v>
      </c>
      <c r="V3" s="64" t="s">
        <v>538</v>
      </c>
      <c r="W3" s="206" t="s">
        <v>539</v>
      </c>
      <c r="X3" s="30" t="s">
        <v>566</v>
      </c>
      <c r="Y3" s="314" t="s">
        <v>490</v>
      </c>
      <c r="Z3" s="312" t="s">
        <v>491</v>
      </c>
      <c r="AA3" s="315" t="s">
        <v>492</v>
      </c>
      <c r="AB3" s="30" t="s">
        <v>567</v>
      </c>
      <c r="AC3" s="314" t="s">
        <v>493</v>
      </c>
      <c r="AD3" s="30" t="s">
        <v>568</v>
      </c>
      <c r="AE3" s="63" t="s">
        <v>602</v>
      </c>
      <c r="AF3" s="61" t="s">
        <v>603</v>
      </c>
      <c r="AG3" s="204" t="s">
        <v>494</v>
      </c>
      <c r="AH3" s="204" t="s">
        <v>569</v>
      </c>
      <c r="AI3" s="30" t="s">
        <v>570</v>
      </c>
      <c r="AJ3" s="230" t="s">
        <v>571</v>
      </c>
      <c r="AK3" s="63" t="s">
        <v>604</v>
      </c>
      <c r="AL3" s="230" t="s">
        <v>572</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41" t="s">
        <v>42</v>
      </c>
      <c r="R5" s="102" t="s">
        <v>53</v>
      </c>
      <c r="S5" s="86" t="s">
        <v>42</v>
      </c>
      <c r="T5" s="86" t="s">
        <v>42</v>
      </c>
      <c r="U5" s="36" t="s">
        <v>42</v>
      </c>
      <c r="V5" s="36" t="s">
        <v>42</v>
      </c>
      <c r="W5" s="127" t="s">
        <v>42</v>
      </c>
      <c r="X5" s="33" t="s">
        <v>53</v>
      </c>
      <c r="Y5" s="143" t="s">
        <v>42</v>
      </c>
      <c r="Z5" s="122" t="s">
        <v>42</v>
      </c>
      <c r="AA5" s="86" t="s">
        <v>42</v>
      </c>
      <c r="AB5" s="33" t="s">
        <v>53</v>
      </c>
      <c r="AC5" s="143"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41" t="s">
        <v>56</v>
      </c>
      <c r="R6" s="102" t="s">
        <v>54</v>
      </c>
      <c r="S6" s="86" t="s">
        <v>56</v>
      </c>
      <c r="T6" s="86" t="s">
        <v>56</v>
      </c>
      <c r="U6" s="36" t="s">
        <v>37</v>
      </c>
      <c r="V6" s="36" t="s">
        <v>37</v>
      </c>
      <c r="W6" s="127" t="s">
        <v>56</v>
      </c>
      <c r="X6" s="33" t="s">
        <v>36</v>
      </c>
      <c r="Y6" s="143" t="s">
        <v>56</v>
      </c>
      <c r="Z6" s="122" t="s">
        <v>37</v>
      </c>
      <c r="AA6" s="86" t="s">
        <v>56</v>
      </c>
      <c r="AB6" s="33" t="s">
        <v>36</v>
      </c>
      <c r="AC6" s="143"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41" t="s">
        <v>39</v>
      </c>
      <c r="R7" s="102" t="s">
        <v>38</v>
      </c>
      <c r="S7" s="86" t="s">
        <v>39</v>
      </c>
      <c r="T7" s="86" t="s">
        <v>39</v>
      </c>
      <c r="U7" s="36" t="s">
        <v>38</v>
      </c>
      <c r="V7" s="36" t="s">
        <v>38</v>
      </c>
      <c r="W7" s="127" t="s">
        <v>39</v>
      </c>
      <c r="X7" s="33" t="s">
        <v>38</v>
      </c>
      <c r="Y7" s="143" t="s">
        <v>39</v>
      </c>
      <c r="Z7" s="122" t="s">
        <v>38</v>
      </c>
      <c r="AA7" s="86" t="s">
        <v>39</v>
      </c>
      <c r="AB7" s="33" t="s">
        <v>38</v>
      </c>
      <c r="AC7" s="143" t="s">
        <v>39</v>
      </c>
      <c r="AD7" s="33" t="s">
        <v>38</v>
      </c>
      <c r="AE7" s="47" t="s">
        <v>38</v>
      </c>
      <c r="AF7" s="36" t="s">
        <v>38</v>
      </c>
      <c r="AG7" s="86" t="s">
        <v>39</v>
      </c>
      <c r="AH7" s="86" t="s">
        <v>39</v>
      </c>
      <c r="AI7" s="33" t="s">
        <v>38</v>
      </c>
      <c r="AJ7" s="33" t="s">
        <v>38</v>
      </c>
      <c r="AK7" s="47" t="s">
        <v>38</v>
      </c>
      <c r="AL7" s="33" t="s">
        <v>38</v>
      </c>
    </row>
    <row r="8" spans="1:38" s="25" customFormat="1">
      <c r="B8" s="28"/>
      <c r="C8" s="28"/>
      <c r="D8" s="28"/>
      <c r="E8" s="257" t="s">
        <v>78</v>
      </c>
      <c r="F8" s="241" t="s">
        <v>122</v>
      </c>
      <c r="G8" s="258" t="s">
        <v>123</v>
      </c>
      <c r="H8" s="248" t="s">
        <v>85</v>
      </c>
      <c r="I8" s="241" t="s">
        <v>85</v>
      </c>
      <c r="J8" s="248" t="s">
        <v>79</v>
      </c>
      <c r="K8" s="249" t="s">
        <v>79</v>
      </c>
      <c r="L8" s="260" t="s">
        <v>366</v>
      </c>
      <c r="M8" s="250" t="s">
        <v>104</v>
      </c>
      <c r="N8" s="92"/>
      <c r="O8" s="241" t="s">
        <v>104</v>
      </c>
      <c r="P8" s="36"/>
      <c r="Q8" s="341"/>
      <c r="R8" s="248" t="s">
        <v>83</v>
      </c>
      <c r="S8" s="147"/>
      <c r="T8" s="147"/>
      <c r="U8" s="36"/>
      <c r="V8" s="36"/>
      <c r="W8" s="317"/>
      <c r="X8" s="241" t="s">
        <v>83</v>
      </c>
      <c r="Y8" s="313"/>
      <c r="Z8" s="123"/>
      <c r="AA8" s="147"/>
      <c r="AB8" s="241" t="s">
        <v>102</v>
      </c>
      <c r="AC8" s="313"/>
      <c r="AD8" s="241" t="s">
        <v>101</v>
      </c>
      <c r="AE8" s="247" t="s">
        <v>81</v>
      </c>
      <c r="AF8" s="245" t="s">
        <v>81</v>
      </c>
      <c r="AG8" s="147"/>
      <c r="AH8" s="147"/>
      <c r="AI8" s="378" t="s">
        <v>81</v>
      </c>
      <c r="AJ8" s="378" t="s">
        <v>81</v>
      </c>
      <c r="AK8" s="251" t="s">
        <v>111</v>
      </c>
      <c r="AL8" s="241" t="s">
        <v>111</v>
      </c>
    </row>
    <row r="9" spans="1:38" s="25" customFormat="1">
      <c r="B9" s="28"/>
      <c r="C9" s="28"/>
      <c r="D9" s="28"/>
      <c r="E9" s="257"/>
      <c r="F9" s="241"/>
      <c r="G9" s="258"/>
      <c r="H9" s="248" t="s">
        <v>86</v>
      </c>
      <c r="I9" s="241" t="s">
        <v>86</v>
      </c>
      <c r="J9" s="248" t="s">
        <v>80</v>
      </c>
      <c r="K9" s="249" t="s">
        <v>80</v>
      </c>
      <c r="L9" s="260" t="s">
        <v>367</v>
      </c>
      <c r="M9" s="250" t="s">
        <v>105</v>
      </c>
      <c r="N9" s="92"/>
      <c r="O9" s="241" t="s">
        <v>105</v>
      </c>
      <c r="P9" s="36"/>
      <c r="Q9" s="341"/>
      <c r="R9" s="248" t="s">
        <v>84</v>
      </c>
      <c r="S9" s="147"/>
      <c r="T9" s="147"/>
      <c r="U9" s="36"/>
      <c r="V9" s="36"/>
      <c r="W9" s="317"/>
      <c r="X9" s="241" t="s">
        <v>84</v>
      </c>
      <c r="Y9" s="313"/>
      <c r="Z9" s="123"/>
      <c r="AA9" s="147"/>
      <c r="AB9" s="241" t="s">
        <v>103</v>
      </c>
      <c r="AC9" s="313"/>
      <c r="AD9" s="241" t="s">
        <v>100</v>
      </c>
      <c r="AE9" s="247" t="s">
        <v>82</v>
      </c>
      <c r="AF9" s="245" t="s">
        <v>82</v>
      </c>
      <c r="AG9" s="147"/>
      <c r="AH9" s="147"/>
      <c r="AI9" s="378" t="s">
        <v>82</v>
      </c>
      <c r="AJ9" s="378" t="s">
        <v>82</v>
      </c>
      <c r="AK9" s="251" t="s">
        <v>110</v>
      </c>
      <c r="AL9" s="241" t="s">
        <v>110</v>
      </c>
    </row>
    <row r="10" spans="1:38" s="25" customFormat="1">
      <c r="B10" s="28"/>
      <c r="C10" s="28"/>
      <c r="D10" s="28"/>
      <c r="E10" s="257"/>
      <c r="F10" s="241" t="s">
        <v>48</v>
      </c>
      <c r="G10" s="258" t="s">
        <v>48</v>
      </c>
      <c r="H10" s="248"/>
      <c r="I10" s="241"/>
      <c r="J10" s="248"/>
      <c r="K10" s="249"/>
      <c r="L10" s="260" t="s">
        <v>48</v>
      </c>
      <c r="M10" s="250" t="s">
        <v>48</v>
      </c>
      <c r="N10" s="92"/>
      <c r="O10" s="241" t="s">
        <v>48</v>
      </c>
      <c r="P10" s="36"/>
      <c r="Q10" s="341"/>
      <c r="R10" s="248" t="s">
        <v>48</v>
      </c>
      <c r="S10" s="147"/>
      <c r="T10" s="147"/>
      <c r="U10" s="36"/>
      <c r="V10" s="36"/>
      <c r="W10" s="317"/>
      <c r="X10" s="241" t="s">
        <v>48</v>
      </c>
      <c r="Y10" s="313"/>
      <c r="Z10" s="123"/>
      <c r="AA10" s="147"/>
      <c r="AB10" s="241" t="s">
        <v>48</v>
      </c>
      <c r="AC10" s="313"/>
      <c r="AD10" s="241" t="s">
        <v>48</v>
      </c>
      <c r="AE10" s="247" t="s">
        <v>48</v>
      </c>
      <c r="AF10" s="245" t="s">
        <v>61</v>
      </c>
      <c r="AG10" s="147"/>
      <c r="AH10" s="147"/>
      <c r="AI10" s="241" t="s">
        <v>48</v>
      </c>
      <c r="AJ10" s="241" t="s">
        <v>61</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327</v>
      </c>
      <c r="F13" s="33" t="s">
        <v>327</v>
      </c>
      <c r="G13" s="83" t="s">
        <v>327</v>
      </c>
      <c r="H13" s="102" t="s">
        <v>327</v>
      </c>
      <c r="I13" s="33" t="s">
        <v>327</v>
      </c>
      <c r="J13" s="102" t="s">
        <v>327</v>
      </c>
      <c r="K13" s="33" t="s">
        <v>327</v>
      </c>
      <c r="L13" s="95" t="s">
        <v>327</v>
      </c>
      <c r="M13" s="37" t="s">
        <v>327</v>
      </c>
      <c r="N13" s="37" t="s">
        <v>327</v>
      </c>
      <c r="O13" s="33" t="s">
        <v>327</v>
      </c>
      <c r="P13" s="36" t="s">
        <v>327</v>
      </c>
      <c r="Q13" s="341" t="s">
        <v>327</v>
      </c>
      <c r="R13" s="102" t="s">
        <v>327</v>
      </c>
      <c r="S13" s="86" t="s">
        <v>327</v>
      </c>
      <c r="T13" s="86" t="s">
        <v>327</v>
      </c>
      <c r="U13" s="36" t="s">
        <v>327</v>
      </c>
      <c r="V13" s="36" t="s">
        <v>327</v>
      </c>
      <c r="W13" s="127" t="s">
        <v>327</v>
      </c>
      <c r="X13" s="33" t="s">
        <v>327</v>
      </c>
      <c r="Y13" s="143" t="s">
        <v>327</v>
      </c>
      <c r="Z13" s="122" t="s">
        <v>327</v>
      </c>
      <c r="AA13" s="86" t="s">
        <v>327</v>
      </c>
      <c r="AB13" s="33" t="s">
        <v>327</v>
      </c>
      <c r="AC13" s="143" t="s">
        <v>327</v>
      </c>
      <c r="AD13" s="33" t="s">
        <v>327</v>
      </c>
      <c r="AE13" s="47" t="s">
        <v>327</v>
      </c>
      <c r="AF13" s="36" t="s">
        <v>327</v>
      </c>
      <c r="AG13" s="86" t="s">
        <v>327</v>
      </c>
      <c r="AH13" s="86" t="s">
        <v>327</v>
      </c>
      <c r="AI13" s="33" t="s">
        <v>327</v>
      </c>
      <c r="AJ13" s="33" t="s">
        <v>327</v>
      </c>
      <c r="AK13" s="47" t="s">
        <v>327</v>
      </c>
      <c r="AL13" s="33" t="s">
        <v>327</v>
      </c>
    </row>
    <row r="14" spans="1:38" s="25" customFormat="1">
      <c r="A14" s="266" t="s">
        <v>28</v>
      </c>
      <c r="B14" s="187" t="s">
        <v>3</v>
      </c>
      <c r="C14" s="187" t="s">
        <v>29</v>
      </c>
      <c r="D14" s="187" t="s">
        <v>31</v>
      </c>
      <c r="E14" s="215" t="s">
        <v>459</v>
      </c>
      <c r="F14" s="197" t="s">
        <v>460</v>
      </c>
      <c r="G14" s="216" t="s">
        <v>461</v>
      </c>
      <c r="H14" s="198" t="s">
        <v>178</v>
      </c>
      <c r="I14" s="197" t="s">
        <v>179</v>
      </c>
      <c r="J14" s="198" t="s">
        <v>167</v>
      </c>
      <c r="K14" s="197" t="s">
        <v>168</v>
      </c>
      <c r="L14" s="198" t="s">
        <v>258</v>
      </c>
      <c r="M14" s="174" t="s">
        <v>259</v>
      </c>
      <c r="N14" s="174" t="s">
        <v>435</v>
      </c>
      <c r="O14" s="197" t="s">
        <v>174</v>
      </c>
      <c r="P14" s="174" t="s">
        <v>471</v>
      </c>
      <c r="Q14" s="196" t="s">
        <v>472</v>
      </c>
      <c r="R14" s="198" t="s">
        <v>172</v>
      </c>
      <c r="S14" s="175" t="s">
        <v>262</v>
      </c>
      <c r="T14" s="175" t="s">
        <v>261</v>
      </c>
      <c r="U14" s="174" t="s">
        <v>260</v>
      </c>
      <c r="V14" s="174" t="s">
        <v>436</v>
      </c>
      <c r="W14" s="176" t="s">
        <v>437</v>
      </c>
      <c r="X14" s="197" t="s">
        <v>173</v>
      </c>
      <c r="Y14" s="203" t="s">
        <v>425</v>
      </c>
      <c r="Z14" s="171" t="s">
        <v>426</v>
      </c>
      <c r="AA14" s="175" t="s">
        <v>438</v>
      </c>
      <c r="AB14" s="197" t="s">
        <v>175</v>
      </c>
      <c r="AC14" s="203" t="s">
        <v>176</v>
      </c>
      <c r="AD14" s="197" t="s">
        <v>177</v>
      </c>
      <c r="AE14" s="198" t="s">
        <v>350</v>
      </c>
      <c r="AF14" s="174" t="s">
        <v>351</v>
      </c>
      <c r="AG14" s="175" t="s">
        <v>263</v>
      </c>
      <c r="AH14" s="175" t="s">
        <v>264</v>
      </c>
      <c r="AI14" s="197" t="s">
        <v>169</v>
      </c>
      <c r="AJ14" s="197" t="s">
        <v>170</v>
      </c>
      <c r="AK14" s="198" t="s">
        <v>257</v>
      </c>
      <c r="AL14" s="197" t="s">
        <v>171</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1" priority="2">
      <formula>LEFT($B1,4)="_Mil"</formula>
    </cfRule>
  </conditionalFormatting>
  <conditionalFormatting sqref="E1:AL1048576">
    <cfRule type="expression" dxfId="90" priority="3">
      <formula>AND(ISNUMBER(E1),E1&lt;0)</formula>
    </cfRule>
  </conditionalFormatting>
  <conditionalFormatting sqref="G1:G1048576 S1:T1048576 W1:W1048576 Y1:Y1048576 AA1:AA1048576 AC1:AC1048576 AG1:AH1048576">
    <cfRule type="expression" dxfId="89" priority="4">
      <formula>AND(ISNUMBER(G1),G1&gt;1)</formula>
    </cfRule>
  </conditionalFormatting>
  <conditionalFormatting sqref="S1:S1048576">
    <cfRule type="expression" dxfId="88" priority="13">
      <formula>AND(ISNUMBER($S1),SUM($S1)&lt;98%)</formula>
    </cfRule>
  </conditionalFormatting>
  <conditionalFormatting sqref="T1:T1048576">
    <cfRule type="expression" dxfId="87" priority="19">
      <formula>AND(ISNUMBER($T1),SUM($T1)&lt;98%)</formula>
    </cfRule>
  </conditionalFormatting>
  <conditionalFormatting sqref="Y1:Y1048576">
    <cfRule type="expression" dxfId="86" priority="34">
      <formula>AND(ISNUMBER($Y1),ROUND(SUM($V1),0)&gt;0,ROUND(SUM($Y1),2)&lt;70%)</formula>
    </cfRule>
  </conditionalFormatting>
  <conditionalFormatting sqref="AG1:AG1048576 AA1:AA1048576 AC1:AC1048576">
    <cfRule type="expression" dxfId="85" priority="3836">
      <formula>AND(ISNUMBER(AA1),SUM(AA1)&lt;95%)</formula>
    </cfRule>
  </conditionalFormatting>
  <conditionalFormatting sqref="AG1:AG1048576">
    <cfRule type="expression" dxfId="84" priority="10">
      <formula>AND(ROW($AG1)&gt;14,$AI1="ENTER LINKAGE RATE")</formula>
    </cfRule>
  </conditionalFormatting>
  <conditionalFormatting sqref="AH1:AH1048576">
    <cfRule type="expression" dxfId="83"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90" customWidth="1"/>
    <col min="18" max="18" width="11.796875" style="370" customWidth="1"/>
    <col min="19" max="19" width="11.796875" style="354" customWidth="1"/>
    <col min="20" max="20" width="11.796875" style="371"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30</v>
      </c>
      <c r="C1" s="1"/>
      <c r="D1" s="1"/>
      <c r="E1" s="1"/>
      <c r="F1" s="192" t="s">
        <v>465</v>
      </c>
      <c r="G1" s="163"/>
      <c r="H1" s="191"/>
      <c r="I1" s="163"/>
      <c r="J1" s="165"/>
      <c r="K1" s="388"/>
      <c r="L1" s="388"/>
      <c r="M1" s="388"/>
      <c r="N1" s="388"/>
      <c r="O1" s="388"/>
      <c r="P1" s="388"/>
      <c r="Q1" s="388"/>
      <c r="R1" s="358" t="s">
        <v>429</v>
      </c>
      <c r="S1" s="359"/>
      <c r="T1" s="360"/>
      <c r="U1" s="164"/>
      <c r="V1" s="193"/>
      <c r="W1" s="195" t="s">
        <v>462</v>
      </c>
      <c r="X1" s="161"/>
      <c r="Y1" s="161"/>
      <c r="Z1" s="161"/>
      <c r="AA1" s="192" t="s">
        <v>463</v>
      </c>
      <c r="AB1" s="159"/>
      <c r="AC1" s="167"/>
    </row>
    <row r="2" spans="1:29" s="21" customFormat="1" ht="19.05" customHeight="1">
      <c r="A2" s="396" t="s">
        <v>405</v>
      </c>
      <c r="B2" s="393"/>
      <c r="D2" s="2"/>
      <c r="E2" s="2"/>
      <c r="F2" s="51"/>
      <c r="G2" s="46"/>
      <c r="H2" s="80"/>
      <c r="I2" s="46"/>
      <c r="J2" s="3"/>
      <c r="K2" s="350"/>
      <c r="L2" s="350"/>
      <c r="M2" s="350"/>
      <c r="N2" s="350"/>
      <c r="O2" s="350"/>
      <c r="P2" s="350"/>
      <c r="Q2" s="350"/>
      <c r="R2" s="361"/>
      <c r="S2" s="362"/>
      <c r="T2" s="363" t="s">
        <v>428</v>
      </c>
      <c r="U2" s="3"/>
      <c r="V2" s="235" t="s">
        <v>428</v>
      </c>
      <c r="W2" s="237" t="s">
        <v>428</v>
      </c>
      <c r="X2" s="236" t="s">
        <v>428</v>
      </c>
      <c r="Y2" s="236" t="s">
        <v>428</v>
      </c>
      <c r="Z2" s="236" t="s">
        <v>428</v>
      </c>
      <c r="AA2" s="237" t="s">
        <v>428</v>
      </c>
      <c r="AB2" s="236" t="s">
        <v>428</v>
      </c>
      <c r="AC2" s="236" t="s">
        <v>428</v>
      </c>
    </row>
    <row r="3" spans="1:29" ht="117" customHeight="1" thickBot="1">
      <c r="A3" s="394"/>
      <c r="B3" s="395"/>
      <c r="D3" s="17"/>
      <c r="E3" s="17"/>
      <c r="F3" s="114" t="s">
        <v>583</v>
      </c>
      <c r="G3" s="115" t="s">
        <v>584</v>
      </c>
      <c r="H3" s="116" t="s">
        <v>585</v>
      </c>
      <c r="I3" s="115" t="s">
        <v>586</v>
      </c>
      <c r="J3" s="117" t="s">
        <v>587</v>
      </c>
      <c r="K3" s="389" t="s">
        <v>588</v>
      </c>
      <c r="L3" s="389" t="s">
        <v>589</v>
      </c>
      <c r="M3" s="389" t="s">
        <v>590</v>
      </c>
      <c r="N3" s="389" t="s">
        <v>591</v>
      </c>
      <c r="O3" s="389" t="s">
        <v>592</v>
      </c>
      <c r="P3" s="389" t="s">
        <v>593</v>
      </c>
      <c r="Q3" s="389" t="s">
        <v>594</v>
      </c>
      <c r="R3" s="364" t="s">
        <v>509</v>
      </c>
      <c r="S3" s="365" t="s">
        <v>106</v>
      </c>
      <c r="T3" s="366" t="s">
        <v>573</v>
      </c>
      <c r="U3" s="204" t="s">
        <v>574</v>
      </c>
      <c r="V3" s="234" t="s">
        <v>575</v>
      </c>
      <c r="W3" s="238" t="s">
        <v>576</v>
      </c>
      <c r="X3" s="230" t="s">
        <v>577</v>
      </c>
      <c r="Y3" s="230" t="s">
        <v>578</v>
      </c>
      <c r="Z3" s="230" t="s">
        <v>579</v>
      </c>
      <c r="AA3" s="238" t="s">
        <v>580</v>
      </c>
      <c r="AB3" s="230" t="s">
        <v>581</v>
      </c>
      <c r="AC3" s="230" t="s">
        <v>582</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52">
        <f>SUBTOTAL(109,K$15:INDEX(K:K,COUNTA($B:$B)+14-COUNTA($B$1:$B$14)))</f>
        <v>0</v>
      </c>
      <c r="L4" s="352">
        <f>SUBTOTAL(109,L$15:INDEX(L:L,COUNTA($B:$B)+14-COUNTA($B$1:$B$14)))</f>
        <v>0</v>
      </c>
      <c r="M4" s="352">
        <f>SUBTOTAL(109,M$15:INDEX(M:M,COUNTA($B:$B)+14-COUNTA($B$1:$B$14)))</f>
        <v>0</v>
      </c>
      <c r="N4" s="352">
        <f>SUBTOTAL(109,N$15:INDEX(N:N,COUNTA($B:$B)+14-COUNTA($B$1:$B$14)))</f>
        <v>0</v>
      </c>
      <c r="O4" s="352">
        <f>SUBTOTAL(109,O$15:INDEX(O:O,COUNTA($B:$B)+14-COUNTA($B$1:$B$14)))</f>
        <v>0</v>
      </c>
      <c r="P4" s="352">
        <f>SUBTOTAL(109,P$15:INDEX(P:P,COUNTA($B:$B)+14-COUNTA($B$1:$B$14)))</f>
        <v>0</v>
      </c>
      <c r="Q4" s="352">
        <f>SUBTOTAL(109,Q$15:INDEX(Q:Q,COUNTA($B:$B)+14-COUNTA($B$1:$B$14)))</f>
        <v>0</v>
      </c>
      <c r="R4" s="351">
        <f>SUBTOTAL(109,R$15:INDEX(R:R,COUNTA($B:$B)+14-COUNTA($B$1:$B$14)))</f>
        <v>0</v>
      </c>
      <c r="S4" s="367" t="str">
        <f>IF(SUM($R$4)=0,"",$T$4/$R$4-1)</f>
        <v/>
      </c>
      <c r="T4" s="368">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5" t="s">
        <v>51</v>
      </c>
      <c r="L5" s="355" t="s">
        <v>51</v>
      </c>
      <c r="M5" s="355" t="s">
        <v>51</v>
      </c>
      <c r="N5" s="355" t="s">
        <v>51</v>
      </c>
      <c r="O5" s="355" t="s">
        <v>51</v>
      </c>
      <c r="P5" s="355" t="s">
        <v>51</v>
      </c>
      <c r="Q5" s="355" t="s">
        <v>51</v>
      </c>
      <c r="R5" s="353" t="s">
        <v>53</v>
      </c>
      <c r="S5" s="354" t="s">
        <v>42</v>
      </c>
      <c r="T5" s="349"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5" t="s">
        <v>36</v>
      </c>
      <c r="L6" s="355" t="s">
        <v>36</v>
      </c>
      <c r="M6" s="355" t="s">
        <v>36</v>
      </c>
      <c r="N6" s="355" t="s">
        <v>36</v>
      </c>
      <c r="O6" s="355" t="s">
        <v>36</v>
      </c>
      <c r="P6" s="355" t="s">
        <v>36</v>
      </c>
      <c r="Q6" s="355" t="s">
        <v>36</v>
      </c>
      <c r="R6" s="353" t="s">
        <v>54</v>
      </c>
      <c r="S6" s="354" t="s">
        <v>56</v>
      </c>
      <c r="T6" s="349"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5" t="s">
        <v>38</v>
      </c>
      <c r="L7" s="355" t="s">
        <v>38</v>
      </c>
      <c r="M7" s="355" t="s">
        <v>38</v>
      </c>
      <c r="N7" s="355" t="s">
        <v>38</v>
      </c>
      <c r="O7" s="355" t="s">
        <v>38</v>
      </c>
      <c r="P7" s="355" t="s">
        <v>38</v>
      </c>
      <c r="Q7" s="355" t="s">
        <v>38</v>
      </c>
      <c r="R7" s="353" t="s">
        <v>38</v>
      </c>
      <c r="S7" s="354" t="s">
        <v>39</v>
      </c>
      <c r="T7" s="349" t="s">
        <v>38</v>
      </c>
      <c r="U7" s="11" t="s">
        <v>39</v>
      </c>
      <c r="V7" s="33" t="s">
        <v>38</v>
      </c>
      <c r="W7" s="56" t="s">
        <v>38</v>
      </c>
      <c r="X7" s="33" t="s">
        <v>38</v>
      </c>
      <c r="Y7" s="33" t="s">
        <v>38</v>
      </c>
      <c r="Z7" s="33" t="s">
        <v>38</v>
      </c>
      <c r="AA7" s="56" t="s">
        <v>38</v>
      </c>
      <c r="AB7" s="33" t="s">
        <v>38</v>
      </c>
      <c r="AC7" s="33" t="s">
        <v>38</v>
      </c>
    </row>
    <row r="8" spans="1:29">
      <c r="F8" s="47"/>
      <c r="G8" s="36"/>
      <c r="H8" s="73"/>
      <c r="I8" s="36"/>
      <c r="J8" s="11"/>
      <c r="K8" s="355" t="s">
        <v>369</v>
      </c>
      <c r="L8" s="355" t="s">
        <v>370</v>
      </c>
      <c r="M8" s="355" t="s">
        <v>370</v>
      </c>
      <c r="N8" s="355" t="s">
        <v>370</v>
      </c>
      <c r="O8" s="355" t="s">
        <v>371</v>
      </c>
      <c r="P8" s="355" t="s">
        <v>372</v>
      </c>
      <c r="Q8" s="355" t="s">
        <v>372</v>
      </c>
      <c r="R8" s="353" t="s">
        <v>57</v>
      </c>
      <c r="T8" s="349" t="s">
        <v>57</v>
      </c>
      <c r="U8" s="129"/>
      <c r="V8" s="241" t="s">
        <v>369</v>
      </c>
      <c r="X8" s="241" t="s">
        <v>370</v>
      </c>
      <c r="Y8" s="241" t="s">
        <v>370</v>
      </c>
      <c r="Z8" s="241" t="s">
        <v>370</v>
      </c>
      <c r="AA8" s="257" t="s">
        <v>371</v>
      </c>
      <c r="AB8" s="241" t="s">
        <v>372</v>
      </c>
      <c r="AC8" s="241" t="s">
        <v>372</v>
      </c>
    </row>
    <row r="9" spans="1:29">
      <c r="F9" s="47"/>
      <c r="G9" s="36"/>
      <c r="H9" s="73"/>
      <c r="I9" s="36"/>
      <c r="J9" s="11"/>
      <c r="K9" s="355"/>
      <c r="L9" s="355"/>
      <c r="M9" s="355"/>
      <c r="N9" s="355"/>
      <c r="O9" s="355"/>
      <c r="P9" s="355"/>
      <c r="Q9" s="355"/>
      <c r="R9" s="353" t="s">
        <v>58</v>
      </c>
      <c r="T9" s="349" t="s">
        <v>58</v>
      </c>
      <c r="U9" s="129"/>
      <c r="V9" s="241"/>
      <c r="X9" s="241"/>
      <c r="Y9" s="241"/>
      <c r="Z9" s="241"/>
      <c r="AA9" s="257"/>
      <c r="AB9" s="241"/>
      <c r="AC9" s="241"/>
    </row>
    <row r="10" spans="1:29">
      <c r="F10" s="47"/>
      <c r="G10" s="36"/>
      <c r="H10" s="73"/>
      <c r="I10" s="36"/>
      <c r="J10" s="11"/>
      <c r="K10" s="355"/>
      <c r="L10" s="355" t="s">
        <v>45</v>
      </c>
      <c r="M10" s="355" t="s">
        <v>46</v>
      </c>
      <c r="N10" s="355" t="s">
        <v>47</v>
      </c>
      <c r="O10" s="355" t="s">
        <v>48</v>
      </c>
      <c r="P10" s="355" t="s">
        <v>60</v>
      </c>
      <c r="Q10" s="355" t="s">
        <v>59</v>
      </c>
      <c r="R10" s="353"/>
      <c r="T10" s="349"/>
      <c r="U10" s="129"/>
      <c r="V10" s="241"/>
      <c r="X10" s="241" t="s">
        <v>45</v>
      </c>
      <c r="Y10" s="241" t="s">
        <v>46</v>
      </c>
      <c r="Z10" s="241" t="s">
        <v>47</v>
      </c>
      <c r="AA10" s="257" t="s">
        <v>48</v>
      </c>
      <c r="AB10" s="241" t="s">
        <v>60</v>
      </c>
      <c r="AC10" s="241" t="s">
        <v>59</v>
      </c>
    </row>
    <row r="11" spans="1:29">
      <c r="F11" s="47" t="s">
        <v>441</v>
      </c>
      <c r="G11" s="36" t="s">
        <v>441</v>
      </c>
      <c r="H11" s="73" t="s">
        <v>441</v>
      </c>
      <c r="I11" s="36" t="s">
        <v>441</v>
      </c>
      <c r="J11" s="11" t="s">
        <v>441</v>
      </c>
      <c r="K11" s="355" t="s">
        <v>441</v>
      </c>
      <c r="L11" s="355" t="s">
        <v>441</v>
      </c>
      <c r="M11" s="355" t="s">
        <v>441</v>
      </c>
      <c r="N11" s="355" t="s">
        <v>441</v>
      </c>
      <c r="O11" s="355" t="s">
        <v>441</v>
      </c>
      <c r="P11" s="355" t="s">
        <v>441</v>
      </c>
      <c r="Q11" s="355" t="s">
        <v>441</v>
      </c>
      <c r="R11" s="353" t="s">
        <v>441</v>
      </c>
      <c r="S11" s="354" t="s">
        <v>441</v>
      </c>
      <c r="T11" s="349" t="s">
        <v>441</v>
      </c>
      <c r="U11" s="11" t="s">
        <v>441</v>
      </c>
      <c r="V11" s="33" t="s">
        <v>441</v>
      </c>
      <c r="W11" s="56" t="s">
        <v>441</v>
      </c>
      <c r="X11" s="33" t="s">
        <v>441</v>
      </c>
      <c r="Y11" s="33" t="s">
        <v>441</v>
      </c>
      <c r="Z11" s="33" t="s">
        <v>441</v>
      </c>
      <c r="AA11" s="56" t="s">
        <v>441</v>
      </c>
      <c r="AB11" s="33" t="s">
        <v>441</v>
      </c>
      <c r="AC11" s="33" t="s">
        <v>441</v>
      </c>
    </row>
    <row r="12" spans="1:29">
      <c r="F12" s="47" t="s">
        <v>321</v>
      </c>
      <c r="G12" s="36" t="s">
        <v>321</v>
      </c>
      <c r="H12" s="73" t="s">
        <v>321</v>
      </c>
      <c r="I12" s="36" t="s">
        <v>321</v>
      </c>
      <c r="J12" s="11" t="s">
        <v>321</v>
      </c>
      <c r="K12" s="355" t="s">
        <v>321</v>
      </c>
      <c r="L12" s="355" t="s">
        <v>321</v>
      </c>
      <c r="M12" s="355" t="s">
        <v>321</v>
      </c>
      <c r="N12" s="355" t="s">
        <v>321</v>
      </c>
      <c r="O12" s="355" t="s">
        <v>321</v>
      </c>
      <c r="P12" s="355" t="s">
        <v>321</v>
      </c>
      <c r="Q12" s="355" t="s">
        <v>321</v>
      </c>
      <c r="R12" s="353" t="s">
        <v>321</v>
      </c>
      <c r="S12" s="354" t="s">
        <v>321</v>
      </c>
      <c r="T12" s="349" t="s">
        <v>321</v>
      </c>
      <c r="U12" s="11" t="s">
        <v>321</v>
      </c>
      <c r="V12" s="33" t="s">
        <v>321</v>
      </c>
      <c r="W12" s="56" t="s">
        <v>321</v>
      </c>
      <c r="X12" s="33" t="s">
        <v>321</v>
      </c>
      <c r="Y12" s="33" t="s">
        <v>321</v>
      </c>
      <c r="Z12" s="33" t="s">
        <v>321</v>
      </c>
      <c r="AA12" s="56" t="s">
        <v>321</v>
      </c>
      <c r="AB12" s="33" t="s">
        <v>321</v>
      </c>
      <c r="AC12" s="33" t="s">
        <v>321</v>
      </c>
    </row>
    <row r="13" spans="1:29">
      <c r="F13" s="47"/>
      <c r="G13" s="36"/>
      <c r="H13" s="73"/>
      <c r="I13" s="36"/>
      <c r="J13" s="11"/>
      <c r="K13" s="355"/>
      <c r="L13" s="355"/>
      <c r="M13" s="355"/>
      <c r="N13" s="355"/>
      <c r="O13" s="355"/>
      <c r="P13" s="355"/>
      <c r="Q13" s="355"/>
      <c r="R13" s="353"/>
      <c r="T13" s="349"/>
      <c r="V13" s="33"/>
    </row>
    <row r="14" spans="1:29">
      <c r="A14" s="266" t="s">
        <v>28</v>
      </c>
      <c r="B14" s="187" t="s">
        <v>3</v>
      </c>
      <c r="C14" s="187" t="s">
        <v>17</v>
      </c>
      <c r="D14" s="187" t="s">
        <v>4</v>
      </c>
      <c r="E14" s="187" t="s">
        <v>31</v>
      </c>
      <c r="F14" s="198" t="s">
        <v>134</v>
      </c>
      <c r="G14" s="174" t="s">
        <v>135</v>
      </c>
      <c r="H14" s="196" t="s">
        <v>137</v>
      </c>
      <c r="I14" s="174" t="s">
        <v>138</v>
      </c>
      <c r="J14" s="175" t="s">
        <v>418</v>
      </c>
      <c r="K14" s="372" t="s">
        <v>139</v>
      </c>
      <c r="L14" s="372" t="s">
        <v>513</v>
      </c>
      <c r="M14" s="372" t="s">
        <v>140</v>
      </c>
      <c r="N14" s="372" t="s">
        <v>141</v>
      </c>
      <c r="O14" s="372" t="s">
        <v>142</v>
      </c>
      <c r="P14" s="372" t="s">
        <v>143</v>
      </c>
      <c r="Q14" s="372" t="s">
        <v>144</v>
      </c>
      <c r="R14" s="369" t="s">
        <v>149</v>
      </c>
      <c r="S14" s="357" t="s">
        <v>212</v>
      </c>
      <c r="T14" s="356" t="s">
        <v>150</v>
      </c>
      <c r="U14" s="199" t="s">
        <v>353</v>
      </c>
      <c r="V14" s="200" t="s">
        <v>352</v>
      </c>
      <c r="W14" s="202" t="s">
        <v>356</v>
      </c>
      <c r="X14" s="200" t="s">
        <v>514</v>
      </c>
      <c r="Y14" s="200" t="s">
        <v>354</v>
      </c>
      <c r="Z14" s="200" t="s">
        <v>355</v>
      </c>
      <c r="AA14" s="202" t="s">
        <v>357</v>
      </c>
      <c r="AB14" s="200" t="s">
        <v>358</v>
      </c>
      <c r="AC14" s="200" t="s">
        <v>359</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90" t="str">
        <f>IF(LEFT($B15,4)="_Mil","",_xlfn.IFNA(ROUND(INDEX(Spectrum!$N:$N,MATCH(RIGHT($B15,13)&amp;"|"&amp;$C15&amp;"|"&amp;$D15&amp;"|"&amp;K$14&amp;"|"&amp;"CY2025Q3",Spectrum!$R:$R,0)),0),""))</f>
        <v/>
      </c>
      <c r="L15" s="390" t="str">
        <f>IF(LEFT($B15,4)="_Mil","",_xlfn.IFNA(ROUND(INDEX(Spectrum!$N:$N,MATCH(RIGHT($B15,13)&amp;"|"&amp;$C15&amp;"|"&amp;$D15&amp;"|"&amp;L$14&amp;"|"&amp;"CY2025Q3",Spectrum!$R:$R,0)),0),""))</f>
        <v/>
      </c>
      <c r="M15" s="390" t="str">
        <f>IF(LEFT($B15,4)="_Mil","",_xlfn.IFNA(ROUND(INDEX(Spectrum!$N:$N,MATCH(RIGHT($B15,13)&amp;"|"&amp;$C15&amp;"|"&amp;$D15&amp;"|"&amp;M$14&amp;"|"&amp;"CY2025Q3",Spectrum!$R:$R,0)),0),""))</f>
        <v/>
      </c>
      <c r="N15" s="390" t="str">
        <f>IF(LEFT($B15,4)="_Mil","",_xlfn.IFNA(ROUND(INDEX(Spectrum!$N:$N,MATCH(RIGHT($B15,13)&amp;"|"&amp;$C15&amp;"|"&amp;$D15&amp;"|"&amp;N$14&amp;"|"&amp;"CY2025Q3",Spectrum!$R:$R,0)),0),""))</f>
        <v/>
      </c>
      <c r="O15" s="390" t="str">
        <f>IF(LEFT($B15,4)="_Mil","",_xlfn.IFNA(ROUND(INDEX(Spectrum!$N:$N,MATCH(RIGHT($B15,13)&amp;"|"&amp;$C15&amp;"|"&amp;$D15&amp;"|"&amp;O$14&amp;"|"&amp;"CY2025Q3",Spectrum!$R:$R,0)),0),""))</f>
        <v/>
      </c>
      <c r="P15" s="390" t="str">
        <f>IF(LEFT($B15,4)="_Mil","",_xlfn.IFNA(ROUND(INDEX(Spectrum!$N:$N,MATCH(RIGHT($B15,13)&amp;"|"&amp;$C15&amp;"|"&amp;$D15&amp;"|"&amp;P$14&amp;"|"&amp;"CY2025Q3",Spectrum!$R:$R,0)),0),""))</f>
        <v/>
      </c>
      <c r="Q15" s="390" t="str">
        <f>IF(LEFT($B15,4)="_Mil","",_xlfn.IFNA(ROUND(INDEX(Spectrum!$N:$N,MATCH(RIGHT($B15,13)&amp;"|"&amp;$C15&amp;"|"&amp;$D15&amp;"|"&amp;Q$14&amp;"|"&amp;"CY2025Q3",Spectrum!$R:$R,0)),0),""))</f>
        <v/>
      </c>
      <c r="S15" s="354">
        <v>0</v>
      </c>
      <c r="T15" s="371"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2" priority="1">
      <formula>AND(ROW(F1)&gt;14,LEFT($B1,4)="_Mil")</formula>
    </cfRule>
  </conditionalFormatting>
  <conditionalFormatting sqref="F1:R1048576 T1:AC1048576">
    <cfRule type="expression" dxfId="81" priority="2">
      <formula>AND(ISNUMBER(F1),F1&lt;0)</formula>
    </cfRule>
  </conditionalFormatting>
  <conditionalFormatting sqref="H1:H1048576 U1:U1048576">
    <cfRule type="expression" dxfId="80" priority="7">
      <formula>AND(ISNUMBER(H1),H1&gt;1)</formula>
    </cfRule>
  </conditionalFormatting>
  <conditionalFormatting sqref="J1:J1048576">
    <cfRule type="expression" dxfId="79" priority="14">
      <formula>AND(ISNUMBER(J1),J1&gt;1)</formula>
    </cfRule>
  </conditionalFormatting>
  <conditionalFormatting sqref="S1:S1048576">
    <cfRule type="expression" dxfId="78"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U15" sqref="U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21</v>
      </c>
      <c r="G1" s="161"/>
      <c r="H1" s="166"/>
      <c r="I1" s="161"/>
      <c r="J1" s="166"/>
      <c r="K1" s="161"/>
      <c r="L1" s="160"/>
      <c r="M1" s="161"/>
      <c r="N1" s="161"/>
      <c r="O1" s="164"/>
      <c r="P1" s="164"/>
      <c r="Q1" s="167"/>
      <c r="R1" s="167"/>
      <c r="S1" s="194" t="s">
        <v>12</v>
      </c>
      <c r="T1" s="165"/>
      <c r="U1" s="161"/>
    </row>
    <row r="2" spans="1:21" s="21" customFormat="1" ht="19.05" customHeight="1">
      <c r="A2" s="396" t="s">
        <v>362</v>
      </c>
      <c r="B2" s="393"/>
      <c r="C2" s="2"/>
      <c r="D2" s="2"/>
      <c r="E2" s="2"/>
      <c r="F2" s="49"/>
      <c r="G2" s="34"/>
      <c r="H2" s="109"/>
      <c r="I2" s="34"/>
      <c r="J2" s="109"/>
      <c r="K2" s="34"/>
      <c r="L2" s="34"/>
      <c r="M2" s="236" t="s">
        <v>428</v>
      </c>
      <c r="N2" s="236" t="s">
        <v>428</v>
      </c>
      <c r="O2" s="3"/>
      <c r="P2" s="3"/>
      <c r="Q2" s="231" t="s">
        <v>428</v>
      </c>
      <c r="R2" s="231" t="s">
        <v>428</v>
      </c>
      <c r="S2" s="108"/>
      <c r="T2" s="3"/>
      <c r="U2" s="236" t="s">
        <v>428</v>
      </c>
    </row>
    <row r="3" spans="1:21" ht="117" customHeight="1" thickBot="1">
      <c r="A3" s="394"/>
      <c r="B3" s="395"/>
      <c r="C3" s="17"/>
      <c r="D3" s="17"/>
      <c r="E3" s="17"/>
      <c r="F3" s="114" t="s">
        <v>609</v>
      </c>
      <c r="G3" s="115" t="s">
        <v>584</v>
      </c>
      <c r="H3" s="117" t="s">
        <v>585</v>
      </c>
      <c r="I3" s="115" t="s">
        <v>586</v>
      </c>
      <c r="J3" s="117" t="s">
        <v>587</v>
      </c>
      <c r="K3" s="61" t="s">
        <v>652</v>
      </c>
      <c r="L3" s="61" t="s">
        <v>610</v>
      </c>
      <c r="M3" s="230" t="s">
        <v>611</v>
      </c>
      <c r="N3" s="230" t="s">
        <v>612</v>
      </c>
      <c r="O3" s="132" t="s">
        <v>613</v>
      </c>
      <c r="P3" s="204" t="s">
        <v>605</v>
      </c>
      <c r="Q3" s="233" t="s">
        <v>606</v>
      </c>
      <c r="R3" s="233" t="s">
        <v>607</v>
      </c>
      <c r="S3" s="221" t="s">
        <v>608</v>
      </c>
      <c r="T3" s="182" t="s">
        <v>430</v>
      </c>
      <c r="U3" s="230" t="s">
        <v>95</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3"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3"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3" t="s">
        <v>39</v>
      </c>
      <c r="T7" s="86" t="s">
        <v>39</v>
      </c>
      <c r="U7" s="33" t="s">
        <v>38</v>
      </c>
    </row>
    <row r="8" spans="1:21">
      <c r="F8" s="47"/>
      <c r="G8" s="36"/>
      <c r="H8" s="11"/>
      <c r="I8" s="36"/>
      <c r="J8" s="11"/>
      <c r="K8" s="245" t="s">
        <v>249</v>
      </c>
      <c r="L8" s="245" t="s">
        <v>64</v>
      </c>
      <c r="M8" s="241" t="s">
        <v>62</v>
      </c>
      <c r="N8" s="241" t="s">
        <v>63</v>
      </c>
      <c r="O8" s="129"/>
      <c r="P8" s="129"/>
      <c r="Q8" s="249" t="s">
        <v>63</v>
      </c>
      <c r="R8" s="249" t="s">
        <v>62</v>
      </c>
      <c r="U8" s="349" t="s">
        <v>64</v>
      </c>
    </row>
    <row r="9" spans="1:21">
      <c r="F9" s="47"/>
      <c r="G9" s="36"/>
      <c r="H9" s="11"/>
      <c r="I9" s="36"/>
      <c r="J9" s="11"/>
      <c r="K9" s="245" t="s">
        <v>250</v>
      </c>
      <c r="L9" s="245" t="s">
        <v>65</v>
      </c>
      <c r="M9" s="241"/>
      <c r="N9" s="241"/>
      <c r="O9" s="129"/>
      <c r="P9" s="129"/>
      <c r="Q9" s="249"/>
      <c r="R9" s="249"/>
      <c r="U9" s="349" t="s">
        <v>65</v>
      </c>
    </row>
    <row r="10" spans="1:21">
      <c r="F10" s="47"/>
      <c r="G10" s="36"/>
      <c r="H10" s="11"/>
      <c r="I10" s="36"/>
      <c r="J10" s="11"/>
      <c r="K10" s="245"/>
      <c r="L10" s="245"/>
      <c r="M10" s="241"/>
      <c r="N10" s="241"/>
      <c r="O10" s="129"/>
      <c r="P10" s="129"/>
      <c r="Q10" s="249"/>
      <c r="R10" s="249"/>
      <c r="U10" s="378" t="s">
        <v>66</v>
      </c>
    </row>
    <row r="11" spans="1:21">
      <c r="F11" s="47" t="s">
        <v>440</v>
      </c>
      <c r="G11" s="36" t="s">
        <v>440</v>
      </c>
      <c r="H11" s="11" t="s">
        <v>440</v>
      </c>
      <c r="I11" s="36" t="s">
        <v>440</v>
      </c>
      <c r="J11" s="11" t="s">
        <v>440</v>
      </c>
      <c r="K11" s="36" t="s">
        <v>440</v>
      </c>
      <c r="L11" s="36" t="s">
        <v>440</v>
      </c>
      <c r="M11" s="33" t="s">
        <v>440</v>
      </c>
      <c r="N11" s="33" t="s">
        <v>440</v>
      </c>
      <c r="O11" s="11" t="s">
        <v>440</v>
      </c>
      <c r="P11" s="19" t="s">
        <v>440</v>
      </c>
      <c r="Q11" s="40" t="s">
        <v>440</v>
      </c>
      <c r="R11" s="40" t="s">
        <v>440</v>
      </c>
      <c r="S11" s="143" t="s">
        <v>440</v>
      </c>
      <c r="T11" s="86" t="s">
        <v>440</v>
      </c>
      <c r="U11" s="33" t="s">
        <v>440</v>
      </c>
    </row>
    <row r="12" spans="1:21">
      <c r="F12" s="47" t="s">
        <v>322</v>
      </c>
      <c r="G12" s="36" t="s">
        <v>322</v>
      </c>
      <c r="H12" s="11" t="s">
        <v>322</v>
      </c>
      <c r="I12" s="36" t="s">
        <v>322</v>
      </c>
      <c r="J12" s="11" t="s">
        <v>322</v>
      </c>
      <c r="K12" s="36" t="s">
        <v>322</v>
      </c>
      <c r="L12" s="36" t="s">
        <v>322</v>
      </c>
      <c r="M12" s="33" t="s">
        <v>322</v>
      </c>
      <c r="N12" s="33" t="s">
        <v>322</v>
      </c>
      <c r="O12" s="11" t="s">
        <v>322</v>
      </c>
      <c r="P12" s="11" t="s">
        <v>322</v>
      </c>
      <c r="Q12" s="40" t="s">
        <v>322</v>
      </c>
      <c r="R12" s="40" t="s">
        <v>322</v>
      </c>
      <c r="S12" s="143" t="s">
        <v>322</v>
      </c>
      <c r="T12" s="86" t="s">
        <v>322</v>
      </c>
      <c r="U12" s="33" t="s">
        <v>322</v>
      </c>
    </row>
    <row r="13" spans="1:21">
      <c r="F13" s="47"/>
      <c r="G13" s="36"/>
      <c r="H13" s="11"/>
      <c r="I13" s="36"/>
      <c r="J13" s="11"/>
      <c r="K13" s="36"/>
    </row>
    <row r="14" spans="1:21">
      <c r="A14" s="266" t="s">
        <v>28</v>
      </c>
      <c r="B14" s="187" t="s">
        <v>3</v>
      </c>
      <c r="C14" s="187" t="s">
        <v>17</v>
      </c>
      <c r="D14" s="187" t="s">
        <v>4</v>
      </c>
      <c r="E14" s="187" t="s">
        <v>31</v>
      </c>
      <c r="F14" s="198" t="s">
        <v>134</v>
      </c>
      <c r="G14" s="174" t="s">
        <v>135</v>
      </c>
      <c r="H14" s="175" t="s">
        <v>137</v>
      </c>
      <c r="I14" s="174" t="s">
        <v>138</v>
      </c>
      <c r="J14" s="175" t="s">
        <v>418</v>
      </c>
      <c r="K14" s="171" t="s">
        <v>328</v>
      </c>
      <c r="L14" s="174" t="s">
        <v>329</v>
      </c>
      <c r="M14" s="177" t="s">
        <v>151</v>
      </c>
      <c r="N14" s="177" t="s">
        <v>152</v>
      </c>
      <c r="O14" s="175" t="s">
        <v>218</v>
      </c>
      <c r="P14" s="175" t="s">
        <v>217</v>
      </c>
      <c r="Q14" s="197" t="s">
        <v>154</v>
      </c>
      <c r="R14" s="197" t="s">
        <v>153</v>
      </c>
      <c r="S14" s="203" t="s">
        <v>216</v>
      </c>
      <c r="T14" s="175" t="s">
        <v>348</v>
      </c>
      <c r="U14" s="197" t="s">
        <v>215</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7" priority="1">
      <formula>LEFT($B1,4)="_Mil"</formula>
    </cfRule>
  </conditionalFormatting>
  <conditionalFormatting sqref="F1:S1048576 U1:U1048576">
    <cfRule type="expression" dxfId="76" priority="7">
      <formula>AND(ISNUMBER(F1),F1&lt;0)</formula>
    </cfRule>
  </conditionalFormatting>
  <conditionalFormatting sqref="H1:H1048576 O1:P1048576 S1:S1048576">
    <cfRule type="expression" dxfId="75" priority="8">
      <formula>AND(ISNUMBER(H1),H1&gt;1)</formula>
    </cfRule>
  </conditionalFormatting>
  <conditionalFormatting sqref="M1:N1048576">
    <cfRule type="expression" dxfId="74" priority="3765">
      <formula>AND(ISNUMBER($M1),ISNUMBER($N1),$N1&lt;$M1)</formula>
    </cfRule>
  </conditionalFormatting>
  <conditionalFormatting sqref="P1:P1048576">
    <cfRule type="expression" dxfId="73" priority="3764">
      <formula>AND(ISNUMBER($P1),$P1&lt;0.8)</formula>
    </cfRule>
  </conditionalFormatting>
  <conditionalFormatting sqref="Q1:Q1048576">
    <cfRule type="expression" dxfId="72" priority="29">
      <formula>AND(ISNUMBER($Q1),$Q1&lt;$N1)</formula>
    </cfRule>
  </conditionalFormatting>
  <conditionalFormatting sqref="S1:S1048576">
    <cfRule type="expression" dxfId="71" priority="3">
      <formula>AND(SUM($R1)&lt;&gt;0,$S1="",LEFT($B1,4)&lt;&gt;"_Mil")</formula>
    </cfRule>
  </conditionalFormatting>
  <conditionalFormatting sqref="T1:T1048576">
    <cfRule type="expression" dxfId="70"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zoomScaleNormal="10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387" customWidth="1"/>
    <col min="9" max="9" width="11.796875" style="379"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251</v>
      </c>
      <c r="G1" s="381"/>
      <c r="H1" s="381"/>
      <c r="I1" s="166"/>
      <c r="J1" s="161"/>
      <c r="K1" s="342"/>
      <c r="L1" s="194" t="s">
        <v>668</v>
      </c>
      <c r="M1" s="161"/>
      <c r="N1" s="161"/>
      <c r="O1" s="159"/>
      <c r="P1" s="192" t="s">
        <v>25</v>
      </c>
      <c r="Q1" s="164"/>
      <c r="R1" s="161"/>
    </row>
    <row r="2" spans="1:18" s="21" customFormat="1" ht="19.05" customHeight="1">
      <c r="A2" s="396" t="s">
        <v>364</v>
      </c>
      <c r="B2" s="393"/>
      <c r="C2" s="2"/>
      <c r="D2" s="2"/>
      <c r="E2" s="2"/>
      <c r="F2" s="108"/>
      <c r="G2" s="382"/>
      <c r="H2" s="382"/>
      <c r="I2" s="109"/>
      <c r="J2" s="34"/>
      <c r="K2" s="374"/>
      <c r="L2" s="108"/>
      <c r="M2" s="236" t="s">
        <v>428</v>
      </c>
      <c r="N2" s="236" t="s">
        <v>428</v>
      </c>
      <c r="O2" s="124"/>
      <c r="P2" s="49"/>
      <c r="Q2" s="3"/>
      <c r="R2" s="236" t="s">
        <v>428</v>
      </c>
    </row>
    <row r="3" spans="1:18" ht="117" customHeight="1" thickBot="1">
      <c r="A3" s="394"/>
      <c r="B3" s="395"/>
      <c r="C3" s="17"/>
      <c r="D3" s="17"/>
      <c r="E3" s="17"/>
      <c r="F3" s="119" t="s">
        <v>587</v>
      </c>
      <c r="G3" s="383" t="s">
        <v>674</v>
      </c>
      <c r="H3" s="383" t="s">
        <v>675</v>
      </c>
      <c r="I3" s="380" t="s">
        <v>669</v>
      </c>
      <c r="J3" s="118" t="s">
        <v>666</v>
      </c>
      <c r="K3" s="375" t="s">
        <v>667</v>
      </c>
      <c r="L3" s="205" t="s">
        <v>670</v>
      </c>
      <c r="M3" s="230" t="s">
        <v>26</v>
      </c>
      <c r="N3" s="230" t="s">
        <v>27</v>
      </c>
      <c r="O3" s="113" t="s">
        <v>616</v>
      </c>
      <c r="P3" s="63" t="s">
        <v>617</v>
      </c>
      <c r="Q3" s="204" t="s">
        <v>107</v>
      </c>
      <c r="R3" s="230" t="s">
        <v>495</v>
      </c>
    </row>
    <row r="4" spans="1:18">
      <c r="A4" s="265"/>
      <c r="B4" s="15"/>
      <c r="C4" s="15"/>
      <c r="D4" s="15" t="s">
        <v>2</v>
      </c>
      <c r="E4" s="15"/>
      <c r="F4" s="71"/>
      <c r="G4" s="384"/>
      <c r="H4" s="384"/>
      <c r="I4" s="110"/>
      <c r="J4" s="35">
        <f>SUBTOTAL(109,J$15:INDEX(J:J,COUNTA($B:$B)+14-COUNTA($B$1:$B$14)))</f>
        <v>0</v>
      </c>
      <c r="K4" s="376">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42</v>
      </c>
      <c r="B5" s="5" t="s">
        <v>42</v>
      </c>
      <c r="C5" s="5" t="s">
        <v>42</v>
      </c>
      <c r="D5" s="5" t="s">
        <v>42</v>
      </c>
      <c r="E5" s="5" t="s">
        <v>42</v>
      </c>
      <c r="F5" s="72" t="s">
        <v>42</v>
      </c>
      <c r="G5" s="36" t="s">
        <v>53</v>
      </c>
      <c r="H5" s="36" t="s">
        <v>53</v>
      </c>
      <c r="I5" s="111" t="s">
        <v>42</v>
      </c>
      <c r="J5" s="36" t="s">
        <v>42</v>
      </c>
      <c r="K5" s="373" t="s">
        <v>42</v>
      </c>
      <c r="L5" s="72" t="s">
        <v>42</v>
      </c>
      <c r="M5" s="33" t="s">
        <v>53</v>
      </c>
      <c r="N5" s="33" t="s">
        <v>53</v>
      </c>
      <c r="O5" s="33" t="s">
        <v>42</v>
      </c>
      <c r="P5" s="47" t="s">
        <v>53</v>
      </c>
      <c r="Q5" s="11" t="s">
        <v>42</v>
      </c>
      <c r="R5" s="33" t="s">
        <v>53</v>
      </c>
    </row>
    <row r="6" spans="1:18">
      <c r="A6" t="s">
        <v>93</v>
      </c>
      <c r="B6" s="5" t="s">
        <v>93</v>
      </c>
      <c r="C6" s="5" t="s">
        <v>93</v>
      </c>
      <c r="D6" s="5" t="s">
        <v>93</v>
      </c>
      <c r="E6" s="5" t="s">
        <v>93</v>
      </c>
      <c r="F6" s="72" t="s">
        <v>37</v>
      </c>
      <c r="G6" s="36" t="s">
        <v>54</v>
      </c>
      <c r="H6" s="36" t="s">
        <v>54</v>
      </c>
      <c r="I6" s="111" t="s">
        <v>56</v>
      </c>
      <c r="J6" s="36" t="s">
        <v>37</v>
      </c>
      <c r="K6" s="373" t="s">
        <v>37</v>
      </c>
      <c r="L6" s="72" t="s">
        <v>55</v>
      </c>
      <c r="M6" s="33" t="s">
        <v>36</v>
      </c>
      <c r="N6" s="33" t="s">
        <v>36</v>
      </c>
      <c r="O6" s="33" t="s">
        <v>37</v>
      </c>
      <c r="P6" s="47" t="s">
        <v>54</v>
      </c>
      <c r="Q6" s="11" t="s">
        <v>56</v>
      </c>
      <c r="R6" s="33" t="s">
        <v>36</v>
      </c>
    </row>
    <row r="7" spans="1:18">
      <c r="A7" t="s">
        <v>52</v>
      </c>
      <c r="B7" s="5" t="s">
        <v>52</v>
      </c>
      <c r="C7" s="5" t="s">
        <v>52</v>
      </c>
      <c r="D7" s="5" t="s">
        <v>52</v>
      </c>
      <c r="E7" s="5" t="s">
        <v>52</v>
      </c>
      <c r="F7" s="72" t="s">
        <v>39</v>
      </c>
      <c r="G7" s="36" t="s">
        <v>38</v>
      </c>
      <c r="H7" s="36" t="s">
        <v>38</v>
      </c>
      <c r="I7" s="111" t="s">
        <v>39</v>
      </c>
      <c r="J7" s="36" t="s">
        <v>38</v>
      </c>
      <c r="K7" s="373" t="s">
        <v>38</v>
      </c>
      <c r="L7" s="72" t="s">
        <v>39</v>
      </c>
      <c r="M7" s="33" t="s">
        <v>38</v>
      </c>
      <c r="N7" s="33" t="s">
        <v>38</v>
      </c>
      <c r="O7" s="33" t="s">
        <v>38</v>
      </c>
      <c r="P7" s="47" t="s">
        <v>38</v>
      </c>
      <c r="Q7" s="11" t="s">
        <v>39</v>
      </c>
      <c r="R7" s="33" t="s">
        <v>38</v>
      </c>
    </row>
    <row r="8" spans="1:18">
      <c r="B8" s="5"/>
      <c r="C8" s="5"/>
      <c r="D8" s="5"/>
      <c r="E8" s="5"/>
      <c r="F8" s="72"/>
      <c r="G8" s="385"/>
      <c r="H8" s="385"/>
      <c r="I8" s="111"/>
      <c r="K8" s="377"/>
      <c r="L8" s="128"/>
      <c r="M8" s="378"/>
      <c r="N8" s="378"/>
      <c r="P8" s="252" t="s">
        <v>108</v>
      </c>
      <c r="Q8" s="129"/>
      <c r="R8" s="241" t="s">
        <v>108</v>
      </c>
    </row>
    <row r="9" spans="1:18">
      <c r="B9" s="5"/>
      <c r="C9" s="5"/>
      <c r="D9" s="5"/>
      <c r="E9" s="5"/>
      <c r="F9" s="72"/>
      <c r="G9" s="385"/>
      <c r="H9" s="385"/>
      <c r="I9" s="111"/>
      <c r="K9" s="377"/>
      <c r="L9" s="128"/>
      <c r="M9" s="378"/>
      <c r="N9" s="378"/>
      <c r="P9" s="252" t="s">
        <v>109</v>
      </c>
      <c r="Q9" s="129"/>
      <c r="R9" s="241" t="s">
        <v>109</v>
      </c>
    </row>
    <row r="10" spans="1:18">
      <c r="B10" s="5"/>
      <c r="C10" s="5"/>
      <c r="D10" s="5"/>
      <c r="E10" s="5"/>
      <c r="F10" s="72"/>
      <c r="G10" s="385"/>
      <c r="H10" s="385"/>
      <c r="I10" s="111"/>
      <c r="K10" s="377"/>
      <c r="L10" s="128"/>
      <c r="M10" s="241" t="s">
        <v>46</v>
      </c>
      <c r="N10" s="241" t="s">
        <v>61</v>
      </c>
      <c r="P10" s="247"/>
      <c r="Q10" s="129"/>
      <c r="R10" s="241"/>
    </row>
    <row r="11" spans="1:18">
      <c r="B11" s="5"/>
      <c r="C11" s="5"/>
      <c r="D11" s="5"/>
      <c r="E11" s="5"/>
      <c r="F11" s="72" t="s">
        <v>443</v>
      </c>
      <c r="G11" s="330" t="s">
        <v>442</v>
      </c>
      <c r="H11" s="330" t="s">
        <v>442</v>
      </c>
      <c r="I11" s="330" t="s">
        <v>442</v>
      </c>
      <c r="J11" s="36" t="s">
        <v>443</v>
      </c>
      <c r="K11" s="373" t="s">
        <v>443</v>
      </c>
      <c r="L11" s="72" t="s">
        <v>443</v>
      </c>
      <c r="M11" s="33" t="s">
        <v>443</v>
      </c>
      <c r="N11" s="33" t="s">
        <v>443</v>
      </c>
      <c r="O11" s="33" t="s">
        <v>443</v>
      </c>
      <c r="P11" s="47" t="s">
        <v>441</v>
      </c>
      <c r="Q11" s="11" t="s">
        <v>441</v>
      </c>
      <c r="R11" s="33" t="s">
        <v>441</v>
      </c>
    </row>
    <row r="12" spans="1:18">
      <c r="B12" s="5"/>
      <c r="C12" s="5"/>
      <c r="D12" s="5"/>
      <c r="E12" s="5"/>
      <c r="F12" s="72" t="s">
        <v>94</v>
      </c>
      <c r="G12" s="330" t="s">
        <v>94</v>
      </c>
      <c r="H12" s="330" t="s">
        <v>94</v>
      </c>
      <c r="I12" s="330" t="s">
        <v>94</v>
      </c>
      <c r="J12" s="36" t="s">
        <v>94</v>
      </c>
      <c r="K12" s="373" t="s">
        <v>94</v>
      </c>
      <c r="L12" s="72" t="s">
        <v>94</v>
      </c>
      <c r="M12" s="33" t="s">
        <v>94</v>
      </c>
      <c r="N12" s="33" t="s">
        <v>94</v>
      </c>
      <c r="O12" s="33" t="s">
        <v>94</v>
      </c>
      <c r="P12" s="47" t="s">
        <v>94</v>
      </c>
      <c r="Q12" s="11" t="s">
        <v>94</v>
      </c>
      <c r="R12" s="33" t="s">
        <v>94</v>
      </c>
    </row>
    <row r="13" spans="1:18">
      <c r="B13" s="5"/>
      <c r="C13" s="5"/>
      <c r="D13" s="5"/>
      <c r="E13" s="5"/>
      <c r="F13" s="72"/>
      <c r="G13" s="385"/>
      <c r="H13" s="385"/>
      <c r="I13" s="111"/>
      <c r="K13" s="373"/>
      <c r="L13" s="72"/>
      <c r="Q13" s="11"/>
    </row>
    <row r="14" spans="1:18">
      <c r="A14" s="266" t="s">
        <v>28</v>
      </c>
      <c r="B14" s="187" t="s">
        <v>3</v>
      </c>
      <c r="C14" s="170" t="s">
        <v>17</v>
      </c>
      <c r="D14" s="170" t="s">
        <v>4</v>
      </c>
      <c r="E14" s="170" t="s">
        <v>31</v>
      </c>
      <c r="F14" s="203" t="s">
        <v>418</v>
      </c>
      <c r="G14" s="386" t="s">
        <v>676</v>
      </c>
      <c r="H14" s="386" t="s">
        <v>677</v>
      </c>
      <c r="I14" s="386" t="s">
        <v>678</v>
      </c>
      <c r="J14" s="171" t="s">
        <v>213</v>
      </c>
      <c r="K14" s="329" t="s">
        <v>213</v>
      </c>
      <c r="L14" s="203" t="s">
        <v>434</v>
      </c>
      <c r="M14" s="197" t="s">
        <v>213</v>
      </c>
      <c r="N14" s="197" t="s">
        <v>222</v>
      </c>
      <c r="O14" s="197" t="s">
        <v>155</v>
      </c>
      <c r="P14" s="198" t="s">
        <v>330</v>
      </c>
      <c r="Q14" s="175" t="s">
        <v>156</v>
      </c>
      <c r="R14" s="197" t="s">
        <v>157</v>
      </c>
    </row>
    <row r="15" spans="1:18">
      <c r="A15" t="e">
        <f>INDEX(Prioritization!$D:$D,MATCH($B15,Prioritization!$A:$A,0))</f>
        <v>#N/A</v>
      </c>
      <c r="B15" s="5"/>
      <c r="C15" s="5"/>
      <c r="D15" s="5"/>
      <c r="E15" t="str">
        <f>$B15&amp;"|"&amp;$C15&amp;"|"&amp;$D15</f>
        <v>||</v>
      </c>
      <c r="F15" s="72" t="str">
        <f>IF(LEFT($B15,4)="_Mil","",INDEX(Cascade!$AA:$AA,MATCH($E15,Cascade!$E:$E,0)))</f>
        <v/>
      </c>
      <c r="G15" s="385"/>
      <c r="H15" s="385"/>
      <c r="I15" s="111"/>
      <c r="J15" s="54">
        <f>INDEX(Cascade!$BI:$BI,MATCH($E15,Cascade!$E:$E,0))</f>
        <v>0</v>
      </c>
      <c r="K15" s="373" t="str">
        <f>IF(SUM($J15)=0,"",ROUND($J15,0))</f>
        <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671</v>
      </c>
    </row>
  </sheetData>
  <mergeCells count="1">
    <mergeCell ref="A2:B3"/>
  </mergeCells>
  <conditionalFormatting sqref="F1:I4 F5:F7 I5:I7 F8:I1048576">
    <cfRule type="expression" dxfId="69" priority="28">
      <formula>LEFT($B1,4)="_Mil"</formula>
    </cfRule>
  </conditionalFormatting>
  <conditionalFormatting sqref="F1:K2 F3:J4 F5:F7 I5:J7 F8:J15 F16:K1048576 L1:P1048576 R1:R1048576">
    <cfRule type="expression" dxfId="68" priority="31">
      <formula>AND(ISNUMBER(F1),F1&lt;0)</formula>
    </cfRule>
  </conditionalFormatting>
  <conditionalFormatting sqref="G5:H7">
    <cfRule type="expression" dxfId="67" priority="1">
      <formula>AND(ISNUMBER(G5),G5&lt;0)</formula>
    </cfRule>
  </conditionalFormatting>
  <conditionalFormatting sqref="K3:K15">
    <cfRule type="expression" dxfId="66" priority="5">
      <formula>OR($C3="01-09")</formula>
    </cfRule>
  </conditionalFormatting>
  <conditionalFormatting sqref="L1:L1048576">
    <cfRule type="expression" dxfId="65" priority="52">
      <formula>AND(ISNUMBER(L1),L1&gt;1)</formula>
    </cfRule>
  </conditionalFormatting>
  <conditionalFormatting sqref="M3">
    <cfRule type="containsText" dxfId="64" priority="4" operator="containsText" text="ENTER YIELD">
      <formula>NOT(ISERROR(SEARCH("ENTER YIELD",M3)))</formula>
    </cfRule>
  </conditionalFormatting>
  <conditionalFormatting sqref="N1:N1048576">
    <cfRule type="containsText" dxfId="63" priority="51" operator="containsText" text="ENTER YIELD">
      <formula>NOT(ISERROR(SEARCH("ENTER YIELD",N1)))</formula>
    </cfRule>
  </conditionalFormatting>
  <conditionalFormatting sqref="P1:R1048576">
    <cfRule type="expression" dxfId="62" priority="24">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14</v>
      </c>
      <c r="G1" s="161"/>
      <c r="H1" s="161"/>
      <c r="I1" s="161"/>
      <c r="J1" s="161"/>
      <c r="K1" s="161"/>
      <c r="L1" s="161"/>
    </row>
    <row r="2" spans="1:12" s="21" customFormat="1" ht="18">
      <c r="A2" s="13"/>
      <c r="B2" s="2"/>
      <c r="C2" s="2"/>
      <c r="D2" s="2"/>
      <c r="E2" s="2"/>
      <c r="F2" s="49"/>
      <c r="G2" s="34"/>
      <c r="H2" s="34"/>
      <c r="I2" s="34"/>
      <c r="J2" s="34"/>
      <c r="K2" s="34"/>
      <c r="L2" s="236" t="s">
        <v>428</v>
      </c>
    </row>
    <row r="3" spans="1:12" ht="117" customHeight="1">
      <c r="A3" s="264"/>
      <c r="B3" s="17"/>
      <c r="C3" s="17"/>
      <c r="D3" s="17"/>
      <c r="E3" s="17"/>
      <c r="F3" s="114" t="s">
        <v>584</v>
      </c>
      <c r="G3" s="115" t="s">
        <v>614</v>
      </c>
      <c r="H3" s="115" t="s">
        <v>505</v>
      </c>
      <c r="I3" s="115" t="s">
        <v>506</v>
      </c>
      <c r="J3" s="61" t="s">
        <v>653</v>
      </c>
      <c r="K3" s="61" t="s">
        <v>615</v>
      </c>
      <c r="L3" s="230" t="s">
        <v>498</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4" t="s">
        <v>247</v>
      </c>
      <c r="K8" s="245" t="s">
        <v>87</v>
      </c>
      <c r="L8" s="241" t="s">
        <v>87</v>
      </c>
    </row>
    <row r="9" spans="1:12">
      <c r="J9" s="254" t="s">
        <v>248</v>
      </c>
      <c r="K9" s="245" t="s">
        <v>88</v>
      </c>
      <c r="L9" s="241" t="s">
        <v>88</v>
      </c>
    </row>
    <row r="10" spans="1:12">
      <c r="J10" s="245"/>
      <c r="K10" s="245"/>
      <c r="L10" s="241"/>
    </row>
    <row r="11" spans="1:12">
      <c r="F11" s="47" t="s">
        <v>440</v>
      </c>
      <c r="G11" s="36" t="s">
        <v>440</v>
      </c>
      <c r="H11" s="36" t="s">
        <v>456</v>
      </c>
      <c r="I11" s="36" t="s">
        <v>456</v>
      </c>
      <c r="J11" s="36" t="s">
        <v>440</v>
      </c>
      <c r="K11" s="36" t="s">
        <v>440</v>
      </c>
      <c r="L11" s="33" t="s">
        <v>440</v>
      </c>
    </row>
    <row r="12" spans="1:12">
      <c r="F12" s="47" t="s">
        <v>94</v>
      </c>
      <c r="G12" s="36" t="s">
        <v>94</v>
      </c>
      <c r="H12" s="36" t="s">
        <v>321</v>
      </c>
      <c r="I12" s="36" t="s">
        <v>321</v>
      </c>
      <c r="J12" s="36" t="s">
        <v>94</v>
      </c>
      <c r="K12" s="36" t="s">
        <v>94</v>
      </c>
      <c r="L12" s="33" t="s">
        <v>94</v>
      </c>
    </row>
    <row r="14" spans="1:12">
      <c r="A14" s="268" t="s">
        <v>28</v>
      </c>
      <c r="B14" s="170" t="s">
        <v>3</v>
      </c>
      <c r="C14" s="170" t="s">
        <v>17</v>
      </c>
      <c r="D14" s="170" t="s">
        <v>4</v>
      </c>
      <c r="E14" s="170" t="s">
        <v>31</v>
      </c>
      <c r="F14" s="198" t="s">
        <v>135</v>
      </c>
      <c r="G14" s="174" t="s">
        <v>222</v>
      </c>
      <c r="H14" s="174" t="s">
        <v>206</v>
      </c>
      <c r="I14" s="174" t="s">
        <v>207</v>
      </c>
      <c r="J14" s="174" t="s">
        <v>241</v>
      </c>
      <c r="K14" s="174" t="s">
        <v>182</v>
      </c>
      <c r="L14" s="197" t="s">
        <v>183</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1" priority="2">
      <formula>AND(ROW(F1)&gt;14,LEFT(B1,4)="_Mil")</formula>
    </cfRule>
  </conditionalFormatting>
  <conditionalFormatting sqref="F1:L1048576">
    <cfRule type="expression" dxfId="60" priority="5">
      <formula>AND(ISNUMBER(F1),F1&lt;0)</formula>
    </cfRule>
  </conditionalFormatting>
  <conditionalFormatting sqref="H1:I1048576">
    <cfRule type="expression" dxfId="59" priority="3">
      <formula>AND(ROW(H1)&gt;14,$E1&lt;&gt;"",$D1&lt;&gt;"Female")</formula>
    </cfRule>
    <cfRule type="expression" dxfId="58"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activeCell="M17" sqref="M17"/>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396" t="s">
        <v>361</v>
      </c>
      <c r="B2" s="393"/>
      <c r="C2" s="2"/>
      <c r="D2" s="2"/>
      <c r="E2" s="2"/>
      <c r="F2" s="51"/>
      <c r="G2" s="46"/>
      <c r="H2" s="46"/>
      <c r="I2" s="46"/>
      <c r="J2" s="3"/>
      <c r="K2" s="3"/>
      <c r="L2" s="3"/>
      <c r="M2" s="236" t="s">
        <v>428</v>
      </c>
    </row>
    <row r="3" spans="1:13" ht="117" customHeight="1" thickBot="1">
      <c r="A3" s="394"/>
      <c r="B3" s="395"/>
      <c r="C3" s="17"/>
      <c r="D3" s="17"/>
      <c r="E3" s="17"/>
      <c r="F3" s="63" t="s">
        <v>654</v>
      </c>
      <c r="G3" s="61" t="s">
        <v>620</v>
      </c>
      <c r="H3" s="115" t="s">
        <v>621</v>
      </c>
      <c r="I3" s="115" t="s">
        <v>538</v>
      </c>
      <c r="J3" s="146" t="s">
        <v>655</v>
      </c>
      <c r="K3" s="204" t="s">
        <v>618</v>
      </c>
      <c r="L3" s="204" t="s">
        <v>619</v>
      </c>
      <c r="M3" s="30" t="s">
        <v>500</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6" t="s">
        <v>191</v>
      </c>
      <c r="G8" s="245" t="s">
        <v>74</v>
      </c>
      <c r="H8" s="240"/>
      <c r="I8" s="240"/>
      <c r="J8" s="129"/>
      <c r="K8" s="129"/>
      <c r="L8" s="129"/>
      <c r="M8" s="241" t="s">
        <v>74</v>
      </c>
    </row>
    <row r="9" spans="1:13">
      <c r="F9" s="246" t="s">
        <v>192</v>
      </c>
      <c r="G9" s="245" t="s">
        <v>75</v>
      </c>
      <c r="H9" s="240"/>
      <c r="I9" s="240"/>
      <c r="J9" s="129"/>
      <c r="K9" s="129"/>
      <c r="L9" s="129"/>
      <c r="M9" s="241" t="s">
        <v>75</v>
      </c>
    </row>
    <row r="10" spans="1:13">
      <c r="F10" s="247" t="s">
        <v>48</v>
      </c>
      <c r="G10" s="245" t="s">
        <v>48</v>
      </c>
      <c r="H10" s="240"/>
      <c r="I10" s="240"/>
      <c r="J10" s="129"/>
      <c r="K10" s="129"/>
      <c r="L10" s="129"/>
      <c r="M10" s="241" t="s">
        <v>48</v>
      </c>
    </row>
    <row r="11" spans="1:13">
      <c r="F11" s="52" t="s">
        <v>439</v>
      </c>
      <c r="G11" s="38" t="s">
        <v>439</v>
      </c>
      <c r="H11" s="38" t="s">
        <v>439</v>
      </c>
      <c r="I11" s="38" t="s">
        <v>439</v>
      </c>
      <c r="J11" s="11" t="s">
        <v>439</v>
      </c>
      <c r="K11" s="11" t="s">
        <v>439</v>
      </c>
      <c r="L11" s="11" t="s">
        <v>439</v>
      </c>
      <c r="M11" s="33" t="s">
        <v>439</v>
      </c>
    </row>
    <row r="12" spans="1:13">
      <c r="F12" s="52" t="s">
        <v>321</v>
      </c>
      <c r="G12" s="38" t="s">
        <v>321</v>
      </c>
      <c r="H12" s="38" t="s">
        <v>321</v>
      </c>
      <c r="I12" s="38" t="s">
        <v>321</v>
      </c>
      <c r="J12" s="11" t="s">
        <v>321</v>
      </c>
      <c r="K12" s="11" t="s">
        <v>321</v>
      </c>
      <c r="L12" s="11" t="s">
        <v>321</v>
      </c>
      <c r="M12" s="33" t="s">
        <v>321</v>
      </c>
    </row>
    <row r="14" spans="1:13">
      <c r="A14" s="266" t="s">
        <v>28</v>
      </c>
      <c r="B14" s="187" t="s">
        <v>3</v>
      </c>
      <c r="C14" s="187" t="s">
        <v>17</v>
      </c>
      <c r="D14" s="187" t="s">
        <v>4</v>
      </c>
      <c r="E14" s="187" t="s">
        <v>31</v>
      </c>
      <c r="F14" s="198" t="s">
        <v>219</v>
      </c>
      <c r="G14" s="174" t="s">
        <v>220</v>
      </c>
      <c r="H14" s="174" t="s">
        <v>146</v>
      </c>
      <c r="I14" s="174" t="s">
        <v>423</v>
      </c>
      <c r="J14" s="175" t="s">
        <v>221</v>
      </c>
      <c r="K14" s="175" t="s">
        <v>432</v>
      </c>
      <c r="L14" s="175" t="s">
        <v>433</v>
      </c>
      <c r="M14" s="197"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P16"/>
  <sheetViews>
    <sheetView tabSelected="1" zoomScale="90" zoomScaleNormal="90" workbookViewId="0">
      <pane xSplit="5" ySplit="14" topLeftCell="F15" activePane="bottomRight" state="frozen"/>
      <selection pane="topRight"/>
      <selection pane="bottomLeft"/>
      <selection pane="bottomRight" activeCell="Z15" sqref="Z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8" width="11.796875" style="11" customWidth="1"/>
    <col min="9" max="9" width="11.796875" style="36" customWidth="1"/>
    <col min="10" max="11" width="11.796875" style="373" customWidth="1"/>
    <col min="12" max="13" width="11.796875" style="11" customWidth="1"/>
    <col min="14" max="15" width="11.796875" style="401" hidden="1" customWidth="1"/>
    <col min="16" max="17" width="11.796875" style="33" customWidth="1"/>
    <col min="18" max="18" width="11.796875" style="47" customWidth="1"/>
    <col min="19" max="20" width="11.796875" style="36" customWidth="1"/>
    <col min="21" max="21" width="11.796875" style="54" customWidth="1"/>
    <col min="22" max="22" width="11.796875" style="11" customWidth="1"/>
    <col min="23" max="24" width="11.796875" style="111" customWidth="1"/>
    <col min="25" max="26" width="11.796875" style="33" customWidth="1"/>
    <col min="27" max="28" width="11.796875" style="11" hidden="1" customWidth="1"/>
  </cols>
  <sheetData>
    <row r="1" spans="1:28" s="22" customFormat="1" ht="31.05" customHeight="1">
      <c r="A1" s="267" t="s">
        <v>35</v>
      </c>
      <c r="B1" s="4"/>
      <c r="C1" s="1"/>
      <c r="D1" s="1"/>
      <c r="E1" s="1"/>
      <c r="F1" s="195" t="s">
        <v>664</v>
      </c>
      <c r="G1" s="164"/>
      <c r="H1" s="164"/>
      <c r="I1" s="161"/>
      <c r="J1" s="403"/>
      <c r="K1" s="403"/>
      <c r="L1" s="164"/>
      <c r="M1" s="164"/>
      <c r="N1" s="397"/>
      <c r="O1" s="397"/>
      <c r="P1" s="161"/>
      <c r="Q1" s="161"/>
      <c r="R1" s="195" t="s">
        <v>19</v>
      </c>
      <c r="S1" s="167"/>
      <c r="T1" s="159"/>
      <c r="U1" s="159"/>
      <c r="V1" s="164"/>
      <c r="W1" s="166"/>
      <c r="X1" s="166"/>
      <c r="Y1" s="161"/>
      <c r="Z1" s="161"/>
      <c r="AA1" s="165"/>
      <c r="AB1" s="165"/>
    </row>
    <row r="2" spans="1:28" s="21" customFormat="1" ht="18">
      <c r="A2" s="13"/>
      <c r="B2" s="2"/>
      <c r="C2" s="2"/>
      <c r="D2" s="2"/>
      <c r="E2" s="2"/>
      <c r="F2" s="49"/>
      <c r="G2" s="3"/>
      <c r="H2" s="3"/>
      <c r="I2" s="34"/>
      <c r="J2" s="324"/>
      <c r="K2" s="324"/>
      <c r="L2" s="3"/>
      <c r="M2" s="3"/>
      <c r="N2" s="398"/>
      <c r="O2" s="398"/>
      <c r="P2" s="236" t="s">
        <v>428</v>
      </c>
      <c r="Q2" s="236" t="s">
        <v>428</v>
      </c>
      <c r="R2" s="49"/>
      <c r="S2" s="46"/>
      <c r="T2" s="53"/>
      <c r="U2" s="53"/>
      <c r="V2" s="3"/>
      <c r="W2" s="109"/>
      <c r="X2" s="109"/>
      <c r="Y2" s="236" t="s">
        <v>428</v>
      </c>
      <c r="Z2" s="236" t="s">
        <v>428</v>
      </c>
      <c r="AA2" s="3"/>
      <c r="AB2" s="3"/>
    </row>
    <row r="3" spans="1:28" ht="117" customHeight="1">
      <c r="A3" s="264"/>
      <c r="B3" s="17"/>
      <c r="C3" s="17"/>
      <c r="D3" s="17"/>
      <c r="E3" s="17"/>
      <c r="F3" s="114" t="s">
        <v>489</v>
      </c>
      <c r="G3" s="204" t="s">
        <v>681</v>
      </c>
      <c r="H3" s="204" t="s">
        <v>688</v>
      </c>
      <c r="I3" s="118" t="s">
        <v>622</v>
      </c>
      <c r="J3" s="375" t="s">
        <v>680</v>
      </c>
      <c r="K3" s="375" t="s">
        <v>679</v>
      </c>
      <c r="L3" s="204" t="s">
        <v>690</v>
      </c>
      <c r="M3" s="204" t="s">
        <v>691</v>
      </c>
      <c r="N3" s="399" t="s">
        <v>623</v>
      </c>
      <c r="O3" s="399" t="s">
        <v>624</v>
      </c>
      <c r="P3" s="30" t="s">
        <v>665</v>
      </c>
      <c r="Q3" s="30" t="s">
        <v>497</v>
      </c>
      <c r="R3" s="63" t="s">
        <v>663</v>
      </c>
      <c r="S3" s="64" t="s">
        <v>631</v>
      </c>
      <c r="T3" s="406" t="s">
        <v>632</v>
      </c>
      <c r="U3" s="407" t="s">
        <v>625</v>
      </c>
      <c r="V3" s="204" t="s">
        <v>626</v>
      </c>
      <c r="W3" s="206" t="s">
        <v>627</v>
      </c>
      <c r="X3" s="206" t="s">
        <v>628</v>
      </c>
      <c r="Y3" s="30" t="s">
        <v>496</v>
      </c>
      <c r="Z3" s="30" t="s">
        <v>497</v>
      </c>
      <c r="AA3" s="138" t="s">
        <v>629</v>
      </c>
      <c r="AB3" s="138" t="s">
        <v>630</v>
      </c>
    </row>
    <row r="4" spans="1:28">
      <c r="A4" s="265"/>
      <c r="B4" s="15"/>
      <c r="C4" s="15"/>
      <c r="D4" s="15" t="s">
        <v>2</v>
      </c>
      <c r="E4" s="15"/>
      <c r="F4" s="50">
        <f>SUBTOTAL(109,F$15:INDEX(F:F,COUNTA($B:$B)+14-COUNTA($B$1:$B$14)))</f>
        <v>0</v>
      </c>
      <c r="G4" s="18"/>
      <c r="H4" s="35">
        <f>SUBTOTAL(109,H$15:INDEX(H:H,COUNTA($B:$B)+14-COUNTA($B$1:$B$14)))</f>
        <v>0</v>
      </c>
      <c r="I4" s="35">
        <f>SUBTOTAL(109,I$15:INDEX(I:I,COUNTA($B:$B)+14-COUNTA($B$1:$B$14)))</f>
        <v>0</v>
      </c>
      <c r="J4" s="376"/>
      <c r="K4" s="376"/>
      <c r="L4" s="18" t="e">
        <f>IF(SUM(#REF!)=0,"",SUM(#REF!,#REF!)/#REF!)</f>
        <v>#REF!</v>
      </c>
      <c r="M4" s="18" t="e">
        <f>IF(SUM(#REF!)=0,"",SUM(#REF!,#REF!)/#REF!)</f>
        <v>#REF!</v>
      </c>
      <c r="N4" s="400" t="e">
        <f>IF(SUM(#REF!,#REF!)=0,"",#REF!/SUM(#REF!,#REF!))</f>
        <v>#REF!</v>
      </c>
      <c r="O4" s="400" t="e">
        <f>IF(SUM(#REF!,#REF!)=0,"",#REF!/SUM(#REF!,#REF!))</f>
        <v>#REF!</v>
      </c>
      <c r="P4" s="32">
        <f>SUBTOTAL(109,P$15:INDEX(P:P,COUNTA($B:$B)+14-COUNTA($B$1:$B$14)))</f>
        <v>0</v>
      </c>
      <c r="Q4" s="32">
        <f>SUBTOTAL(109,Q$15:INDEX(Q:Q,COUNTA($B:$B)+14-COUNTA($B$1:$B$14)))</f>
        <v>0</v>
      </c>
      <c r="R4" s="50">
        <f>SUBTOTAL(109,R$15:INDEX(R:R,COUNTA($B:$B)+14-COUNTA($B$1:$B$14)))</f>
        <v>0</v>
      </c>
      <c r="S4" s="35">
        <f>SUBTOTAL(109,S$15:INDEX(S:S,COUNTA($B:$B)+14-COUNTA($B$1:$B$14)))</f>
        <v>0</v>
      </c>
      <c r="T4" s="35">
        <f>SUBTOTAL(109,T$15:INDEX(T:T,COUNTA($B:$B)+14-COUNTA($B$1:$B$14)))</f>
        <v>0</v>
      </c>
      <c r="U4" s="133">
        <f>SUBTOTAL(109,U$15:INDEX(U:U,COUNTA($B:$B)+14-COUNTA($B$1:$B$14)))</f>
        <v>0</v>
      </c>
      <c r="V4" s="18" t="e">
        <f>IF(SUM(#REF!)*SUM(#REF!)=0,"",SUM($Y$4)/(SUM(#REF!)*SUM(#REF!)))</f>
        <v>#REF!</v>
      </c>
      <c r="W4" s="110" t="e">
        <f>IF(SUM(#REF!)=0,"",$Z$4/#REF!)</f>
        <v>#REF!</v>
      </c>
      <c r="X4" s="110" t="s">
        <v>692</v>
      </c>
      <c r="Y4" s="32">
        <v>0</v>
      </c>
      <c r="Z4" s="32">
        <v>0</v>
      </c>
      <c r="AA4" s="18" t="str">
        <f>IF(SUM($S4)=0,"",(SUM(#REF!)-$S4)/$S4)</f>
        <v/>
      </c>
      <c r="AB4" s="18" t="str">
        <f>IF(SUM($T4)=0,"",(SUM(#REF!)-$T4)/$T4)</f>
        <v/>
      </c>
    </row>
    <row r="5" spans="1:28">
      <c r="A5" t="s">
        <v>42</v>
      </c>
      <c r="B5" s="5" t="s">
        <v>42</v>
      </c>
      <c r="C5" s="5" t="s">
        <v>42</v>
      </c>
      <c r="D5" s="5" t="s">
        <v>42</v>
      </c>
      <c r="E5" s="5" t="s">
        <v>42</v>
      </c>
      <c r="F5" s="47" t="s">
        <v>42</v>
      </c>
      <c r="G5" s="11" t="s">
        <v>42</v>
      </c>
      <c r="H5" s="11" t="s">
        <v>42</v>
      </c>
      <c r="I5" s="36" t="s">
        <v>42</v>
      </c>
      <c r="J5" s="373" t="s">
        <v>53</v>
      </c>
      <c r="K5" s="373" t="s">
        <v>53</v>
      </c>
      <c r="L5" s="11" t="s">
        <v>42</v>
      </c>
      <c r="M5" s="11" t="s">
        <v>42</v>
      </c>
      <c r="N5" s="401" t="s">
        <v>42</v>
      </c>
      <c r="O5" s="401" t="s">
        <v>42</v>
      </c>
      <c r="P5" s="33" t="s">
        <v>53</v>
      </c>
      <c r="Q5" s="33" t="s">
        <v>53</v>
      </c>
      <c r="R5" s="47" t="s">
        <v>42</v>
      </c>
      <c r="S5" s="36" t="s">
        <v>53</v>
      </c>
      <c r="T5" s="36" t="s">
        <v>53</v>
      </c>
      <c r="U5" s="54" t="s">
        <v>42</v>
      </c>
      <c r="V5" s="11" t="s">
        <v>42</v>
      </c>
      <c r="W5" s="111" t="s">
        <v>42</v>
      </c>
      <c r="X5" s="111" t="s">
        <v>42</v>
      </c>
      <c r="Y5" s="33" t="s">
        <v>53</v>
      </c>
      <c r="Z5" s="33" t="s">
        <v>53</v>
      </c>
      <c r="AA5" s="11" t="s">
        <v>42</v>
      </c>
      <c r="AB5" s="11" t="s">
        <v>42</v>
      </c>
    </row>
    <row r="6" spans="1:28">
      <c r="A6" t="s">
        <v>93</v>
      </c>
      <c r="B6" s="5" t="s">
        <v>93</v>
      </c>
      <c r="C6" s="5" t="s">
        <v>93</v>
      </c>
      <c r="D6" s="5" t="s">
        <v>93</v>
      </c>
      <c r="E6" s="5" t="s">
        <v>93</v>
      </c>
      <c r="F6" s="47" t="s">
        <v>37</v>
      </c>
      <c r="G6" s="11" t="s">
        <v>56</v>
      </c>
      <c r="H6" s="11" t="s">
        <v>56</v>
      </c>
      <c r="I6" s="36" t="s">
        <v>37</v>
      </c>
      <c r="J6" s="373" t="s">
        <v>54</v>
      </c>
      <c r="K6" s="373" t="s">
        <v>54</v>
      </c>
      <c r="L6" s="11" t="s">
        <v>56</v>
      </c>
      <c r="M6" s="11" t="s">
        <v>56</v>
      </c>
      <c r="N6" s="401" t="s">
        <v>55</v>
      </c>
      <c r="O6" s="401" t="s">
        <v>55</v>
      </c>
      <c r="P6" s="33" t="s">
        <v>36</v>
      </c>
      <c r="Q6" s="33" t="s">
        <v>36</v>
      </c>
      <c r="R6" s="47" t="s">
        <v>55</v>
      </c>
      <c r="S6" s="36" t="s">
        <v>54</v>
      </c>
      <c r="T6" s="36" t="s">
        <v>54</v>
      </c>
      <c r="U6" s="54" t="s">
        <v>56</v>
      </c>
      <c r="V6" s="11" t="s">
        <v>56</v>
      </c>
      <c r="W6" s="111" t="s">
        <v>56</v>
      </c>
      <c r="X6" s="111" t="s">
        <v>56</v>
      </c>
      <c r="Y6" s="33" t="s">
        <v>36</v>
      </c>
      <c r="Z6" s="33" t="s">
        <v>36</v>
      </c>
      <c r="AA6" s="11" t="s">
        <v>37</v>
      </c>
      <c r="AB6" s="11" t="s">
        <v>37</v>
      </c>
    </row>
    <row r="7" spans="1:28">
      <c r="A7" t="s">
        <v>52</v>
      </c>
      <c r="B7" s="5" t="s">
        <v>52</v>
      </c>
      <c r="C7" s="5" t="s">
        <v>52</v>
      </c>
      <c r="D7" s="5" t="s">
        <v>52</v>
      </c>
      <c r="E7" s="5" t="s">
        <v>52</v>
      </c>
      <c r="F7" s="47" t="s">
        <v>38</v>
      </c>
      <c r="G7" s="11" t="s">
        <v>682</v>
      </c>
      <c r="H7" s="11" t="s">
        <v>38</v>
      </c>
      <c r="I7" s="36" t="s">
        <v>38</v>
      </c>
      <c r="J7" s="373" t="s">
        <v>38</v>
      </c>
      <c r="K7" s="373" t="s">
        <v>38</v>
      </c>
      <c r="L7" s="11" t="s">
        <v>39</v>
      </c>
      <c r="M7" s="11" t="s">
        <v>39</v>
      </c>
      <c r="N7" s="401" t="s">
        <v>39</v>
      </c>
      <c r="O7" s="401" t="s">
        <v>39</v>
      </c>
      <c r="P7" s="33" t="s">
        <v>38</v>
      </c>
      <c r="Q7" s="33" t="s">
        <v>38</v>
      </c>
      <c r="R7" s="47" t="s">
        <v>38</v>
      </c>
      <c r="S7" s="36" t="s">
        <v>38</v>
      </c>
      <c r="T7" s="36" t="s">
        <v>38</v>
      </c>
      <c r="U7" s="54" t="s">
        <v>38</v>
      </c>
      <c r="V7" s="11" t="s">
        <v>39</v>
      </c>
      <c r="W7" s="111" t="s">
        <v>39</v>
      </c>
      <c r="X7" s="111" t="s">
        <v>39</v>
      </c>
      <c r="Y7" s="33" t="s">
        <v>38</v>
      </c>
      <c r="Z7" s="33" t="s">
        <v>38</v>
      </c>
      <c r="AA7" s="11" t="s">
        <v>39</v>
      </c>
      <c r="AB7" s="11" t="s">
        <v>39</v>
      </c>
    </row>
    <row r="8" spans="1:28">
      <c r="J8" s="404"/>
      <c r="K8" s="404"/>
      <c r="P8" s="349"/>
      <c r="Q8" s="349"/>
      <c r="S8" s="245" t="s">
        <v>96</v>
      </c>
      <c r="T8" s="245" t="s">
        <v>96</v>
      </c>
      <c r="U8" s="408"/>
      <c r="V8" s="129"/>
      <c r="W8" s="409"/>
      <c r="X8" s="409"/>
      <c r="Y8" s="241" t="s">
        <v>96</v>
      </c>
      <c r="Z8" s="241" t="s">
        <v>96</v>
      </c>
      <c r="AA8" s="129"/>
      <c r="AB8" s="129"/>
    </row>
    <row r="9" spans="1:28">
      <c r="J9" s="404"/>
      <c r="K9" s="404"/>
      <c r="P9" s="349"/>
      <c r="Q9" s="349"/>
      <c r="S9" s="245" t="s">
        <v>97</v>
      </c>
      <c r="T9" s="245" t="s">
        <v>97</v>
      </c>
      <c r="U9" s="408"/>
      <c r="V9" s="129"/>
      <c r="W9" s="409"/>
      <c r="X9" s="409"/>
      <c r="Y9" s="241" t="s">
        <v>97</v>
      </c>
      <c r="Z9" s="241" t="s">
        <v>97</v>
      </c>
      <c r="AA9" s="129"/>
      <c r="AB9" s="129"/>
    </row>
    <row r="10" spans="1:28">
      <c r="J10" s="404"/>
      <c r="K10" s="404"/>
      <c r="P10" s="349"/>
      <c r="Q10" s="349"/>
      <c r="S10" s="245" t="s">
        <v>60</v>
      </c>
      <c r="T10" s="245" t="s">
        <v>59</v>
      </c>
      <c r="U10" s="408"/>
      <c r="V10" s="129"/>
      <c r="W10" s="409"/>
      <c r="X10" s="409"/>
      <c r="Y10" s="241" t="s">
        <v>60</v>
      </c>
      <c r="Z10" s="241" t="s">
        <v>59</v>
      </c>
      <c r="AA10" s="129"/>
      <c r="AB10" s="129"/>
    </row>
    <row r="11" spans="1:28">
      <c r="F11" s="47" t="s">
        <v>323</v>
      </c>
      <c r="I11" s="36" t="s">
        <v>323</v>
      </c>
      <c r="J11" s="373" t="s">
        <v>323</v>
      </c>
      <c r="K11" s="373" t="s">
        <v>323</v>
      </c>
      <c r="L11" s="11" t="s">
        <v>323</v>
      </c>
      <c r="M11" s="11" t="s">
        <v>323</v>
      </c>
      <c r="N11" s="401" t="s">
        <v>323</v>
      </c>
      <c r="O11" s="401" t="s">
        <v>323</v>
      </c>
      <c r="P11" s="33" t="s">
        <v>323</v>
      </c>
      <c r="Q11" s="33" t="s">
        <v>323</v>
      </c>
      <c r="R11" s="47" t="s">
        <v>323</v>
      </c>
      <c r="S11" s="36" t="s">
        <v>323</v>
      </c>
      <c r="T11" s="36" t="s">
        <v>323</v>
      </c>
      <c r="U11" s="54" t="s">
        <v>323</v>
      </c>
      <c r="V11" s="11" t="s">
        <v>323</v>
      </c>
      <c r="W11" s="111" t="s">
        <v>323</v>
      </c>
      <c r="X11" s="111" t="s">
        <v>323</v>
      </c>
      <c r="Y11" s="33" t="s">
        <v>323</v>
      </c>
      <c r="Z11" s="33" t="s">
        <v>323</v>
      </c>
      <c r="AA11" s="11" t="s">
        <v>323</v>
      </c>
      <c r="AB11" s="11" t="s">
        <v>323</v>
      </c>
    </row>
    <row r="12" spans="1:28">
      <c r="F12" s="47" t="s">
        <v>94</v>
      </c>
      <c r="I12" s="36" t="s">
        <v>94</v>
      </c>
      <c r="J12" s="373" t="s">
        <v>94</v>
      </c>
      <c r="K12" s="373" t="s">
        <v>94</v>
      </c>
      <c r="L12" s="11" t="s">
        <v>94</v>
      </c>
      <c r="M12" s="11" t="s">
        <v>94</v>
      </c>
      <c r="N12" s="401" t="s">
        <v>94</v>
      </c>
      <c r="O12" s="401" t="s">
        <v>94</v>
      </c>
      <c r="P12" s="33" t="s">
        <v>94</v>
      </c>
      <c r="Q12" s="33" t="s">
        <v>94</v>
      </c>
      <c r="R12" s="47" t="s">
        <v>94</v>
      </c>
      <c r="S12" s="36" t="s">
        <v>94</v>
      </c>
      <c r="T12" s="36" t="s">
        <v>94</v>
      </c>
      <c r="U12" s="54" t="s">
        <v>94</v>
      </c>
      <c r="V12" s="11" t="s">
        <v>94</v>
      </c>
      <c r="W12" s="111" t="s">
        <v>94</v>
      </c>
      <c r="X12" s="111" t="s">
        <v>94</v>
      </c>
      <c r="Y12" s="33" t="s">
        <v>94</v>
      </c>
      <c r="Z12" s="33" t="s">
        <v>94</v>
      </c>
      <c r="AA12" s="11" t="s">
        <v>94</v>
      </c>
      <c r="AB12" s="11" t="s">
        <v>94</v>
      </c>
    </row>
    <row r="14" spans="1:28">
      <c r="A14" s="266" t="s">
        <v>28</v>
      </c>
      <c r="B14" s="187" t="s">
        <v>3</v>
      </c>
      <c r="C14" s="170" t="s">
        <v>17</v>
      </c>
      <c r="D14" s="170" t="s">
        <v>4</v>
      </c>
      <c r="E14" s="170" t="s">
        <v>31</v>
      </c>
      <c r="F14" s="198" t="s">
        <v>147</v>
      </c>
      <c r="G14" s="175" t="s">
        <v>693</v>
      </c>
      <c r="H14" s="175" t="s">
        <v>689</v>
      </c>
      <c r="I14" s="171" t="s">
        <v>148</v>
      </c>
      <c r="J14" s="329" t="s">
        <v>685</v>
      </c>
      <c r="K14" s="329" t="s">
        <v>686</v>
      </c>
      <c r="L14" s="175" t="s">
        <v>388</v>
      </c>
      <c r="M14" s="175" t="s">
        <v>387</v>
      </c>
      <c r="N14" s="402" t="s">
        <v>160</v>
      </c>
      <c r="O14" s="402" t="s">
        <v>159</v>
      </c>
      <c r="P14" s="197" t="s">
        <v>683</v>
      </c>
      <c r="Q14" s="197" t="s">
        <v>684</v>
      </c>
      <c r="R14" s="198" t="s">
        <v>401</v>
      </c>
      <c r="S14" s="174" t="s">
        <v>164</v>
      </c>
      <c r="T14" s="171" t="s">
        <v>163</v>
      </c>
      <c r="U14" s="171" t="s">
        <v>449</v>
      </c>
      <c r="V14" s="175" t="s">
        <v>162</v>
      </c>
      <c r="W14" s="176" t="s">
        <v>161</v>
      </c>
      <c r="X14" s="176" t="s">
        <v>450</v>
      </c>
      <c r="Y14" s="197" t="s">
        <v>166</v>
      </c>
      <c r="Z14" s="197" t="s">
        <v>165</v>
      </c>
      <c r="AA14" s="175" t="s">
        <v>452</v>
      </c>
      <c r="AB14" s="175" t="s">
        <v>451</v>
      </c>
    </row>
    <row r="15" spans="1:28">
      <c r="A15" t="e">
        <f>INDEX(Prioritization!$D:$D,MATCH($B15,Prioritization!$A:$A,0))</f>
        <v>#N/A</v>
      </c>
      <c r="E15" s="5" t="str">
        <f>B15&amp;"|"&amp;C15&amp;"|"&amp;D15</f>
        <v>||</v>
      </c>
      <c r="F15" s="47" t="str" cm="1">
        <f t="array" ref="F15">IFERROR(1/(1/SUM(SUMIFS(Cascade!$AQ:$AQ,Cascade!$B:$B,$B15,Cascade!$C:$C,IF($C15="&lt;15",{"=&lt;01","01-09","10-14"},{"15-24","25-34","35-49","50+"}),Cascade!$D:$D,$D15))),"")</f>
        <v/>
      </c>
      <c r="H15" s="11" t="str">
        <f>IF(SUM($F15)=0,"",IF($G15="","ENTER COMPLETION RATE",ROUND($F15*$G15,0)))</f>
        <v/>
      </c>
      <c r="I15" s="36" t="str" cm="1">
        <f t="array" ref="I15">IFERROR(1/(1/SUM(SUMIFS(Cascade!$AY:$AY,Cascade!$B:$B,$B15,Cascade!$C:$C,IF($C15="&lt;15",{"=&lt;01","01-09","10-14"},{"15-24","25-34","35-49","50+"}),Cascade!$D:$D,$D15))),"")</f>
        <v/>
      </c>
      <c r="L15" s="11">
        <v>1</v>
      </c>
      <c r="M15" s="11">
        <v>1</v>
      </c>
      <c r="P15" s="33" t="str">
        <f>IF(SUM($H15)=0,"",ROUND($H15*$L15,0))</f>
        <v/>
      </c>
      <c r="Q15" s="33" t="str">
        <f>IF(SUM($H15)=0,"",ROUND($H15*$M15,0))</f>
        <v/>
      </c>
      <c r="U15" s="54" t="str">
        <f>IFERROR(1/(1/SUM($R15,$T15,$S15)),"")</f>
        <v/>
      </c>
      <c r="V15" s="11">
        <v>1</v>
      </c>
      <c r="W15" s="111">
        <v>1</v>
      </c>
      <c r="X15" s="111">
        <v>0.9</v>
      </c>
      <c r="Y15" s="33" t="str">
        <f>IF(SUM($P15)=0,"",IF(#REF!="","ENTER ELIGIBILITY RATE",IF($V15 = "","ENTER INITIATION RATE",ROUND($P15*#REF!*$V15*$X15,0))))</f>
        <v/>
      </c>
      <c r="Z15" s="33" t="str">
        <f>IF(SUM($Q15)=0,"",IF($W15="","ENTER INITIATION RATE",ROUND($Q15*$W15*$X15,0)))</f>
        <v/>
      </c>
      <c r="AA15" s="11" t="str">
        <f>IF(SUM($S15)=0,"",(SUM(#REF!)-$S15)/$S15)</f>
        <v/>
      </c>
      <c r="AB15" s="11" t="str">
        <f>IF(SUM($T15)=0,"",(SUM(#REF!)-$T15)/$T15)</f>
        <v/>
      </c>
    </row>
    <row r="16" spans="1:28">
      <c r="J16" s="405" t="s">
        <v>687</v>
      </c>
      <c r="K16" s="405"/>
    </row>
  </sheetData>
  <mergeCells count="1">
    <mergeCell ref="J16:K16"/>
  </mergeCells>
  <conditionalFormatting sqref="L15:Q16 R1:Y1048576 F15:I15 F17:Q1048576 F16:J16 F1:Q14">
    <cfRule type="expression" dxfId="53" priority="22">
      <formula>AND(ISNUMBER(F1),F1&lt;0)</formula>
    </cfRule>
  </conditionalFormatting>
  <conditionalFormatting sqref="J1:O14 J17:O1048576 J16 L15:O16 V1:W1048576">
    <cfRule type="expression" dxfId="52" priority="24">
      <formula>AND(ISNUMBER(J1),J1&gt;1)</formula>
    </cfRule>
  </conditionalFormatting>
  <conditionalFormatting sqref="M1:M1048576 O1:O1048576">
    <cfRule type="expression" dxfId="51" priority="28">
      <formula>AND(SUM(#REF!)&lt;&gt;0,M1="",ROW(M1)&gt;14)</formula>
    </cfRule>
  </conditionalFormatting>
  <conditionalFormatting sqref="J1:L14 J17:L1048576 L15:L16 G1:H1048576 M1:N1048576">
    <cfRule type="expression" dxfId="50" priority="18">
      <formula>AND(SUM(#REF!)&gt;0,G1="",ROW(G1)&gt;14)</formula>
    </cfRule>
  </conditionalFormatting>
  <conditionalFormatting sqref="J1:M14 J17:M1048576 J16 L15:M16">
    <cfRule type="expression" dxfId="49" priority="20">
      <formula>AND(ISNUMBER(J1),ROUND(SUM(J1),2)&lt;100%)</formula>
    </cfRule>
  </conditionalFormatting>
  <conditionalFormatting sqref="G1:H1048576">
    <cfRule type="expression" dxfId="46" priority="16">
      <formula>AND(ISNUMBER(G1),ROUND(SUM(G1),2)&lt;100%)</formula>
    </cfRule>
  </conditionalFormatting>
  <conditionalFormatting sqref="G1:H1048576">
    <cfRule type="expression" dxfId="45" priority="14">
      <formula>AND(ISNUMBER(G1),G1&gt;1)</formula>
    </cfRule>
  </conditionalFormatting>
  <conditionalFormatting sqref="J16">
    <cfRule type="expression" dxfId="44" priority="3901">
      <formula>AND(SUM(#REF!)&gt;0,J16="",ROW(J16)&gt;14)</formula>
    </cfRule>
  </conditionalFormatting>
  <conditionalFormatting sqref="V1:W1048576">
    <cfRule type="expression" dxfId="43" priority="9">
      <formula>AND(ISNUMBER(V1),ROUND(SUM(V1),2)&lt;100%)</formula>
    </cfRule>
  </conditionalFormatting>
  <conditionalFormatting sqref="V1:W1048576">
    <cfRule type="expression" dxfId="42" priority="7">
      <formula>X1="ENTER INITIATION RATE"</formula>
    </cfRule>
  </conditionalFormatting>
  <conditionalFormatting sqref="Z1:Z1048576">
    <cfRule type="expression" dxfId="41" priority="4">
      <formula>AND(ISNUMBER(Z1),Z1&lt;0)</formula>
    </cfRule>
  </conditionalFormatting>
  <conditionalFormatting sqref="X1:X1048576">
    <cfRule type="expression" dxfId="40" priority="1">
      <formula>AND(ISNUMBER(X1),X1&gt;1)</formula>
    </cfRule>
  </conditionalFormatting>
  <conditionalFormatting sqref="X1:X1048576">
    <cfRule type="expression" dxfId="39" priority="3">
      <formula>AND(ISNUMBER(X1),ROUND(SUM(X1),2)&lt;100%)</formula>
    </cfRule>
  </conditionalFormatting>
  <conditionalFormatting sqref="X1:X1048576">
    <cfRule type="expression" dxfId="38" priority="2">
      <formula>Z1="ENTER INITIATION RATE"</formula>
    </cfRule>
  </conditionalFormatting>
  <hyperlinks>
    <hyperlink ref="I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Q15" sqref="Q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22</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428</v>
      </c>
      <c r="P2" s="236" t="s">
        <v>428</v>
      </c>
      <c r="Q2" s="236" t="s">
        <v>428</v>
      </c>
      <c r="R2" s="236" t="s">
        <v>428</v>
      </c>
    </row>
    <row r="3" spans="1:18" ht="117" customHeight="1">
      <c r="A3" s="264"/>
      <c r="B3" s="17"/>
      <c r="C3" s="17"/>
      <c r="D3" s="17"/>
      <c r="E3" s="264"/>
      <c r="F3" s="320" t="s">
        <v>205</v>
      </c>
      <c r="G3" s="61" t="s">
        <v>656</v>
      </c>
      <c r="H3" s="61" t="s">
        <v>639</v>
      </c>
      <c r="I3" s="204" t="s">
        <v>633</v>
      </c>
      <c r="J3" s="204" t="s">
        <v>634</v>
      </c>
      <c r="K3" s="204" t="s">
        <v>635</v>
      </c>
      <c r="L3" s="138" t="s">
        <v>636</v>
      </c>
      <c r="M3" s="204" t="s">
        <v>637</v>
      </c>
      <c r="N3" s="230" t="s">
        <v>638</v>
      </c>
      <c r="O3" s="230" t="s">
        <v>501</v>
      </c>
      <c r="P3" s="230" t="s">
        <v>502</v>
      </c>
      <c r="Q3" s="230" t="s">
        <v>503</v>
      </c>
      <c r="R3" s="230" t="s">
        <v>504</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61" t="s">
        <v>447</v>
      </c>
      <c r="H8" s="254" t="s">
        <v>335</v>
      </c>
      <c r="I8" s="129"/>
      <c r="J8" s="129"/>
      <c r="K8" s="129"/>
      <c r="L8" s="129"/>
      <c r="M8" s="129"/>
      <c r="N8" s="33"/>
      <c r="O8" s="253" t="s">
        <v>333</v>
      </c>
      <c r="P8" s="253" t="s">
        <v>331</v>
      </c>
      <c r="Q8" s="241" t="s">
        <v>335</v>
      </c>
      <c r="R8" s="241" t="s">
        <v>335</v>
      </c>
    </row>
    <row r="9" spans="1:18">
      <c r="B9" s="5"/>
      <c r="C9" s="5"/>
      <c r="D9" s="5"/>
      <c r="F9" s="77"/>
      <c r="G9" s="261" t="s">
        <v>448</v>
      </c>
      <c r="H9" s="254" t="s">
        <v>336</v>
      </c>
      <c r="I9" s="129"/>
      <c r="J9" s="129"/>
      <c r="K9" s="129"/>
      <c r="L9" s="129"/>
      <c r="M9" s="129"/>
      <c r="N9" s="33"/>
      <c r="O9" s="253" t="s">
        <v>334</v>
      </c>
      <c r="P9" s="253" t="s">
        <v>332</v>
      </c>
      <c r="Q9" s="241" t="s">
        <v>336</v>
      </c>
      <c r="R9" s="241" t="s">
        <v>336</v>
      </c>
    </row>
    <row r="10" spans="1:18">
      <c r="B10" s="5"/>
      <c r="C10" s="5"/>
      <c r="D10" s="5"/>
      <c r="F10" s="77"/>
      <c r="G10" s="262"/>
      <c r="H10" s="245"/>
      <c r="I10" s="129"/>
      <c r="J10" s="129"/>
      <c r="K10" s="129"/>
      <c r="L10" s="129"/>
      <c r="M10" s="129"/>
      <c r="N10" s="33"/>
      <c r="O10" s="241"/>
      <c r="P10" s="241"/>
      <c r="Q10" s="241" t="s">
        <v>77</v>
      </c>
      <c r="R10" s="241" t="s">
        <v>76</v>
      </c>
    </row>
    <row r="11" spans="1:18">
      <c r="B11" s="5"/>
      <c r="C11" s="5"/>
      <c r="D11" s="5"/>
      <c r="F11" s="77"/>
      <c r="G11" s="87" t="s">
        <v>324</v>
      </c>
      <c r="H11" s="36" t="s">
        <v>324</v>
      </c>
      <c r="I11" s="19" t="s">
        <v>324</v>
      </c>
      <c r="J11" s="19" t="s">
        <v>325</v>
      </c>
      <c r="K11" s="19" t="s">
        <v>326</v>
      </c>
      <c r="L11" s="19" t="s">
        <v>324</v>
      </c>
      <c r="M11" s="11" t="s">
        <v>324</v>
      </c>
      <c r="N11" s="33" t="s">
        <v>324</v>
      </c>
      <c r="O11" s="33" t="s">
        <v>325</v>
      </c>
      <c r="P11" s="33" t="s">
        <v>326</v>
      </c>
      <c r="Q11" s="33" t="s">
        <v>324</v>
      </c>
      <c r="R11" s="33" t="s">
        <v>324</v>
      </c>
    </row>
    <row r="12" spans="1:18">
      <c r="B12" s="5"/>
      <c r="C12" s="5"/>
      <c r="D12" s="5"/>
      <c r="F12" s="77"/>
      <c r="G12" s="87" t="s">
        <v>94</v>
      </c>
      <c r="H12" s="36" t="s">
        <v>94</v>
      </c>
      <c r="I12" s="19" t="s">
        <v>94</v>
      </c>
      <c r="J12" s="19" t="s">
        <v>321</v>
      </c>
      <c r="K12" s="19" t="s">
        <v>94</v>
      </c>
      <c r="L12" s="19" t="s">
        <v>94</v>
      </c>
      <c r="M12" s="11" t="s">
        <v>94</v>
      </c>
      <c r="N12" s="33" t="s">
        <v>94</v>
      </c>
      <c r="O12" s="33" t="s">
        <v>321</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6" t="s">
        <v>28</v>
      </c>
      <c r="B14" s="187" t="s">
        <v>3</v>
      </c>
      <c r="C14" s="187" t="s">
        <v>17</v>
      </c>
      <c r="D14" s="187" t="s">
        <v>4</v>
      </c>
      <c r="E14" s="266" t="s">
        <v>31</v>
      </c>
      <c r="F14" s="321" t="s">
        <v>225</v>
      </c>
      <c r="G14" s="217" t="s">
        <v>240</v>
      </c>
      <c r="H14" s="174" t="s">
        <v>180</v>
      </c>
      <c r="I14" s="175" t="s">
        <v>228</v>
      </c>
      <c r="J14" s="175" t="s">
        <v>229</v>
      </c>
      <c r="K14" s="175" t="s">
        <v>231</v>
      </c>
      <c r="L14" s="175" t="s">
        <v>230</v>
      </c>
      <c r="M14" s="175" t="s">
        <v>232</v>
      </c>
      <c r="N14" s="197" t="s">
        <v>234</v>
      </c>
      <c r="O14" s="197" t="s">
        <v>204</v>
      </c>
      <c r="P14" s="197" t="s">
        <v>235</v>
      </c>
      <c r="Q14" s="197" t="s">
        <v>233</v>
      </c>
      <c r="R14" s="197" t="s">
        <v>181</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H15" sqref="H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15</v>
      </c>
      <c r="D1" s="209"/>
      <c r="E1" s="211"/>
      <c r="F1" s="211"/>
      <c r="G1" s="209"/>
      <c r="H1" s="209"/>
    </row>
    <row r="2" spans="1:8" s="13" customFormat="1" ht="18">
      <c r="B2" s="2"/>
      <c r="C2" s="49"/>
      <c r="D2" s="34"/>
      <c r="E2" s="3"/>
      <c r="F2" s="3"/>
      <c r="G2" s="236" t="s">
        <v>428</v>
      </c>
      <c r="H2" s="236" t="s">
        <v>428</v>
      </c>
    </row>
    <row r="3" spans="1:8" ht="117" customHeight="1">
      <c r="C3" s="63" t="s">
        <v>640</v>
      </c>
      <c r="D3" s="61" t="s">
        <v>641</v>
      </c>
      <c r="E3" s="204" t="s">
        <v>389</v>
      </c>
      <c r="F3" s="204" t="s">
        <v>390</v>
      </c>
      <c r="G3" s="30" t="s">
        <v>507</v>
      </c>
      <c r="H3" s="30" t="s">
        <v>508</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42</v>
      </c>
      <c r="B5" s="15" t="s">
        <v>42</v>
      </c>
      <c r="C5" s="47" t="s">
        <v>53</v>
      </c>
      <c r="D5" s="36" t="s">
        <v>53</v>
      </c>
      <c r="E5" s="11" t="s">
        <v>42</v>
      </c>
      <c r="F5" s="11" t="s">
        <v>42</v>
      </c>
      <c r="G5" s="33" t="s">
        <v>53</v>
      </c>
      <c r="H5" s="33" t="s">
        <v>53</v>
      </c>
    </row>
    <row r="6" spans="1:8">
      <c r="A6" s="265" t="s">
        <v>93</v>
      </c>
      <c r="B6" s="15" t="s">
        <v>93</v>
      </c>
      <c r="C6" s="47" t="s">
        <v>54</v>
      </c>
      <c r="D6" s="36" t="s">
        <v>54</v>
      </c>
      <c r="E6" s="11" t="s">
        <v>56</v>
      </c>
      <c r="F6" s="11" t="s">
        <v>56</v>
      </c>
      <c r="G6" s="33" t="s">
        <v>36</v>
      </c>
      <c r="H6" s="33" t="s">
        <v>36</v>
      </c>
    </row>
    <row r="7" spans="1:8">
      <c r="A7" s="265" t="s">
        <v>52</v>
      </c>
      <c r="B7" s="15" t="s">
        <v>52</v>
      </c>
      <c r="C7" s="47" t="s">
        <v>38</v>
      </c>
      <c r="D7" s="36" t="s">
        <v>38</v>
      </c>
      <c r="E7" s="11" t="s">
        <v>39</v>
      </c>
      <c r="F7" s="11" t="s">
        <v>39</v>
      </c>
      <c r="G7" s="33" t="s">
        <v>38</v>
      </c>
      <c r="H7" s="33" t="s">
        <v>38</v>
      </c>
    </row>
    <row r="8" spans="1:8">
      <c r="A8" s="265"/>
      <c r="B8" s="15"/>
      <c r="C8" s="247" t="s">
        <v>89</v>
      </c>
      <c r="D8" s="245" t="s">
        <v>89</v>
      </c>
      <c r="E8" s="129"/>
      <c r="F8" s="129"/>
      <c r="G8" s="241" t="s">
        <v>89</v>
      </c>
      <c r="H8" s="241" t="s">
        <v>89</v>
      </c>
    </row>
    <row r="9" spans="1:8">
      <c r="A9" s="265"/>
      <c r="B9" s="15"/>
      <c r="C9" s="247" t="s">
        <v>90</v>
      </c>
      <c r="D9" s="245" t="s">
        <v>90</v>
      </c>
      <c r="E9" s="129"/>
      <c r="F9" s="129"/>
      <c r="G9" s="241" t="s">
        <v>90</v>
      </c>
      <c r="H9" s="241" t="s">
        <v>90</v>
      </c>
    </row>
    <row r="10" spans="1:8">
      <c r="A10" s="265"/>
      <c r="B10" s="15"/>
      <c r="C10" s="247" t="s">
        <v>91</v>
      </c>
      <c r="D10" s="245" t="s">
        <v>92</v>
      </c>
      <c r="E10" s="129"/>
      <c r="F10" s="129"/>
      <c r="G10" s="241" t="s">
        <v>91</v>
      </c>
      <c r="H10" s="241" t="s">
        <v>92</v>
      </c>
    </row>
    <row r="11" spans="1:8">
      <c r="A11" s="265"/>
      <c r="B11" s="15"/>
    </row>
    <row r="12" spans="1:8">
      <c r="A12" s="265"/>
      <c r="B12" s="15"/>
    </row>
    <row r="13" spans="1:8">
      <c r="A13" s="265"/>
      <c r="B13" s="15"/>
    </row>
    <row r="14" spans="1:8">
      <c r="A14" s="266" t="s">
        <v>28</v>
      </c>
      <c r="B14" s="187" t="s">
        <v>3</v>
      </c>
      <c r="C14" s="198" t="s">
        <v>184</v>
      </c>
      <c r="D14" s="200" t="s">
        <v>185</v>
      </c>
      <c r="E14" s="199" t="s">
        <v>223</v>
      </c>
      <c r="F14" s="199" t="s">
        <v>224</v>
      </c>
      <c r="G14" s="201" t="s">
        <v>186</v>
      </c>
      <c r="H14" s="201" t="s">
        <v>187</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H14" sqref="H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193</v>
      </c>
      <c r="B1" s="4"/>
      <c r="C1" s="1"/>
      <c r="D1" s="1"/>
      <c r="E1" s="1"/>
      <c r="F1" s="161" t="s">
        <v>194</v>
      </c>
      <c r="G1" s="160"/>
      <c r="H1" s="168"/>
      <c r="I1" s="160"/>
      <c r="J1" s="161"/>
      <c r="K1" s="160"/>
      <c r="L1" s="160"/>
      <c r="M1" s="160"/>
      <c r="N1" s="160"/>
      <c r="O1" s="160"/>
      <c r="P1" s="160"/>
      <c r="Q1" s="165"/>
      <c r="R1" s="165"/>
      <c r="S1" s="165"/>
      <c r="T1" s="161"/>
      <c r="U1" s="161"/>
    </row>
    <row r="2" spans="1:21" s="21" customFormat="1" ht="18">
      <c r="A2" s="396" t="s">
        <v>391</v>
      </c>
      <c r="B2" s="393"/>
      <c r="C2" s="2"/>
      <c r="D2" s="2"/>
      <c r="E2" s="2"/>
      <c r="F2" s="34"/>
      <c r="G2" s="34"/>
      <c r="H2" s="322"/>
      <c r="I2" s="34"/>
      <c r="J2" s="236"/>
      <c r="K2" s="34"/>
      <c r="L2" s="34"/>
      <c r="M2" s="34"/>
      <c r="N2" s="34"/>
      <c r="O2" s="34"/>
      <c r="P2" s="34"/>
      <c r="Q2" s="3"/>
      <c r="R2" s="3"/>
      <c r="S2" s="3"/>
      <c r="T2" s="236" t="s">
        <v>428</v>
      </c>
      <c r="U2" s="236" t="s">
        <v>428</v>
      </c>
    </row>
    <row r="3" spans="1:21" ht="117" customHeight="1" thickBot="1">
      <c r="A3" s="394"/>
      <c r="B3" s="395"/>
      <c r="C3" s="17"/>
      <c r="D3" s="17"/>
      <c r="E3" s="17"/>
      <c r="F3" s="338" t="s">
        <v>648</v>
      </c>
      <c r="G3" s="338" t="s">
        <v>649</v>
      </c>
      <c r="H3" s="339" t="s">
        <v>642</v>
      </c>
      <c r="I3" s="220" t="s">
        <v>643</v>
      </c>
      <c r="J3" s="61" t="s">
        <v>650</v>
      </c>
      <c r="K3" s="220" t="s">
        <v>644</v>
      </c>
      <c r="L3" s="61" t="s">
        <v>657</v>
      </c>
      <c r="M3" s="61" t="s">
        <v>658</v>
      </c>
      <c r="N3" s="61" t="s">
        <v>659</v>
      </c>
      <c r="O3" s="61" t="s">
        <v>660</v>
      </c>
      <c r="P3" s="61" t="s">
        <v>661</v>
      </c>
      <c r="Q3" s="132" t="s">
        <v>662</v>
      </c>
      <c r="R3" s="182" t="s">
        <v>481</v>
      </c>
      <c r="S3" s="182" t="s">
        <v>645</v>
      </c>
      <c r="T3" s="230" t="s">
        <v>646</v>
      </c>
      <c r="U3" s="230" t="s">
        <v>647</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5" t="s">
        <v>337</v>
      </c>
      <c r="L8" s="245" t="s">
        <v>199</v>
      </c>
      <c r="M8" s="245" t="s">
        <v>198</v>
      </c>
      <c r="N8" s="245" t="s">
        <v>197</v>
      </c>
      <c r="O8" s="245" t="s">
        <v>196</v>
      </c>
      <c r="Q8" s="147"/>
      <c r="R8" s="147"/>
      <c r="S8" s="147"/>
      <c r="T8" s="241" t="s">
        <v>337</v>
      </c>
      <c r="U8" s="241" t="s">
        <v>338</v>
      </c>
    </row>
    <row r="9" spans="1:21">
      <c r="J9" s="245"/>
      <c r="L9" s="254"/>
      <c r="M9" s="254"/>
      <c r="N9" s="254"/>
      <c r="O9" s="254"/>
      <c r="P9" s="89"/>
      <c r="Q9" s="340"/>
      <c r="R9" s="147"/>
      <c r="S9" s="147"/>
      <c r="T9" s="241"/>
      <c r="U9" s="241"/>
    </row>
    <row r="10" spans="1:21">
      <c r="J10" s="245" t="s">
        <v>340</v>
      </c>
      <c r="L10" s="245" t="s">
        <v>394</v>
      </c>
      <c r="M10" s="245" t="s">
        <v>392</v>
      </c>
      <c r="N10" s="245" t="s">
        <v>395</v>
      </c>
      <c r="O10" s="245" t="s">
        <v>393</v>
      </c>
      <c r="Q10" s="147"/>
      <c r="R10" s="147"/>
      <c r="S10" s="147"/>
      <c r="T10" s="241" t="s">
        <v>340</v>
      </c>
      <c r="U10" s="241" t="s">
        <v>341</v>
      </c>
    </row>
    <row r="11" spans="1:21">
      <c r="F11" s="36" t="s">
        <v>195</v>
      </c>
      <c r="G11" s="36" t="s">
        <v>195</v>
      </c>
      <c r="H11" s="19" t="s">
        <v>195</v>
      </c>
      <c r="I11" s="36" t="s">
        <v>195</v>
      </c>
      <c r="J11" s="36" t="s">
        <v>195</v>
      </c>
      <c r="K11" s="36" t="s">
        <v>195</v>
      </c>
      <c r="L11" s="36" t="s">
        <v>195</v>
      </c>
      <c r="M11" s="36" t="s">
        <v>195</v>
      </c>
      <c r="N11" s="36" t="s">
        <v>195</v>
      </c>
      <c r="O11" s="36" t="s">
        <v>195</v>
      </c>
      <c r="P11" s="36" t="s">
        <v>195</v>
      </c>
      <c r="Q11" s="86" t="s">
        <v>195</v>
      </c>
      <c r="R11" s="19" t="s">
        <v>195</v>
      </c>
      <c r="S11" s="19" t="s">
        <v>195</v>
      </c>
      <c r="T11" s="33" t="s">
        <v>195</v>
      </c>
      <c r="U11" s="33" t="s">
        <v>195</v>
      </c>
    </row>
    <row r="12" spans="1:21">
      <c r="F12" s="36" t="s">
        <v>321</v>
      </c>
      <c r="G12" s="36" t="s">
        <v>321</v>
      </c>
      <c r="H12" s="19" t="s">
        <v>321</v>
      </c>
      <c r="I12" s="36" t="s">
        <v>321</v>
      </c>
      <c r="J12" s="36" t="s">
        <v>321</v>
      </c>
      <c r="K12" s="36" t="s">
        <v>321</v>
      </c>
      <c r="L12" s="36" t="s">
        <v>321</v>
      </c>
      <c r="M12" s="36" t="s">
        <v>321</v>
      </c>
      <c r="N12" s="36" t="s">
        <v>321</v>
      </c>
      <c r="O12" s="36" t="s">
        <v>321</v>
      </c>
      <c r="P12" s="36" t="s">
        <v>321</v>
      </c>
      <c r="Q12" s="86" t="s">
        <v>321</v>
      </c>
      <c r="R12" s="19" t="s">
        <v>321</v>
      </c>
      <c r="S12" s="19" t="s">
        <v>321</v>
      </c>
      <c r="T12" s="33" t="s">
        <v>321</v>
      </c>
      <c r="U12" s="33" t="s">
        <v>321</v>
      </c>
    </row>
    <row r="14" spans="1:21">
      <c r="A14" s="268" t="s">
        <v>28</v>
      </c>
      <c r="B14" s="170" t="s">
        <v>3</v>
      </c>
      <c r="C14" s="170" t="s">
        <v>17</v>
      </c>
      <c r="D14" s="170" t="s">
        <v>4</v>
      </c>
      <c r="E14" s="170" t="s">
        <v>31</v>
      </c>
      <c r="F14" s="174" t="s">
        <v>134</v>
      </c>
      <c r="G14" s="174" t="s">
        <v>226</v>
      </c>
      <c r="H14" s="175" t="s">
        <v>476</v>
      </c>
      <c r="I14" s="174" t="s">
        <v>477</v>
      </c>
      <c r="J14" s="197" t="s">
        <v>474</v>
      </c>
      <c r="K14" s="174" t="s">
        <v>478</v>
      </c>
      <c r="L14" s="174" t="s">
        <v>200</v>
      </c>
      <c r="M14" s="174" t="s">
        <v>201</v>
      </c>
      <c r="N14" s="174" t="s">
        <v>202</v>
      </c>
      <c r="O14" s="174" t="s">
        <v>203</v>
      </c>
      <c r="P14" s="174" t="s">
        <v>346</v>
      </c>
      <c r="Q14" s="175" t="s">
        <v>345</v>
      </c>
      <c r="R14" s="175" t="s">
        <v>347</v>
      </c>
      <c r="S14" s="175" t="s">
        <v>227</v>
      </c>
      <c r="T14" s="197" t="s">
        <v>206</v>
      </c>
      <c r="U14" s="197" t="s">
        <v>207</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373</v>
      </c>
      <c r="B1" s="4"/>
      <c r="C1" s="195" t="s">
        <v>14</v>
      </c>
      <c r="D1" s="161"/>
      <c r="E1" s="212"/>
      <c r="F1" s="213"/>
      <c r="G1" s="161"/>
      <c r="H1" s="161"/>
      <c r="I1" s="161"/>
      <c r="J1" s="161"/>
      <c r="K1" s="195" t="s">
        <v>0</v>
      </c>
      <c r="L1" s="212"/>
      <c r="M1" s="213"/>
      <c r="N1" s="161"/>
      <c r="O1" s="161"/>
      <c r="P1" s="161"/>
      <c r="Q1" s="161"/>
      <c r="R1" s="195" t="s">
        <v>1</v>
      </c>
      <c r="S1" s="212"/>
      <c r="T1" s="213"/>
      <c r="U1" s="161"/>
      <c r="V1" s="161"/>
      <c r="W1" s="161"/>
      <c r="X1" s="161"/>
      <c r="Y1" s="195" t="s">
        <v>24</v>
      </c>
      <c r="Z1" s="212"/>
      <c r="AA1" s="213"/>
      <c r="AB1" s="161"/>
      <c r="AC1" s="161"/>
      <c r="AD1" s="161"/>
      <c r="AE1" s="161"/>
      <c r="AF1" s="195" t="s">
        <v>23</v>
      </c>
      <c r="AG1" s="212"/>
      <c r="AH1" s="213"/>
      <c r="AI1" s="161"/>
      <c r="AJ1" s="161"/>
      <c r="AK1" s="161"/>
      <c r="AL1" s="161"/>
      <c r="AM1" s="195" t="s">
        <v>253</v>
      </c>
      <c r="AN1" s="212"/>
      <c r="AO1" s="213"/>
      <c r="AP1" s="161"/>
      <c r="AQ1" s="161"/>
      <c r="AR1" s="161"/>
      <c r="AS1" s="161"/>
      <c r="AT1" s="195" t="s">
        <v>254</v>
      </c>
      <c r="AU1" s="212"/>
      <c r="AV1" s="213"/>
      <c r="AW1" s="161"/>
      <c r="AX1" s="161"/>
      <c r="AY1" s="161"/>
      <c r="AZ1" s="161"/>
      <c r="BA1" s="195" t="s">
        <v>98</v>
      </c>
      <c r="BB1" s="212"/>
      <c r="BC1" s="213"/>
      <c r="BD1" s="161"/>
      <c r="BE1" s="161"/>
      <c r="BF1" s="161"/>
      <c r="BG1" s="161"/>
    </row>
    <row r="2" spans="1:59" s="21" customFormat="1" ht="18">
      <c r="A2" s="396" t="s">
        <v>402</v>
      </c>
      <c r="B2" s="393"/>
      <c r="C2" s="51" t="s">
        <v>342</v>
      </c>
      <c r="D2" s="53"/>
      <c r="E2" s="104"/>
      <c r="F2" s="97" t="s">
        <v>252</v>
      </c>
      <c r="G2" s="29"/>
      <c r="H2" s="29"/>
      <c r="I2" s="112"/>
      <c r="J2" s="29"/>
      <c r="K2" s="51" t="s">
        <v>342</v>
      </c>
      <c r="L2" s="104"/>
      <c r="M2" s="97" t="s">
        <v>252</v>
      </c>
      <c r="N2" s="29"/>
      <c r="O2" s="29"/>
      <c r="P2" s="112"/>
      <c r="Q2" s="29"/>
      <c r="R2" s="51" t="s">
        <v>342</v>
      </c>
      <c r="S2" s="104"/>
      <c r="T2" s="97" t="s">
        <v>252</v>
      </c>
      <c r="U2" s="29"/>
      <c r="V2" s="29"/>
      <c r="W2" s="112"/>
      <c r="X2" s="29"/>
      <c r="Y2" s="51" t="s">
        <v>342</v>
      </c>
      <c r="Z2" s="104"/>
      <c r="AA2" s="97" t="s">
        <v>252</v>
      </c>
      <c r="AB2" s="29"/>
      <c r="AC2" s="29"/>
      <c r="AD2" s="112"/>
      <c r="AE2" s="29"/>
      <c r="AF2" s="51" t="s">
        <v>342</v>
      </c>
      <c r="AG2" s="104"/>
      <c r="AH2" s="97" t="s">
        <v>252</v>
      </c>
      <c r="AI2" s="29"/>
      <c r="AJ2" s="29"/>
      <c r="AK2" s="112"/>
      <c r="AL2" s="29"/>
      <c r="AM2" s="51" t="s">
        <v>342</v>
      </c>
      <c r="AN2" s="104"/>
      <c r="AO2" s="97" t="s">
        <v>252</v>
      </c>
      <c r="AP2" s="29"/>
      <c r="AQ2" s="29"/>
      <c r="AR2" s="112"/>
      <c r="AS2" s="29"/>
      <c r="AT2" s="51" t="s">
        <v>342</v>
      </c>
      <c r="AU2" s="104"/>
      <c r="AV2" s="97" t="s">
        <v>252</v>
      </c>
      <c r="AW2" s="29"/>
      <c r="AX2" s="29"/>
      <c r="AY2" s="112"/>
      <c r="AZ2" s="29"/>
      <c r="BA2" s="51" t="s">
        <v>342</v>
      </c>
      <c r="BB2" s="104"/>
      <c r="BC2" s="97" t="s">
        <v>252</v>
      </c>
      <c r="BD2" s="29"/>
      <c r="BE2" s="29"/>
      <c r="BF2" s="112"/>
      <c r="BG2" s="29"/>
    </row>
    <row r="3" spans="1:59" ht="117" customHeight="1" thickBot="1">
      <c r="A3" s="394"/>
      <c r="B3" s="395"/>
      <c r="C3" s="114" t="s">
        <v>510</v>
      </c>
      <c r="D3" s="118" t="s">
        <v>511</v>
      </c>
      <c r="E3" s="120" t="s">
        <v>512</v>
      </c>
      <c r="F3" s="151" t="s">
        <v>242</v>
      </c>
      <c r="G3" s="141" t="s">
        <v>243</v>
      </c>
      <c r="H3" s="141" t="s">
        <v>246</v>
      </c>
      <c r="I3" s="31" t="s">
        <v>244</v>
      </c>
      <c r="J3" s="31" t="s">
        <v>245</v>
      </c>
      <c r="K3" s="114" t="s">
        <v>510</v>
      </c>
      <c r="L3" s="120" t="s">
        <v>512</v>
      </c>
      <c r="M3" s="151" t="s">
        <v>242</v>
      </c>
      <c r="N3" s="141" t="s">
        <v>243</v>
      </c>
      <c r="O3" s="141" t="s">
        <v>246</v>
      </c>
      <c r="P3" s="31" t="s">
        <v>244</v>
      </c>
      <c r="Q3" s="31" t="s">
        <v>245</v>
      </c>
      <c r="R3" s="114" t="s">
        <v>510</v>
      </c>
      <c r="S3" s="120" t="s">
        <v>512</v>
      </c>
      <c r="T3" s="151" t="s">
        <v>242</v>
      </c>
      <c r="U3" s="141" t="s">
        <v>243</v>
      </c>
      <c r="V3" s="141" t="s">
        <v>246</v>
      </c>
      <c r="W3" s="31" t="s">
        <v>244</v>
      </c>
      <c r="X3" s="31" t="s">
        <v>245</v>
      </c>
      <c r="Y3" s="114" t="s">
        <v>510</v>
      </c>
      <c r="Z3" s="120" t="s">
        <v>512</v>
      </c>
      <c r="AA3" s="151" t="s">
        <v>242</v>
      </c>
      <c r="AB3" s="141" t="s">
        <v>243</v>
      </c>
      <c r="AC3" s="141" t="s">
        <v>246</v>
      </c>
      <c r="AD3" s="31" t="s">
        <v>244</v>
      </c>
      <c r="AE3" s="31" t="s">
        <v>245</v>
      </c>
      <c r="AF3" s="114" t="s">
        <v>510</v>
      </c>
      <c r="AG3" s="120" t="s">
        <v>512</v>
      </c>
      <c r="AH3" s="151" t="s">
        <v>242</v>
      </c>
      <c r="AI3" s="141" t="s">
        <v>243</v>
      </c>
      <c r="AJ3" s="141" t="s">
        <v>246</v>
      </c>
      <c r="AK3" s="31" t="s">
        <v>244</v>
      </c>
      <c r="AL3" s="31" t="s">
        <v>245</v>
      </c>
      <c r="AM3" s="114" t="s">
        <v>510</v>
      </c>
      <c r="AN3" s="120" t="s">
        <v>512</v>
      </c>
      <c r="AO3" s="151" t="s">
        <v>242</v>
      </c>
      <c r="AP3" s="141" t="s">
        <v>243</v>
      </c>
      <c r="AQ3" s="141" t="s">
        <v>246</v>
      </c>
      <c r="AR3" s="31" t="s">
        <v>244</v>
      </c>
      <c r="AS3" s="31" t="s">
        <v>245</v>
      </c>
      <c r="AT3" s="114" t="s">
        <v>510</v>
      </c>
      <c r="AU3" s="120" t="s">
        <v>512</v>
      </c>
      <c r="AV3" s="151" t="s">
        <v>242</v>
      </c>
      <c r="AW3" s="141" t="s">
        <v>243</v>
      </c>
      <c r="AX3" s="141" t="s">
        <v>246</v>
      </c>
      <c r="AY3" s="31" t="s">
        <v>244</v>
      </c>
      <c r="AZ3" s="31" t="s">
        <v>245</v>
      </c>
      <c r="BA3" s="114" t="s">
        <v>510</v>
      </c>
      <c r="BB3" s="120" t="s">
        <v>512</v>
      </c>
      <c r="BC3" s="151" t="s">
        <v>242</v>
      </c>
      <c r="BD3" s="141" t="s">
        <v>243</v>
      </c>
      <c r="BE3" s="141" t="s">
        <v>246</v>
      </c>
      <c r="BF3" s="31" t="s">
        <v>244</v>
      </c>
      <c r="BG3" s="31" t="s">
        <v>245</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28</v>
      </c>
      <c r="B14" s="187" t="s">
        <v>3</v>
      </c>
      <c r="C14" s="198" t="s">
        <v>270</v>
      </c>
      <c r="D14" s="171" t="s">
        <v>349</v>
      </c>
      <c r="E14" s="218" t="s">
        <v>271</v>
      </c>
      <c r="F14" s="219" t="s">
        <v>272</v>
      </c>
      <c r="G14" s="177" t="s">
        <v>273</v>
      </c>
      <c r="H14" s="177" t="s">
        <v>274</v>
      </c>
      <c r="I14" s="197" t="s">
        <v>275</v>
      </c>
      <c r="J14" s="197" t="s">
        <v>276</v>
      </c>
      <c r="K14" s="198" t="s">
        <v>277</v>
      </c>
      <c r="L14" s="218" t="s">
        <v>278</v>
      </c>
      <c r="M14" s="219" t="s">
        <v>265</v>
      </c>
      <c r="N14" s="177" t="s">
        <v>266</v>
      </c>
      <c r="O14" s="177" t="s">
        <v>267</v>
      </c>
      <c r="P14" s="197" t="s">
        <v>268</v>
      </c>
      <c r="Q14" s="197" t="s">
        <v>269</v>
      </c>
      <c r="R14" s="198" t="s">
        <v>279</v>
      </c>
      <c r="S14" s="218" t="s">
        <v>280</v>
      </c>
      <c r="T14" s="219" t="s">
        <v>281</v>
      </c>
      <c r="U14" s="177" t="s">
        <v>282</v>
      </c>
      <c r="V14" s="177" t="s">
        <v>283</v>
      </c>
      <c r="W14" s="197" t="s">
        <v>284</v>
      </c>
      <c r="X14" s="197" t="s">
        <v>285</v>
      </c>
      <c r="Y14" s="198" t="s">
        <v>286</v>
      </c>
      <c r="Z14" s="218" t="s">
        <v>287</v>
      </c>
      <c r="AA14" s="219" t="s">
        <v>288</v>
      </c>
      <c r="AB14" s="177" t="s">
        <v>289</v>
      </c>
      <c r="AC14" s="177" t="s">
        <v>290</v>
      </c>
      <c r="AD14" s="197" t="s">
        <v>291</v>
      </c>
      <c r="AE14" s="197" t="s">
        <v>292</v>
      </c>
      <c r="AF14" s="198" t="s">
        <v>293</v>
      </c>
      <c r="AG14" s="218" t="s">
        <v>294</v>
      </c>
      <c r="AH14" s="219" t="s">
        <v>295</v>
      </c>
      <c r="AI14" s="177" t="s">
        <v>296</v>
      </c>
      <c r="AJ14" s="177" t="s">
        <v>297</v>
      </c>
      <c r="AK14" s="197" t="s">
        <v>298</v>
      </c>
      <c r="AL14" s="197" t="s">
        <v>299</v>
      </c>
      <c r="AM14" s="198" t="s">
        <v>300</v>
      </c>
      <c r="AN14" s="218" t="s">
        <v>301</v>
      </c>
      <c r="AO14" s="219" t="s">
        <v>302</v>
      </c>
      <c r="AP14" s="177" t="s">
        <v>303</v>
      </c>
      <c r="AQ14" s="177" t="s">
        <v>304</v>
      </c>
      <c r="AR14" s="197" t="s">
        <v>305</v>
      </c>
      <c r="AS14" s="197" t="s">
        <v>306</v>
      </c>
      <c r="AT14" s="198" t="s">
        <v>307</v>
      </c>
      <c r="AU14" s="218" t="s">
        <v>308</v>
      </c>
      <c r="AV14" s="219" t="s">
        <v>309</v>
      </c>
      <c r="AW14" s="177" t="s">
        <v>310</v>
      </c>
      <c r="AX14" s="177" t="s">
        <v>311</v>
      </c>
      <c r="AY14" s="197" t="s">
        <v>312</v>
      </c>
      <c r="AZ14" s="197" t="s">
        <v>313</v>
      </c>
      <c r="BA14" s="198" t="s">
        <v>314</v>
      </c>
      <c r="BB14" s="218" t="s">
        <v>315</v>
      </c>
      <c r="BC14" s="219" t="s">
        <v>316</v>
      </c>
      <c r="BD14" s="177" t="s">
        <v>317</v>
      </c>
      <c r="BE14" s="177" t="s">
        <v>318</v>
      </c>
      <c r="BF14" s="197" t="s">
        <v>319</v>
      </c>
      <c r="BG14" s="197" t="s">
        <v>320</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2024-09-26T20:25:55Z</dcterms:modified>
</cp:coreProperties>
</file>