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48DD7D4D-42A5-9349-914B-EA9B799457ED}" xr6:coauthVersionLast="47" xr6:coauthVersionMax="47" xr10:uidLastSave="{00000000-0000-0000-0000-000000000000}"/>
  <bookViews>
    <workbookView xWindow="0" yWindow="500" windowWidth="28800" windowHeight="17500" firstSheet="3" activeTab="4"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KP!$B$14:$I$66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N15" i="13"/>
  <c r="BQ19" i="49"/>
  <c r="Q15" i="13"/>
  <c r="P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O15" i="13"/>
  <c r="V15" i="13" s="1"/>
  <c r="X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Z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X15" i="12"/>
  <c r="AY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K4" i="13"/>
  <c r="AV15" i="46" a="1"/>
  <c r="AV15" i="46" s="1"/>
  <c r="AU15" i="46" a="1"/>
  <c r="AU15" i="46" s="1"/>
  <c r="T15" i="46" a="1"/>
  <c r="T15" i="46" s="1"/>
  <c r="S15" i="46" a="1"/>
  <c r="S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U15" i="13"/>
  <c r="N4" i="13"/>
  <c r="AA28" i="49"/>
  <c r="AI28" i="49" s="1"/>
  <c r="AC28" i="49"/>
  <c r="AE28" i="49" s="1"/>
  <c r="AG28" i="49" s="1"/>
  <c r="E15" i="12"/>
  <c r="BY28" i="49" l="1"/>
  <c r="CA28" i="49" s="1"/>
  <c r="CM28" i="49"/>
  <c r="CO28" i="49" s="1"/>
  <c r="BS23" i="49"/>
  <c r="BM23" i="49"/>
  <c r="CG23" i="49"/>
  <c r="CA23" i="49"/>
  <c r="AI15" i="13"/>
  <c r="AJ15" i="13" s="1"/>
  <c r="V4" i="13"/>
  <c r="Y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B15" i="13"/>
  <c r="AD15" i="13" s="1"/>
  <c r="Z4" i="13"/>
  <c r="AA4" i="13" s="1"/>
  <c r="W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L15" i="20" l="1"/>
  <c r="N15" i="20" s="1"/>
  <c r="P15" i="20" s="1"/>
  <c r="P4" i="20" s="1"/>
  <c r="R15" i="20" l="1"/>
  <c r="T15" i="20" s="1"/>
  <c r="V15" i="20" s="1"/>
  <c r="T15" i="49" l="1"/>
  <c r="R16" i="49"/>
  <c r="T16" i="49" s="1"/>
  <c r="R4" i="20"/>
  <c r="S4" i="20" s="1"/>
  <c r="G4" i="14"/>
  <c r="J4" i="16"/>
  <c r="K4" i="13"/>
  <c r="J4" i="13"/>
  <c r="AF4" i="13"/>
  <c r="AE4" i="13"/>
  <c r="D4" i="46"/>
  <c r="L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L4" i="13" l="1"/>
  <c r="M4" i="13"/>
  <c r="L4" i="13"/>
  <c r="F4" i="44" l="1"/>
  <c r="L4" i="10" l="1"/>
  <c r="K4" i="10"/>
  <c r="D4" i="45" l="1"/>
  <c r="U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Q4" i="9"/>
  <c r="AB4" i="9" s="1"/>
  <c r="R4" i="9"/>
  <c r="AC4" i="9" s="1"/>
  <c r="D4" i="34" l="1"/>
  <c r="F4" i="34" s="1"/>
  <c r="C4" i="34"/>
  <c r="E4" i="34" s="1"/>
  <c r="L4" i="16"/>
  <c r="K4" i="16"/>
  <c r="F4" i="15"/>
  <c r="G4" i="15" s="1"/>
  <c r="I4" i="13"/>
  <c r="H4" i="13"/>
  <c r="AD4" i="13"/>
  <c r="AB4" i="13"/>
  <c r="AC4" i="13" s="1"/>
  <c r="O4" i="13"/>
  <c r="X4" i="13"/>
  <c r="R4" i="13"/>
  <c r="AJ4" i="13"/>
  <c r="AI4" i="13"/>
  <c r="F4" i="13"/>
  <c r="Q4" i="13" s="1"/>
  <c r="E4" i="13"/>
  <c r="G4" i="13" s="1"/>
  <c r="Q4" i="14"/>
  <c r="H4" i="14"/>
  <c r="I4" i="14" s="1"/>
  <c r="AW4" i="12"/>
  <c r="AX4" i="12" s="1"/>
  <c r="F4" i="8"/>
  <c r="G4" i="8" s="1"/>
  <c r="R4" i="7"/>
  <c r="S4" i="7" s="1"/>
  <c r="AH4" i="13" l="1"/>
  <c r="AG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U4" i="12" l="1"/>
  <c r="V4" i="12" s="1"/>
  <c r="AC4" i="12"/>
  <c r="Z4" i="12"/>
  <c r="W4" i="12"/>
  <c r="AM4" i="12"/>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<sst xmlns="http://schemas.openxmlformats.org/spreadsheetml/2006/main" count="4833" uniqueCount="1228">
  <si>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</si>
  <si>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</si>
  <si>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</si>
  <si>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</si>
  <si>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</si>
  <si>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</si>
  <si>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</si>
  <si>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</si>
  <si>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</si>
  <si>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</si>
  <si>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</si>
  <si>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</si>
  <si>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</si>
  <si>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</si>
  <si>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</si>
  <si>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</si>
  <si>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</si>
  <si>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</si>
  <si>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</si>
  <si>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</si>
  <si>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</si>
  <si>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</si>
  <si>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</si>
  <si>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</si>
  <si>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</si>
  <si>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</si>
  <si>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</si>
  <si>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</si>
  <si>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</si>
  <si>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</si>
  <si>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</si>
  <si>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</si>
  <si>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</si>
  <si>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</si>
  <si>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</si>
  <si>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</si>
  <si>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</si>
  <si>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</si>
  <si>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</si>
  <si>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</si>
  <si>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</si>
  <si>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</si>
  <si>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</si>
  <si>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</si>
  <si>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</si>
  <si>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</si>
  <si>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</si>
  <si>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</si>
  <si>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</si>
  <si>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</si>
  <si>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</si>
  <si>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</si>
  <si>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</si>
  <si>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</si>
  <si>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</si>
  <si>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</si>
  <si>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</si>
  <si>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</si>
  <si>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</si>
  <si>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</si>
  <si>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</si>
  <si>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</si>
  <si>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</si>
  <si>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</si>
  <si>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</si>
  <si>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</si>
  <si>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</si>
  <si>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</si>
  <si>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</si>
  <si>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</si>
  <si>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</si>
  <si>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</si>
  <si>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</si>
  <si>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</si>
  <si>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</si>
  <si>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</si>
  <si>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</si>
  <si>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</si>
  <si>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</si>
  <si>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</si>
  <si>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</si>
  <si>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</si>
  <si>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</si>
  <si>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</si>
  <si>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</si>
  <si>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</si>
  <si>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</si>
  <si>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</si>
  <si>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</si>
  <si>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</si>
  <si>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</si>
  <si>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</si>
  <si>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</si>
  <si>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</si>
  <si>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</si>
  <si>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</si>
  <si>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</si>
  <si>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</si>
  <si>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</si>
  <si>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</si>
  <si>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</si>
  <si>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</si>
  <si>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</si>
  <si>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</si>
  <si>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</si>
  <si>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</si>
  <si>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</si>
  <si>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</si>
  <si>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</si>
  <si>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</si>
  <si>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</si>
  <si>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</si>
  <si>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</si>
  <si>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</si>
  <si>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</si>
  <si>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</si>
  <si>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</si>
  <si>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</si>
  <si>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</si>
  <si>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</si>
  <si>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</si>
  <si>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</si>
  <si>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</si>
  <si>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</si>
  <si>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</si>
  <si>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</si>
  <si>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</si>
  <si>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</si>
  <si>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</si>
  <si>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</si>
  <si>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</si>
  <si>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</si>
  <si>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</si>
  <si>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</si>
  <si>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</si>
  <si>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</si>
  <si>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</si>
  <si>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</si>
  <si>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</si>
  <si>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</si>
  <si>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</si>
  <si>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</si>
  <si>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</si>
  <si>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</si>
  <si>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</si>
  <si>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</si>
  <si>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</si>
  <si>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</si>
  <si>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</si>
  <si>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</si>
  <si>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</si>
  <si>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</si>
  <si>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</si>
  <si>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</si>
  <si>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</si>
  <si>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</si>
  <si>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</si>
  <si>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</si>
  <si>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</si>
  <si>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</si>
  <si>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</si>
  <si>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</si>
  <si>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</si>
  <si>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</si>
  <si>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</si>
  <si>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</si>
  <si>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</si>
  <si>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</si>
  <si>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</si>
  <si>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</si>
  <si>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</si>
  <si>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</si>
  <si>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</si>
  <si>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</si>
  <si>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</si>
  <si>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</si>
  <si>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</si>
  <si>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</si>
  <si>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</si>
  <si>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</si>
  <si>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</si>
  <si>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</si>
  <si>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</si>
  <si>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</si>
  <si>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</si>
  <si>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</si>
  <si>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</si>
  <si>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</si>
  <si>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</si>
  <si>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</si>
  <si>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</si>
  <si>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</si>
  <si>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</si>
  <si>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</si>
  <si>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</si>
  <si>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</si>
  <si>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</si>
  <si>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</si>
  <si>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</si>
  <si>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</si>
  <si>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</si>
  <si>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</si>
  <si>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</si>
  <si>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</si>
  <si>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</si>
  <si>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</si>
  <si>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</si>
  <si>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</si>
  <si>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</si>
  <si>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</si>
  <si>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</si>
  <si>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</si>
  <si>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</si>
  <si>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</si>
  <si>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</si>
  <si>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</si>
  <si>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</si>
  <si>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</si>
  <si>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</si>
  <si>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</si>
  <si>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</si>
  <si>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</si>
  <si>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</si>
  <si>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</si>
  <si>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</si>
  <si>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</si>
  <si>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</si>
  <si>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</si>
  <si>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</si>
  <si>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</si>
  <si>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</si>
  <si>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</si>
  <si>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</si>
  <si>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</si>
  <si>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</si>
  <si>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</si>
  <si>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</si>
  <si>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</si>
  <si>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</si>
  <si>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</si>
  <si>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</si>
  <si>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</si>
  <si>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</si>
  <si>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</si>
  <si>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</si>
  <si>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</si>
  <si>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</si>
  <si>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</si>
  <si>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</si>
  <si>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</si>
  <si>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</si>
  <si>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</si>
  <si>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</si>
  <si>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</si>
  <si>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</si>
  <si>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</si>
  <si>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</si>
  <si>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</si>
  <si>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</si>
  <si>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</si>
  <si>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</si>
  <si>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</si>
  <si>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</si>
  <si>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</si>
  <si>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</si>
  <si>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</si>
  <si>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</si>
  <si>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</si>
  <si>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</si>
  <si>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</si>
  <si>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</si>
  <si>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</si>
  <si>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</si>
  <si>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</si>
  <si>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</si>
  <si>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</si>
  <si>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</si>
  <si>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</si>
  <si>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</si>
  <si>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</si>
  <si>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</si>
  <si>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</si>
  <si>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</si>
  <si>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</si>
  <si>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</si>
  <si>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</si>
  <si>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</si>
  <si>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</si>
  <si>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</si>
  <si>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</si>
  <si>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</si>
  <si>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</si>
  <si>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</si>
  <si>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</si>
  <si>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</si>
  <si>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</si>
  <si>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</si>
  <si>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</si>
  <si>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</si>
  <si>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</si>
  <si>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</si>
  <si>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</si>
  <si>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</si>
  <si>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</si>
  <si>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</si>
  <si>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</si>
  <si>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</si>
  <si>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</si>
  <si>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</si>
  <si>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</si>
  <si>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</si>
  <si>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</si>
  <si>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</si>
  <si>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</si>
  <si>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</si>
  <si>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</si>
  <si>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</si>
  <si>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</si>
  <si>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</si>
  <si>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</si>
  <si>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</si>
  <si>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</si>
  <si>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</si>
  <si>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</si>
  <si>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</si>
  <si>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</si>
  <si>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</si>
  <si>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</si>
  <si>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</si>
  <si>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</si>
  <si>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</si>
  <si>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</si>
  <si>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</si>
  <si>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</si>
  <si>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</si>
  <si>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</si>
  <si>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</si>
  <si>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</si>
  <si>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</si>
  <si>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</si>
  <si>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</si>
  <si>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</si>
  <si>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</si>
  <si>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</si>
  <si>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</si>
  <si>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</si>
  <si>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</si>
  <si>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</si>
  <si>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</si>
  <si>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</si>
  <si>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</si>
  <si>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</si>
  <si>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</si>
  <si>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</si>
  <si>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</si>
  <si>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</si>
  <si>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</si>
  <si>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</si>
  <si>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</si>
  <si>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</si>
  <si>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</si>
  <si>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</si>
  <si>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</si>
  <si>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</si>
  <si>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</si>
  <si>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</si>
  <si>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</si>
  <si>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</si>
  <si>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</si>
  <si>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</si>
  <si>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</si>
  <si>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</si>
  <si>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</si>
  <si>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</si>
  <si>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</si>
  <si>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</si>
  <si>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</si>
  <si>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</si>
  <si>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</si>
  <si>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</si>
  <si>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</si>
  <si>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</si>
  <si>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</si>
  <si>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</si>
  <si>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</si>
  <si>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</si>
  <si>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</si>
  <si>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</si>
  <si>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</si>
  <si>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</si>
  <si>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</si>
  <si>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</si>
  <si>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</si>
  <si>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</si>
  <si>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</si>
  <si>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</si>
  <si>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</si>
  <si>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</si>
  <si>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</si>
  <si>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</si>
  <si>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</si>
  <si>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</si>
  <si>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</si>
  <si>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</si>
  <si>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</si>
  <si>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</si>
  <si>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</si>
  <si>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</si>
  <si>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</si>
  <si>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</si>
  <si>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</si>
  <si>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</si>
  <si>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</si>
  <si>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</si>
  <si>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</si>
  <si>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</si>
  <si>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</si>
  <si>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</si>
  <si>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</si>
  <si>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</si>
  <si>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</si>
  <si>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</si>
  <si>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</si>
  <si>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</si>
  <si>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</si>
  <si>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</si>
  <si>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</si>
  <si>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</si>
  <si>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</si>
  <si>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</si>
  <si>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</si>
  <si>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</si>
  <si>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</si>
  <si>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</si>
  <si>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</si>
  <si>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</si>
  <si>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</si>
  <si>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</si>
  <si>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</si>
  <si>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</si>
  <si>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</si>
  <si>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</si>
  <si>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</si>
  <si>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</si>
  <si>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</si>
  <si>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</si>
  <si>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</si>
  <si>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</si>
  <si>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</si>
  <si>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</si>
  <si>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</si>
  <si>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</si>
  <si>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</si>
  <si>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</si>
  <si>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</si>
  <si>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</si>
  <si>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</si>
  <si>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</si>
  <si>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</si>
  <si>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</si>
  <si>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</si>
  <si>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</si>
  <si>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</si>
  <si>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</si>
  <si>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</si>
  <si>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</si>
  <si>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</si>
  <si>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</si>
  <si>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</si>
  <si>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</si>
  <si>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</si>
  <si>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</si>
  <si>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</si>
  <si>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</si>
  <si>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</si>
  <si>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</si>
  <si>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</si>
  <si>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</si>
  <si>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</si>
  <si>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</si>
  <si>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</si>
  <si>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</si>
  <si>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</si>
  <si>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</si>
  <si>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</si>
  <si>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</si>
  <si>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</si>
  <si>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</si>
  <si>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</si>
  <si>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</si>
  <si>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</si>
  <si>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</si>
  <si>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</si>
  <si>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</si>
  <si>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</si>
  <si>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</si>
  <si>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</si>
  <si>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</si>
  <si>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</si>
  <si>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</si>
  <si>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</si>
  <si>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</si>
  <si>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</si>
  <si>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</si>
  <si>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</si>
  <si>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</si>
  <si>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</si>
  <si>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</si>
  <si>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</si>
  <si>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</si>
  <si>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</si>
  <si>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</si>
  <si>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</si>
  <si>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</si>
  <si>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</si>
  <si>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</si>
  <si>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</si>
  <si>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</si>
  <si>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</si>
  <si>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</si>
  <si>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</si>
  <si>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</si>
  <si>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</si>
  <si>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</si>
  <si>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</si>
  <si>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</si>
  <si>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</si>
  <si>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</si>
  <si>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</si>
  <si>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</si>
  <si>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</si>
  <si>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</si>
  <si>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</si>
  <si>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</si>
  <si>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</si>
  <si>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</si>
  <si>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</si>
  <si>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</si>
  <si>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</si>
  <si>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</si>
  <si>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</si>
  <si>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</si>
  <si>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</si>
  <si>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</si>
  <si>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</si>
  <si>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</si>
  <si>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</si>
  <si>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</si>
  <si>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</si>
  <si>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</si>
  <si>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</si>
  <si>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</si>
  <si>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</si>
  <si>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</si>
  <si>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</si>
  <si>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</si>
  <si>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</si>
  <si>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</si>
  <si>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</si>
  <si>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</si>
  <si>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</si>
  <si>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</si>
  <si>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</si>
  <si>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</si>
  <si>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</si>
  <si>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</si>
  <si>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</si>
  <si>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</si>
  <si>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</si>
  <si>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</si>
  <si>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</si>
  <si>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</si>
  <si>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</si>
  <si>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</si>
  <si>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</si>
  <si>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</si>
  <si>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</si>
  <si>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</si>
  <si>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</si>
  <si>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</si>
  <si>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</si>
  <si>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</si>
  <si>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</si>
  <si>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</si>
  <si>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</si>
  <si>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</si>
  <si>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</si>
  <si>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</si>
  <si>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</si>
  <si>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</si>
  <si>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</si>
  <si>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</si>
  <si>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</si>
  <si>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</si>
  <si>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</si>
  <si>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</si>
  <si>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</si>
  <si>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</si>
  <si>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</si>
  <si>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</si>
  <si>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</si>
  <si>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</si>
  <si>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</si>
  <si>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</si>
  <si>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</si>
  <si>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</si>
  <si>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</si>
  <si>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</si>
  <si>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</si>
  <si>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</si>
  <si>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</si>
  <si>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</si>
  <si>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</si>
  <si>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</si>
  <si>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</si>
  <si>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</si>
  <si>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</si>
  <si>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</si>
  <si>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</si>
  <si>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</si>
  <si>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</si>
  <si>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</si>
  <si>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</si>
  <si>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</si>
  <si>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</si>
  <si>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</si>
  <si>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</si>
  <si>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</si>
  <si>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</si>
  <si>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</si>
  <si>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</si>
  <si>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</si>
  <si>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</si>
  <si>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</si>
  <si>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</si>
  <si>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</si>
  <si>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</si>
  <si>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</si>
  <si>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TX_CURR.KP.Expected.T_1</t>
  </si>
  <si>
    <t>TX_INITIATED.KP.T</t>
  </si>
  <si>
    <t>TX_INITIATED.KP.NewRt.T</t>
  </si>
  <si>
    <t>TX_PVLS.D.KP.Rt.T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</si>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</sst>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1227</v>
      </c>
    </row>
    <row r="20" spans="2:2" ht="82" x14ac:dyDescent="0.9">
      <c r="B20" s="235" t="s">
        <v>298</v>
      </c>
    </row>
    <row r="25" spans="2:2" x14ac:dyDescent="0.2">
      <c r="B25" t="s">
        <v>349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161</v>
      </c>
      <c r="E1" s="8" t="s">
        <v>299</v>
      </c>
      <c r="F1" s="8" t="s">
        <v>475</v>
      </c>
      <c r="G1" s="8" t="s">
        <v>176</v>
      </c>
      <c r="H1" s="8" t="s">
        <v>494</v>
      </c>
      <c r="I1" s="9" t="s">
        <v>177</v>
      </c>
      <c r="J1" s="8" t="s">
        <v>178</v>
      </c>
      <c r="K1" s="8" t="s">
        <v>179</v>
      </c>
      <c r="L1" s="8" t="s">
        <v>180</v>
      </c>
      <c r="M1" s="8" t="s">
        <v>474</v>
      </c>
      <c r="N1" s="8" t="s">
        <v>48</v>
      </c>
      <c r="O1" s="8" t="s">
        <v>174</v>
      </c>
      <c r="P1" s="8" t="s">
        <v>173</v>
      </c>
      <c r="Q1" s="8" t="s">
        <v>791</v>
      </c>
      <c r="R1" s="8" t="s">
        <v>47</v>
      </c>
      <c r="S1" s="8"/>
    </row>
    <row r="2" spans="2:19" ht="17" thickBot="1" x14ac:dyDescent="0.25">
      <c r="B2" s="10" t="s">
        <v>169</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162</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163</v>
      </c>
      <c r="D9" s="5"/>
      <c r="E9" s="5"/>
      <c r="F9" s="5"/>
      <c r="G9" s="5"/>
      <c r="H9" s="5"/>
      <c r="J9" s="5"/>
      <c r="K9" s="5"/>
      <c r="L9" s="5"/>
    </row>
    <row r="10" spans="2:19" x14ac:dyDescent="0.2">
      <c r="B10" s="250"/>
      <c r="D10" s="5"/>
      <c r="E10" s="5"/>
      <c r="F10" s="5"/>
      <c r="G10" s="5"/>
      <c r="H10" s="5"/>
      <c r="J10" s="5"/>
      <c r="K10" s="5"/>
      <c r="L10" s="5"/>
    </row>
    <row r="11" spans="2:19" x14ac:dyDescent="0.2">
      <c r="B11" s="454" t="s">
        <v>164</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165</v>
      </c>
      <c r="D14" s="5"/>
      <c r="E14" s="5"/>
      <c r="F14" s="5"/>
      <c r="G14" s="5"/>
      <c r="H14" s="5"/>
      <c r="J14" s="5"/>
      <c r="K14" s="5"/>
      <c r="L14" s="5"/>
    </row>
    <row r="15" spans="2:19" x14ac:dyDescent="0.2">
      <c r="B15" s="250"/>
      <c r="D15" s="5"/>
      <c r="E15" s="5"/>
      <c r="F15" s="5"/>
      <c r="G15" s="5"/>
      <c r="H15" s="5"/>
      <c r="J15" s="5"/>
      <c r="K15" s="5"/>
      <c r="L15" s="5"/>
    </row>
    <row r="16" spans="2:19" x14ac:dyDescent="0.2">
      <c r="B16" s="454" t="s">
        <v>166</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167</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498</v>
      </c>
      <c r="D22" s="5"/>
      <c r="E22" s="5"/>
      <c r="F22" s="5"/>
      <c r="G22" s="5"/>
      <c r="H22" s="5"/>
      <c r="J22" s="5"/>
      <c r="K22" s="5"/>
      <c r="L22" s="5"/>
    </row>
    <row r="23" spans="2:12" x14ac:dyDescent="0.2">
      <c r="B23" s="250"/>
      <c r="D23" s="5"/>
      <c r="E23" s="5"/>
      <c r="F23" s="5"/>
      <c r="G23" s="5"/>
      <c r="H23" s="5"/>
      <c r="J23" s="5"/>
      <c r="K23" s="5"/>
      <c r="L23" s="5"/>
    </row>
    <row r="24" spans="2:12" x14ac:dyDescent="0.2">
      <c r="B24" s="248" t="s">
        <v>168</v>
      </c>
      <c r="D24" s="5"/>
      <c r="E24" s="5"/>
      <c r="F24" s="5"/>
      <c r="G24" s="5"/>
      <c r="H24" s="5"/>
      <c r="J24" s="5"/>
      <c r="K24" s="5"/>
      <c r="L24" s="5"/>
    </row>
    <row r="25" spans="2:12" x14ac:dyDescent="0.2">
      <c r="D25" s="5"/>
      <c r="E25" s="5"/>
      <c r="F25" s="5"/>
      <c r="G25" s="5"/>
      <c r="H25" s="5"/>
      <c r="J25" s="5"/>
      <c r="K25" s="5"/>
      <c r="L25" s="5"/>
    </row>
    <row r="26" spans="2:12" x14ac:dyDescent="0.2">
      <c r="B26" s="454" t="s">
        <v>792</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602</v>
      </c>
      <c r="D2" s="76"/>
    </row>
    <row r="3" spans="1:4" ht="117" customHeight="1" x14ac:dyDescent="0.2">
      <c r="A3" s="17"/>
      <c r="B3" s="150" t="s">
        <v>839</v>
      </c>
      <c r="C3" s="205" t="s">
        <v>929</v>
      </c>
      <c r="D3" s="77" t="s">
        <v>840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352</v>
      </c>
      <c r="C14" s="208" t="s">
        <v>353</v>
      </c>
      <c r="D14" s="209" t="s">
        <v>470</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conditionalFormatting sqref="D4">
    <cfRule type="containsText" dxfId="148"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zoomScaleNormal="100"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181</v>
      </c>
      <c r="B1" s="4"/>
      <c r="C1" s="4"/>
      <c r="D1" s="4"/>
      <c r="E1" s="297"/>
      <c r="F1" s="211" t="s">
        <v>846</v>
      </c>
      <c r="G1" s="211" t="s">
        <v>963</v>
      </c>
      <c r="H1" s="179"/>
      <c r="I1" s="180"/>
      <c r="J1" s="181"/>
      <c r="K1" s="180"/>
      <c r="L1" s="211" t="s">
        <v>948</v>
      </c>
      <c r="M1" s="179"/>
      <c r="N1" s="179"/>
      <c r="O1" s="178"/>
      <c r="P1" s="182"/>
      <c r="Q1" s="180"/>
      <c r="R1" s="180"/>
      <c r="S1" s="211" t="s">
        <v>786</v>
      </c>
      <c r="T1" s="178"/>
      <c r="U1" s="180"/>
      <c r="V1" s="180"/>
      <c r="W1" s="229"/>
      <c r="X1" s="180"/>
      <c r="Y1" s="184"/>
      <c r="Z1" s="180"/>
      <c r="AA1" s="329"/>
      <c r="AB1" s="184"/>
      <c r="AC1" s="396"/>
      <c r="AD1" s="441"/>
      <c r="AE1" s="329"/>
      <c r="AF1" s="186"/>
      <c r="AG1" s="329"/>
      <c r="AH1" s="229"/>
      <c r="AI1" s="186"/>
      <c r="AJ1" s="181"/>
      <c r="AK1" s="181"/>
      <c r="AL1" s="181"/>
      <c r="AM1" s="213" t="s">
        <v>575</v>
      </c>
      <c r="AN1" s="181"/>
      <c r="AO1" s="181"/>
      <c r="AP1" s="181"/>
      <c r="AQ1" s="211" t="s">
        <v>573</v>
      </c>
      <c r="AR1" s="178"/>
      <c r="AS1" s="329"/>
      <c r="AT1" s="213" t="s">
        <v>574</v>
      </c>
      <c r="AU1" s="329"/>
      <c r="AV1" s="181"/>
      <c r="AW1" s="181"/>
      <c r="AX1" s="185"/>
      <c r="AY1" s="186"/>
      <c r="AZ1" s="307" t="s">
        <v>572</v>
      </c>
      <c r="BA1" s="317"/>
      <c r="BB1" s="187"/>
      <c r="BC1" s="180"/>
      <c r="BD1" s="347"/>
      <c r="BE1" s="213" t="s">
        <v>571</v>
      </c>
      <c r="BF1" s="180"/>
      <c r="BG1" s="180"/>
      <c r="BH1" s="213" t="s">
        <v>560</v>
      </c>
      <c r="BI1" s="180"/>
    </row>
    <row r="2" spans="1:61" ht="19" x14ac:dyDescent="0.25">
      <c r="A2" s="455" t="s">
        <v>788</v>
      </c>
      <c r="B2" s="456"/>
      <c r="C2" s="2"/>
      <c r="D2" s="2"/>
      <c r="E2" s="13"/>
      <c r="F2" s="52"/>
      <c r="G2" s="52"/>
      <c r="H2" s="43"/>
      <c r="I2" s="43"/>
      <c r="J2" s="55"/>
      <c r="K2" s="43"/>
      <c r="L2" s="52"/>
      <c r="M2" s="43"/>
      <c r="N2" s="43"/>
      <c r="O2" s="55"/>
      <c r="P2" s="46"/>
      <c r="Q2" s="43"/>
      <c r="R2" s="43"/>
      <c r="S2" s="52" t="s">
        <v>964</v>
      </c>
      <c r="T2" s="55" t="s">
        <v>949</v>
      </c>
      <c r="U2" s="46"/>
      <c r="V2" s="46"/>
      <c r="W2" s="89"/>
      <c r="X2" s="46"/>
      <c r="Y2" s="3"/>
      <c r="Z2" s="46"/>
      <c r="AA2" s="121"/>
      <c r="AB2" s="3"/>
      <c r="AC2" s="397"/>
      <c r="AD2" s="397"/>
      <c r="AE2" s="121"/>
      <c r="AF2" s="46"/>
      <c r="AG2" s="121"/>
      <c r="AH2" s="89" t="s">
        <v>930</v>
      </c>
      <c r="AI2" s="46"/>
      <c r="AJ2" s="55"/>
      <c r="AK2" s="55"/>
      <c r="AL2" s="55"/>
      <c r="AM2" s="120" t="s">
        <v>576</v>
      </c>
      <c r="AN2" s="55"/>
      <c r="AO2" s="55"/>
      <c r="AP2" s="55"/>
      <c r="AQ2" s="305" t="s">
        <v>602</v>
      </c>
      <c r="AR2" s="253" t="s">
        <v>602</v>
      </c>
      <c r="AS2" s="121"/>
      <c r="AT2" s="120"/>
      <c r="AU2" s="121"/>
      <c r="AV2" s="55"/>
      <c r="AW2" s="55"/>
      <c r="AX2" s="337"/>
      <c r="AY2" s="254" t="s">
        <v>602</v>
      </c>
      <c r="AZ2" s="308"/>
      <c r="BA2" s="318"/>
      <c r="BB2" s="247"/>
      <c r="BC2" s="252" t="s">
        <v>602</v>
      </c>
      <c r="BD2" s="422"/>
      <c r="BE2" s="339"/>
      <c r="BF2" s="252" t="s">
        <v>602</v>
      </c>
      <c r="BG2" s="252" t="s">
        <v>602</v>
      </c>
      <c r="BH2" s="313"/>
      <c r="BI2" s="252" t="s">
        <v>602</v>
      </c>
    </row>
    <row r="3" spans="1:61" ht="134" customHeight="1" thickBot="1" x14ac:dyDescent="0.25">
      <c r="A3" s="457"/>
      <c r="B3" s="458"/>
      <c r="C3" s="17"/>
      <c r="D3" s="17"/>
      <c r="E3" s="294"/>
      <c r="F3" s="302" t="s">
        <v>965</v>
      </c>
      <c r="G3" s="105" t="s">
        <v>552</v>
      </c>
      <c r="H3" s="145" t="s">
        <v>1</v>
      </c>
      <c r="I3" s="145" t="s">
        <v>0</v>
      </c>
      <c r="J3" s="140" t="s">
        <v>36</v>
      </c>
      <c r="K3" s="145" t="s">
        <v>35</v>
      </c>
      <c r="L3" s="105" t="s">
        <v>552</v>
      </c>
      <c r="M3" s="145" t="s">
        <v>1</v>
      </c>
      <c r="N3" s="145" t="s">
        <v>0</v>
      </c>
      <c r="O3" s="316" t="s">
        <v>950</v>
      </c>
      <c r="P3" s="74" t="s">
        <v>36</v>
      </c>
      <c r="Q3" s="145" t="s">
        <v>35</v>
      </c>
      <c r="R3" s="145" t="s">
        <v>570</v>
      </c>
      <c r="S3" s="303" t="s">
        <v>841</v>
      </c>
      <c r="T3" s="199" t="s">
        <v>951</v>
      </c>
      <c r="U3" s="200" t="s">
        <v>842</v>
      </c>
      <c r="V3" s="200" t="s">
        <v>843</v>
      </c>
      <c r="W3" s="324" t="s">
        <v>952</v>
      </c>
      <c r="X3" s="200" t="s">
        <v>953</v>
      </c>
      <c r="Y3" s="201" t="s">
        <v>954</v>
      </c>
      <c r="Z3" s="200" t="s">
        <v>955</v>
      </c>
      <c r="AA3" s="330" t="s">
        <v>956</v>
      </c>
      <c r="AB3" s="201" t="s">
        <v>957</v>
      </c>
      <c r="AC3" s="398" t="s">
        <v>958</v>
      </c>
      <c r="AD3" s="398" t="s">
        <v>959</v>
      </c>
      <c r="AE3" s="330" t="s">
        <v>960</v>
      </c>
      <c r="AF3" s="200" t="s">
        <v>961</v>
      </c>
      <c r="AG3" s="330" t="s">
        <v>962</v>
      </c>
      <c r="AH3" s="324" t="s">
        <v>931</v>
      </c>
      <c r="AI3" s="200" t="s">
        <v>844</v>
      </c>
      <c r="AJ3" s="243" t="s">
        <v>932</v>
      </c>
      <c r="AK3" s="243" t="s">
        <v>933</v>
      </c>
      <c r="AL3" s="243" t="s">
        <v>845</v>
      </c>
      <c r="AM3" s="245" t="s">
        <v>934</v>
      </c>
      <c r="AN3" s="75" t="s">
        <v>935</v>
      </c>
      <c r="AO3" s="68" t="s">
        <v>936</v>
      </c>
      <c r="AP3" s="199" t="s">
        <v>937</v>
      </c>
      <c r="AQ3" s="306" t="s">
        <v>846</v>
      </c>
      <c r="AR3" s="255" t="s">
        <v>938</v>
      </c>
      <c r="AS3" s="336" t="s">
        <v>939</v>
      </c>
      <c r="AT3" s="245" t="s">
        <v>940</v>
      </c>
      <c r="AU3" s="330" t="s">
        <v>941</v>
      </c>
      <c r="AV3" s="75" t="s">
        <v>942</v>
      </c>
      <c r="AW3" s="75" t="s">
        <v>943</v>
      </c>
      <c r="AX3" s="330" t="s">
        <v>944</v>
      </c>
      <c r="AY3" s="30" t="s">
        <v>945</v>
      </c>
      <c r="AZ3" s="309" t="s">
        <v>848</v>
      </c>
      <c r="BA3" s="319" t="s">
        <v>849</v>
      </c>
      <c r="BB3" s="177" t="s">
        <v>850</v>
      </c>
      <c r="BC3" s="30" t="s">
        <v>923</v>
      </c>
      <c r="BD3" s="423" t="s">
        <v>946</v>
      </c>
      <c r="BE3" s="245" t="s">
        <v>851</v>
      </c>
      <c r="BF3" s="30" t="s">
        <v>924</v>
      </c>
      <c r="BG3" s="255" t="s">
        <v>947</v>
      </c>
      <c r="BH3" s="309" t="s">
        <v>852</v>
      </c>
      <c r="BI3" s="30" t="s">
        <v>853</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505</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529</v>
      </c>
      <c r="I8" s="289" t="s">
        <v>500</v>
      </c>
      <c r="J8" s="274" t="s">
        <v>658</v>
      </c>
      <c r="K8" s="274" t="s">
        <v>514</v>
      </c>
      <c r="L8" s="276"/>
      <c r="M8" s="289" t="s">
        <v>94</v>
      </c>
      <c r="N8" s="289" t="s">
        <v>92</v>
      </c>
      <c r="P8" s="274" t="s">
        <v>96</v>
      </c>
      <c r="Q8" s="274" t="s">
        <v>512</v>
      </c>
      <c r="S8" s="276" t="s">
        <v>375</v>
      </c>
      <c r="T8" s="274" t="s">
        <v>57</v>
      </c>
      <c r="U8" s="274" t="s">
        <v>172</v>
      </c>
      <c r="V8" s="274"/>
      <c r="W8" s="326" t="s">
        <v>58</v>
      </c>
      <c r="X8" s="274" t="s">
        <v>60</v>
      </c>
      <c r="Y8" s="165"/>
      <c r="Z8" s="274" t="s">
        <v>175</v>
      </c>
      <c r="AB8" s="165"/>
      <c r="AC8" s="401"/>
      <c r="AD8" s="447" t="s">
        <v>916</v>
      </c>
      <c r="AF8" s="274" t="s">
        <v>61</v>
      </c>
      <c r="AH8" s="327"/>
      <c r="AI8" s="274" t="s">
        <v>813</v>
      </c>
      <c r="AL8" s="274" t="s">
        <v>172</v>
      </c>
      <c r="AQ8" s="287" t="s">
        <v>92</v>
      </c>
      <c r="AR8" s="270" t="s">
        <v>175</v>
      </c>
      <c r="AX8" s="141"/>
      <c r="AY8" s="273" t="s">
        <v>94</v>
      </c>
      <c r="BC8" s="270" t="s">
        <v>919</v>
      </c>
      <c r="BF8" s="270" t="s">
        <v>921</v>
      </c>
      <c r="BG8" s="270" t="s">
        <v>61</v>
      </c>
    </row>
    <row r="9" spans="1:61" x14ac:dyDescent="0.2">
      <c r="B9" s="5"/>
      <c r="D9" s="36"/>
      <c r="G9" s="276"/>
      <c r="H9" s="289" t="s">
        <v>530</v>
      </c>
      <c r="I9" s="289" t="s">
        <v>160</v>
      </c>
      <c r="J9" s="274" t="s">
        <v>657</v>
      </c>
      <c r="K9" s="274" t="s">
        <v>515</v>
      </c>
      <c r="L9" s="276"/>
      <c r="M9" s="289" t="s">
        <v>95</v>
      </c>
      <c r="N9" s="289" t="s">
        <v>93</v>
      </c>
      <c r="P9" s="274" t="s">
        <v>97</v>
      </c>
      <c r="Q9" s="274" t="s">
        <v>513</v>
      </c>
      <c r="S9" s="276"/>
      <c r="T9" s="274"/>
      <c r="U9" s="274"/>
      <c r="V9" s="274"/>
      <c r="W9" s="326"/>
      <c r="X9" s="274"/>
      <c r="Y9" s="165"/>
      <c r="Z9" s="274"/>
      <c r="AB9" s="165"/>
      <c r="AC9" s="401"/>
      <c r="AF9" s="274"/>
      <c r="AH9" s="327"/>
      <c r="AI9" s="104"/>
      <c r="AL9" s="274"/>
      <c r="AQ9" s="287" t="s">
        <v>93</v>
      </c>
      <c r="AR9" s="270"/>
      <c r="AX9" s="141"/>
      <c r="AY9" s="273" t="s">
        <v>95</v>
      </c>
      <c r="BC9" s="270" t="s">
        <v>920</v>
      </c>
      <c r="BF9" s="270" t="s">
        <v>922</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646</v>
      </c>
      <c r="G11" s="47" t="s">
        <v>647</v>
      </c>
      <c r="H11" s="155" t="s">
        <v>647</v>
      </c>
      <c r="I11" s="155" t="s">
        <v>647</v>
      </c>
      <c r="J11" s="36" t="s">
        <v>647</v>
      </c>
      <c r="K11" s="36" t="s">
        <v>647</v>
      </c>
      <c r="L11" s="47" t="s">
        <v>647</v>
      </c>
      <c r="M11" s="155" t="s">
        <v>647</v>
      </c>
      <c r="N11" s="155" t="s">
        <v>647</v>
      </c>
      <c r="O11" s="57" t="s">
        <v>647</v>
      </c>
      <c r="P11" s="36" t="s">
        <v>647</v>
      </c>
      <c r="Q11" s="155" t="s">
        <v>647</v>
      </c>
      <c r="R11" s="155" t="s">
        <v>647</v>
      </c>
      <c r="S11" s="47" t="s">
        <v>647</v>
      </c>
      <c r="T11" s="36" t="s">
        <v>647</v>
      </c>
      <c r="U11" s="36" t="s">
        <v>647</v>
      </c>
      <c r="V11" s="36" t="s">
        <v>647</v>
      </c>
      <c r="W11" s="82" t="s">
        <v>647</v>
      </c>
      <c r="X11" s="36" t="s">
        <v>647</v>
      </c>
      <c r="Y11" s="98" t="s">
        <v>647</v>
      </c>
      <c r="Z11" s="36" t="s">
        <v>647</v>
      </c>
      <c r="AA11" s="124" t="s">
        <v>647</v>
      </c>
      <c r="AB11" s="98" t="s">
        <v>647</v>
      </c>
      <c r="AC11" s="400" t="s">
        <v>647</v>
      </c>
      <c r="AD11" s="403" t="s">
        <v>647</v>
      </c>
      <c r="AE11" s="141" t="s">
        <v>647</v>
      </c>
      <c r="AF11" s="36" t="s">
        <v>647</v>
      </c>
      <c r="AG11" s="141" t="s">
        <v>647</v>
      </c>
      <c r="AH11" s="93" t="s">
        <v>647</v>
      </c>
      <c r="AI11" s="37" t="s">
        <v>647</v>
      </c>
      <c r="AJ11" s="36" t="s">
        <v>647</v>
      </c>
      <c r="AK11" s="36" t="s">
        <v>647</v>
      </c>
      <c r="AL11" s="36" t="s">
        <v>647</v>
      </c>
      <c r="AM11" s="81" t="s">
        <v>646</v>
      </c>
      <c r="AN11" s="36" t="s">
        <v>646</v>
      </c>
      <c r="AO11" s="36" t="s">
        <v>26</v>
      </c>
      <c r="AP11" s="36" t="s">
        <v>647</v>
      </c>
      <c r="AQ11" s="60" t="s">
        <v>647</v>
      </c>
      <c r="AR11" s="33" t="s">
        <v>647</v>
      </c>
      <c r="AS11" s="124" t="s">
        <v>647</v>
      </c>
      <c r="AT11" s="81" t="s">
        <v>646</v>
      </c>
      <c r="AU11" s="124" t="s">
        <v>646</v>
      </c>
      <c r="AV11" s="36" t="s">
        <v>647</v>
      </c>
      <c r="AW11" s="36" t="s">
        <v>647</v>
      </c>
      <c r="AX11" s="141" t="s">
        <v>646</v>
      </c>
      <c r="AY11" s="102" t="s">
        <v>647</v>
      </c>
      <c r="AZ11" s="149" t="s">
        <v>646</v>
      </c>
      <c r="BA11" s="321" t="s">
        <v>647</v>
      </c>
      <c r="BB11" s="19" t="s">
        <v>646</v>
      </c>
      <c r="BC11" s="33" t="s">
        <v>647</v>
      </c>
      <c r="BD11" s="425" t="s">
        <v>647</v>
      </c>
      <c r="BE11" s="81" t="s">
        <v>646</v>
      </c>
      <c r="BF11" s="33" t="s">
        <v>647</v>
      </c>
      <c r="BG11" s="33" t="s">
        <v>647</v>
      </c>
      <c r="BH11" s="149" t="s">
        <v>646</v>
      </c>
      <c r="BI11" s="33" t="s">
        <v>647</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585</v>
      </c>
      <c r="G14" s="217" t="s">
        <v>550</v>
      </c>
      <c r="H14" s="191" t="s">
        <v>531</v>
      </c>
      <c r="I14" s="191" t="s">
        <v>193</v>
      </c>
      <c r="J14" s="190" t="s">
        <v>549</v>
      </c>
      <c r="K14" s="192" t="s">
        <v>527</v>
      </c>
      <c r="L14" s="217" t="s">
        <v>551</v>
      </c>
      <c r="M14" s="191" t="s">
        <v>532</v>
      </c>
      <c r="N14" s="191" t="s">
        <v>194</v>
      </c>
      <c r="O14" s="190" t="s">
        <v>614</v>
      </c>
      <c r="P14" s="193" t="s">
        <v>548</v>
      </c>
      <c r="Q14" s="192" t="s">
        <v>526</v>
      </c>
      <c r="R14" s="192" t="s">
        <v>556</v>
      </c>
      <c r="S14" s="217" t="s">
        <v>374</v>
      </c>
      <c r="T14" s="190" t="s">
        <v>182</v>
      </c>
      <c r="U14" s="193" t="s">
        <v>836</v>
      </c>
      <c r="V14" s="193" t="s">
        <v>789</v>
      </c>
      <c r="W14" s="215" t="s">
        <v>185</v>
      </c>
      <c r="X14" s="193" t="s">
        <v>184</v>
      </c>
      <c r="Y14" s="194" t="s">
        <v>577</v>
      </c>
      <c r="Z14" s="193" t="s">
        <v>186</v>
      </c>
      <c r="AA14" s="195" t="s">
        <v>581</v>
      </c>
      <c r="AB14" s="194" t="s">
        <v>297</v>
      </c>
      <c r="AC14" s="402" t="s">
        <v>790</v>
      </c>
      <c r="AD14" s="402" t="s">
        <v>511</v>
      </c>
      <c r="AE14" s="195" t="s">
        <v>578</v>
      </c>
      <c r="AF14" s="193" t="s">
        <v>669</v>
      </c>
      <c r="AG14" s="195" t="s">
        <v>668</v>
      </c>
      <c r="AH14" s="215" t="s">
        <v>736</v>
      </c>
      <c r="AI14" s="193" t="s">
        <v>735</v>
      </c>
      <c r="AJ14" s="190" t="s">
        <v>835</v>
      </c>
      <c r="AK14" s="190" t="s">
        <v>811</v>
      </c>
      <c r="AL14" s="190" t="s">
        <v>579</v>
      </c>
      <c r="AM14" s="222" t="s">
        <v>584</v>
      </c>
      <c r="AN14" s="190" t="s">
        <v>582</v>
      </c>
      <c r="AO14" s="190" t="s">
        <v>316</v>
      </c>
      <c r="AP14" s="190" t="s">
        <v>583</v>
      </c>
      <c r="AQ14" s="237" t="s">
        <v>195</v>
      </c>
      <c r="AR14" s="196" t="s">
        <v>533</v>
      </c>
      <c r="AS14" s="195" t="s">
        <v>580</v>
      </c>
      <c r="AT14" s="222" t="s">
        <v>278</v>
      </c>
      <c r="AU14" s="195" t="s">
        <v>277</v>
      </c>
      <c r="AV14" s="190" t="s">
        <v>557</v>
      </c>
      <c r="AW14" s="190" t="s">
        <v>586</v>
      </c>
      <c r="AX14" s="338" t="s">
        <v>587</v>
      </c>
      <c r="AY14" s="197" t="s">
        <v>196</v>
      </c>
      <c r="AZ14" s="311" t="s">
        <v>588</v>
      </c>
      <c r="BA14" s="322" t="s">
        <v>589</v>
      </c>
      <c r="BB14" s="198" t="s">
        <v>590</v>
      </c>
      <c r="BC14" s="192" t="s">
        <v>917</v>
      </c>
      <c r="BD14" s="426" t="s">
        <v>648</v>
      </c>
      <c r="BE14" s="340" t="s">
        <v>528</v>
      </c>
      <c r="BF14" s="192" t="s">
        <v>918</v>
      </c>
      <c r="BG14" s="192" t="s">
        <v>670</v>
      </c>
      <c r="BH14" s="315" t="s">
        <v>300</v>
      </c>
      <c r="BI14" s="192" t="s">
        <v>348</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7" priority="3">
      <formula>$C1="&lt;01"</formula>
    </cfRule>
  </conditionalFormatting>
  <conditionalFormatting sqref="F1:BI1048576">
    <cfRule type="expression" dxfId="146" priority="1">
      <formula>AND(ISNUMBER(F1),F1&lt;0)</formula>
    </cfRule>
  </conditionalFormatting>
  <conditionalFormatting sqref="O1:O1048576">
    <cfRule type="expression" dxfId="145" priority="13">
      <formula>AND($N1&lt;&gt;$O1,ISNUMBER($O1))</formula>
    </cfRule>
  </conditionalFormatting>
  <conditionalFormatting sqref="S1:AN1048576 AR1:AS1048576 BD1:BD1048576 BG1:BG1048576">
    <cfRule type="expression" dxfId="144" priority="2">
      <formula>AND(ROW($S1)&gt;14,$E1&lt;&gt;"",LEFT($B1,4)="_Mil")</formula>
    </cfRule>
  </conditionalFormatting>
  <conditionalFormatting sqref="AL1:AL1048576">
    <cfRule type="expression" dxfId="143" priority="4">
      <formula>AND(ISNUMBER($AL1),ROW($AL1)&gt;14,SUM($AL1)=SUM($AK1))</formula>
    </cfRule>
    <cfRule type="expression" dxfId="142" priority="6">
      <formula>AND(ISNUMBER($AL1),ROW($AL1)&gt;14,SUM($AL1)=SUM($AJ1))</formula>
    </cfRule>
  </conditionalFormatting>
  <conditionalFormatting sqref="AM1:AM1048576 AA1:AA1048576 AS1:AS1048576">
    <cfRule type="expression" dxfId="141" priority="14">
      <formula>AND(ISNUMBER(AA1),AA1&lt;0.9)</formula>
    </cfRule>
  </conditionalFormatting>
  <conditionalFormatting sqref="AM1:AM1048576">
    <cfRule type="expression" dxfId="140" priority="11">
      <formula>AND(ISNUMBER(AM1),AM1&gt;1)</formula>
    </cfRule>
  </conditionalFormatting>
  <conditionalFormatting sqref="AO1:AO1048576">
    <cfRule type="expression" dxfId="139" priority="9">
      <formula>AND(ROW($AO1)&gt;14,$E1&lt;&gt;"",$C1&lt;&gt;"&lt;01")</formula>
    </cfRule>
  </conditionalFormatting>
  <conditionalFormatting sqref="AS1:AU1048576 AX1:AX1048576 AZ1:AZ1048576 BB1:BB1048576 BE1:BE1048576 BH1:BH1048576 W1:W1048576 Y1:Y1048576 AA1:AB1048576 AE1:AE1048576 AG1:AH1048576">
    <cfRule type="expression" dxfId="138" priority="5">
      <formula>AND(ISNUMBER(W1),W1&gt;1)</formula>
    </cfRule>
  </conditionalFormatting>
  <conditionalFormatting sqref="AT1:AU1048576">
    <cfRule type="expression" dxfId="137" priority="10">
      <formula>AND(ISNUMBER(AT1),AT1&lt;0.98)</formula>
    </cfRule>
  </conditionalFormatting>
  <conditionalFormatting sqref="AX1:AX1048576">
    <cfRule type="expression" dxfId="136" priority="8">
      <formula>AND(ISNUMBER(AX1),AX1&lt;1)</formula>
    </cfRule>
  </conditionalFormatting>
  <conditionalFormatting sqref="AZ1:AZ1048576">
    <cfRule type="expression" dxfId="135" priority="7">
      <formula>AND(ISNUMBER(AZ1),AZ1&lt;0.7)</formula>
    </cfRule>
  </conditionalFormatting>
  <conditionalFormatting sqref="BB1:BB1048576 BE1:BE1048576 BH1:BH1048576 Y1:Y1048576 AB1:AB1048576 AE1:AE1048576 AG1:AG1048576">
    <cfRule type="expression" dxfId="134"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L15"/>
  <sheetViews>
    <sheetView tabSelected="1" workbookViewId="0">
      <pane xSplit="4" ySplit="14" topLeftCell="AF15" activePane="bottomRight" state="frozen"/>
      <selection pane="topRight"/>
      <selection pane="bottomLeft"/>
      <selection pane="bottomRight" activeCell="AM3" sqref="AM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4" width="11.83203125" style="36" customWidth="1"/>
    <col min="15" max="15" width="11.83203125" style="33" customWidth="1"/>
    <col min="16" max="16" width="11.83203125" style="36" customWidth="1"/>
    <col min="17" max="17" width="11.83203125" style="438" customWidth="1"/>
    <col min="18" max="18" width="11.83203125" style="47" customWidth="1"/>
    <col min="19" max="20" width="11.83203125" style="19" customWidth="1"/>
    <col min="21" max="22" width="11.83203125" style="36" customWidth="1"/>
    <col min="23" max="23" width="11.83203125" style="19" customWidth="1"/>
    <col min="24" max="24" width="11.83203125" style="33" customWidth="1"/>
    <col min="25" max="25" width="11.83203125" style="149" customWidth="1"/>
    <col min="26" max="26" width="11.83203125" style="36" customWidth="1"/>
    <col min="27" max="27" width="11.83203125" style="19" customWidth="1"/>
    <col min="28" max="28" width="11.83203125" style="33" customWidth="1"/>
    <col min="29" max="29" width="11.83203125" style="149" customWidth="1"/>
    <col min="30" max="30" width="11.83203125" style="33" customWidth="1"/>
    <col min="31" max="31" width="11.83203125" style="47" customWidth="1"/>
    <col min="32" max="32" width="11.83203125" style="36" customWidth="1"/>
    <col min="33" max="34" width="11.83203125" style="19" customWidth="1"/>
    <col min="35" max="36" width="11.83203125" style="33" customWidth="1"/>
    <col min="37" max="37" width="11.83203125" style="47" customWidth="1"/>
    <col min="38" max="38" width="11.83203125" style="33" customWidth="1"/>
  </cols>
  <sheetData>
    <row r="1" spans="1:38" s="22" customFormat="1" ht="31" customHeight="1" x14ac:dyDescent="0.3">
      <c r="A1" s="297" t="s">
        <v>279</v>
      </c>
      <c r="B1" s="4"/>
      <c r="C1" s="1"/>
      <c r="D1" s="1"/>
      <c r="E1" s="214" t="s">
        <v>29</v>
      </c>
      <c r="F1" s="180"/>
      <c r="G1" s="229"/>
      <c r="H1" s="214" t="s">
        <v>21</v>
      </c>
      <c r="I1" s="180"/>
      <c r="J1" s="214" t="s">
        <v>19</v>
      </c>
      <c r="K1" s="186"/>
      <c r="L1" s="214" t="s">
        <v>0</v>
      </c>
      <c r="M1" s="182"/>
      <c r="N1" s="182"/>
      <c r="O1" s="180"/>
      <c r="P1" s="179"/>
      <c r="Q1" s="443"/>
      <c r="R1" s="214" t="s">
        <v>1</v>
      </c>
      <c r="S1" s="184"/>
      <c r="T1" s="184"/>
      <c r="U1" s="179"/>
      <c r="V1" s="179"/>
      <c r="W1" s="228"/>
      <c r="X1" s="180"/>
      <c r="Y1" s="213" t="s">
        <v>36</v>
      </c>
      <c r="Z1" s="178"/>
      <c r="AA1" s="184"/>
      <c r="AB1" s="180"/>
      <c r="AC1" s="213" t="s">
        <v>35</v>
      </c>
      <c r="AD1" s="180"/>
      <c r="AE1" s="214" t="s">
        <v>142</v>
      </c>
      <c r="AF1" s="179"/>
      <c r="AG1" s="183"/>
      <c r="AH1" s="183"/>
      <c r="AI1" s="180"/>
      <c r="AJ1" s="180"/>
      <c r="AK1" s="214" t="s">
        <v>141</v>
      </c>
      <c r="AL1" s="180"/>
    </row>
    <row r="2" spans="1:38" s="21" customFormat="1" ht="19" x14ac:dyDescent="0.25">
      <c r="A2" s="13"/>
      <c r="B2" s="2"/>
      <c r="C2" s="2"/>
      <c r="D2" s="2"/>
      <c r="E2" s="263" t="s">
        <v>602</v>
      </c>
      <c r="F2" s="262" t="s">
        <v>602</v>
      </c>
      <c r="G2" s="271" t="s">
        <v>602</v>
      </c>
      <c r="H2" s="52"/>
      <c r="I2" s="262" t="s">
        <v>602</v>
      </c>
      <c r="J2" s="52"/>
      <c r="K2" s="256" t="s">
        <v>602</v>
      </c>
      <c r="L2" s="52"/>
      <c r="M2" s="46"/>
      <c r="N2" s="46"/>
      <c r="O2" s="262" t="s">
        <v>602</v>
      </c>
      <c r="P2" s="404"/>
      <c r="Q2" s="444"/>
      <c r="R2" s="52"/>
      <c r="S2" s="3"/>
      <c r="T2" s="3"/>
      <c r="U2" s="257"/>
      <c r="V2" s="257"/>
      <c r="W2" s="121"/>
      <c r="X2" s="262" t="s">
        <v>602</v>
      </c>
      <c r="Y2" s="120"/>
      <c r="Z2" s="55"/>
      <c r="AA2" s="3"/>
      <c r="AB2" s="262" t="s">
        <v>602</v>
      </c>
      <c r="AC2" s="120"/>
      <c r="AD2" s="262" t="s">
        <v>602</v>
      </c>
      <c r="AE2" s="50"/>
      <c r="AF2" s="34"/>
      <c r="AG2" s="3"/>
      <c r="AH2" s="3"/>
      <c r="AI2" s="262" t="s">
        <v>602</v>
      </c>
      <c r="AJ2" s="262" t="s">
        <v>602</v>
      </c>
      <c r="AK2" s="50"/>
      <c r="AL2" s="262" t="s">
        <v>602</v>
      </c>
    </row>
    <row r="3" spans="1:38" s="25" customFormat="1" ht="117" customHeight="1" x14ac:dyDescent="0.2">
      <c r="A3"/>
      <c r="B3"/>
      <c r="C3"/>
      <c r="D3" s="26"/>
      <c r="E3" s="264" t="s">
        <v>1101</v>
      </c>
      <c r="F3" s="255" t="s">
        <v>1102</v>
      </c>
      <c r="G3" s="272" t="s">
        <v>1091</v>
      </c>
      <c r="H3" s="112" t="s">
        <v>1103</v>
      </c>
      <c r="I3" s="255" t="s">
        <v>1054</v>
      </c>
      <c r="J3" s="105" t="s">
        <v>1104</v>
      </c>
      <c r="K3" s="259" t="s">
        <v>871</v>
      </c>
      <c r="L3" s="105" t="s">
        <v>1206</v>
      </c>
      <c r="M3" s="73" t="s">
        <v>1105</v>
      </c>
      <c r="N3" s="200" t="s">
        <v>1106</v>
      </c>
      <c r="O3" s="255" t="s">
        <v>1055</v>
      </c>
      <c r="P3" s="243" t="s">
        <v>1056</v>
      </c>
      <c r="Q3" s="445" t="s">
        <v>1057</v>
      </c>
      <c r="R3" s="105" t="s">
        <v>1107</v>
      </c>
      <c r="S3" s="223" t="s">
        <v>940</v>
      </c>
      <c r="T3" s="223" t="s">
        <v>941</v>
      </c>
      <c r="U3" s="73" t="s">
        <v>1058</v>
      </c>
      <c r="V3" s="73" t="s">
        <v>943</v>
      </c>
      <c r="W3" s="225" t="s">
        <v>944</v>
      </c>
      <c r="X3" s="30" t="s">
        <v>1059</v>
      </c>
      <c r="Y3" s="360" t="s">
        <v>848</v>
      </c>
      <c r="Z3" s="358" t="s">
        <v>849</v>
      </c>
      <c r="AA3" s="361" t="s">
        <v>850</v>
      </c>
      <c r="AB3" s="30" t="s">
        <v>1060</v>
      </c>
      <c r="AC3" s="360" t="s">
        <v>851</v>
      </c>
      <c r="AD3" s="30" t="s">
        <v>1061</v>
      </c>
      <c r="AE3" s="72" t="s">
        <v>1108</v>
      </c>
      <c r="AF3" s="68" t="s">
        <v>1109</v>
      </c>
      <c r="AG3" s="223" t="s">
        <v>852</v>
      </c>
      <c r="AH3" s="223" t="s">
        <v>1062</v>
      </c>
      <c r="AI3" s="30" t="s">
        <v>1063</v>
      </c>
      <c r="AJ3" s="255" t="s">
        <v>1064</v>
      </c>
      <c r="AK3" s="72" t="s">
        <v>1110</v>
      </c>
      <c r="AL3" s="255" t="s">
        <v>1065</v>
      </c>
    </row>
    <row r="4" spans="1:38" s="25" customFormat="1" x14ac:dyDescent="0.2">
      <c r="A4" s="301"/>
      <c r="B4" s="27"/>
      <c r="C4" s="27" t="s">
        <v>2</v>
      </c>
      <c r="D4" s="27"/>
      <c r="E4" s="113">
        <f>SUBTOTAL(109,E$15:INDEX(E:E,COUNTA($B:$B)+14-COUNTA($B$1:$B$14)))</f>
        <v>0</v>
      </c>
      <c r="F4" s="32">
        <f>SUBTOTAL(109,F$15:INDEX(F:F,COUNTA($B:$B)+14-COUNTA($B$1:$B$14)))</f>
        <v>0</v>
      </c>
      <c r="G4" s="90" t="str">
        <f>IF($E$4=0,"",$F$4/$E$4)</f>
        <v/>
      </c>
      <c r="H4" s="113">
        <f>SUBTOTAL(109,H$15:INDEX(H:H,COUNTA($B:$B)+14-COUNTA($B$1:$B$14)))</f>
        <v>0</v>
      </c>
      <c r="I4" s="32">
        <f>SUBTOTAL(109,I$15:INDEX(I:I,COUNTA($B:$B)+14-COUNTA($B$1:$B$14)))</f>
        <v>0</v>
      </c>
      <c r="J4" s="113">
        <f>SUBTOTAL(109,J$15:INDEX(J:J,COUNTA($B:$B)+14-COUNTA($B$1:$B$14)))</f>
        <v>0</v>
      </c>
      <c r="K4" s="32">
        <f>SUBTOTAL(109,K$15:INDEX(K:K,COUNTA($B:$B)+14-COUNTA($B$1:$B$14)))</f>
        <v>0</v>
      </c>
      <c r="L4" s="106">
        <f>SUBTOTAL(109,L$15:INDEX(L:L,COUNTA($B:$B)+14-COUNTA($B$1:$B$14)))</f>
        <v>0</v>
      </c>
      <c r="M4" s="103">
        <f>SUBTOTAL(109,M$15:INDEX(M:M,COUNTA($B:$B)+14-COUNTA($B$1:$B$14)))</f>
        <v>0</v>
      </c>
      <c r="N4" s="103">
        <f>SUBTOTAL(109,N$15:INDEX(N:N,COUNTA($B:$B)+14-COUNTA($B$1:$B$14)))</f>
        <v>0</v>
      </c>
      <c r="O4" s="32">
        <f>SUBTOTAL(109,O$15:INDEX(O:O,COUNTA($B:$B)+14-COUNTA($B$1:$B$14)))</f>
        <v>0</v>
      </c>
      <c r="P4" s="35">
        <f>SUBTOTAL(109,P$15:INDEX(P:P,COUNTA($B:$B)+14-COUNTA($B$1:$B$14)))</f>
        <v>0</v>
      </c>
      <c r="Q4" s="446" t="str">
        <f>IF(SUM($F4)=0,"",SUM($P4)/$F4)</f>
        <v/>
      </c>
      <c r="R4" s="115">
        <f>SUBTOTAL(109,R$15:INDEX(R:R,COUNTA($B:$B)+14-COUNTA($B$1:$B$14)))</f>
        <v>0</v>
      </c>
      <c r="S4" s="96"/>
      <c r="T4" s="96"/>
      <c r="U4" s="35">
        <f>SUBTOTAL(109,U$15:INDEX(U:U,COUNTA($B:$B)+14-COUNTA($B$1:$B$14)))</f>
        <v>0</v>
      </c>
      <c r="V4" s="35">
        <f>SUBTOTAL(109,V$15:INDEX(V:V,COUNTA($B:$B)+14-COUNTA($B$1:$B$14)))</f>
        <v>0</v>
      </c>
      <c r="W4" s="362" t="str">
        <f>IF($V$4=0,"",$X$4/$V$4)</f>
        <v/>
      </c>
      <c r="X4" s="32">
        <f>SUBTOTAL(109,X$15:INDEX(X:X,COUNTA($B:$B)+14-COUNTA($B$1:$B$14)))</f>
        <v>0</v>
      </c>
      <c r="Y4" s="162" t="str">
        <f>IF($V$4=0,"",($Z$4-$N$4)/$V$4)</f>
        <v/>
      </c>
      <c r="Z4" s="135">
        <f>SUBTOTAL(109,Z$15:INDEX(Z:Z,COUNTA($B:$B)+14-COUNTA($B$1:$B$14)))</f>
        <v>0</v>
      </c>
      <c r="AA4" s="96" t="str">
        <f>IF($Z$4=0,"",$AB$4/$Z$4)</f>
        <v/>
      </c>
      <c r="AB4" s="32">
        <f>SUBTOTAL(109,AB$15:INDEX(AB:AB,COUNTA($B:$B)+14-COUNTA($B$1:$B$14)))</f>
        <v>0</v>
      </c>
      <c r="AC4" s="162" t="str">
        <f>IF($AB$4=0,"",$AD$4/$AB$4)</f>
        <v/>
      </c>
      <c r="AD4" s="32">
        <f>SUBTOTAL(109,AD$15:INDEX(AD:AD,COUNTA($B:$B)+14-COUNTA($B$1:$B$14)))</f>
        <v>0</v>
      </c>
      <c r="AE4" s="51">
        <f>SUBTOTAL(109,AE$15:INDEX(AE:AE,COUNTA($B:$B)+14-COUNTA($B$1:$B$14)))</f>
        <v>0</v>
      </c>
      <c r="AF4" s="35">
        <f>SUBTOTAL(109,AF$15:INDEX(AF:AF,COUNTA($B:$B)+14-COUNTA($B$1:$B$14)))</f>
        <v>0</v>
      </c>
      <c r="AG4" s="96" t="str">
        <f>IF($AI$4=0,"",$X$4/$AI$4)</f>
        <v/>
      </c>
      <c r="AH4" s="96" t="str">
        <f>IF(SUM($AI$4,$AJ$4)=0,"",$AI$4/SUM($AI$4,$AJ$4))</f>
        <v/>
      </c>
      <c r="AI4" s="32">
        <f>SUBTOTAL(109,AI$15:INDEX(AI:AI,COUNTA($B:$B)+14-COUNTA($B$1:$B$14)))</f>
        <v>0</v>
      </c>
      <c r="AJ4" s="32">
        <f>SUBTOTAL(109,AJ$15:INDEX(AJ:AJ,COUNTA($B:$B)+14-COUNTA($B$1:$B$14)))</f>
        <v>0</v>
      </c>
      <c r="AK4" s="51">
        <f>SUBTOTAL(109,AK$15:INDEX(AK:AK,COUNTA($B:$B)+14-COUNTA($B$1:$B$14)))</f>
        <v>0</v>
      </c>
      <c r="AL4" s="32">
        <f>SUBTOTAL(109,AL$15:INDEX(AL:AL,COUNTA($B:$B)+14-COUNTA($B$1:$B$14)))</f>
        <v>0</v>
      </c>
    </row>
    <row r="5" spans="1:38" s="25" customFormat="1" x14ac:dyDescent="0.2">
      <c r="A5" s="25" t="s">
        <v>59</v>
      </c>
      <c r="B5" s="28" t="s">
        <v>59</v>
      </c>
      <c r="C5" s="28" t="s">
        <v>59</v>
      </c>
      <c r="D5" s="28" t="s">
        <v>59</v>
      </c>
      <c r="E5" s="60" t="s">
        <v>67</v>
      </c>
      <c r="F5" s="33" t="s">
        <v>67</v>
      </c>
      <c r="G5" s="92" t="s">
        <v>67</v>
      </c>
      <c r="H5" s="114" t="s">
        <v>70</v>
      </c>
      <c r="I5" s="33" t="s">
        <v>70</v>
      </c>
      <c r="J5" s="114" t="s">
        <v>70</v>
      </c>
      <c r="K5" s="40" t="s">
        <v>70</v>
      </c>
      <c r="L5" s="107" t="s">
        <v>70</v>
      </c>
      <c r="M5" s="37" t="s">
        <v>70</v>
      </c>
      <c r="N5" s="37" t="s">
        <v>59</v>
      </c>
      <c r="O5" s="33" t="s">
        <v>70</v>
      </c>
      <c r="P5" s="36" t="s">
        <v>59</v>
      </c>
      <c r="Q5" s="438" t="s">
        <v>59</v>
      </c>
      <c r="R5" s="114" t="s">
        <v>70</v>
      </c>
      <c r="S5" s="98" t="s">
        <v>59</v>
      </c>
      <c r="T5" s="98" t="s">
        <v>59</v>
      </c>
      <c r="U5" s="36" t="s">
        <v>59</v>
      </c>
      <c r="V5" s="36" t="s">
        <v>59</v>
      </c>
      <c r="W5" s="141" t="s">
        <v>59</v>
      </c>
      <c r="X5" s="33" t="s">
        <v>70</v>
      </c>
      <c r="Y5" s="161" t="s">
        <v>59</v>
      </c>
      <c r="Z5" s="136" t="s">
        <v>59</v>
      </c>
      <c r="AA5" s="98" t="s">
        <v>59</v>
      </c>
      <c r="AB5" s="33" t="s">
        <v>70</v>
      </c>
      <c r="AC5" s="161" t="s">
        <v>59</v>
      </c>
      <c r="AD5" s="33" t="s">
        <v>70</v>
      </c>
      <c r="AE5" s="47" t="s">
        <v>70</v>
      </c>
      <c r="AF5" s="36" t="s">
        <v>70</v>
      </c>
      <c r="AG5" s="98" t="s">
        <v>59</v>
      </c>
      <c r="AH5" s="98" t="s">
        <v>59</v>
      </c>
      <c r="AI5" s="33" t="s">
        <v>70</v>
      </c>
      <c r="AJ5" s="33" t="s">
        <v>70</v>
      </c>
      <c r="AK5" s="47" t="s">
        <v>70</v>
      </c>
      <c r="AL5" s="33" t="s">
        <v>70</v>
      </c>
    </row>
    <row r="6" spans="1:38" s="25" customFormat="1" x14ac:dyDescent="0.2">
      <c r="A6" s="25" t="s">
        <v>133</v>
      </c>
      <c r="B6" s="28" t="s">
        <v>133</v>
      </c>
      <c r="C6" s="28" t="s">
        <v>133</v>
      </c>
      <c r="D6" s="28" t="s">
        <v>133</v>
      </c>
      <c r="E6" s="60" t="s">
        <v>53</v>
      </c>
      <c r="F6" s="33" t="s">
        <v>53</v>
      </c>
      <c r="G6" s="92" t="s">
        <v>53</v>
      </c>
      <c r="H6" s="114" t="s">
        <v>71</v>
      </c>
      <c r="I6" s="33" t="s">
        <v>53</v>
      </c>
      <c r="J6" s="114" t="s">
        <v>71</v>
      </c>
      <c r="K6" s="40" t="s">
        <v>53</v>
      </c>
      <c r="L6" s="107" t="s">
        <v>71</v>
      </c>
      <c r="M6" s="37" t="s">
        <v>71</v>
      </c>
      <c r="N6" s="37" t="s">
        <v>73</v>
      </c>
      <c r="O6" s="33" t="s">
        <v>53</v>
      </c>
      <c r="P6" s="36" t="s">
        <v>73</v>
      </c>
      <c r="Q6" s="438" t="s">
        <v>73</v>
      </c>
      <c r="R6" s="114" t="s">
        <v>71</v>
      </c>
      <c r="S6" s="98" t="s">
        <v>73</v>
      </c>
      <c r="T6" s="98" t="s">
        <v>73</v>
      </c>
      <c r="U6" s="36" t="s">
        <v>54</v>
      </c>
      <c r="V6" s="36" t="s">
        <v>54</v>
      </c>
      <c r="W6" s="141" t="s">
        <v>73</v>
      </c>
      <c r="X6" s="33" t="s">
        <v>53</v>
      </c>
      <c r="Y6" s="161" t="s">
        <v>73</v>
      </c>
      <c r="Z6" s="136" t="s">
        <v>54</v>
      </c>
      <c r="AA6" s="98" t="s">
        <v>73</v>
      </c>
      <c r="AB6" s="33" t="s">
        <v>53</v>
      </c>
      <c r="AC6" s="161" t="s">
        <v>73</v>
      </c>
      <c r="AD6" s="33" t="s">
        <v>53</v>
      </c>
      <c r="AE6" s="47" t="s">
        <v>71</v>
      </c>
      <c r="AF6" s="36" t="s">
        <v>71</v>
      </c>
      <c r="AG6" s="98" t="s">
        <v>73</v>
      </c>
      <c r="AH6" s="98" t="s">
        <v>72</v>
      </c>
      <c r="AI6" s="33" t="s">
        <v>53</v>
      </c>
      <c r="AJ6" s="33" t="s">
        <v>53</v>
      </c>
      <c r="AK6" s="47" t="s">
        <v>71</v>
      </c>
      <c r="AL6" s="33" t="s">
        <v>53</v>
      </c>
    </row>
    <row r="7" spans="1:38" s="25" customFormat="1" x14ac:dyDescent="0.2">
      <c r="A7" s="25" t="s">
        <v>69</v>
      </c>
      <c r="B7" s="28" t="s">
        <v>69</v>
      </c>
      <c r="C7" s="28" t="s">
        <v>69</v>
      </c>
      <c r="D7" s="28" t="s">
        <v>69</v>
      </c>
      <c r="E7" s="60" t="s">
        <v>55</v>
      </c>
      <c r="F7" s="33" t="s">
        <v>55</v>
      </c>
      <c r="G7" s="92" t="s">
        <v>56</v>
      </c>
      <c r="H7" s="114" t="s">
        <v>55</v>
      </c>
      <c r="I7" s="33" t="s">
        <v>55</v>
      </c>
      <c r="J7" s="114" t="s">
        <v>55</v>
      </c>
      <c r="K7" s="40" t="s">
        <v>55</v>
      </c>
      <c r="L7" s="107" t="s">
        <v>55</v>
      </c>
      <c r="M7" s="37" t="s">
        <v>55</v>
      </c>
      <c r="N7" s="37" t="s">
        <v>55</v>
      </c>
      <c r="O7" s="33" t="s">
        <v>55</v>
      </c>
      <c r="P7" s="36" t="s">
        <v>55</v>
      </c>
      <c r="Q7" s="438" t="s">
        <v>56</v>
      </c>
      <c r="R7" s="114" t="s">
        <v>55</v>
      </c>
      <c r="S7" s="98" t="s">
        <v>56</v>
      </c>
      <c r="T7" s="98" t="s">
        <v>56</v>
      </c>
      <c r="U7" s="36" t="s">
        <v>55</v>
      </c>
      <c r="V7" s="36" t="s">
        <v>55</v>
      </c>
      <c r="W7" s="141" t="s">
        <v>56</v>
      </c>
      <c r="X7" s="33" t="s">
        <v>55</v>
      </c>
      <c r="Y7" s="161" t="s">
        <v>56</v>
      </c>
      <c r="Z7" s="136" t="s">
        <v>55</v>
      </c>
      <c r="AA7" s="98" t="s">
        <v>56</v>
      </c>
      <c r="AB7" s="33" t="s">
        <v>55</v>
      </c>
      <c r="AC7" s="161" t="s">
        <v>56</v>
      </c>
      <c r="AD7" s="33" t="s">
        <v>55</v>
      </c>
      <c r="AE7" s="47" t="s">
        <v>55</v>
      </c>
      <c r="AF7" s="36" t="s">
        <v>55</v>
      </c>
      <c r="AG7" s="98" t="s">
        <v>56</v>
      </c>
      <c r="AH7" s="98" t="s">
        <v>56</v>
      </c>
      <c r="AI7" s="33" t="s">
        <v>55</v>
      </c>
      <c r="AJ7" s="33" t="s">
        <v>55</v>
      </c>
      <c r="AK7" s="47" t="s">
        <v>55</v>
      </c>
      <c r="AL7" s="33" t="s">
        <v>55</v>
      </c>
    </row>
    <row r="8" spans="1:38" s="25" customFormat="1" x14ac:dyDescent="0.2">
      <c r="B8" s="28"/>
      <c r="C8" s="28"/>
      <c r="D8" s="28"/>
      <c r="E8" s="287" t="s">
        <v>113</v>
      </c>
      <c r="F8" s="270" t="s">
        <v>170</v>
      </c>
      <c r="G8" s="288" t="s">
        <v>171</v>
      </c>
      <c r="H8" s="277" t="s">
        <v>123</v>
      </c>
      <c r="I8" s="270" t="s">
        <v>123</v>
      </c>
      <c r="J8" s="277" t="s">
        <v>114</v>
      </c>
      <c r="K8" s="278" t="s">
        <v>114</v>
      </c>
      <c r="L8" s="290" t="s">
        <v>501</v>
      </c>
      <c r="M8" s="279" t="s">
        <v>148</v>
      </c>
      <c r="N8" s="104"/>
      <c r="O8" s="270" t="s">
        <v>148</v>
      </c>
      <c r="P8" s="36"/>
      <c r="Q8" s="438"/>
      <c r="R8" s="277" t="s">
        <v>121</v>
      </c>
      <c r="S8" s="165"/>
      <c r="T8" s="165"/>
      <c r="U8" s="36"/>
      <c r="V8" s="36"/>
      <c r="W8" s="363"/>
      <c r="X8" s="270" t="s">
        <v>121</v>
      </c>
      <c r="Y8" s="359"/>
      <c r="Z8" s="137"/>
      <c r="AA8" s="165"/>
      <c r="AB8" s="270" t="s">
        <v>145</v>
      </c>
      <c r="AC8" s="359"/>
      <c r="AD8" s="270" t="s">
        <v>144</v>
      </c>
      <c r="AE8" s="276" t="s">
        <v>119</v>
      </c>
      <c r="AF8" s="274" t="s">
        <v>119</v>
      </c>
      <c r="AG8" s="165"/>
      <c r="AH8" s="165"/>
      <c r="AI8" s="270" t="s">
        <v>119</v>
      </c>
      <c r="AJ8" s="270" t="s">
        <v>119</v>
      </c>
      <c r="AK8" s="280" t="s">
        <v>159</v>
      </c>
      <c r="AL8" s="270" t="s">
        <v>159</v>
      </c>
    </row>
    <row r="9" spans="1:38" s="25" customFormat="1" x14ac:dyDescent="0.2">
      <c r="B9" s="28"/>
      <c r="C9" s="28"/>
      <c r="D9" s="28"/>
      <c r="E9" s="287"/>
      <c r="F9" s="270"/>
      <c r="G9" s="288"/>
      <c r="H9" s="277" t="s">
        <v>124</v>
      </c>
      <c r="I9" s="270" t="s">
        <v>124</v>
      </c>
      <c r="J9" s="277" t="s">
        <v>115</v>
      </c>
      <c r="K9" s="278" t="s">
        <v>115</v>
      </c>
      <c r="L9" s="290" t="s">
        <v>502</v>
      </c>
      <c r="M9" s="279" t="s">
        <v>149</v>
      </c>
      <c r="N9" s="104"/>
      <c r="O9" s="270" t="s">
        <v>149</v>
      </c>
      <c r="P9" s="36"/>
      <c r="Q9" s="438"/>
      <c r="R9" s="277" t="s">
        <v>122</v>
      </c>
      <c r="S9" s="165"/>
      <c r="T9" s="165"/>
      <c r="U9" s="36"/>
      <c r="V9" s="36"/>
      <c r="W9" s="363"/>
      <c r="X9" s="270" t="s">
        <v>122</v>
      </c>
      <c r="Y9" s="359"/>
      <c r="Z9" s="137"/>
      <c r="AA9" s="165"/>
      <c r="AB9" s="270" t="s">
        <v>146</v>
      </c>
      <c r="AC9" s="359"/>
      <c r="AD9" s="270" t="s">
        <v>143</v>
      </c>
      <c r="AE9" s="276" t="s">
        <v>120</v>
      </c>
      <c r="AF9" s="274" t="s">
        <v>120</v>
      </c>
      <c r="AG9" s="165"/>
      <c r="AH9" s="165"/>
      <c r="AI9" s="270" t="s">
        <v>120</v>
      </c>
      <c r="AJ9" s="270" t="s">
        <v>120</v>
      </c>
      <c r="AK9" s="280" t="s">
        <v>158</v>
      </c>
      <c r="AL9" s="270" t="s">
        <v>158</v>
      </c>
    </row>
    <row r="10" spans="1:38" s="25" customFormat="1" x14ac:dyDescent="0.2">
      <c r="B10" s="28"/>
      <c r="C10" s="28"/>
      <c r="D10" s="28"/>
      <c r="E10" s="287"/>
      <c r="F10" s="270" t="s">
        <v>65</v>
      </c>
      <c r="G10" s="288" t="s">
        <v>65</v>
      </c>
      <c r="H10" s="277"/>
      <c r="I10" s="270"/>
      <c r="J10" s="277"/>
      <c r="K10" s="278"/>
      <c r="L10" s="290" t="s">
        <v>65</v>
      </c>
      <c r="M10" s="279" t="s">
        <v>65</v>
      </c>
      <c r="N10" s="104"/>
      <c r="O10" s="270" t="s">
        <v>65</v>
      </c>
      <c r="P10" s="36"/>
      <c r="Q10" s="438"/>
      <c r="R10" s="277" t="s">
        <v>65</v>
      </c>
      <c r="S10" s="165"/>
      <c r="T10" s="165"/>
      <c r="U10" s="36"/>
      <c r="V10" s="36"/>
      <c r="W10" s="363"/>
      <c r="X10" s="270" t="s">
        <v>65</v>
      </c>
      <c r="Y10" s="359"/>
      <c r="Z10" s="137"/>
      <c r="AA10" s="165"/>
      <c r="AB10" s="270" t="s">
        <v>65</v>
      </c>
      <c r="AC10" s="359"/>
      <c r="AD10" s="270" t="s">
        <v>65</v>
      </c>
      <c r="AE10" s="276" t="s">
        <v>65</v>
      </c>
      <c r="AF10" s="274" t="s">
        <v>82</v>
      </c>
      <c r="AG10" s="165"/>
      <c r="AH10" s="165"/>
      <c r="AI10" s="270" t="s">
        <v>65</v>
      </c>
      <c r="AJ10" s="270" t="s">
        <v>82</v>
      </c>
      <c r="AK10" s="280"/>
      <c r="AL10" s="270"/>
    </row>
    <row r="11" spans="1:38" s="25" customFormat="1" x14ac:dyDescent="0.2">
      <c r="B11" s="28"/>
      <c r="C11" s="28"/>
      <c r="D11" s="28"/>
      <c r="E11" s="60"/>
      <c r="F11" s="33"/>
      <c r="G11" s="163"/>
      <c r="H11" s="114"/>
      <c r="I11" s="33"/>
      <c r="J11" s="114"/>
      <c r="K11" s="100"/>
      <c r="L11" s="108"/>
      <c r="M11" s="104"/>
      <c r="N11" s="104"/>
      <c r="O11" s="33"/>
      <c r="P11" s="36"/>
      <c r="Q11" s="438"/>
      <c r="R11" s="114"/>
      <c r="S11" s="98"/>
      <c r="T11" s="98"/>
      <c r="U11" s="36"/>
      <c r="V11" s="36"/>
      <c r="W11" s="141"/>
      <c r="X11" s="33"/>
      <c r="Y11" s="161"/>
      <c r="Z11" s="136"/>
      <c r="AA11" s="98"/>
      <c r="AB11" s="33"/>
      <c r="AC11" s="161"/>
      <c r="AD11" s="33"/>
      <c r="AE11" s="47"/>
      <c r="AF11" s="36"/>
      <c r="AG11" s="98"/>
      <c r="AH11" s="98"/>
      <c r="AI11" s="33"/>
      <c r="AJ11" s="33"/>
      <c r="AK11" s="47"/>
      <c r="AL11" s="33"/>
    </row>
    <row r="12" spans="1:38" s="25" customFormat="1" x14ac:dyDescent="0.2">
      <c r="B12" s="28"/>
      <c r="C12" s="28"/>
      <c r="D12" s="28"/>
      <c r="E12" s="60"/>
      <c r="F12" s="33"/>
      <c r="G12" s="92"/>
      <c r="H12" s="114"/>
      <c r="I12" s="33"/>
      <c r="J12" s="114"/>
      <c r="K12" s="40"/>
      <c r="L12" s="107"/>
      <c r="M12" s="37"/>
      <c r="N12" s="37"/>
      <c r="O12" s="33"/>
      <c r="P12" s="36"/>
      <c r="Q12" s="438"/>
      <c r="R12" s="114"/>
      <c r="S12" s="98"/>
      <c r="T12" s="98"/>
      <c r="U12" s="36"/>
      <c r="V12" s="36"/>
      <c r="W12" s="141"/>
      <c r="X12" s="33"/>
      <c r="Y12" s="161"/>
      <c r="Z12" s="136"/>
      <c r="AA12" s="98"/>
      <c r="AB12" s="33"/>
      <c r="AC12" s="161"/>
      <c r="AD12" s="33"/>
      <c r="AE12" s="47"/>
      <c r="AF12" s="36"/>
      <c r="AG12" s="98"/>
      <c r="AH12" s="98"/>
      <c r="AI12" s="33"/>
      <c r="AJ12" s="33"/>
      <c r="AK12" s="47"/>
      <c r="AL12" s="33"/>
    </row>
    <row r="13" spans="1:38" s="25" customFormat="1" x14ac:dyDescent="0.2">
      <c r="B13" s="28"/>
      <c r="C13" s="28"/>
      <c r="D13" s="28"/>
      <c r="E13" s="60" t="s">
        <v>453</v>
      </c>
      <c r="F13" s="33" t="s">
        <v>453</v>
      </c>
      <c r="G13" s="92" t="s">
        <v>453</v>
      </c>
      <c r="H13" s="114" t="s">
        <v>453</v>
      </c>
      <c r="I13" s="33" t="s">
        <v>453</v>
      </c>
      <c r="J13" s="114" t="s">
        <v>453</v>
      </c>
      <c r="K13" s="33" t="s">
        <v>453</v>
      </c>
      <c r="L13" s="107" t="s">
        <v>453</v>
      </c>
      <c r="M13" s="37" t="s">
        <v>453</v>
      </c>
      <c r="N13" s="37" t="s">
        <v>453</v>
      </c>
      <c r="O13" s="33" t="s">
        <v>453</v>
      </c>
      <c r="P13" s="36" t="s">
        <v>453</v>
      </c>
      <c r="Q13" s="438" t="s">
        <v>453</v>
      </c>
      <c r="R13" s="114" t="s">
        <v>453</v>
      </c>
      <c r="S13" s="98" t="s">
        <v>453</v>
      </c>
      <c r="T13" s="98" t="s">
        <v>453</v>
      </c>
      <c r="U13" s="36" t="s">
        <v>453</v>
      </c>
      <c r="V13" s="36" t="s">
        <v>453</v>
      </c>
      <c r="W13" s="141" t="s">
        <v>453</v>
      </c>
      <c r="X13" s="33" t="s">
        <v>453</v>
      </c>
      <c r="Y13" s="161" t="s">
        <v>453</v>
      </c>
      <c r="Z13" s="136" t="s">
        <v>453</v>
      </c>
      <c r="AA13" s="98" t="s">
        <v>453</v>
      </c>
      <c r="AB13" s="33" t="s">
        <v>453</v>
      </c>
      <c r="AC13" s="161" t="s">
        <v>453</v>
      </c>
      <c r="AD13" s="33" t="s">
        <v>453</v>
      </c>
      <c r="AE13" s="47" t="s">
        <v>453</v>
      </c>
      <c r="AF13" s="36" t="s">
        <v>453</v>
      </c>
      <c r="AG13" s="98" t="s">
        <v>453</v>
      </c>
      <c r="AH13" s="98" t="s">
        <v>453</v>
      </c>
      <c r="AI13" s="33" t="s">
        <v>453</v>
      </c>
      <c r="AJ13" s="33" t="s">
        <v>453</v>
      </c>
      <c r="AK13" s="47" t="s">
        <v>453</v>
      </c>
      <c r="AL13" s="33" t="s">
        <v>453</v>
      </c>
    </row>
    <row r="14" spans="1:38" s="25" customFormat="1" x14ac:dyDescent="0.2">
      <c r="A14" s="296" t="s">
        <v>44</v>
      </c>
      <c r="B14" s="206" t="s">
        <v>3</v>
      </c>
      <c r="C14" s="206" t="s">
        <v>45</v>
      </c>
      <c r="D14" s="206" t="s">
        <v>47</v>
      </c>
      <c r="E14" s="237" t="s">
        <v>737</v>
      </c>
      <c r="F14" s="216" t="s">
        <v>738</v>
      </c>
      <c r="G14" s="238" t="s">
        <v>739</v>
      </c>
      <c r="H14" s="217" t="s">
        <v>264</v>
      </c>
      <c r="I14" s="216" t="s">
        <v>265</v>
      </c>
      <c r="J14" s="217" t="s">
        <v>251</v>
      </c>
      <c r="K14" s="216" t="s">
        <v>252</v>
      </c>
      <c r="L14" s="217" t="s">
        <v>377</v>
      </c>
      <c r="M14" s="193" t="s">
        <v>378</v>
      </c>
      <c r="N14" s="193" t="s">
        <v>638</v>
      </c>
      <c r="O14" s="216" t="s">
        <v>260</v>
      </c>
      <c r="P14" s="193" t="s">
        <v>793</v>
      </c>
      <c r="Q14" s="215" t="s">
        <v>794</v>
      </c>
      <c r="R14" s="217" t="s">
        <v>258</v>
      </c>
      <c r="S14" s="194" t="s">
        <v>381</v>
      </c>
      <c r="T14" s="194" t="s">
        <v>380</v>
      </c>
      <c r="U14" s="193" t="s">
        <v>379</v>
      </c>
      <c r="V14" s="193" t="s">
        <v>639</v>
      </c>
      <c r="W14" s="195" t="s">
        <v>640</v>
      </c>
      <c r="X14" s="216" t="s">
        <v>259</v>
      </c>
      <c r="Y14" s="222" t="s">
        <v>588</v>
      </c>
      <c r="Z14" s="190" t="s">
        <v>589</v>
      </c>
      <c r="AA14" s="194" t="s">
        <v>641</v>
      </c>
      <c r="AB14" s="216" t="s">
        <v>261</v>
      </c>
      <c r="AC14" s="222" t="s">
        <v>262</v>
      </c>
      <c r="AD14" s="216" t="s">
        <v>263</v>
      </c>
      <c r="AE14" s="217" t="s">
        <v>483</v>
      </c>
      <c r="AF14" s="193" t="s">
        <v>484</v>
      </c>
      <c r="AG14" s="194" t="s">
        <v>382</v>
      </c>
      <c r="AH14" s="194" t="s">
        <v>383</v>
      </c>
      <c r="AI14" s="216" t="s">
        <v>255</v>
      </c>
      <c r="AJ14" s="216" t="s">
        <v>256</v>
      </c>
      <c r="AK14" s="217" t="s">
        <v>376</v>
      </c>
      <c r="AL14" s="216" t="s">
        <v>257</v>
      </c>
    </row>
    <row r="15" spans="1:38" x14ac:dyDescent="0.2">
      <c r="A15" s="299" t="e">
        <f>INDEX(Prioritization!$D:$D,MATCH($B15,Prioritization!$A:$A,0))</f>
        <v>#N/A</v>
      </c>
      <c r="B15" s="20"/>
      <c r="C15" s="20"/>
      <c r="D15" s="20" t="str">
        <f>B15&amp;"|"&amp;C15</f>
        <v>|</v>
      </c>
      <c r="G15" s="92"/>
      <c r="J15" s="60"/>
      <c r="K15" s="40"/>
      <c r="L15" s="53"/>
      <c r="M15" s="38"/>
      <c r="N15" s="38" t="str">
        <f>IF(MAX($L15,$M15)=0,"",MAX($L15,$M15))</f>
        <v/>
      </c>
      <c r="O15" s="33" t="str">
        <f>IF(SUM($N15)=0,"",SUM($N15))</f>
        <v/>
      </c>
      <c r="Q15" s="438" t="str">
        <f>IF(SUM($F15)=0,"",SUM($P15)/$F15)</f>
        <v/>
      </c>
      <c r="R15" s="53"/>
      <c r="S15" s="11">
        <v>0.98</v>
      </c>
      <c r="T15" s="11">
        <v>0.98</v>
      </c>
      <c r="U15" s="37" t="str">
        <f>IF(SUM($N15,$O15)=0,"",SUM($O15)-SUM($N15))</f>
        <v/>
      </c>
      <c r="V15" s="37" t="str">
        <f>IFERROR(1/(1/ROUND((SUM($O15)-(SUM($N15)*SUM($S15)))/$T15,0)),"")</f>
        <v/>
      </c>
      <c r="W15" s="124">
        <v>1</v>
      </c>
      <c r="X15" s="33" t="str">
        <f>IFERROR(1/(1/ROUND(SUM($V15)*SUM($W15),0)),"")</f>
        <v/>
      </c>
      <c r="Y15" s="335">
        <v>0.7</v>
      </c>
      <c r="Z15" s="146" t="str">
        <f>IFERROR(1/(1/ROUND($N15+(SUM($V15)*$Y15),0)),"")</f>
        <v/>
      </c>
      <c r="AA15" s="333">
        <v>0.95</v>
      </c>
      <c r="AB15" s="33" t="str">
        <f>IF(SUM($Z15)=0,"",ROUND($Z15*$AA15,0))</f>
        <v/>
      </c>
      <c r="AC15" s="335">
        <v>0.95</v>
      </c>
      <c r="AD15" s="33" t="str">
        <f>IF(SUM($AB15)=0,"",ROUND($AB15*$AC15,0))</f>
        <v/>
      </c>
      <c r="AG15" s="11">
        <v>0.95</v>
      </c>
      <c r="AH15" s="11"/>
      <c r="AI15" s="33" t="str">
        <f>IF(SUM($X15)=0,"",IF(AND(SUM($X15)&gt;0,$AG15=""),"ENTER LINKAGE RATE",ROUND($X15/$AG15,0)))</f>
        <v/>
      </c>
      <c r="AJ15" s="33" t="str">
        <f>IF(SUM($AI15)=0,"",IF(AND($AI15&gt;0,$AH15=""),"ENTER YIELD RATE",ROUND($AI15/$AH15-$AI15,0)))</f>
        <v/>
      </c>
    </row>
  </sheetData>
  <conditionalFormatting sqref="E1:G1048576">
    <cfRule type="expression" dxfId="133" priority="2">
      <formula>LEFT($B1,4)="_Mil"</formula>
    </cfRule>
  </conditionalFormatting>
  <conditionalFormatting sqref="E1:AL1048576">
    <cfRule type="expression" dxfId="132" priority="3">
      <formula>AND(ISNUMBER(E1),E1&lt;0)</formula>
    </cfRule>
  </conditionalFormatting>
  <conditionalFormatting sqref="G1:G1048576 S1:T1048576 W1:W1048576 Y1:Y1048576 AA1:AA1048576 AC1:AC1048576 AG1:AH1048576">
    <cfRule type="expression" dxfId="131" priority="4">
      <formula>AND(ISNUMBER(G1),G1&gt;1)</formula>
    </cfRule>
  </conditionalFormatting>
  <conditionalFormatting sqref="S1:S1048576">
    <cfRule type="expression" dxfId="130" priority="13">
      <formula>AND(ISNUMBER($S1),SUM($S1)&lt;98%)</formula>
    </cfRule>
  </conditionalFormatting>
  <conditionalFormatting sqref="T1:T1048576">
    <cfRule type="expression" dxfId="129" priority="19">
      <formula>AND(ISNUMBER($T1),SUM($T1)&lt;98%)</formula>
    </cfRule>
  </conditionalFormatting>
  <conditionalFormatting sqref="Y1:Y1048576">
    <cfRule type="expression" dxfId="128" priority="34">
      <formula>AND(ISNUMBER($Y1),ROUND(SUM($V1),0)&gt;0,ROUND(SUM($Y1),2)&lt;70%)</formula>
    </cfRule>
  </conditionalFormatting>
  <conditionalFormatting sqref="AG1:AG1048576 AA1:AA1048576 AC1:AC1048576">
    <cfRule type="expression" dxfId="127" priority="3836">
      <formula>AND(ISNUMBER(AA1),SUM(AA1)&lt;95%)</formula>
    </cfRule>
  </conditionalFormatting>
  <conditionalFormatting sqref="AG1:AG1048576">
    <cfRule type="expression" dxfId="126" priority="10">
      <formula>AND(ROW($AG1)&gt;14,$AI1="ENTER LINKAGE RATE")</formula>
    </cfRule>
  </conditionalFormatting>
  <conditionalFormatting sqref="AH1:AH1048576">
    <cfRule type="expression" dxfId="125" priority="1">
      <formula>AND(ROW($AH1)&gt;14,$AJ1="ENTER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sheetPr>
    <tabColor rgb="FFFFFF00"/>
  </sheetPr>
  <dimension ref="A1:EU58"/>
  <sheetViews>
    <sheetView zoomScaleNormal="100" workbookViewId="0">
      <pane xSplit="4" ySplit="14" topLeftCell="E15" activePane="bottomRight" state="frozen"/>
      <selection pane="topRight"/>
      <selection pane="bottomLeft"/>
      <selection pane="bottomRight" activeCell="D1" sqref="D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561</v>
      </c>
      <c r="B1" s="4"/>
      <c r="C1" s="1"/>
      <c r="D1" s="1"/>
      <c r="E1" s="211" t="s">
        <v>181</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694</v>
      </c>
      <c r="AK1" s="329"/>
      <c r="AL1" s="329"/>
      <c r="AM1" s="329"/>
      <c r="AN1" s="329"/>
      <c r="AO1" s="329"/>
      <c r="AP1" s="329"/>
      <c r="AQ1" s="329"/>
      <c r="AR1" s="329"/>
      <c r="AS1" s="185"/>
      <c r="AT1" s="185"/>
      <c r="AU1" s="185"/>
      <c r="AV1" s="185"/>
      <c r="AW1" s="185"/>
      <c r="AX1" s="185"/>
      <c r="AY1" s="185"/>
      <c r="AZ1" s="185"/>
      <c r="BA1" s="185"/>
      <c r="BB1" s="329"/>
      <c r="BC1" s="211" t="s">
        <v>713</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693</v>
      </c>
      <c r="B2" s="459"/>
      <c r="C2" s="459"/>
      <c r="D2" s="377"/>
      <c r="E2" s="371" t="s">
        <v>1046</v>
      </c>
      <c r="F2" s="29"/>
      <c r="G2" s="29"/>
      <c r="H2" s="29"/>
      <c r="I2" s="29"/>
      <c r="J2" s="29"/>
      <c r="K2" s="29"/>
      <c r="L2" s="374"/>
      <c r="M2" s="371" t="s">
        <v>673</v>
      </c>
      <c r="N2" s="29"/>
      <c r="O2" s="29"/>
      <c r="P2" s="29"/>
      <c r="Q2" s="374"/>
      <c r="R2" s="380"/>
      <c r="S2" s="374"/>
      <c r="T2" s="371" t="s">
        <v>573</v>
      </c>
      <c r="U2" s="29"/>
      <c r="V2" s="374"/>
      <c r="W2" s="372" t="s">
        <v>574</v>
      </c>
      <c r="X2" s="374"/>
      <c r="Y2" s="29"/>
      <c r="Z2" s="374"/>
      <c r="AA2" s="29"/>
      <c r="AB2" s="372" t="s">
        <v>572</v>
      </c>
      <c r="AC2" s="29"/>
      <c r="AD2" s="374"/>
      <c r="AE2" s="29"/>
      <c r="AF2" s="372" t="s">
        <v>672</v>
      </c>
      <c r="AG2" s="29"/>
      <c r="AH2" s="372" t="s">
        <v>560</v>
      </c>
      <c r="AI2" s="29"/>
      <c r="AJ2" s="372" t="s">
        <v>882</v>
      </c>
      <c r="AK2" s="374"/>
      <c r="AL2" s="374"/>
      <c r="AM2" s="374"/>
      <c r="AN2" s="374"/>
      <c r="AO2" s="374"/>
      <c r="AP2" s="374"/>
      <c r="AQ2" s="374"/>
      <c r="AR2" s="374"/>
      <c r="AS2" s="372" t="s">
        <v>966</v>
      </c>
      <c r="AT2" s="374"/>
      <c r="AU2" s="374"/>
      <c r="AV2" s="374"/>
      <c r="AW2" s="374"/>
      <c r="AX2" s="374"/>
      <c r="AY2" s="374"/>
      <c r="AZ2" s="374"/>
      <c r="BA2" s="374"/>
      <c r="BB2" s="374"/>
      <c r="BC2" s="371" t="s">
        <v>141</v>
      </c>
      <c r="BD2" s="29"/>
      <c r="BE2" s="379"/>
      <c r="BF2" s="371" t="s">
        <v>806</v>
      </c>
      <c r="BG2" s="34"/>
      <c r="BH2" s="34"/>
      <c r="BI2" s="34"/>
      <c r="BJ2" s="29"/>
      <c r="BK2" s="29"/>
      <c r="BL2" s="29"/>
      <c r="BM2" s="29"/>
      <c r="BN2" s="34"/>
      <c r="BO2" s="371" t="s">
        <v>795</v>
      </c>
      <c r="BP2" s="34"/>
      <c r="BQ2" s="428"/>
      <c r="BR2" s="29"/>
      <c r="BS2" s="34"/>
      <c r="BT2" s="371" t="s">
        <v>808</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776</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283</v>
      </c>
      <c r="EK2" s="29"/>
      <c r="EL2" s="29"/>
      <c r="EM2" s="29"/>
      <c r="EN2" s="3"/>
      <c r="EO2" s="3"/>
      <c r="EP2" s="371" t="s">
        <v>22</v>
      </c>
      <c r="EQ2" s="29"/>
      <c r="ER2" s="29"/>
      <c r="ES2" s="29"/>
      <c r="ET2" s="3"/>
      <c r="EU2" s="3"/>
    </row>
    <row r="3" spans="1:151" ht="134" customHeight="1" x14ac:dyDescent="0.2">
      <c r="A3" s="459"/>
      <c r="B3" s="459"/>
      <c r="C3" s="459"/>
      <c r="D3" s="377"/>
      <c r="E3" s="127" t="s">
        <v>1047</v>
      </c>
      <c r="F3" s="128" t="s">
        <v>945</v>
      </c>
      <c r="G3" s="131" t="s">
        <v>846</v>
      </c>
      <c r="H3" s="128" t="s">
        <v>1048</v>
      </c>
      <c r="I3" s="128" t="s">
        <v>1049</v>
      </c>
      <c r="J3" s="128" t="s">
        <v>1050</v>
      </c>
      <c r="K3" s="128" t="s">
        <v>847</v>
      </c>
      <c r="L3" s="130" t="s">
        <v>1051</v>
      </c>
      <c r="M3" s="369" t="s">
        <v>967</v>
      </c>
      <c r="N3" s="381" t="s">
        <v>968</v>
      </c>
      <c r="O3" s="381" t="s">
        <v>969</v>
      </c>
      <c r="P3" s="381" t="s">
        <v>970</v>
      </c>
      <c r="Q3" s="375" t="s">
        <v>971</v>
      </c>
      <c r="R3" s="368" t="s">
        <v>972</v>
      </c>
      <c r="S3" s="375" t="s">
        <v>973</v>
      </c>
      <c r="T3" s="369" t="s">
        <v>974</v>
      </c>
      <c r="U3" s="381" t="s">
        <v>975</v>
      </c>
      <c r="V3" s="376" t="s">
        <v>976</v>
      </c>
      <c r="W3" s="373" t="s">
        <v>977</v>
      </c>
      <c r="X3" s="375" t="s">
        <v>978</v>
      </c>
      <c r="Y3" s="368" t="s">
        <v>979</v>
      </c>
      <c r="Z3" s="375" t="s">
        <v>980</v>
      </c>
      <c r="AA3" s="48" t="s">
        <v>981</v>
      </c>
      <c r="AB3" s="373" t="s">
        <v>982</v>
      </c>
      <c r="AC3" s="368" t="s">
        <v>983</v>
      </c>
      <c r="AD3" s="375" t="s">
        <v>984</v>
      </c>
      <c r="AE3" s="48" t="s">
        <v>985</v>
      </c>
      <c r="AF3" s="373" t="s">
        <v>986</v>
      </c>
      <c r="AG3" s="48" t="s">
        <v>987</v>
      </c>
      <c r="AH3" s="373" t="s">
        <v>988</v>
      </c>
      <c r="AI3" s="48" t="s">
        <v>989</v>
      </c>
      <c r="AJ3" s="378" t="s">
        <v>481</v>
      </c>
      <c r="AK3" s="376" t="s">
        <v>591</v>
      </c>
      <c r="AL3" s="376" t="s">
        <v>480</v>
      </c>
      <c r="AM3" s="376" t="s">
        <v>620</v>
      </c>
      <c r="AN3" s="376" t="s">
        <v>753</v>
      </c>
      <c r="AO3" s="376" t="s">
        <v>752</v>
      </c>
      <c r="AP3" s="376" t="s">
        <v>754</v>
      </c>
      <c r="AQ3" s="376" t="s">
        <v>755</v>
      </c>
      <c r="AR3" s="376" t="s">
        <v>756</v>
      </c>
      <c r="AS3" s="382" t="s">
        <v>481</v>
      </c>
      <c r="AT3" s="383" t="s">
        <v>591</v>
      </c>
      <c r="AU3" s="383" t="s">
        <v>480</v>
      </c>
      <c r="AV3" s="383" t="s">
        <v>620</v>
      </c>
      <c r="AW3" s="383" t="s">
        <v>753</v>
      </c>
      <c r="AX3" s="383" t="s">
        <v>752</v>
      </c>
      <c r="AY3" s="383" t="s">
        <v>754</v>
      </c>
      <c r="AZ3" s="383" t="s">
        <v>755</v>
      </c>
      <c r="BA3" s="383" t="s">
        <v>756</v>
      </c>
      <c r="BB3" s="376" t="s">
        <v>51</v>
      </c>
      <c r="BC3" s="127" t="s">
        <v>854</v>
      </c>
      <c r="BD3" s="381" t="s">
        <v>990</v>
      </c>
      <c r="BE3" s="376" t="s">
        <v>725</v>
      </c>
      <c r="BF3" s="127" t="s">
        <v>855</v>
      </c>
      <c r="BG3" s="128" t="s">
        <v>856</v>
      </c>
      <c r="BH3" s="128" t="s">
        <v>857</v>
      </c>
      <c r="BI3" s="128" t="s">
        <v>858</v>
      </c>
      <c r="BJ3" s="381" t="s">
        <v>991</v>
      </c>
      <c r="BK3" s="381" t="s">
        <v>992</v>
      </c>
      <c r="BL3" s="381" t="s">
        <v>993</v>
      </c>
      <c r="BM3" s="48" t="s">
        <v>994</v>
      </c>
      <c r="BN3" s="368" t="s">
        <v>807</v>
      </c>
      <c r="BO3" s="127" t="s">
        <v>859</v>
      </c>
      <c r="BP3" s="128" t="s">
        <v>860</v>
      </c>
      <c r="BQ3" s="429" t="s">
        <v>988</v>
      </c>
      <c r="BR3" s="381" t="s">
        <v>995</v>
      </c>
      <c r="BS3" s="381" t="s">
        <v>996</v>
      </c>
      <c r="BT3" s="127" t="s">
        <v>861</v>
      </c>
      <c r="BU3" s="128" t="s">
        <v>862</v>
      </c>
      <c r="BV3" s="128" t="s">
        <v>863</v>
      </c>
      <c r="BW3" s="128" t="s">
        <v>864</v>
      </c>
      <c r="BX3" s="381" t="s">
        <v>997</v>
      </c>
      <c r="BY3" s="381" t="s">
        <v>998</v>
      </c>
      <c r="BZ3" s="381" t="s">
        <v>999</v>
      </c>
      <c r="CA3" s="48" t="s">
        <v>1000</v>
      </c>
      <c r="CB3" s="388" t="s">
        <v>809</v>
      </c>
      <c r="CC3" s="127" t="s">
        <v>859</v>
      </c>
      <c r="CD3" s="128" t="s">
        <v>860</v>
      </c>
      <c r="CE3" s="429" t="s">
        <v>988</v>
      </c>
      <c r="CF3" s="381" t="s">
        <v>995</v>
      </c>
      <c r="CG3" s="381" t="s">
        <v>996</v>
      </c>
      <c r="CH3" s="127" t="s">
        <v>865</v>
      </c>
      <c r="CI3" s="128" t="s">
        <v>866</v>
      </c>
      <c r="CJ3" s="128" t="s">
        <v>867</v>
      </c>
      <c r="CK3" s="128" t="s">
        <v>868</v>
      </c>
      <c r="CL3" s="381" t="s">
        <v>1001</v>
      </c>
      <c r="CM3" s="381" t="s">
        <v>1002</v>
      </c>
      <c r="CN3" s="381" t="s">
        <v>1003</v>
      </c>
      <c r="CO3" s="48" t="s">
        <v>1004</v>
      </c>
      <c r="CP3" s="388" t="s">
        <v>810</v>
      </c>
      <c r="CQ3" s="127" t="s">
        <v>869</v>
      </c>
      <c r="CR3" s="381" t="s">
        <v>1005</v>
      </c>
      <c r="CS3" s="376" t="s">
        <v>723</v>
      </c>
      <c r="CT3" s="127" t="s">
        <v>871</v>
      </c>
      <c r="CU3" s="381" t="s">
        <v>1006</v>
      </c>
      <c r="CV3" s="376" t="s">
        <v>724</v>
      </c>
      <c r="CW3" s="127" t="s">
        <v>872</v>
      </c>
      <c r="CX3" s="437" t="s">
        <v>873</v>
      </c>
      <c r="CY3" s="375" t="s">
        <v>1007</v>
      </c>
      <c r="CZ3" s="375" t="s">
        <v>1008</v>
      </c>
      <c r="DA3" s="48" t="s">
        <v>1009</v>
      </c>
      <c r="DB3" s="376" t="s">
        <v>1010</v>
      </c>
      <c r="DC3" s="133" t="s">
        <v>1052</v>
      </c>
      <c r="DD3" s="130" t="s">
        <v>1053</v>
      </c>
      <c r="DE3" s="375" t="s">
        <v>1011</v>
      </c>
      <c r="DF3" s="375" t="s">
        <v>1012</v>
      </c>
      <c r="DG3" s="375" t="s">
        <v>1013</v>
      </c>
      <c r="DH3" s="375" t="s">
        <v>1014</v>
      </c>
      <c r="DI3" s="48" t="s">
        <v>1015</v>
      </c>
      <c r="DJ3" s="48" t="s">
        <v>1016</v>
      </c>
      <c r="DK3" s="48" t="s">
        <v>1017</v>
      </c>
      <c r="DL3" s="48" t="s">
        <v>1018</v>
      </c>
      <c r="DM3" s="389" t="s">
        <v>1019</v>
      </c>
      <c r="DN3" s="361" t="s">
        <v>1020</v>
      </c>
      <c r="DO3" s="361" t="s">
        <v>1021</v>
      </c>
      <c r="DP3" s="361" t="s">
        <v>1022</v>
      </c>
      <c r="DQ3" s="48" t="s">
        <v>1023</v>
      </c>
      <c r="DR3" s="48" t="s">
        <v>1024</v>
      </c>
      <c r="DS3" s="360" t="s">
        <v>1025</v>
      </c>
      <c r="DT3" s="48" t="s">
        <v>1026</v>
      </c>
      <c r="DU3" s="48" t="s">
        <v>1027</v>
      </c>
      <c r="DV3" s="127" t="s">
        <v>874</v>
      </c>
      <c r="DW3" s="128" t="s">
        <v>875</v>
      </c>
      <c r="DX3" s="128" t="s">
        <v>876</v>
      </c>
      <c r="DY3" s="128" t="s">
        <v>877</v>
      </c>
      <c r="DZ3" s="381" t="s">
        <v>1028</v>
      </c>
      <c r="EA3" s="381" t="s">
        <v>1029</v>
      </c>
      <c r="EB3" s="381" t="s">
        <v>1030</v>
      </c>
      <c r="EC3" s="381" t="s">
        <v>1031</v>
      </c>
      <c r="ED3" s="388" t="s">
        <v>1032</v>
      </c>
      <c r="EE3" s="388" t="s">
        <v>1033</v>
      </c>
      <c r="EF3" s="388" t="s">
        <v>1034</v>
      </c>
      <c r="EG3" s="388" t="s">
        <v>1035</v>
      </c>
      <c r="EH3" s="360" t="s">
        <v>1036</v>
      </c>
      <c r="EI3" s="417" t="s">
        <v>1037</v>
      </c>
      <c r="EJ3" s="127" t="s">
        <v>878</v>
      </c>
      <c r="EK3" s="128" t="s">
        <v>879</v>
      </c>
      <c r="EL3" s="381" t="s">
        <v>1038</v>
      </c>
      <c r="EM3" s="381" t="s">
        <v>1039</v>
      </c>
      <c r="EN3" s="388" t="s">
        <v>1040</v>
      </c>
      <c r="EO3" s="388" t="s">
        <v>1041</v>
      </c>
      <c r="EP3" s="127" t="s">
        <v>880</v>
      </c>
      <c r="EQ3" s="128" t="s">
        <v>881</v>
      </c>
      <c r="ER3" s="381" t="s">
        <v>1042</v>
      </c>
      <c r="ES3" s="381" t="s">
        <v>1043</v>
      </c>
      <c r="ET3" s="388" t="s">
        <v>1044</v>
      </c>
      <c r="EU3" s="388" t="s">
        <v>1045</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813</v>
      </c>
      <c r="P8" s="270" t="s">
        <v>908</v>
      </c>
      <c r="T8" s="287" t="s">
        <v>910</v>
      </c>
      <c r="U8" s="270" t="s">
        <v>175</v>
      </c>
      <c r="AA8" s="270" t="s">
        <v>911</v>
      </c>
      <c r="AE8" s="270" t="s">
        <v>927</v>
      </c>
      <c r="AG8" s="270" t="s">
        <v>928</v>
      </c>
      <c r="AI8" s="270" t="s">
        <v>912</v>
      </c>
      <c r="AS8" s="390" t="s">
        <v>76</v>
      </c>
      <c r="AT8" s="391" t="s">
        <v>503</v>
      </c>
      <c r="AU8" s="391" t="s">
        <v>85</v>
      </c>
      <c r="AV8" s="391" t="s">
        <v>89</v>
      </c>
      <c r="AW8" s="391" t="s">
        <v>649</v>
      </c>
      <c r="AX8" s="391" t="s">
        <v>650</v>
      </c>
      <c r="AY8" s="391" t="s">
        <v>651</v>
      </c>
      <c r="AZ8" s="391" t="s">
        <v>101</v>
      </c>
      <c r="BA8" s="391" t="s">
        <v>652</v>
      </c>
      <c r="BD8" s="270" t="s">
        <v>913</v>
      </c>
      <c r="BJ8" s="270" t="s">
        <v>76</v>
      </c>
      <c r="BK8" s="270" t="s">
        <v>76</v>
      </c>
      <c r="BL8" s="270" t="s">
        <v>76</v>
      </c>
      <c r="BQ8" s="363"/>
      <c r="BR8" s="270" t="s">
        <v>78</v>
      </c>
      <c r="BS8" s="270" t="s">
        <v>78</v>
      </c>
      <c r="BX8" s="270" t="s">
        <v>85</v>
      </c>
      <c r="BY8" s="270" t="s">
        <v>85</v>
      </c>
      <c r="BZ8" s="274" t="s">
        <v>85</v>
      </c>
      <c r="CB8" s="144"/>
      <c r="CE8" s="267"/>
      <c r="CF8" s="270" t="s">
        <v>154</v>
      </c>
      <c r="CG8" s="270" t="s">
        <v>154</v>
      </c>
      <c r="CL8" s="270" t="s">
        <v>89</v>
      </c>
      <c r="CM8" s="270" t="s">
        <v>89</v>
      </c>
      <c r="CN8" s="270" t="s">
        <v>89</v>
      </c>
      <c r="CO8" s="33"/>
      <c r="CP8" s="144"/>
      <c r="CR8" s="270" t="s">
        <v>914</v>
      </c>
      <c r="CU8" s="270" t="s">
        <v>114</v>
      </c>
      <c r="DA8" s="270" t="s">
        <v>99</v>
      </c>
      <c r="DI8" s="270" t="s">
        <v>103</v>
      </c>
      <c r="DJ8" s="270" t="s">
        <v>103</v>
      </c>
      <c r="DK8" s="270" t="s">
        <v>103</v>
      </c>
      <c r="DL8" s="270" t="s">
        <v>103</v>
      </c>
      <c r="DQ8" s="270" t="s">
        <v>138</v>
      </c>
      <c r="DR8" s="270" t="s">
        <v>138</v>
      </c>
      <c r="DT8" s="270" t="s">
        <v>139</v>
      </c>
      <c r="DU8" s="270" t="s">
        <v>139</v>
      </c>
      <c r="DZ8" s="270" t="s">
        <v>459</v>
      </c>
      <c r="EA8" s="270" t="s">
        <v>457</v>
      </c>
      <c r="EB8" s="270" t="s">
        <v>461</v>
      </c>
      <c r="EC8" s="270" t="s">
        <v>461</v>
      </c>
      <c r="EI8" s="418" t="s">
        <v>111</v>
      </c>
      <c r="EL8" s="270" t="s">
        <v>463</v>
      </c>
      <c r="EM8" s="270" t="s">
        <v>464</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909</v>
      </c>
      <c r="T10" s="287" t="s">
        <v>909</v>
      </c>
      <c r="U10" s="270" t="s">
        <v>65</v>
      </c>
      <c r="AA10" s="270" t="s">
        <v>909</v>
      </c>
      <c r="AE10" s="270" t="s">
        <v>909</v>
      </c>
      <c r="AG10" s="270" t="s">
        <v>909</v>
      </c>
      <c r="AI10" s="270" t="s">
        <v>907</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471</v>
      </c>
      <c r="EM10" s="270" t="s">
        <v>472</v>
      </c>
      <c r="ER10" s="270" t="s">
        <v>131</v>
      </c>
      <c r="ES10" s="270" t="s">
        <v>132</v>
      </c>
    </row>
    <row r="11" spans="1:151" x14ac:dyDescent="0.2">
      <c r="C11" s="5"/>
      <c r="D11" s="5"/>
      <c r="E11" s="47" t="s">
        <v>647</v>
      </c>
      <c r="F11" s="36" t="s">
        <v>647</v>
      </c>
      <c r="G11" s="36" t="s">
        <v>647</v>
      </c>
      <c r="H11" s="36" t="s">
        <v>647</v>
      </c>
      <c r="I11" s="36" t="s">
        <v>647</v>
      </c>
      <c r="J11" s="36" t="s">
        <v>647</v>
      </c>
      <c r="K11" s="36" t="s">
        <v>647</v>
      </c>
      <c r="L11" s="19" t="s">
        <v>647</v>
      </c>
      <c r="M11" s="60" t="s">
        <v>647</v>
      </c>
      <c r="N11" s="33" t="s">
        <v>647</v>
      </c>
      <c r="O11" s="33" t="s">
        <v>647</v>
      </c>
      <c r="P11" s="33" t="s">
        <v>647</v>
      </c>
      <c r="Q11" s="19" t="s">
        <v>647</v>
      </c>
      <c r="R11" s="36" t="s">
        <v>647</v>
      </c>
      <c r="S11" s="19" t="s">
        <v>647</v>
      </c>
      <c r="T11" s="60" t="s">
        <v>647</v>
      </c>
      <c r="U11" s="33" t="s">
        <v>647</v>
      </c>
      <c r="V11" s="19" t="s">
        <v>647</v>
      </c>
      <c r="W11" s="149" t="s">
        <v>647</v>
      </c>
      <c r="X11" s="19" t="s">
        <v>647</v>
      </c>
      <c r="Y11" s="36" t="s">
        <v>647</v>
      </c>
      <c r="Z11" s="19" t="s">
        <v>647</v>
      </c>
      <c r="AA11" s="33" t="s">
        <v>647</v>
      </c>
      <c r="AB11" s="149" t="s">
        <v>647</v>
      </c>
      <c r="AC11" s="36" t="s">
        <v>647</v>
      </c>
      <c r="AD11" s="19" t="s">
        <v>647</v>
      </c>
      <c r="AE11" s="33" t="s">
        <v>647</v>
      </c>
      <c r="AF11" s="149" t="s">
        <v>647</v>
      </c>
      <c r="AG11" s="33" t="s">
        <v>647</v>
      </c>
      <c r="AH11" s="149" t="s">
        <v>647</v>
      </c>
      <c r="AI11" s="33" t="s">
        <v>647</v>
      </c>
      <c r="AJ11" s="149" t="s">
        <v>645</v>
      </c>
      <c r="AK11" s="19" t="s">
        <v>645</v>
      </c>
      <c r="AL11" s="19" t="s">
        <v>646</v>
      </c>
      <c r="AM11" s="19" t="s">
        <v>644</v>
      </c>
      <c r="AN11" s="19" t="s">
        <v>646</v>
      </c>
      <c r="AO11" s="19" t="s">
        <v>646</v>
      </c>
      <c r="AP11" s="19" t="s">
        <v>646</v>
      </c>
      <c r="AQ11" s="19" t="s">
        <v>646</v>
      </c>
      <c r="AR11" s="19" t="s">
        <v>646</v>
      </c>
      <c r="AS11" s="384" t="s">
        <v>645</v>
      </c>
      <c r="AT11" s="385" t="s">
        <v>645</v>
      </c>
      <c r="AU11" s="385" t="s">
        <v>646</v>
      </c>
      <c r="AV11" s="385" t="s">
        <v>644</v>
      </c>
      <c r="AW11" s="385" t="s">
        <v>646</v>
      </c>
      <c r="AX11" s="385" t="s">
        <v>646</v>
      </c>
      <c r="AY11" s="385" t="s">
        <v>646</v>
      </c>
      <c r="AZ11" s="385" t="s">
        <v>646</v>
      </c>
      <c r="BA11" s="385" t="s">
        <v>646</v>
      </c>
      <c r="BB11" s="19" t="s">
        <v>646</v>
      </c>
      <c r="BC11" s="47" t="s">
        <v>645</v>
      </c>
      <c r="BD11" s="33" t="s">
        <v>645</v>
      </c>
      <c r="BE11" s="19" t="s">
        <v>645</v>
      </c>
      <c r="BF11" s="47" t="s">
        <v>645</v>
      </c>
      <c r="BG11" s="36" t="s">
        <v>645</v>
      </c>
      <c r="BH11" s="36" t="s">
        <v>645</v>
      </c>
      <c r="BI11" s="36" t="s">
        <v>645</v>
      </c>
      <c r="BJ11" s="33" t="s">
        <v>645</v>
      </c>
      <c r="BK11" s="33" t="s">
        <v>645</v>
      </c>
      <c r="BL11" s="33" t="s">
        <v>645</v>
      </c>
      <c r="BM11" s="33" t="s">
        <v>646</v>
      </c>
      <c r="BN11" s="36" t="s">
        <v>645</v>
      </c>
      <c r="BO11" s="47" t="s">
        <v>645</v>
      </c>
      <c r="BP11" s="36" t="s">
        <v>645</v>
      </c>
      <c r="BQ11" s="141" t="s">
        <v>645</v>
      </c>
      <c r="BR11" s="33" t="s">
        <v>645</v>
      </c>
      <c r="BS11" s="33" t="s">
        <v>645</v>
      </c>
      <c r="BT11" s="47" t="s">
        <v>646</v>
      </c>
      <c r="BU11" s="36" t="s">
        <v>646</v>
      </c>
      <c r="BV11" s="36" t="s">
        <v>646</v>
      </c>
      <c r="BW11" s="36" t="s">
        <v>646</v>
      </c>
      <c r="BX11" s="33" t="s">
        <v>646</v>
      </c>
      <c r="BY11" s="33" t="s">
        <v>646</v>
      </c>
      <c r="BZ11" s="33" t="s">
        <v>646</v>
      </c>
      <c r="CA11" s="33" t="s">
        <v>646</v>
      </c>
      <c r="CB11" s="11" t="s">
        <v>646</v>
      </c>
      <c r="CC11" s="47" t="s">
        <v>646</v>
      </c>
      <c r="CD11" s="36" t="s">
        <v>646</v>
      </c>
      <c r="CE11" s="124" t="s">
        <v>646</v>
      </c>
      <c r="CF11" s="33" t="s">
        <v>646</v>
      </c>
      <c r="CG11" s="33" t="s">
        <v>646</v>
      </c>
      <c r="CH11" s="47" t="s">
        <v>644</v>
      </c>
      <c r="CI11" s="36" t="s">
        <v>644</v>
      </c>
      <c r="CJ11" s="36" t="s">
        <v>644</v>
      </c>
      <c r="CK11" s="36" t="s">
        <v>644</v>
      </c>
      <c r="CL11" s="33" t="s">
        <v>644</v>
      </c>
      <c r="CM11" s="33" t="s">
        <v>644</v>
      </c>
      <c r="CN11" s="33" t="s">
        <v>644</v>
      </c>
      <c r="CO11" s="33" t="s">
        <v>644</v>
      </c>
      <c r="CP11" s="11" t="s">
        <v>646</v>
      </c>
      <c r="CQ11" s="47" t="s">
        <v>644</v>
      </c>
      <c r="CR11" s="33" t="s">
        <v>644</v>
      </c>
      <c r="CS11" s="19" t="s">
        <v>644</v>
      </c>
      <c r="CW11" s="47" t="s">
        <v>643</v>
      </c>
      <c r="CX11" s="438" t="s">
        <v>643</v>
      </c>
      <c r="CY11" s="19" t="s">
        <v>643</v>
      </c>
      <c r="CZ11" s="19" t="s">
        <v>643</v>
      </c>
      <c r="DA11" s="33" t="s">
        <v>643</v>
      </c>
      <c r="DB11" s="19" t="s">
        <v>643</v>
      </c>
      <c r="DC11" s="149" t="s">
        <v>449</v>
      </c>
      <c r="DD11" s="19" t="s">
        <v>449</v>
      </c>
      <c r="DE11" s="19" t="s">
        <v>449</v>
      </c>
      <c r="DF11" s="19" t="s">
        <v>449</v>
      </c>
      <c r="DG11" s="19" t="s">
        <v>449</v>
      </c>
      <c r="DH11" s="19" t="s">
        <v>449</v>
      </c>
      <c r="DI11" s="33" t="s">
        <v>449</v>
      </c>
      <c r="DJ11" s="33" t="s">
        <v>449</v>
      </c>
      <c r="DK11" s="33" t="s">
        <v>449</v>
      </c>
      <c r="DL11" s="33" t="s">
        <v>449</v>
      </c>
      <c r="DM11" s="47" t="s">
        <v>449</v>
      </c>
      <c r="DN11" s="11" t="s">
        <v>449</v>
      </c>
      <c r="DO11" s="11" t="s">
        <v>449</v>
      </c>
      <c r="DP11" s="11" t="s">
        <v>449</v>
      </c>
      <c r="DQ11" s="33" t="s">
        <v>449</v>
      </c>
      <c r="DR11" s="33" t="s">
        <v>449</v>
      </c>
      <c r="DS11" s="81" t="s">
        <v>449</v>
      </c>
      <c r="DT11" s="33" t="s">
        <v>449</v>
      </c>
      <c r="DU11" s="33" t="s">
        <v>449</v>
      </c>
      <c r="DV11" s="47" t="s">
        <v>451</v>
      </c>
      <c r="DW11" s="36" t="s">
        <v>452</v>
      </c>
      <c r="DX11" s="36" t="s">
        <v>450</v>
      </c>
      <c r="DY11" s="36" t="s">
        <v>450</v>
      </c>
      <c r="DZ11" s="33" t="s">
        <v>451</v>
      </c>
      <c r="EA11" s="33" t="s">
        <v>452</v>
      </c>
      <c r="EB11" s="33" t="s">
        <v>450</v>
      </c>
      <c r="EC11" s="33" t="s">
        <v>450</v>
      </c>
      <c r="ED11" s="11" t="s">
        <v>450</v>
      </c>
      <c r="EE11" s="11" t="s">
        <v>450</v>
      </c>
      <c r="EF11" s="11" t="s">
        <v>450</v>
      </c>
      <c r="EG11" s="11" t="s">
        <v>450</v>
      </c>
      <c r="EH11" s="81" t="s">
        <v>901</v>
      </c>
      <c r="EI11" s="61" t="s">
        <v>901</v>
      </c>
      <c r="EJ11" s="47" t="s">
        <v>284</v>
      </c>
      <c r="EK11" s="36" t="s">
        <v>284</v>
      </c>
      <c r="EL11" s="33" t="s">
        <v>284</v>
      </c>
      <c r="EM11" s="33" t="s">
        <v>284</v>
      </c>
      <c r="EN11" s="11" t="s">
        <v>284</v>
      </c>
      <c r="EO11" s="11" t="s">
        <v>284</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447</v>
      </c>
      <c r="AK12" s="19" t="s">
        <v>447</v>
      </c>
      <c r="AL12" s="19" t="s">
        <v>134</v>
      </c>
      <c r="AM12" s="19" t="s">
        <v>448</v>
      </c>
      <c r="AN12" s="19" t="s">
        <v>134</v>
      </c>
      <c r="AO12" s="19" t="s">
        <v>134</v>
      </c>
      <c r="AP12" s="19" t="s">
        <v>134</v>
      </c>
      <c r="AQ12" s="19" t="s">
        <v>134</v>
      </c>
      <c r="AR12" s="19" t="s">
        <v>134</v>
      </c>
      <c r="AS12" s="384" t="s">
        <v>447</v>
      </c>
      <c r="AT12" s="385" t="s">
        <v>447</v>
      </c>
      <c r="AU12" s="385" t="s">
        <v>134</v>
      </c>
      <c r="AV12" s="385" t="s">
        <v>448</v>
      </c>
      <c r="AW12" s="385" t="s">
        <v>134</v>
      </c>
      <c r="AX12" s="385" t="s">
        <v>134</v>
      </c>
      <c r="AY12" s="385" t="s">
        <v>134</v>
      </c>
      <c r="AZ12" s="385" t="s">
        <v>134</v>
      </c>
      <c r="BA12" s="385" t="s">
        <v>134</v>
      </c>
      <c r="BB12" s="19" t="s">
        <v>134</v>
      </c>
      <c r="BC12" s="47" t="s">
        <v>134</v>
      </c>
      <c r="BD12" s="33" t="s">
        <v>134</v>
      </c>
      <c r="BE12" s="19" t="s">
        <v>134</v>
      </c>
      <c r="BF12" s="47" t="s">
        <v>447</v>
      </c>
      <c r="BG12" s="36" t="s">
        <v>447</v>
      </c>
      <c r="BH12" s="36" t="s">
        <v>447</v>
      </c>
      <c r="BI12" s="36" t="s">
        <v>447</v>
      </c>
      <c r="BJ12" s="33" t="s">
        <v>447</v>
      </c>
      <c r="BK12" s="33" t="s">
        <v>447</v>
      </c>
      <c r="BL12" s="33" t="s">
        <v>447</v>
      </c>
      <c r="BM12" s="33" t="s">
        <v>447</v>
      </c>
      <c r="BN12" s="36" t="s">
        <v>447</v>
      </c>
      <c r="BO12" s="47" t="s">
        <v>447</v>
      </c>
      <c r="BP12" s="36" t="s">
        <v>447</v>
      </c>
      <c r="BQ12" s="141" t="s">
        <v>447</v>
      </c>
      <c r="BR12" s="33" t="s">
        <v>447</v>
      </c>
      <c r="BS12" s="33" t="s">
        <v>447</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448</v>
      </c>
      <c r="CI12" s="36" t="s">
        <v>448</v>
      </c>
      <c r="CJ12" s="36" t="s">
        <v>448</v>
      </c>
      <c r="CK12" s="36" t="s">
        <v>448</v>
      </c>
      <c r="CL12" s="33" t="s">
        <v>448</v>
      </c>
      <c r="CM12" s="33" t="s">
        <v>448</v>
      </c>
      <c r="CN12" s="33" t="s">
        <v>448</v>
      </c>
      <c r="CO12" s="33" t="s">
        <v>448</v>
      </c>
      <c r="CP12" s="11" t="s">
        <v>134</v>
      </c>
      <c r="CQ12" s="47" t="s">
        <v>134</v>
      </c>
      <c r="CR12" s="33" t="s">
        <v>134</v>
      </c>
      <c r="CS12" s="19" t="s">
        <v>134</v>
      </c>
      <c r="CW12" s="47" t="s">
        <v>447</v>
      </c>
      <c r="CX12" s="438" t="s">
        <v>447</v>
      </c>
      <c r="CY12" s="19" t="s">
        <v>447</v>
      </c>
      <c r="CZ12" s="19" t="s">
        <v>447</v>
      </c>
      <c r="DA12" s="33" t="s">
        <v>447</v>
      </c>
      <c r="DB12" s="19" t="s">
        <v>447</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447</v>
      </c>
      <c r="DW12" s="36" t="s">
        <v>134</v>
      </c>
      <c r="DX12" s="36" t="s">
        <v>134</v>
      </c>
      <c r="DY12" s="36" t="s">
        <v>134</v>
      </c>
      <c r="DZ12" s="33" t="s">
        <v>447</v>
      </c>
      <c r="EA12" s="33" t="s">
        <v>134</v>
      </c>
      <c r="EB12" s="33" t="s">
        <v>134</v>
      </c>
      <c r="EC12" s="33" t="s">
        <v>134</v>
      </c>
      <c r="ED12" s="11" t="s">
        <v>134</v>
      </c>
      <c r="EE12" s="11" t="s">
        <v>134</v>
      </c>
      <c r="EF12" s="11" t="s">
        <v>134</v>
      </c>
      <c r="EG12" s="11" t="s">
        <v>134</v>
      </c>
      <c r="EH12" s="81" t="s">
        <v>134</v>
      </c>
      <c r="EI12" s="61" t="s">
        <v>134</v>
      </c>
      <c r="EJ12" s="47" t="s">
        <v>447</v>
      </c>
      <c r="EK12" s="36" t="s">
        <v>447</v>
      </c>
      <c r="EL12" s="33" t="s">
        <v>447</v>
      </c>
      <c r="EM12" s="33" t="s">
        <v>447</v>
      </c>
      <c r="EN12" s="11" t="s">
        <v>447</v>
      </c>
      <c r="EO12" s="11" t="s">
        <v>447</v>
      </c>
    </row>
    <row r="13" spans="1:151" x14ac:dyDescent="0.2">
      <c r="C13" s="5"/>
      <c r="D13" s="5"/>
      <c r="E13" s="47" t="s">
        <v>453</v>
      </c>
      <c r="F13" s="36" t="s">
        <v>453</v>
      </c>
      <c r="G13" s="36" t="s">
        <v>453</v>
      </c>
      <c r="H13" s="36" t="s">
        <v>453</v>
      </c>
      <c r="I13" s="36" t="s">
        <v>453</v>
      </c>
      <c r="J13" s="36" t="s">
        <v>453</v>
      </c>
      <c r="M13" s="60" t="s">
        <v>453</v>
      </c>
      <c r="N13" s="33" t="s">
        <v>453</v>
      </c>
      <c r="O13" s="33" t="s">
        <v>453</v>
      </c>
      <c r="P13" s="33" t="s">
        <v>453</v>
      </c>
      <c r="Q13" s="19" t="s">
        <v>453</v>
      </c>
      <c r="R13" s="36" t="s">
        <v>453</v>
      </c>
      <c r="S13" s="19" t="s">
        <v>453</v>
      </c>
      <c r="T13" s="60" t="s">
        <v>453</v>
      </c>
      <c r="U13" s="33" t="s">
        <v>453</v>
      </c>
      <c r="V13" s="19" t="s">
        <v>453</v>
      </c>
      <c r="W13" s="149" t="s">
        <v>453</v>
      </c>
      <c r="X13" s="19" t="s">
        <v>453</v>
      </c>
      <c r="Y13" s="36" t="s">
        <v>453</v>
      </c>
      <c r="Z13" s="19" t="s">
        <v>453</v>
      </c>
      <c r="AA13" s="33" t="s">
        <v>453</v>
      </c>
      <c r="AB13" s="149" t="s">
        <v>453</v>
      </c>
      <c r="AC13" s="36" t="s">
        <v>453</v>
      </c>
      <c r="AD13" s="19" t="s">
        <v>453</v>
      </c>
      <c r="AE13" s="33" t="s">
        <v>453</v>
      </c>
      <c r="AF13" s="149" t="s">
        <v>453</v>
      </c>
      <c r="AG13" s="33" t="s">
        <v>453</v>
      </c>
      <c r="AH13" s="149" t="s">
        <v>453</v>
      </c>
      <c r="AI13" s="33" t="s">
        <v>453</v>
      </c>
      <c r="BC13" s="47" t="s">
        <v>453</v>
      </c>
      <c r="BD13" s="33" t="s">
        <v>453</v>
      </c>
      <c r="BE13" s="19" t="s">
        <v>453</v>
      </c>
      <c r="CQ13" s="47" t="s">
        <v>453</v>
      </c>
      <c r="CR13" s="33" t="s">
        <v>453</v>
      </c>
      <c r="CS13" s="19" t="s">
        <v>453</v>
      </c>
      <c r="CT13" s="47" t="s">
        <v>453</v>
      </c>
      <c r="CU13" s="33" t="s">
        <v>453</v>
      </c>
      <c r="CV13" s="19" t="s">
        <v>453</v>
      </c>
    </row>
    <row r="14" spans="1:151" x14ac:dyDescent="0.2">
      <c r="A14" s="206" t="s">
        <v>750</v>
      </c>
      <c r="B14" s="206" t="s">
        <v>25</v>
      </c>
      <c r="C14" s="206" t="s">
        <v>4</v>
      </c>
      <c r="D14" s="206" t="s">
        <v>45</v>
      </c>
      <c r="E14" s="217" t="s">
        <v>348</v>
      </c>
      <c r="F14" s="190" t="s">
        <v>196</v>
      </c>
      <c r="G14" s="190" t="s">
        <v>195</v>
      </c>
      <c r="H14" s="190" t="s">
        <v>198</v>
      </c>
      <c r="I14" s="190" t="s">
        <v>525</v>
      </c>
      <c r="J14" s="190" t="s">
        <v>579</v>
      </c>
      <c r="K14" s="190" t="s">
        <v>533</v>
      </c>
      <c r="L14" s="195" t="s">
        <v>580</v>
      </c>
      <c r="M14" s="237" t="s">
        <v>674</v>
      </c>
      <c r="N14" s="196" t="s">
        <v>837</v>
      </c>
      <c r="O14" s="196" t="s">
        <v>817</v>
      </c>
      <c r="P14" s="196" t="s">
        <v>675</v>
      </c>
      <c r="Q14" s="195" t="s">
        <v>680</v>
      </c>
      <c r="R14" s="190" t="s">
        <v>681</v>
      </c>
      <c r="S14" s="195" t="s">
        <v>677</v>
      </c>
      <c r="T14" s="237" t="s">
        <v>678</v>
      </c>
      <c r="U14" s="196" t="s">
        <v>679</v>
      </c>
      <c r="V14" s="195" t="s">
        <v>676</v>
      </c>
      <c r="W14" s="222" t="s">
        <v>682</v>
      </c>
      <c r="X14" s="195" t="s">
        <v>683</v>
      </c>
      <c r="Y14" s="190" t="s">
        <v>684</v>
      </c>
      <c r="Z14" s="195" t="s">
        <v>685</v>
      </c>
      <c r="AA14" s="196" t="s">
        <v>686</v>
      </c>
      <c r="AB14" s="222" t="s">
        <v>687</v>
      </c>
      <c r="AC14" s="190" t="s">
        <v>688</v>
      </c>
      <c r="AD14" s="195" t="s">
        <v>689</v>
      </c>
      <c r="AE14" s="196" t="s">
        <v>925</v>
      </c>
      <c r="AF14" s="222" t="s">
        <v>690</v>
      </c>
      <c r="AG14" s="196" t="s">
        <v>926</v>
      </c>
      <c r="AH14" s="222" t="s">
        <v>691</v>
      </c>
      <c r="AI14" s="196" t="s">
        <v>692</v>
      </c>
      <c r="AJ14" s="222" t="s">
        <v>695</v>
      </c>
      <c r="AK14" s="195" t="s">
        <v>696</v>
      </c>
      <c r="AL14" s="195" t="s">
        <v>697</v>
      </c>
      <c r="AM14" s="195" t="s">
        <v>698</v>
      </c>
      <c r="AN14" s="195" t="s">
        <v>699</v>
      </c>
      <c r="AO14" s="195" t="s">
        <v>700</v>
      </c>
      <c r="AP14" s="195" t="s">
        <v>701</v>
      </c>
      <c r="AQ14" s="195" t="s">
        <v>702</v>
      </c>
      <c r="AR14" s="195" t="s">
        <v>703</v>
      </c>
      <c r="AS14" s="386" t="s">
        <v>704</v>
      </c>
      <c r="AT14" s="387" t="s">
        <v>705</v>
      </c>
      <c r="AU14" s="387" t="s">
        <v>706</v>
      </c>
      <c r="AV14" s="387" t="s">
        <v>707</v>
      </c>
      <c r="AW14" s="387" t="s">
        <v>708</v>
      </c>
      <c r="AX14" s="387" t="s">
        <v>709</v>
      </c>
      <c r="AY14" s="387" t="s">
        <v>710</v>
      </c>
      <c r="AZ14" s="387" t="s">
        <v>711</v>
      </c>
      <c r="BA14" s="387" t="s">
        <v>712</v>
      </c>
      <c r="BB14" s="195" t="s">
        <v>714</v>
      </c>
      <c r="BC14" s="217" t="s">
        <v>235</v>
      </c>
      <c r="BD14" s="196" t="s">
        <v>718</v>
      </c>
      <c r="BE14" s="195" t="s">
        <v>727</v>
      </c>
      <c r="BF14" s="217" t="s">
        <v>894</v>
      </c>
      <c r="BG14" s="190" t="s">
        <v>221</v>
      </c>
      <c r="BH14" s="190" t="s">
        <v>222</v>
      </c>
      <c r="BI14" s="190" t="s">
        <v>489</v>
      </c>
      <c r="BJ14" s="196" t="s">
        <v>895</v>
      </c>
      <c r="BK14" s="196" t="s">
        <v>818</v>
      </c>
      <c r="BL14" s="196" t="s">
        <v>819</v>
      </c>
      <c r="BM14" s="196" t="s">
        <v>820</v>
      </c>
      <c r="BN14" s="190" t="s">
        <v>821</v>
      </c>
      <c r="BO14" s="217" t="s">
        <v>201</v>
      </c>
      <c r="BP14" s="190" t="s">
        <v>495</v>
      </c>
      <c r="BQ14" s="195" t="s">
        <v>796</v>
      </c>
      <c r="BR14" s="196" t="s">
        <v>797</v>
      </c>
      <c r="BS14" s="196" t="s">
        <v>798</v>
      </c>
      <c r="BT14" s="217" t="s">
        <v>896</v>
      </c>
      <c r="BU14" s="190" t="s">
        <v>219</v>
      </c>
      <c r="BV14" s="190" t="s">
        <v>220</v>
      </c>
      <c r="BW14" s="190" t="s">
        <v>319</v>
      </c>
      <c r="BX14" s="196" t="s">
        <v>897</v>
      </c>
      <c r="BY14" s="196" t="s">
        <v>822</v>
      </c>
      <c r="BZ14" s="196" t="s">
        <v>823</v>
      </c>
      <c r="CA14" s="196" t="s">
        <v>824</v>
      </c>
      <c r="CB14" s="195" t="s">
        <v>825</v>
      </c>
      <c r="CC14" s="237" t="s">
        <v>207</v>
      </c>
      <c r="CD14" s="196" t="s">
        <v>197</v>
      </c>
      <c r="CE14" s="195" t="s">
        <v>799</v>
      </c>
      <c r="CF14" s="196" t="s">
        <v>800</v>
      </c>
      <c r="CG14" s="196" t="s">
        <v>801</v>
      </c>
      <c r="CH14" s="217" t="s">
        <v>208</v>
      </c>
      <c r="CI14" s="190" t="s">
        <v>600</v>
      </c>
      <c r="CJ14" s="190" t="s">
        <v>601</v>
      </c>
      <c r="CK14" s="190" t="s">
        <v>323</v>
      </c>
      <c r="CL14" s="190" t="s">
        <v>826</v>
      </c>
      <c r="CM14" s="190" t="s">
        <v>827</v>
      </c>
      <c r="CN14" s="190" t="s">
        <v>828</v>
      </c>
      <c r="CO14" s="190" t="s">
        <v>829</v>
      </c>
      <c r="CP14" s="195" t="s">
        <v>830</v>
      </c>
      <c r="CQ14" s="217" t="s">
        <v>272</v>
      </c>
      <c r="CR14" s="196" t="s">
        <v>715</v>
      </c>
      <c r="CS14" s="195" t="s">
        <v>726</v>
      </c>
      <c r="CT14" s="217" t="s">
        <v>252</v>
      </c>
      <c r="CU14" s="196" t="s">
        <v>720</v>
      </c>
      <c r="CV14" s="195" t="s">
        <v>728</v>
      </c>
      <c r="CW14" s="217" t="s">
        <v>236</v>
      </c>
      <c r="CX14" s="439" t="s">
        <v>729</v>
      </c>
      <c r="CY14" s="195" t="s">
        <v>731</v>
      </c>
      <c r="CZ14" s="195" t="s">
        <v>732</v>
      </c>
      <c r="DA14" s="196" t="s">
        <v>719</v>
      </c>
      <c r="DB14" s="195" t="s">
        <v>730</v>
      </c>
      <c r="DC14" s="222" t="s">
        <v>757</v>
      </c>
      <c r="DD14" s="195" t="s">
        <v>758</v>
      </c>
      <c r="DE14" s="195" t="s">
        <v>759</v>
      </c>
      <c r="DF14" s="195" t="s">
        <v>760</v>
      </c>
      <c r="DG14" s="195" t="s">
        <v>766</v>
      </c>
      <c r="DH14" s="195" t="s">
        <v>765</v>
      </c>
      <c r="DI14" s="196" t="s">
        <v>763</v>
      </c>
      <c r="DJ14" s="196" t="s">
        <v>764</v>
      </c>
      <c r="DK14" s="196" t="s">
        <v>761</v>
      </c>
      <c r="DL14" s="196" t="s">
        <v>762</v>
      </c>
      <c r="DM14" s="217" t="s">
        <v>775</v>
      </c>
      <c r="DN14" s="195" t="s">
        <v>774</v>
      </c>
      <c r="DO14" s="195" t="s">
        <v>772</v>
      </c>
      <c r="DP14" s="195" t="s">
        <v>773</v>
      </c>
      <c r="DQ14" s="196" t="s">
        <v>768</v>
      </c>
      <c r="DR14" s="196" t="s">
        <v>767</v>
      </c>
      <c r="DS14" s="222" t="s">
        <v>771</v>
      </c>
      <c r="DT14" s="196" t="s">
        <v>769</v>
      </c>
      <c r="DU14" s="196" t="s">
        <v>770</v>
      </c>
      <c r="DV14" s="217" t="s">
        <v>293</v>
      </c>
      <c r="DW14" s="190" t="s">
        <v>346</v>
      </c>
      <c r="DX14" s="190" t="s">
        <v>344</v>
      </c>
      <c r="DY14" s="190" t="s">
        <v>269</v>
      </c>
      <c r="DZ14" s="196" t="s">
        <v>777</v>
      </c>
      <c r="EA14" s="196" t="s">
        <v>778</v>
      </c>
      <c r="EB14" s="196" t="s">
        <v>779</v>
      </c>
      <c r="EC14" s="196" t="s">
        <v>780</v>
      </c>
      <c r="ED14" s="195" t="s">
        <v>804</v>
      </c>
      <c r="EE14" s="195" t="s">
        <v>781</v>
      </c>
      <c r="EF14" s="195" t="s">
        <v>782</v>
      </c>
      <c r="EG14" s="195" t="s">
        <v>783</v>
      </c>
      <c r="EH14" s="222" t="s">
        <v>803</v>
      </c>
      <c r="EI14" s="419" t="s">
        <v>802</v>
      </c>
      <c r="EJ14" s="217" t="s">
        <v>295</v>
      </c>
      <c r="EK14" s="190" t="s">
        <v>296</v>
      </c>
      <c r="EL14" s="196" t="s">
        <v>721</v>
      </c>
      <c r="EM14" s="196" t="s">
        <v>722</v>
      </c>
      <c r="EN14" s="195" t="s">
        <v>733</v>
      </c>
      <c r="EO14" s="195" t="s">
        <v>734</v>
      </c>
      <c r="EP14" s="217" t="s">
        <v>275</v>
      </c>
      <c r="EQ14" s="190" t="s">
        <v>276</v>
      </c>
      <c r="ER14" s="196" t="s">
        <v>831</v>
      </c>
      <c r="ES14" s="196" t="s">
        <v>832</v>
      </c>
      <c r="ET14" s="195" t="s">
        <v>833</v>
      </c>
      <c r="EU14" s="195" t="s">
        <v>834</v>
      </c>
    </row>
    <row r="15" spans="1:151" x14ac:dyDescent="0.2">
      <c r="A15" t="s">
        <v>181</v>
      </c>
      <c r="B15" s="5" t="s">
        <v>26</v>
      </c>
      <c r="C15" s="5" t="s">
        <v>559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181</v>
      </c>
      <c r="B16" s="5" t="s">
        <v>26</v>
      </c>
      <c r="C16" t="s">
        <v>569</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181</v>
      </c>
      <c r="B17" s="175" t="s">
        <v>564</v>
      </c>
      <c r="C17" s="5" t="s">
        <v>559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181</v>
      </c>
      <c r="B18" s="175" t="s">
        <v>564</v>
      </c>
      <c r="C18" t="s">
        <v>569</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181</v>
      </c>
      <c r="B19" s="175" t="s">
        <v>565</v>
      </c>
      <c r="C19" s="5" t="s">
        <v>559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IFERROR(1/(1/SUMIFS(HTS!$AY:$AY,HTS!$C:$C,$B19,HTS!$D:$D,$C19)),"")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181</v>
      </c>
      <c r="B20" s="175" t="s">
        <v>565</v>
      </c>
      <c r="C20" t="s">
        <v>569</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IFERROR(1/(1/SUMIFS(HTS!$AY:$AY,HTS!$C:$C,$B20,HTS!$D:$D,$C20)),"")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181</v>
      </c>
      <c r="B21" s="175" t="s">
        <v>566</v>
      </c>
      <c r="C21" s="5" t="s">
        <v>559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IFERROR(1/(1/SUMIFS(HTS!$AY:$AY,HTS!$C:$C,$B21,HTS!$D:$D,$C21)),"")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 t="shared" ref="CR21:CR33" si="34">CQ21</f>
        <v/>
      </c>
      <c r="CS21" s="19" t="str">
        <f t="shared" ref="CS21:CS33" si="35">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181</v>
      </c>
      <c r="B22" s="175" t="s">
        <v>566</v>
      </c>
      <c r="C22" t="s">
        <v>569</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6">AM22</f>
        <v/>
      </c>
      <c r="AW22" s="385" t="str">
        <f t="shared" si="15"/>
        <v/>
      </c>
      <c r="AX22" s="385" t="str">
        <f t="shared" si="16"/>
        <v/>
      </c>
      <c r="AY22" s="385" t="str">
        <f t="shared" si="17"/>
        <v/>
      </c>
      <c r="AZ22" s="385" t="str">
        <f t="shared" si="18"/>
        <v/>
      </c>
      <c r="BA22" s="385" t="str">
        <f t="shared" si="19"/>
        <v/>
      </c>
      <c r="BB22" s="19" t="str">
        <f t="shared" si="20"/>
        <v/>
      </c>
      <c r="BC22" s="47" t="str">
        <f>IFERROR(1/(1/SUMIFS(HTS!$AY:$AY,HTS!$C:$C,$B22,HTS!$D:$D,$C22)),"")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 t="shared" si="34"/>
        <v/>
      </c>
      <c r="CS22" s="19" t="str">
        <f t="shared" si="35"/>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181</v>
      </c>
      <c r="B23" s="175" t="s">
        <v>805</v>
      </c>
      <c r="C23" s="5" t="s">
        <v>559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IFERROR(1/(1/SUMIFS(HTS!$AY:$AY,HTS!$C:$C,$B23,HTS!$D:$D,$C23)),"")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 t="shared" si="34"/>
        <v/>
      </c>
      <c r="CS23" s="19" t="str">
        <f t="shared" si="35"/>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181</v>
      </c>
      <c r="B24" s="175" t="s">
        <v>805</v>
      </c>
      <c r="C24" t="s">
        <v>569</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6"/>
        <v/>
      </c>
      <c r="AW24" s="385" t="str">
        <f t="shared" si="15"/>
        <v/>
      </c>
      <c r="AX24" s="385" t="str">
        <f t="shared" si="16"/>
        <v/>
      </c>
      <c r="AY24" s="385" t="str">
        <f t="shared" si="17"/>
        <v/>
      </c>
      <c r="AZ24" s="385" t="str">
        <f t="shared" si="18"/>
        <v/>
      </c>
      <c r="BA24" s="385" t="str">
        <f t="shared" si="19"/>
        <v/>
      </c>
      <c r="BB24" s="19" t="str">
        <f t="shared" si="20"/>
        <v/>
      </c>
      <c r="BC24" s="47" t="str">
        <f>IFERROR(1/(1/SUMIFS(HTS!$AY:$AY,HTS!$C:$C,$B24,HTS!$D:$D,$C24)),"")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7">IFERROR(1/(1/ROUND(SUM($AV21)*SUM($AI24),0)),"")</f>
        <v/>
      </c>
      <c r="CN24" s="36" t="str">
        <f>IF(SUM($CJ24)=0,"",$CJ24)</f>
        <v/>
      </c>
      <c r="CO24" s="36">
        <f>SUM(CL24:CN24)</f>
        <v>0</v>
      </c>
      <c r="CP24" s="19" t="str">
        <f>IF(SUM($CK24)=0,"",(SUM($CO24)-$CK24)/$CK24)</f>
        <v/>
      </c>
      <c r="CQ24" s="47" t="str">
        <f>IFERROR(1/(1/SUMIFS(PrEP!$L:$L,PrEP!$C:$C,$B24,PrEP!$D:$D,$C24)),"")</f>
        <v/>
      </c>
      <c r="CR24" s="33" t="str">
        <f t="shared" si="34"/>
        <v/>
      </c>
      <c r="CS24" s="19" t="str">
        <f t="shared" si="35"/>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181</v>
      </c>
      <c r="B25" s="175" t="s">
        <v>567</v>
      </c>
      <c r="C25" s="5" t="s">
        <v>559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IFERROR(1/(1/SUMIFS(HTS!$AY:$AY,HTS!$C:$C,$B25,HTS!$D:$D,$C25)),"")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 t="shared" si="34"/>
        <v/>
      </c>
      <c r="CS25" s="19" t="str">
        <f t="shared" si="35"/>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181</v>
      </c>
      <c r="B26" s="175" t="s">
        <v>567</v>
      </c>
      <c r="C26" t="s">
        <v>569</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6"/>
        <v/>
      </c>
      <c r="AW26" s="385" t="str">
        <f t="shared" si="15"/>
        <v/>
      </c>
      <c r="AX26" s="385" t="str">
        <f t="shared" si="16"/>
        <v/>
      </c>
      <c r="AY26" s="385" t="str">
        <f t="shared" si="17"/>
        <v/>
      </c>
      <c r="AZ26" s="385" t="str">
        <f t="shared" si="18"/>
        <v/>
      </c>
      <c r="BA26" s="385" t="str">
        <f t="shared" si="19"/>
        <v/>
      </c>
      <c r="BB26" s="19" t="str">
        <f t="shared" si="20"/>
        <v/>
      </c>
      <c r="BC26" s="47" t="str">
        <f>IFERROR(1/(1/SUMIFS(HTS!$AY:$AY,HTS!$C:$C,$B26,HTS!$D:$D,$C26)),"")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7"/>
        <v/>
      </c>
      <c r="CN26" s="36" t="str">
        <f>IF(SUM($CJ26)=0,"",$CJ26)</f>
        <v/>
      </c>
      <c r="CO26" s="36">
        <f>SUM(CL26:CN26)</f>
        <v>0</v>
      </c>
      <c r="CP26" s="19" t="str">
        <f>IF(SUM($CK26)=0,"",(SUM($CO26)-$CK26)/$CK26)</f>
        <v/>
      </c>
      <c r="CQ26" s="47" t="str">
        <f>IFERROR(1/(1/SUMIFS(PrEP!$L:$L,PrEP!$C:$C,$B26,PrEP!$D:$D,$C26)),"")</f>
        <v/>
      </c>
      <c r="CR26" s="33" t="str">
        <f t="shared" si="34"/>
        <v/>
      </c>
      <c r="CS26" s="19" t="str">
        <f t="shared" si="35"/>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181</v>
      </c>
      <c r="B27" s="175" t="s">
        <v>568</v>
      </c>
      <c r="C27" s="5" t="s">
        <v>559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IFERROR(1/(1/SUMIFS(HTS!$AY:$AY,HTS!$C:$C,$B27,HTS!$D:$D,$C27)),"")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 t="shared" si="34"/>
        <v/>
      </c>
      <c r="CS27" s="19" t="str">
        <f t="shared" si="35"/>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181</v>
      </c>
      <c r="B28" s="175" t="s">
        <v>568</v>
      </c>
      <c r="C28" t="s">
        <v>569</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6"/>
        <v/>
      </c>
      <c r="AW28" s="385" t="str">
        <f t="shared" si="15"/>
        <v/>
      </c>
      <c r="AX28" s="385" t="str">
        <f t="shared" si="16"/>
        <v/>
      </c>
      <c r="AY28" s="385" t="str">
        <f t="shared" si="17"/>
        <v/>
      </c>
      <c r="AZ28" s="385" t="str">
        <f t="shared" si="18"/>
        <v/>
      </c>
      <c r="BA28" s="385" t="str">
        <f t="shared" si="19"/>
        <v/>
      </c>
      <c r="BB28" s="19" t="str">
        <f t="shared" si="20"/>
        <v/>
      </c>
      <c r="BC28" s="47" t="str">
        <f>IFERROR(1/(1/SUMIFS(HTS!$AY:$AY,HTS!$C:$C,$B28,HTS!$D:$D,$C28)),"")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7"/>
        <v/>
      </c>
      <c r="CN28" s="36" t="str">
        <f>IF(SUM($CJ28)=0,"",$CJ28)</f>
        <v/>
      </c>
      <c r="CO28" s="36">
        <f>SUM(CL28:CN28)</f>
        <v>0</v>
      </c>
      <c r="CP28" s="19" t="str">
        <f>IF(SUM($CK28)=0,"",(SUM($CO28)-$CK28)/$CK28)</f>
        <v/>
      </c>
      <c r="CQ28" s="47" t="str">
        <f>IFERROR(1/(1/SUMIFS(PrEP!$L:$L,PrEP!$C:$C,$B28,PrEP!$D:$D,$C28)),"")</f>
        <v/>
      </c>
      <c r="CR28" s="33" t="str">
        <f t="shared" si="34"/>
        <v/>
      </c>
      <c r="CS28" s="19" t="str">
        <f t="shared" si="35"/>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279</v>
      </c>
      <c r="D29" t="s">
        <v>360</v>
      </c>
      <c r="E29" s="47" t="str">
        <f>IFERROR(1/(1/SUMIFS(KP!$AI:$AI,KP!$C:$C,$D29)),"")</f>
        <v/>
      </c>
      <c r="F29" s="36" t="str">
        <f>IFERROR(1/(1/SUMIFS(KP!$X:$X,KP!$C:$C,$D29)),"")</f>
        <v/>
      </c>
      <c r="G29" s="36" t="str">
        <f>IFERROR(1/(1/SUMIFS(KP!$O:$O,KP!$C:$C,$D29)),"")</f>
        <v/>
      </c>
      <c r="H29" s="36" t="str">
        <f>IFERROR(1/(1/SUMIFS(KP!$AB:$AB,KP!$C:$C,$D29)),"")</f>
        <v/>
      </c>
      <c r="I29" s="36" t="str">
        <f>IFERROR(1/(1/SUMIFS(KP!$AD:$AD,KP!$C:$C,$D29)),"")</f>
        <v/>
      </c>
      <c r="J29" s="36" t="str">
        <f>IFERROR(1/(1/SUMIFS(KP!$F:$F,KP!$C:$C,$D29)),"")</f>
        <v/>
      </c>
      <c r="K29" s="405"/>
      <c r="L29" s="406"/>
      <c r="N29" s="33" t="str">
        <f t="shared" ref="N29:N33" si="38">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IFERROR(1/(1/SUMIFS(KP!$AL:$AL,KP!$C:$C,$D29)),"")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IFERROR(1/(1/SUMIFS(KP!$I:$I,KP!$C:$C,$D29)),"")</f>
        <v/>
      </c>
      <c r="CR29" s="33" t="str">
        <f t="shared" si="34"/>
        <v/>
      </c>
      <c r="CS29" s="19" t="str">
        <f t="shared" si="35"/>
        <v/>
      </c>
      <c r="CT29" s="47" t="str">
        <f>IFERROR(1/(1/SUMIFS(KP!$K:$K,KP!$C:$C,$D29)),"")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279</v>
      </c>
      <c r="D30" t="s">
        <v>361</v>
      </c>
      <c r="E30" s="47" t="str">
        <f>IFERROR(1/(1/SUMIFS(KP!$AI:$AI,KP!$C:$C,$D30)),"")</f>
        <v/>
      </c>
      <c r="F30" s="36" t="str">
        <f>IFERROR(1/(1/SUMIFS(KP!$X:$X,KP!$C:$C,$D30)),"")</f>
        <v/>
      </c>
      <c r="G30" s="36" t="str">
        <f>IFERROR(1/(1/SUMIFS(KP!$O:$O,KP!$C:$C,$D30)),"")</f>
        <v/>
      </c>
      <c r="H30" s="36" t="str">
        <f>IFERROR(1/(1/SUMIFS(KP!$AB:$AB,KP!$C:$C,$D30)),"")</f>
        <v/>
      </c>
      <c r="I30" s="36" t="str">
        <f>IFERROR(1/(1/SUMIFS(KP!$AD:$AD,KP!$C:$C,$D30)),"")</f>
        <v/>
      </c>
      <c r="J30" s="36" t="str">
        <f>IFERROR(1/(1/SUMIFS(KP!$F:$F,KP!$C:$C,$D30)),"")</f>
        <v/>
      </c>
      <c r="K30" s="405"/>
      <c r="L30" s="406"/>
      <c r="N30" s="33" t="str">
        <f t="shared" si="38"/>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IFERROR(1/(1/SUMIFS(KP!$AL:$AL,KP!$C:$C,$D30)),"")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IFERROR(1/(1/SUMIFS(KP!$I:$I,KP!$C:$C,$D30)),"")</f>
        <v/>
      </c>
      <c r="CR30" s="33" t="str">
        <f t="shared" si="34"/>
        <v/>
      </c>
      <c r="CS30" s="19" t="str">
        <f t="shared" si="35"/>
        <v/>
      </c>
      <c r="CT30" s="47" t="str">
        <f>IFERROR(1/(1/SUMIFS(KP!$K:$K,KP!$C:$C,$D30)),"")</f>
        <v/>
      </c>
      <c r="CU30" s="33" t="str">
        <f t="shared" ref="CU30:CU33" si="39">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279</v>
      </c>
      <c r="D31" t="s">
        <v>364</v>
      </c>
      <c r="E31" s="47" t="str">
        <f>IFERROR(1/(1/SUMIFS(KP!$AI:$AI,KP!$C:$C,$D31)),"")</f>
        <v/>
      </c>
      <c r="F31" s="36" t="str">
        <f>IFERROR(1/(1/SUMIFS(KP!$X:$X,KP!$C:$C,$D31)),"")</f>
        <v/>
      </c>
      <c r="G31" s="36" t="str">
        <f>IFERROR(1/(1/SUMIFS(KP!$O:$O,KP!$C:$C,$D31)),"")</f>
        <v/>
      </c>
      <c r="H31" s="36" t="str">
        <f>IFERROR(1/(1/SUMIFS(KP!$AB:$AB,KP!$C:$C,$D31)),"")</f>
        <v/>
      </c>
      <c r="I31" s="36" t="str">
        <f>IFERROR(1/(1/SUMIFS(KP!$AD:$AD,KP!$C:$C,$D31)),"")</f>
        <v/>
      </c>
      <c r="J31" s="36" t="str">
        <f>IFERROR(1/(1/SUMIFS(KP!$F:$F,KP!$C:$C,$D31)),"")</f>
        <v/>
      </c>
      <c r="K31" s="405"/>
      <c r="L31" s="406"/>
      <c r="N31" s="33" t="str">
        <f t="shared" si="38"/>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IFERROR(1/(1/SUMIFS(KP!$AL:$AL,KP!$C:$C,$D31)),"")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IFERROR(1/(1/SUMIFS(KP!$I:$I,KP!$C:$C,$D31)),"")</f>
        <v/>
      </c>
      <c r="CR31" s="33" t="str">
        <f t="shared" si="34"/>
        <v/>
      </c>
      <c r="CS31" s="19" t="str">
        <f t="shared" si="35"/>
        <v/>
      </c>
      <c r="CT31" s="47" t="str">
        <f>IFERROR(1/(1/SUMIFS(KP!$K:$K,KP!$C:$C,$D31)),"")</f>
        <v/>
      </c>
      <c r="CU31" s="33" t="str">
        <f t="shared" si="39"/>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279</v>
      </c>
      <c r="D32" t="s">
        <v>362</v>
      </c>
      <c r="E32" s="47" t="str">
        <f>IFERROR(1/(1/SUMIFS(KP!$AI:$AI,KP!$C:$C,$D32)),"")</f>
        <v/>
      </c>
      <c r="F32" s="36" t="str">
        <f>IFERROR(1/(1/SUMIFS(KP!$X:$X,KP!$C:$C,$D32)),"")</f>
        <v/>
      </c>
      <c r="G32" s="36" t="str">
        <f>IFERROR(1/(1/SUMIFS(KP!$O:$O,KP!$C:$C,$D32)),"")</f>
        <v/>
      </c>
      <c r="H32" s="36" t="str">
        <f>IFERROR(1/(1/SUMIFS(KP!$AB:$AB,KP!$C:$C,$D32)),"")</f>
        <v/>
      </c>
      <c r="I32" s="36" t="str">
        <f>IFERROR(1/(1/SUMIFS(KP!$AD:$AD,KP!$C:$C,$D32)),"")</f>
        <v/>
      </c>
      <c r="J32" s="36" t="str">
        <f>IFERROR(1/(1/SUMIFS(KP!$F:$F,KP!$C:$C,$D32)),"")</f>
        <v/>
      </c>
      <c r="K32" s="405"/>
      <c r="L32" s="406"/>
      <c r="N32" s="33" t="str">
        <f t="shared" si="38"/>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IFERROR(1/(1/SUMIFS(KP!$AL:$AL,KP!$C:$C,$D32)),"")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IFERROR(1/(1/SUMIFS(KP!$I:$I,KP!$C:$C,$D32)),"")</f>
        <v/>
      </c>
      <c r="CR32" s="33" t="str">
        <f t="shared" si="34"/>
        <v/>
      </c>
      <c r="CS32" s="19" t="str">
        <f t="shared" si="35"/>
        <v/>
      </c>
      <c r="CT32" s="47" t="str">
        <f>IFERROR(1/(1/SUMIFS(KP!$K:$K,KP!$C:$C,$D32)),"")</f>
        <v/>
      </c>
      <c r="CU32" s="33" t="str">
        <f t="shared" si="39"/>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279</v>
      </c>
      <c r="D33" t="s">
        <v>363</v>
      </c>
      <c r="E33" s="47" t="str">
        <f>IFERROR(1/(1/SUMIFS(KP!$AI:$AI,KP!$C:$C,$D33)),"")</f>
        <v/>
      </c>
      <c r="F33" s="36" t="str">
        <f>IFERROR(1/(1/SUMIFS(KP!$X:$X,KP!$C:$C,$D33)),"")</f>
        <v/>
      </c>
      <c r="G33" s="36" t="str">
        <f>IFERROR(1/(1/SUMIFS(KP!$O:$O,KP!$C:$C,$D33)),"")</f>
        <v/>
      </c>
      <c r="H33" s="36" t="str">
        <f>IFERROR(1/(1/SUMIFS(KP!$AB:$AB,KP!$C:$C,$D33)),"")</f>
        <v/>
      </c>
      <c r="I33" s="36" t="str">
        <f>IFERROR(1/(1/SUMIFS(KP!$AD:$AD,KP!$C:$C,$D33)),"")</f>
        <v/>
      </c>
      <c r="J33" s="36" t="str">
        <f>IFERROR(1/(1/SUMIFS(KP!$F:$F,KP!$C:$C,$D33)),"")</f>
        <v/>
      </c>
      <c r="K33" s="405"/>
      <c r="L33" s="406"/>
      <c r="N33" s="33" t="str">
        <f t="shared" si="38"/>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IFERROR(1/(1/SUMIFS(KP!$AL:$AL,KP!$C:$C,$D33)),"")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IFERROR(1/(1/SUMIFS(KP!$I:$I,KP!$C:$C,$D33)),"")</f>
        <v/>
      </c>
      <c r="CR33" s="33" t="str">
        <f t="shared" si="34"/>
        <v/>
      </c>
      <c r="CS33" s="19" t="str">
        <f t="shared" si="35"/>
        <v/>
      </c>
      <c r="CT33" s="47" t="str">
        <f>IFERROR(1/(1/SUMIFS(KP!$K:$K,KP!$C:$C,$D33)),"")</f>
        <v/>
      </c>
      <c r="CU33" s="33" t="str">
        <f t="shared" si="39"/>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751</v>
      </c>
      <c r="B34" s="5" t="s">
        <v>740</v>
      </c>
      <c r="C34" t="s">
        <v>559</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751</v>
      </c>
      <c r="B35" s="5" t="s">
        <v>740</v>
      </c>
      <c r="C35" t="s">
        <v>569</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40">IFERROR(ROUND($DI35/$DG35,0)-$DI35,"")</f>
        <v/>
      </c>
      <c r="DK35" s="33" t="str" cm="1">
        <f t="array" ref="DK35">IFERROR(ROUND(SUM(SUMIFS($Y:$Y,$B:$B,IF($B35="&lt;15",{"=&lt;01","01-09","10-14"},{"15-24","25-34","35-49","50+"}),$C:$C,$C35))*$DF35*$DH35,0),"")</f>
        <v/>
      </c>
      <c r="DL35" s="33" t="str">
        <f t="shared" ref="DL35:DL37" si="41">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2">IF(SUM($DJ35)=0,"",IF($DN35="","ENTER ELIGIBILITY RATE",IF($DO35 = "","ENTER INITIATION RATE",ROUND($DJ35*$DN35*$DO35,0))))</f>
        <v/>
      </c>
      <c r="DR35" s="33" t="str">
        <f t="shared" ref="DR35:DR37" si="43">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751</v>
      </c>
      <c r="B36" s="5" t="s">
        <v>741</v>
      </c>
      <c r="C36" t="s">
        <v>559</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40"/>
        <v/>
      </c>
      <c r="DK36" s="33" t="str" cm="1">
        <f t="array" ref="DK36">IFERROR(ROUND(SUM(SUMIFS($Y:$Y,$B:$B,IF($B36="&lt;15",{"=&lt;01","01-09","10-14"},{"15-24","25-34","35-49","50+"}),$C:$C,$C36))*$DF36*$DH36,0),"")</f>
        <v/>
      </c>
      <c r="DL36" s="33" t="str">
        <f t="shared" si="41"/>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2"/>
        <v/>
      </c>
      <c r="DR36" s="33" t="str">
        <f t="shared" si="43"/>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751</v>
      </c>
      <c r="B37" s="5" t="s">
        <v>741</v>
      </c>
      <c r="C37" t="s">
        <v>569</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40"/>
        <v/>
      </c>
      <c r="DK37" s="33" t="str" cm="1">
        <f t="array" ref="DK37">IFERROR(ROUND(SUM(SUMIFS($Y:$Y,$B:$B,IF($B37="&lt;15",{"=&lt;01","01-09","10-14"},{"15-24","25-34","35-49","50+"}),$C:$C,$C37))*$DF37*$DH37,0),"")</f>
        <v/>
      </c>
      <c r="DL37" s="33" t="str">
        <f t="shared" si="41"/>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2"/>
        <v/>
      </c>
      <c r="DR37" s="33" t="str">
        <f t="shared" si="43"/>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559</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 t="shared" ref="EH38:EH49" si="44">IF(OR($B38="18+",SUM($EB38,$EC38)=0),"",100%)</f>
        <v/>
      </c>
      <c r="EI38" s="421" t="str">
        <f t="shared" ref="EI38:EI49" si="45">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569</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6">$DV39</f>
        <v/>
      </c>
      <c r="EA39" s="33" t="str">
        <f t="shared" ref="EA39:EA51" si="47">$DW39</f>
        <v/>
      </c>
      <c r="EB39" s="33" t="str">
        <f t="shared" ref="EB39:EB51" si="48">$DX39</f>
        <v/>
      </c>
      <c r="EC39" s="33" t="str">
        <f t="shared" ref="EC39:EC51" si="49">$DY39</f>
        <v/>
      </c>
      <c r="ED39" s="144" t="str">
        <f t="shared" ref="ED39:ED51" si="50">IF(SUM($DV39)=0,"",(SUM($DZ39)-$DV39)/$DV39)</f>
        <v/>
      </c>
      <c r="EE39" s="144" t="str">
        <f t="shared" ref="EE39:EE51" si="51">IF(SUM($DW39)=0,"",(SUM($EA39)-$DW39)/$DW39)</f>
        <v/>
      </c>
      <c r="EF39" s="144" t="str">
        <f t="shared" ref="EF39:EF51" si="52">IF(SUM($DX39)=0,"",(SUM($EB39)-$DX39)/$DX39)</f>
        <v/>
      </c>
      <c r="EG39" s="144" t="str">
        <f t="shared" ref="EG39:EG51" si="53">IF(SUM($DY39)=0,"",(SUM($EC39)-$DY39)/$DY39)</f>
        <v/>
      </c>
      <c r="EH39" s="143" t="str">
        <f t="shared" si="44"/>
        <v/>
      </c>
      <c r="EI39" s="421" t="str">
        <f t="shared" si="45"/>
        <v/>
      </c>
      <c r="EJ39" s="407"/>
      <c r="EK39" s="405"/>
      <c r="EL39" s="413"/>
      <c r="EM39" s="413"/>
      <c r="EN39" s="411"/>
      <c r="EO39" s="411"/>
      <c r="EP39" s="407"/>
      <c r="EQ39" s="405"/>
      <c r="ER39" s="413"/>
      <c r="ES39" s="413"/>
      <c r="ET39" s="415"/>
      <c r="EU39" s="415"/>
    </row>
    <row r="40" spans="1:151" x14ac:dyDescent="0.2">
      <c r="A40" t="s">
        <v>8</v>
      </c>
      <c r="B40" s="5" t="s">
        <v>742</v>
      </c>
      <c r="C40" t="s">
        <v>559</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6"/>
        <v/>
      </c>
      <c r="EA40" s="33" t="str">
        <f t="shared" si="47"/>
        <v/>
      </c>
      <c r="EB40" s="33" t="str">
        <f t="shared" si="48"/>
        <v/>
      </c>
      <c r="EC40" s="33" t="str">
        <f t="shared" si="49"/>
        <v/>
      </c>
      <c r="ED40" s="144" t="str">
        <f t="shared" si="50"/>
        <v/>
      </c>
      <c r="EE40" s="144" t="str">
        <f t="shared" si="51"/>
        <v/>
      </c>
      <c r="EF40" s="144" t="str">
        <f t="shared" si="52"/>
        <v/>
      </c>
      <c r="EG40" s="144" t="str">
        <f t="shared" si="53"/>
        <v/>
      </c>
      <c r="EH40" s="143" t="str">
        <f t="shared" si="44"/>
        <v/>
      </c>
      <c r="EI40" s="421" t="str">
        <f t="shared" si="45"/>
        <v/>
      </c>
      <c r="EJ40" s="407"/>
      <c r="EK40" s="405"/>
      <c r="EL40" s="413"/>
      <c r="EM40" s="413"/>
      <c r="EN40" s="411"/>
      <c r="EO40" s="411"/>
      <c r="EP40" s="407"/>
      <c r="EQ40" s="405"/>
      <c r="ER40" s="413"/>
      <c r="ES40" s="413"/>
      <c r="ET40" s="415"/>
      <c r="EU40" s="415"/>
    </row>
    <row r="41" spans="1:151" x14ac:dyDescent="0.2">
      <c r="A41" t="s">
        <v>8</v>
      </c>
      <c r="B41" s="5" t="s">
        <v>742</v>
      </c>
      <c r="C41" t="s">
        <v>569</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6"/>
        <v/>
      </c>
      <c r="EA41" s="33" t="str">
        <f t="shared" si="47"/>
        <v/>
      </c>
      <c r="EB41" s="33" t="str">
        <f t="shared" si="48"/>
        <v/>
      </c>
      <c r="EC41" s="33" t="str">
        <f t="shared" si="49"/>
        <v/>
      </c>
      <c r="ED41" s="144" t="str">
        <f t="shared" si="50"/>
        <v/>
      </c>
      <c r="EE41" s="144" t="str">
        <f t="shared" si="51"/>
        <v/>
      </c>
      <c r="EF41" s="144" t="str">
        <f t="shared" si="52"/>
        <v/>
      </c>
      <c r="EG41" s="144" t="str">
        <f t="shared" si="53"/>
        <v/>
      </c>
      <c r="EH41" s="143" t="str">
        <f t="shared" si="44"/>
        <v/>
      </c>
      <c r="EI41" s="421" t="str">
        <f t="shared" si="45"/>
        <v/>
      </c>
      <c r="EJ41" s="407"/>
      <c r="EK41" s="405"/>
      <c r="EL41" s="413"/>
      <c r="EM41" s="413"/>
      <c r="EN41" s="411"/>
      <c r="EO41" s="411"/>
      <c r="EP41" s="407"/>
      <c r="EQ41" s="405"/>
      <c r="ER41" s="413"/>
      <c r="ES41" s="413"/>
      <c r="ET41" s="415"/>
      <c r="EU41" s="415"/>
    </row>
    <row r="42" spans="1:151" x14ac:dyDescent="0.2">
      <c r="A42" t="s">
        <v>8</v>
      </c>
      <c r="B42" s="5" t="s">
        <v>743</v>
      </c>
      <c r="C42" t="s">
        <v>559</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6"/>
        <v/>
      </c>
      <c r="EA42" s="33" t="str">
        <f t="shared" si="47"/>
        <v/>
      </c>
      <c r="EB42" s="33" t="str">
        <f t="shared" si="48"/>
        <v/>
      </c>
      <c r="EC42" s="33" t="str">
        <f t="shared" si="49"/>
        <v/>
      </c>
      <c r="ED42" s="144" t="str">
        <f t="shared" si="50"/>
        <v/>
      </c>
      <c r="EE42" s="144" t="str">
        <f t="shared" si="51"/>
        <v/>
      </c>
      <c r="EF42" s="144" t="str">
        <f t="shared" si="52"/>
        <v/>
      </c>
      <c r="EG42" s="144" t="str">
        <f t="shared" si="53"/>
        <v/>
      </c>
      <c r="EH42" s="143" t="str">
        <f t="shared" si="44"/>
        <v/>
      </c>
      <c r="EI42" s="421" t="str">
        <f t="shared" si="45"/>
        <v/>
      </c>
      <c r="EJ42" s="407"/>
      <c r="EK42" s="405"/>
      <c r="EL42" s="413"/>
      <c r="EM42" s="413"/>
      <c r="EN42" s="411"/>
      <c r="EO42" s="411"/>
      <c r="EP42" s="407"/>
      <c r="EQ42" s="405"/>
      <c r="ER42" s="413"/>
      <c r="ES42" s="413"/>
      <c r="ET42" s="415"/>
      <c r="EU42" s="415"/>
    </row>
    <row r="43" spans="1:151" x14ac:dyDescent="0.2">
      <c r="A43" t="s">
        <v>8</v>
      </c>
      <c r="B43" s="5" t="s">
        <v>743</v>
      </c>
      <c r="C43" t="s">
        <v>569</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6"/>
        <v/>
      </c>
      <c r="EA43" s="33" t="str">
        <f t="shared" si="47"/>
        <v/>
      </c>
      <c r="EB43" s="33" t="str">
        <f t="shared" si="48"/>
        <v/>
      </c>
      <c r="EC43" s="33" t="str">
        <f t="shared" si="49"/>
        <v/>
      </c>
      <c r="ED43" s="144" t="str">
        <f t="shared" si="50"/>
        <v/>
      </c>
      <c r="EE43" s="144" t="str">
        <f t="shared" si="51"/>
        <v/>
      </c>
      <c r="EF43" s="144" t="str">
        <f t="shared" si="52"/>
        <v/>
      </c>
      <c r="EG43" s="144" t="str">
        <f t="shared" si="53"/>
        <v/>
      </c>
      <c r="EH43" s="143" t="str">
        <f t="shared" si="44"/>
        <v/>
      </c>
      <c r="EI43" s="421" t="str">
        <f t="shared" si="45"/>
        <v/>
      </c>
      <c r="EJ43" s="407"/>
      <c r="EK43" s="405"/>
      <c r="EL43" s="413"/>
      <c r="EM43" s="413"/>
      <c r="EN43" s="411"/>
      <c r="EO43" s="411"/>
      <c r="EP43" s="407"/>
      <c r="EQ43" s="405"/>
      <c r="ER43" s="413"/>
      <c r="ES43" s="413"/>
      <c r="ET43" s="415"/>
      <c r="EU43" s="415"/>
    </row>
    <row r="44" spans="1:151" x14ac:dyDescent="0.2">
      <c r="A44" t="s">
        <v>8</v>
      </c>
      <c r="B44" s="5" t="s">
        <v>565</v>
      </c>
      <c r="C44" t="s">
        <v>559</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6"/>
        <v/>
      </c>
      <c r="EA44" s="33" t="str">
        <f t="shared" si="47"/>
        <v/>
      </c>
      <c r="EB44" s="33" t="str">
        <f t="shared" si="48"/>
        <v/>
      </c>
      <c r="EC44" s="33" t="str">
        <f t="shared" si="49"/>
        <v/>
      </c>
      <c r="ED44" s="144" t="str">
        <f t="shared" si="50"/>
        <v/>
      </c>
      <c r="EE44" s="144" t="str">
        <f t="shared" si="51"/>
        <v/>
      </c>
      <c r="EF44" s="144" t="str">
        <f t="shared" si="52"/>
        <v/>
      </c>
      <c r="EG44" s="144" t="str">
        <f t="shared" si="53"/>
        <v/>
      </c>
      <c r="EH44" s="143" t="str">
        <f t="shared" si="44"/>
        <v/>
      </c>
      <c r="EI44" s="421" t="str">
        <f t="shared" si="45"/>
        <v/>
      </c>
      <c r="EJ44" s="407"/>
      <c r="EK44" s="405"/>
      <c r="EL44" s="413"/>
      <c r="EM44" s="413"/>
      <c r="EN44" s="411"/>
      <c r="EO44" s="411"/>
      <c r="EP44" s="407"/>
      <c r="EQ44" s="405"/>
      <c r="ER44" s="413"/>
      <c r="ES44" s="413"/>
      <c r="ET44" s="415"/>
      <c r="EU44" s="415"/>
    </row>
    <row r="45" spans="1:151" x14ac:dyDescent="0.2">
      <c r="A45" t="s">
        <v>8</v>
      </c>
      <c r="B45" s="5" t="s">
        <v>565</v>
      </c>
      <c r="C45" t="s">
        <v>569</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6"/>
        <v/>
      </c>
      <c r="EA45" s="33" t="str">
        <f t="shared" si="47"/>
        <v/>
      </c>
      <c r="EB45" s="33" t="str">
        <f t="shared" si="48"/>
        <v/>
      </c>
      <c r="EC45" s="33" t="str">
        <f t="shared" si="49"/>
        <v/>
      </c>
      <c r="ED45" s="144" t="str">
        <f t="shared" si="50"/>
        <v/>
      </c>
      <c r="EE45" s="144" t="str">
        <f t="shared" si="51"/>
        <v/>
      </c>
      <c r="EF45" s="144" t="str">
        <f t="shared" si="52"/>
        <v/>
      </c>
      <c r="EG45" s="144" t="str">
        <f t="shared" si="53"/>
        <v/>
      </c>
      <c r="EH45" s="143" t="str">
        <f t="shared" si="44"/>
        <v/>
      </c>
      <c r="EI45" s="421" t="str">
        <f t="shared" si="45"/>
        <v/>
      </c>
      <c r="EJ45" s="407"/>
      <c r="EK45" s="405"/>
      <c r="EL45" s="413"/>
      <c r="EM45" s="413"/>
      <c r="EN45" s="411"/>
      <c r="EO45" s="411"/>
      <c r="EP45" s="407"/>
      <c r="EQ45" s="405"/>
      <c r="ER45" s="413"/>
      <c r="ES45" s="413"/>
      <c r="ET45" s="415"/>
      <c r="EU45" s="415"/>
    </row>
    <row r="46" spans="1:151" x14ac:dyDescent="0.2">
      <c r="A46" t="s">
        <v>8</v>
      </c>
      <c r="B46" s="5" t="s">
        <v>744</v>
      </c>
      <c r="C46" t="s">
        <v>559</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6"/>
        <v/>
      </c>
      <c r="EA46" s="33" t="str">
        <f t="shared" si="47"/>
        <v/>
      </c>
      <c r="EB46" s="33" t="str">
        <f t="shared" si="48"/>
        <v/>
      </c>
      <c r="EC46" s="33" t="str">
        <f t="shared" si="49"/>
        <v/>
      </c>
      <c r="ED46" s="144" t="str">
        <f t="shared" si="50"/>
        <v/>
      </c>
      <c r="EE46" s="144" t="str">
        <f t="shared" si="51"/>
        <v/>
      </c>
      <c r="EF46" s="144" t="str">
        <f t="shared" si="52"/>
        <v/>
      </c>
      <c r="EG46" s="144" t="str">
        <f t="shared" si="53"/>
        <v/>
      </c>
      <c r="EH46" s="143" t="str">
        <f t="shared" si="44"/>
        <v/>
      </c>
      <c r="EI46" s="421" t="str">
        <f t="shared" si="45"/>
        <v/>
      </c>
      <c r="EJ46" s="407"/>
      <c r="EK46" s="405"/>
      <c r="EL46" s="413"/>
      <c r="EM46" s="413"/>
      <c r="EN46" s="411"/>
      <c r="EO46" s="411"/>
      <c r="EP46" s="407"/>
      <c r="EQ46" s="405"/>
      <c r="ER46" s="413"/>
      <c r="ES46" s="413"/>
      <c r="ET46" s="415"/>
      <c r="EU46" s="415"/>
    </row>
    <row r="47" spans="1:151" x14ac:dyDescent="0.2">
      <c r="A47" t="s">
        <v>8</v>
      </c>
      <c r="B47" s="5" t="s">
        <v>744</v>
      </c>
      <c r="C47" t="s">
        <v>569</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6"/>
        <v/>
      </c>
      <c r="EA47" s="33" t="str">
        <f t="shared" si="47"/>
        <v/>
      </c>
      <c r="EB47" s="33" t="str">
        <f t="shared" si="48"/>
        <v/>
      </c>
      <c r="EC47" s="33" t="str">
        <f t="shared" si="49"/>
        <v/>
      </c>
      <c r="ED47" s="144" t="str">
        <f t="shared" si="50"/>
        <v/>
      </c>
      <c r="EE47" s="144" t="str">
        <f t="shared" si="51"/>
        <v/>
      </c>
      <c r="EF47" s="144" t="str">
        <f t="shared" si="52"/>
        <v/>
      </c>
      <c r="EG47" s="144" t="str">
        <f t="shared" si="53"/>
        <v/>
      </c>
      <c r="EH47" s="143" t="str">
        <f t="shared" si="44"/>
        <v/>
      </c>
      <c r="EI47" s="421" t="str">
        <f t="shared" si="45"/>
        <v/>
      </c>
      <c r="EJ47" s="407"/>
      <c r="EK47" s="405"/>
      <c r="EL47" s="413"/>
      <c r="EM47" s="413"/>
      <c r="EN47" s="411"/>
      <c r="EO47" s="411"/>
      <c r="EP47" s="407"/>
      <c r="EQ47" s="405"/>
      <c r="ER47" s="413"/>
      <c r="ES47" s="413"/>
      <c r="ET47" s="415"/>
      <c r="EU47" s="415"/>
    </row>
    <row r="48" spans="1:151" x14ac:dyDescent="0.2">
      <c r="A48" t="s">
        <v>8</v>
      </c>
      <c r="B48" s="5" t="s">
        <v>745</v>
      </c>
      <c r="C48" t="s">
        <v>559</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6"/>
        <v/>
      </c>
      <c r="EA48" s="33" t="str">
        <f t="shared" si="47"/>
        <v/>
      </c>
      <c r="EB48" s="33" t="str">
        <f t="shared" si="48"/>
        <v/>
      </c>
      <c r="EC48" s="33" t="str">
        <f t="shared" si="49"/>
        <v/>
      </c>
      <c r="ED48" s="144" t="str">
        <f t="shared" si="50"/>
        <v/>
      </c>
      <c r="EE48" s="144" t="str">
        <f t="shared" si="51"/>
        <v/>
      </c>
      <c r="EF48" s="144" t="str">
        <f t="shared" si="52"/>
        <v/>
      </c>
      <c r="EG48" s="144" t="str">
        <f t="shared" si="53"/>
        <v/>
      </c>
      <c r="EH48" s="143" t="str">
        <f t="shared" si="44"/>
        <v/>
      </c>
      <c r="EI48" s="421" t="str">
        <f t="shared" si="45"/>
        <v/>
      </c>
      <c r="EJ48" s="407"/>
      <c r="EK48" s="405"/>
      <c r="EL48" s="413"/>
      <c r="EM48" s="413"/>
      <c r="EN48" s="411"/>
      <c r="EO48" s="411"/>
      <c r="EP48" s="407"/>
      <c r="EQ48" s="405"/>
      <c r="ER48" s="413"/>
      <c r="ES48" s="413"/>
      <c r="ET48" s="415"/>
      <c r="EU48" s="415"/>
    </row>
    <row r="49" spans="1:151" x14ac:dyDescent="0.2">
      <c r="A49" t="s">
        <v>8</v>
      </c>
      <c r="B49" s="5" t="s">
        <v>745</v>
      </c>
      <c r="C49" t="s">
        <v>569</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6"/>
        <v/>
      </c>
      <c r="EA49" s="33" t="str">
        <f t="shared" si="47"/>
        <v/>
      </c>
      <c r="EB49" s="33" t="str">
        <f t="shared" si="48"/>
        <v/>
      </c>
      <c r="EC49" s="33" t="str">
        <f t="shared" si="49"/>
        <v/>
      </c>
      <c r="ED49" s="144" t="str">
        <f t="shared" si="50"/>
        <v/>
      </c>
      <c r="EE49" s="144" t="str">
        <f t="shared" si="51"/>
        <v/>
      </c>
      <c r="EF49" s="144" t="str">
        <f t="shared" si="52"/>
        <v/>
      </c>
      <c r="EG49" s="144" t="str">
        <f t="shared" si="53"/>
        <v/>
      </c>
      <c r="EH49" s="143" t="str">
        <f t="shared" si="44"/>
        <v/>
      </c>
      <c r="EI49" s="421" t="str">
        <f t="shared" si="45"/>
        <v/>
      </c>
      <c r="EJ49" s="407"/>
      <c r="EK49" s="405"/>
      <c r="EL49" s="413"/>
      <c r="EM49" s="413"/>
      <c r="EN49" s="411"/>
      <c r="EO49" s="411"/>
      <c r="EP49" s="407"/>
      <c r="EQ49" s="405"/>
      <c r="ER49" s="413"/>
      <c r="ES49" s="413"/>
      <c r="ET49" s="415"/>
      <c r="EU49" s="415"/>
    </row>
    <row r="50" spans="1:151" x14ac:dyDescent="0.2">
      <c r="A50" t="s">
        <v>8</v>
      </c>
      <c r="B50" s="5" t="s">
        <v>746</v>
      </c>
      <c r="C50" t="s">
        <v>559</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6"/>
        <v/>
      </c>
      <c r="EA50" s="33" t="str">
        <f t="shared" si="47"/>
        <v/>
      </c>
      <c r="EB50" s="33" t="str">
        <f t="shared" si="48"/>
        <v/>
      </c>
      <c r="EC50" s="33" t="str">
        <f t="shared" si="49"/>
        <v/>
      </c>
      <c r="ED50" s="144" t="str">
        <f t="shared" si="50"/>
        <v/>
      </c>
      <c r="EE50" s="144" t="str">
        <f t="shared" si="51"/>
        <v/>
      </c>
      <c r="EF50" s="144" t="str">
        <f t="shared" si="52"/>
        <v/>
      </c>
      <c r="EG50" s="144" t="str">
        <f t="shared" si="53"/>
        <v/>
      </c>
      <c r="EH50" s="412"/>
      <c r="EI50" s="420"/>
      <c r="EJ50" s="407"/>
      <c r="EK50" s="405"/>
      <c r="EL50" s="413"/>
      <c r="EM50" s="413"/>
      <c r="EN50" s="411"/>
      <c r="EO50" s="411"/>
      <c r="EP50" s="407"/>
      <c r="EQ50" s="405"/>
      <c r="ER50" s="413"/>
      <c r="ES50" s="413"/>
      <c r="ET50" s="415"/>
      <c r="EU50" s="415"/>
    </row>
    <row r="51" spans="1:151" x14ac:dyDescent="0.2">
      <c r="A51" t="s">
        <v>8</v>
      </c>
      <c r="B51" s="5" t="s">
        <v>746</v>
      </c>
      <c r="C51" t="s">
        <v>569</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6"/>
        <v/>
      </c>
      <c r="EA51" s="33" t="str">
        <f t="shared" si="47"/>
        <v/>
      </c>
      <c r="EB51" s="33" t="str">
        <f t="shared" si="48"/>
        <v/>
      </c>
      <c r="EC51" s="33" t="str">
        <f t="shared" si="49"/>
        <v/>
      </c>
      <c r="ED51" s="144" t="str">
        <f t="shared" si="50"/>
        <v/>
      </c>
      <c r="EE51" s="144" t="str">
        <f t="shared" si="51"/>
        <v/>
      </c>
      <c r="EF51" s="144" t="str">
        <f t="shared" si="52"/>
        <v/>
      </c>
      <c r="EG51" s="144" t="str">
        <f t="shared" si="53"/>
        <v/>
      </c>
      <c r="EH51" s="412"/>
      <c r="EI51" s="420"/>
      <c r="EJ51" s="407"/>
      <c r="EK51" s="405"/>
      <c r="EL51" s="413"/>
      <c r="EM51" s="413"/>
      <c r="EN51" s="411"/>
      <c r="EO51" s="411"/>
      <c r="EP51" s="407"/>
      <c r="EQ51" s="405"/>
      <c r="ER51" s="413"/>
      <c r="ES51" s="413"/>
      <c r="ET51" s="415"/>
      <c r="EU51" s="415"/>
    </row>
    <row r="52" spans="1:151" x14ac:dyDescent="0.2">
      <c r="A52" t="s">
        <v>282</v>
      </c>
      <c r="B52" s="5" t="s">
        <v>565</v>
      </c>
      <c r="C52" t="s">
        <v>559</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282</v>
      </c>
      <c r="B53" s="5" t="s">
        <v>747</v>
      </c>
      <c r="C53" t="s">
        <v>559</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282</v>
      </c>
      <c r="B54" s="5" t="s">
        <v>748</v>
      </c>
      <c r="C54" t="s">
        <v>559</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282</v>
      </c>
      <c r="B55" s="5" t="s">
        <v>749</v>
      </c>
      <c r="C55" t="s">
        <v>559</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559</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569</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4" priority="1">
      <formula>AND(ISNUMBER(P15),P15&lt;0)</formula>
    </cfRule>
    <cfRule type="expression" dxfId="123" priority="3">
      <formula>AND(ISNUMBER($P15),SUM($P15)=SUM($O15))</formula>
    </cfRule>
    <cfRule type="expression" dxfId="122" priority="4">
      <formula>AND(ISNUMBER($P15),SUM($P15)=SUM($N15))</formula>
    </cfRule>
  </conditionalFormatting>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787</v>
      </c>
      <c r="G1" s="182"/>
      <c r="H1" s="210"/>
      <c r="I1" s="182"/>
      <c r="J1" s="184"/>
      <c r="K1" s="182"/>
      <c r="L1" s="182"/>
      <c r="M1" s="182"/>
      <c r="N1" s="182"/>
      <c r="O1" s="182"/>
      <c r="P1" s="182"/>
      <c r="Q1" s="182"/>
      <c r="R1" s="211" t="s">
        <v>603</v>
      </c>
      <c r="S1" s="183"/>
      <c r="T1" s="212"/>
      <c r="U1" s="183"/>
      <c r="V1" s="212"/>
      <c r="W1" s="213" t="s">
        <v>605</v>
      </c>
      <c r="X1" s="185"/>
      <c r="Y1" s="185"/>
      <c r="Z1" s="185"/>
      <c r="AA1" s="180"/>
      <c r="AB1" s="180"/>
      <c r="AC1" s="180"/>
      <c r="AD1" s="180"/>
      <c r="AE1" s="214" t="s">
        <v>784</v>
      </c>
      <c r="AF1" s="180"/>
      <c r="AG1" s="180"/>
      <c r="AH1" s="180"/>
      <c r="AI1" s="213" t="s">
        <v>606</v>
      </c>
      <c r="AJ1" s="178"/>
      <c r="AK1" s="186"/>
      <c r="AL1" s="211" t="s">
        <v>785</v>
      </c>
      <c r="AM1" s="178"/>
      <c r="AN1" s="186"/>
      <c r="AO1" s="214" t="s">
        <v>604</v>
      </c>
      <c r="AP1" s="185"/>
      <c r="AQ1" s="185"/>
      <c r="AR1" s="185"/>
      <c r="AS1" s="180"/>
      <c r="AT1" s="180"/>
      <c r="AU1" s="180"/>
      <c r="AV1" s="214" t="s">
        <v>358</v>
      </c>
      <c r="AW1" s="180"/>
      <c r="AX1" s="341"/>
      <c r="AY1" s="341"/>
      <c r="AZ1" s="341"/>
      <c r="BA1" s="341"/>
    </row>
    <row r="2" spans="1:53" s="21" customFormat="1" ht="19" customHeight="1" x14ac:dyDescent="0.25">
      <c r="A2" s="460" t="s">
        <v>558</v>
      </c>
      <c r="B2" s="456"/>
      <c r="D2" s="2"/>
      <c r="E2" s="2"/>
      <c r="F2" s="52"/>
      <c r="G2" s="46"/>
      <c r="H2" s="89"/>
      <c r="I2" s="46"/>
      <c r="J2" s="3"/>
      <c r="K2" s="46"/>
      <c r="L2" s="46"/>
      <c r="M2" s="46"/>
      <c r="N2" s="46"/>
      <c r="O2" s="46"/>
      <c r="P2" s="46"/>
      <c r="Q2" s="46"/>
      <c r="R2" s="52"/>
      <c r="S2" s="3"/>
      <c r="T2" s="261" t="s">
        <v>602</v>
      </c>
      <c r="U2" s="3"/>
      <c r="V2" s="261" t="s">
        <v>602</v>
      </c>
      <c r="W2" s="120"/>
      <c r="X2" s="121"/>
      <c r="Y2" s="121"/>
      <c r="Z2" s="121"/>
      <c r="AA2" s="262" t="s">
        <v>602</v>
      </c>
      <c r="AB2" s="262" t="s">
        <v>602</v>
      </c>
      <c r="AC2" s="262" t="s">
        <v>602</v>
      </c>
      <c r="AD2" s="262" t="s">
        <v>602</v>
      </c>
      <c r="AE2" s="263" t="s">
        <v>602</v>
      </c>
      <c r="AF2" s="262" t="s">
        <v>602</v>
      </c>
      <c r="AG2" s="262" t="s">
        <v>602</v>
      </c>
      <c r="AH2" s="262" t="s">
        <v>602</v>
      </c>
      <c r="AI2" s="120"/>
      <c r="AJ2" s="262" t="s">
        <v>602</v>
      </c>
      <c r="AK2" s="262" t="s">
        <v>602</v>
      </c>
      <c r="AL2" s="263" t="s">
        <v>602</v>
      </c>
      <c r="AM2" s="262" t="s">
        <v>602</v>
      </c>
      <c r="AN2" s="262" t="s">
        <v>602</v>
      </c>
      <c r="AO2" s="50"/>
      <c r="AP2" s="121"/>
      <c r="AQ2" s="121"/>
      <c r="AR2" s="121"/>
      <c r="AS2" s="262" t="s">
        <v>602</v>
      </c>
      <c r="AT2" s="262" t="s">
        <v>602</v>
      </c>
      <c r="AU2" s="46"/>
      <c r="AV2" s="50"/>
      <c r="AW2" s="34"/>
      <c r="AX2" s="342"/>
      <c r="AY2" s="342"/>
      <c r="AZ2" s="342"/>
      <c r="BA2" s="342"/>
    </row>
    <row r="3" spans="1:53" ht="117" customHeight="1" thickBot="1" x14ac:dyDescent="0.25">
      <c r="A3" s="457"/>
      <c r="B3" s="458"/>
      <c r="D3" s="17"/>
      <c r="E3" s="17"/>
      <c r="F3" s="127" t="s">
        <v>1089</v>
      </c>
      <c r="G3" s="128" t="s">
        <v>1090</v>
      </c>
      <c r="H3" s="129" t="s">
        <v>1091</v>
      </c>
      <c r="I3" s="128" t="s">
        <v>1092</v>
      </c>
      <c r="J3" s="130" t="s">
        <v>1093</v>
      </c>
      <c r="K3" s="200" t="s">
        <v>1094</v>
      </c>
      <c r="L3" s="200" t="s">
        <v>1095</v>
      </c>
      <c r="M3" s="200" t="s">
        <v>1096</v>
      </c>
      <c r="N3" s="200" t="s">
        <v>1097</v>
      </c>
      <c r="O3" s="200" t="s">
        <v>1098</v>
      </c>
      <c r="P3" s="200" t="s">
        <v>1099</v>
      </c>
      <c r="Q3" s="200" t="s">
        <v>1100</v>
      </c>
      <c r="R3" s="67" t="s">
        <v>883</v>
      </c>
      <c r="S3" s="223" t="s">
        <v>151</v>
      </c>
      <c r="T3" s="260" t="s">
        <v>1066</v>
      </c>
      <c r="U3" s="223" t="s">
        <v>1067</v>
      </c>
      <c r="V3" s="260" t="s">
        <v>1068</v>
      </c>
      <c r="W3" s="153" t="s">
        <v>1207</v>
      </c>
      <c r="X3" s="225" t="s">
        <v>1069</v>
      </c>
      <c r="Y3" s="122" t="s">
        <v>1208</v>
      </c>
      <c r="Z3" s="225" t="s">
        <v>1070</v>
      </c>
      <c r="AA3" s="59" t="s">
        <v>858</v>
      </c>
      <c r="AB3" s="30" t="s">
        <v>855</v>
      </c>
      <c r="AC3" s="30" t="s">
        <v>856</v>
      </c>
      <c r="AD3" s="30" t="s">
        <v>857</v>
      </c>
      <c r="AE3" s="264" t="s">
        <v>1071</v>
      </c>
      <c r="AF3" s="255" t="s">
        <v>1072</v>
      </c>
      <c r="AG3" s="255" t="s">
        <v>1073</v>
      </c>
      <c r="AH3" s="255" t="s">
        <v>1074</v>
      </c>
      <c r="AI3" s="157" t="s">
        <v>852</v>
      </c>
      <c r="AJ3" s="30" t="s">
        <v>859</v>
      </c>
      <c r="AK3" s="30" t="s">
        <v>860</v>
      </c>
      <c r="AL3" s="264" t="s">
        <v>1075</v>
      </c>
      <c r="AM3" s="255" t="s">
        <v>1076</v>
      </c>
      <c r="AN3" s="255" t="s">
        <v>1077</v>
      </c>
      <c r="AO3" s="226" t="s">
        <v>1078</v>
      </c>
      <c r="AP3" s="158" t="s">
        <v>1209</v>
      </c>
      <c r="AQ3" s="227" t="s">
        <v>1079</v>
      </c>
      <c r="AR3" s="158" t="s">
        <v>852</v>
      </c>
      <c r="AS3" s="30" t="s">
        <v>1080</v>
      </c>
      <c r="AT3" s="30" t="s">
        <v>1081</v>
      </c>
      <c r="AU3" s="68" t="s">
        <v>1082</v>
      </c>
      <c r="AV3" s="72" t="s">
        <v>1083</v>
      </c>
      <c r="AW3" s="131" t="s">
        <v>1084</v>
      </c>
      <c r="AX3" s="131" t="s">
        <v>1085</v>
      </c>
      <c r="AY3" s="131" t="s">
        <v>1086</v>
      </c>
      <c r="AZ3" s="131" t="s">
        <v>1087</v>
      </c>
      <c r="BA3" s="68" t="s">
        <v>1088</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506</v>
      </c>
      <c r="L8" s="274" t="s">
        <v>507</v>
      </c>
      <c r="M8" s="274" t="s">
        <v>507</v>
      </c>
      <c r="N8" s="274" t="s">
        <v>507</v>
      </c>
      <c r="O8" s="274" t="s">
        <v>508</v>
      </c>
      <c r="P8" s="274" t="s">
        <v>509</v>
      </c>
      <c r="Q8" s="274" t="s">
        <v>509</v>
      </c>
      <c r="R8" s="276" t="s">
        <v>74</v>
      </c>
      <c r="S8" s="144"/>
      <c r="T8" s="270" t="s">
        <v>74</v>
      </c>
      <c r="U8" s="144"/>
      <c r="V8" s="270" t="s">
        <v>506</v>
      </c>
      <c r="AB8" s="269" t="s">
        <v>76</v>
      </c>
      <c r="AC8" s="270" t="s">
        <v>76</v>
      </c>
      <c r="AD8" s="270" t="s">
        <v>76</v>
      </c>
      <c r="AF8" s="270" t="s">
        <v>507</v>
      </c>
      <c r="AG8" s="270" t="s">
        <v>507</v>
      </c>
      <c r="AH8" s="270" t="s">
        <v>507</v>
      </c>
      <c r="AI8" s="143"/>
      <c r="AJ8" s="270" t="s">
        <v>78</v>
      </c>
      <c r="AK8" s="270" t="s">
        <v>78</v>
      </c>
      <c r="AL8" s="287" t="s">
        <v>508</v>
      </c>
      <c r="AM8" s="270" t="s">
        <v>509</v>
      </c>
      <c r="AN8" s="270" t="s">
        <v>509</v>
      </c>
      <c r="AP8" s="144"/>
      <c r="AQ8" s="144"/>
      <c r="AR8" s="144"/>
      <c r="AS8" s="270" t="s">
        <v>503</v>
      </c>
      <c r="AT8" s="270" t="s">
        <v>503</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504</v>
      </c>
      <c r="AT9" s="270" t="s">
        <v>504</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645</v>
      </c>
      <c r="G11" s="36" t="s">
        <v>645</v>
      </c>
      <c r="H11" s="82" t="s">
        <v>645</v>
      </c>
      <c r="I11" s="36" t="s">
        <v>645</v>
      </c>
      <c r="J11" s="11" t="s">
        <v>645</v>
      </c>
      <c r="K11" s="36" t="s">
        <v>645</v>
      </c>
      <c r="L11" s="36" t="s">
        <v>645</v>
      </c>
      <c r="M11" s="36" t="s">
        <v>645</v>
      </c>
      <c r="N11" s="36" t="s">
        <v>645</v>
      </c>
      <c r="O11" s="36" t="s">
        <v>645</v>
      </c>
      <c r="P11" s="36" t="s">
        <v>645</v>
      </c>
      <c r="Q11" s="36" t="s">
        <v>645</v>
      </c>
      <c r="R11" s="47" t="s">
        <v>645</v>
      </c>
      <c r="S11" s="11" t="s">
        <v>645</v>
      </c>
      <c r="T11" s="33" t="s">
        <v>645</v>
      </c>
      <c r="U11" s="11" t="s">
        <v>645</v>
      </c>
      <c r="V11" s="33" t="s">
        <v>645</v>
      </c>
      <c r="W11" s="81" t="s">
        <v>645</v>
      </c>
      <c r="X11" s="124" t="s">
        <v>645</v>
      </c>
      <c r="Y11" s="124" t="s">
        <v>645</v>
      </c>
      <c r="Z11" s="124" t="s">
        <v>645</v>
      </c>
      <c r="AA11" s="33" t="s">
        <v>645</v>
      </c>
      <c r="AB11" s="63" t="s">
        <v>645</v>
      </c>
      <c r="AC11" s="33" t="s">
        <v>645</v>
      </c>
      <c r="AD11" s="33" t="s">
        <v>645</v>
      </c>
      <c r="AE11" s="60" t="s">
        <v>645</v>
      </c>
      <c r="AF11" s="33" t="s">
        <v>645</v>
      </c>
      <c r="AG11" s="33" t="s">
        <v>645</v>
      </c>
      <c r="AH11" s="33" t="s">
        <v>645</v>
      </c>
      <c r="AI11" s="81" t="s">
        <v>645</v>
      </c>
      <c r="AJ11" s="33" t="s">
        <v>645</v>
      </c>
      <c r="AK11" s="33" t="s">
        <v>645</v>
      </c>
      <c r="AL11" s="60" t="s">
        <v>645</v>
      </c>
      <c r="AM11" s="33" t="s">
        <v>645</v>
      </c>
      <c r="AN11" s="33" t="s">
        <v>645</v>
      </c>
      <c r="AO11" s="47" t="s">
        <v>645</v>
      </c>
      <c r="AP11" s="11" t="s">
        <v>645</v>
      </c>
      <c r="AQ11" s="11" t="s">
        <v>645</v>
      </c>
      <c r="AR11" s="11" t="s">
        <v>645</v>
      </c>
      <c r="AS11" s="33" t="s">
        <v>645</v>
      </c>
      <c r="AT11" s="33" t="s">
        <v>645</v>
      </c>
      <c r="AU11" s="36" t="s">
        <v>645</v>
      </c>
      <c r="AV11" s="47" t="s">
        <v>645</v>
      </c>
      <c r="AW11" s="36" t="s">
        <v>645</v>
      </c>
      <c r="AX11" s="155" t="s">
        <v>645</v>
      </c>
      <c r="AY11" s="155" t="s">
        <v>645</v>
      </c>
      <c r="AZ11" s="155" t="s">
        <v>645</v>
      </c>
      <c r="BA11" s="155" t="s">
        <v>645</v>
      </c>
    </row>
    <row r="12" spans="1:53" x14ac:dyDescent="0.2">
      <c r="F12" s="47" t="s">
        <v>447</v>
      </c>
      <c r="G12" s="36" t="s">
        <v>447</v>
      </c>
      <c r="H12" s="82" t="s">
        <v>447</v>
      </c>
      <c r="I12" s="36" t="s">
        <v>447</v>
      </c>
      <c r="J12" s="11" t="s">
        <v>447</v>
      </c>
      <c r="K12" s="36" t="s">
        <v>447</v>
      </c>
      <c r="L12" s="36" t="s">
        <v>447</v>
      </c>
      <c r="M12" s="36" t="s">
        <v>447</v>
      </c>
      <c r="N12" s="36" t="s">
        <v>447</v>
      </c>
      <c r="O12" s="36" t="s">
        <v>447</v>
      </c>
      <c r="P12" s="36" t="s">
        <v>447</v>
      </c>
      <c r="Q12" s="36" t="s">
        <v>447</v>
      </c>
      <c r="R12" s="47" t="s">
        <v>447</v>
      </c>
      <c r="S12" s="11" t="s">
        <v>447</v>
      </c>
      <c r="T12" s="33" t="s">
        <v>447</v>
      </c>
      <c r="U12" s="11" t="s">
        <v>447</v>
      </c>
      <c r="V12" s="33" t="s">
        <v>447</v>
      </c>
      <c r="W12" s="81" t="s">
        <v>447</v>
      </c>
      <c r="X12" s="124" t="s">
        <v>447</v>
      </c>
      <c r="Y12" s="124" t="s">
        <v>447</v>
      </c>
      <c r="Z12" s="124" t="s">
        <v>447</v>
      </c>
      <c r="AA12" s="33" t="s">
        <v>447</v>
      </c>
      <c r="AB12" s="63" t="s">
        <v>447</v>
      </c>
      <c r="AC12" s="33" t="s">
        <v>447</v>
      </c>
      <c r="AD12" s="33" t="s">
        <v>447</v>
      </c>
      <c r="AE12" s="60" t="s">
        <v>447</v>
      </c>
      <c r="AF12" s="33" t="s">
        <v>447</v>
      </c>
      <c r="AG12" s="33" t="s">
        <v>447</v>
      </c>
      <c r="AH12" s="33" t="s">
        <v>447</v>
      </c>
      <c r="AI12" s="81" t="s">
        <v>447</v>
      </c>
      <c r="AJ12" s="33" t="s">
        <v>447</v>
      </c>
      <c r="AK12" s="33" t="s">
        <v>447</v>
      </c>
      <c r="AL12" s="60" t="s">
        <v>447</v>
      </c>
      <c r="AM12" s="33" t="s">
        <v>447</v>
      </c>
      <c r="AN12" s="33" t="s">
        <v>447</v>
      </c>
      <c r="AO12" s="47" t="s">
        <v>447</v>
      </c>
      <c r="AP12" s="11" t="s">
        <v>447</v>
      </c>
      <c r="AQ12" s="11" t="s">
        <v>447</v>
      </c>
      <c r="AR12" s="11" t="s">
        <v>447</v>
      </c>
      <c r="AS12" s="33" t="s">
        <v>447</v>
      </c>
      <c r="AT12" s="33" t="s">
        <v>447</v>
      </c>
      <c r="AU12" s="36" t="s">
        <v>447</v>
      </c>
      <c r="AV12" s="47" t="s">
        <v>447</v>
      </c>
      <c r="AW12" s="36" t="s">
        <v>447</v>
      </c>
      <c r="AX12" s="155" t="s">
        <v>447</v>
      </c>
      <c r="AY12" s="155" t="s">
        <v>447</v>
      </c>
      <c r="AZ12" s="155" t="s">
        <v>447</v>
      </c>
      <c r="BA12" s="155" t="s">
        <v>447</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182</v>
      </c>
      <c r="G14" s="193" t="s">
        <v>183</v>
      </c>
      <c r="H14" s="215" t="s">
        <v>185</v>
      </c>
      <c r="I14" s="193" t="s">
        <v>186</v>
      </c>
      <c r="J14" s="194" t="s">
        <v>581</v>
      </c>
      <c r="K14" s="193" t="s">
        <v>187</v>
      </c>
      <c r="L14" s="193" t="s">
        <v>893</v>
      </c>
      <c r="M14" s="193" t="s">
        <v>188</v>
      </c>
      <c r="N14" s="193" t="s">
        <v>189</v>
      </c>
      <c r="O14" s="193" t="s">
        <v>190</v>
      </c>
      <c r="P14" s="193" t="s">
        <v>191</v>
      </c>
      <c r="Q14" s="193" t="s">
        <v>192</v>
      </c>
      <c r="R14" s="217" t="s">
        <v>199</v>
      </c>
      <c r="S14" s="218" t="s">
        <v>301</v>
      </c>
      <c r="T14" s="219" t="s">
        <v>200</v>
      </c>
      <c r="U14" s="218" t="s">
        <v>486</v>
      </c>
      <c r="V14" s="219" t="s">
        <v>485</v>
      </c>
      <c r="W14" s="222" t="s">
        <v>898</v>
      </c>
      <c r="X14" s="218" t="s">
        <v>899</v>
      </c>
      <c r="Y14" s="194" t="s">
        <v>370</v>
      </c>
      <c r="Z14" s="218" t="s">
        <v>302</v>
      </c>
      <c r="AA14" s="220" t="s">
        <v>489</v>
      </c>
      <c r="AB14" s="219" t="s">
        <v>894</v>
      </c>
      <c r="AC14" s="220" t="s">
        <v>221</v>
      </c>
      <c r="AD14" s="219" t="s">
        <v>222</v>
      </c>
      <c r="AE14" s="221" t="s">
        <v>490</v>
      </c>
      <c r="AF14" s="219" t="s">
        <v>900</v>
      </c>
      <c r="AG14" s="219" t="s">
        <v>487</v>
      </c>
      <c r="AH14" s="219" t="s">
        <v>488</v>
      </c>
      <c r="AI14" s="222" t="s">
        <v>320</v>
      </c>
      <c r="AJ14" s="219" t="s">
        <v>201</v>
      </c>
      <c r="AK14" s="219" t="s">
        <v>495</v>
      </c>
      <c r="AL14" s="221" t="s">
        <v>491</v>
      </c>
      <c r="AM14" s="219" t="s">
        <v>492</v>
      </c>
      <c r="AN14" s="219" t="s">
        <v>493</v>
      </c>
      <c r="AO14" s="221" t="s">
        <v>303</v>
      </c>
      <c r="AP14" s="194" t="s">
        <v>617</v>
      </c>
      <c r="AQ14" s="194" t="s">
        <v>304</v>
      </c>
      <c r="AR14" s="194" t="s">
        <v>305</v>
      </c>
      <c r="AS14" s="220" t="s">
        <v>223</v>
      </c>
      <c r="AT14" s="220" t="s">
        <v>224</v>
      </c>
      <c r="AU14" s="219" t="s">
        <v>306</v>
      </c>
      <c r="AV14" s="221" t="s">
        <v>307</v>
      </c>
      <c r="AW14" s="219" t="s">
        <v>308</v>
      </c>
      <c r="AX14" s="343" t="s">
        <v>607</v>
      </c>
      <c r="AY14" s="343" t="s">
        <v>608</v>
      </c>
      <c r="AZ14" s="343" t="s">
        <v>611</v>
      </c>
      <c r="BA14" s="343" t="s">
        <v>609</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9" priority="1">
      <formula>AND(ROW(F1)&gt;14,LEFT($B1,4)="_Mil")</formula>
    </cfRule>
  </conditionalFormatting>
  <conditionalFormatting sqref="F1:R1048576 T1:BA1048576">
    <cfRule type="expression" dxfId="118" priority="2">
      <formula>AND(ISNUMBER(F1),F1&lt;0)</formula>
    </cfRule>
  </conditionalFormatting>
  <conditionalFormatting sqref="J1:J1048576">
    <cfRule type="expression" dxfId="117" priority="14">
      <formula>AND(ISNUMBER(J1),J1&gt;1)</formula>
    </cfRule>
  </conditionalFormatting>
  <conditionalFormatting sqref="S1:S1048576">
    <cfRule type="expression" dxfId="116" priority="49">
      <formula>AND(ISNUMBER($S1),ROUND($S1,2)&lt;0)</formula>
    </cfRule>
  </conditionalFormatting>
  <conditionalFormatting sqref="X1:X1048576">
    <cfRule type="expression" dxfId="115" priority="4">
      <formula>$AB1="ENTER KNOWN POSITIVITY RATE"</formula>
    </cfRule>
    <cfRule type="expression" dxfId="114" priority="1283">
      <formula>AND(ISNUMBER(X1),ROUND(X1,2)&gt;=0.75)</formula>
    </cfRule>
  </conditionalFormatting>
  <conditionalFormatting sqref="Z1:Z1048576">
    <cfRule type="expression" dxfId="113" priority="5">
      <formula>$AC1="ENTER YIELD RATE"</formula>
    </cfRule>
  </conditionalFormatting>
  <conditionalFormatting sqref="AI1:AI1048576 AR1:AR1048576">
    <cfRule type="expression" dxfId="112" priority="47">
      <formula>AND(ISNUMBER(AI1),ROUND(AI1,2)&lt;0.95)</formula>
    </cfRule>
  </conditionalFormatting>
  <conditionalFormatting sqref="AP1:AR1048576 W1:Z1048576 H1:H1048576 U1:U1048576 AI1:AI1048576">
    <cfRule type="expression" dxfId="111" priority="7">
      <formula>AND(ISNUMBER(H1),H1&gt;1)</formula>
    </cfRule>
  </conditionalFormatting>
  <conditionalFormatting sqref="AQ1:AQ1048576 Z1:Z1048576">
    <cfRule type="expression" dxfId="110" priority="24">
      <formula>AND(ISNUMBER(Z1),Z1&gt;10%)</formula>
    </cfRule>
  </conditionalFormatting>
  <conditionalFormatting sqref="AQ1:AQ1048576">
    <cfRule type="expression" dxfId="109"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602</v>
      </c>
      <c r="G2" s="256" t="s">
        <v>602</v>
      </c>
      <c r="H2" s="120"/>
      <c r="I2" s="121"/>
      <c r="J2" s="121"/>
      <c r="L2" s="256" t="s">
        <v>602</v>
      </c>
      <c r="N2" s="256" t="s">
        <v>602</v>
      </c>
      <c r="P2" s="256" t="s">
        <v>602</v>
      </c>
      <c r="R2" s="257"/>
      <c r="T2" s="256" t="s">
        <v>602</v>
      </c>
      <c r="V2" s="256" t="s">
        <v>602</v>
      </c>
    </row>
    <row r="3" spans="1:22" ht="117" customHeight="1" x14ac:dyDescent="0.2">
      <c r="A3" s="294"/>
      <c r="B3" s="17"/>
      <c r="C3" s="127" t="s">
        <v>1111</v>
      </c>
      <c r="D3" s="223" t="s">
        <v>1112</v>
      </c>
      <c r="E3" s="223" t="s">
        <v>1113</v>
      </c>
      <c r="F3" s="30" t="s">
        <v>1114</v>
      </c>
      <c r="G3" s="30" t="s">
        <v>1115</v>
      </c>
      <c r="H3" s="157" t="s">
        <v>1210</v>
      </c>
      <c r="I3" s="158" t="s">
        <v>1211</v>
      </c>
      <c r="J3" s="227" t="s">
        <v>1116</v>
      </c>
      <c r="K3" s="246" t="s">
        <v>1117</v>
      </c>
      <c r="L3" s="128" t="s">
        <v>1118</v>
      </c>
      <c r="M3" s="246" t="s">
        <v>852</v>
      </c>
      <c r="N3" s="128" t="s">
        <v>1119</v>
      </c>
      <c r="O3" s="246" t="s">
        <v>1120</v>
      </c>
      <c r="P3" s="128" t="s">
        <v>1121</v>
      </c>
      <c r="Q3" s="227" t="s">
        <v>1122</v>
      </c>
      <c r="R3" s="131" t="s">
        <v>1123</v>
      </c>
      <c r="S3" s="227" t="s">
        <v>1124</v>
      </c>
      <c r="T3" s="128" t="s">
        <v>1125</v>
      </c>
      <c r="U3" s="227" t="s">
        <v>1126</v>
      </c>
      <c r="V3" s="128" t="s">
        <v>1127</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904</v>
      </c>
      <c r="G8" s="270" t="s">
        <v>904</v>
      </c>
      <c r="H8" s="143"/>
      <c r="I8" s="267"/>
      <c r="J8" s="267"/>
      <c r="K8" s="144"/>
      <c r="M8" s="144"/>
      <c r="O8" s="144"/>
      <c r="Q8" s="144"/>
      <c r="R8" s="104"/>
      <c r="S8" s="144"/>
      <c r="U8" s="144"/>
    </row>
    <row r="9" spans="1:22" x14ac:dyDescent="0.2">
      <c r="B9" s="5"/>
      <c r="F9" s="270" t="s">
        <v>915</v>
      </c>
      <c r="G9" s="270" t="s">
        <v>915</v>
      </c>
      <c r="H9" s="143"/>
      <c r="I9" s="267"/>
      <c r="J9" s="267"/>
      <c r="K9" s="144"/>
      <c r="M9" s="144"/>
      <c r="O9" s="144"/>
      <c r="Q9" s="144"/>
      <c r="R9" s="104"/>
      <c r="S9" s="144"/>
      <c r="U9" s="144"/>
    </row>
    <row r="10" spans="1:22" x14ac:dyDescent="0.2">
      <c r="B10" s="5"/>
      <c r="F10" s="270" t="s">
        <v>905</v>
      </c>
      <c r="G10" s="270" t="s">
        <v>906</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309</v>
      </c>
      <c r="D14" s="194" t="s">
        <v>310</v>
      </c>
      <c r="E14" s="194" t="s">
        <v>311</v>
      </c>
      <c r="F14" s="216" t="s">
        <v>202</v>
      </c>
      <c r="G14" s="216" t="s">
        <v>203</v>
      </c>
      <c r="H14" s="222" t="s">
        <v>468</v>
      </c>
      <c r="I14" s="195" t="s">
        <v>469</v>
      </c>
      <c r="J14" s="195" t="s">
        <v>312</v>
      </c>
      <c r="K14" s="194" t="s">
        <v>313</v>
      </c>
      <c r="L14" s="216" t="s">
        <v>315</v>
      </c>
      <c r="M14" s="194" t="s">
        <v>314</v>
      </c>
      <c r="N14" s="236" t="s">
        <v>316</v>
      </c>
      <c r="O14" s="194" t="s">
        <v>537</v>
      </c>
      <c r="P14" s="236" t="s">
        <v>534</v>
      </c>
      <c r="Q14" s="194" t="s">
        <v>538</v>
      </c>
      <c r="R14" s="193" t="s">
        <v>553</v>
      </c>
      <c r="S14" s="194" t="s">
        <v>661</v>
      </c>
      <c r="T14" s="236" t="s">
        <v>536</v>
      </c>
      <c r="U14" s="194" t="s">
        <v>662</v>
      </c>
      <c r="V14" s="236" t="s">
        <v>535</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8" priority="1">
      <formula>AND(ISNUMBER(C1),C1&lt;0)</formula>
    </cfRule>
  </conditionalFormatting>
  <conditionalFormatting sqref="D1:D1048576 M1:M1048576 S1:S1048576 U1:U1048576">
    <cfRule type="expression" dxfId="107" priority="1268">
      <formula>AND(ISNUMBER(D1),ROUND(D1,2)&lt;0.95)</formula>
    </cfRule>
  </conditionalFormatting>
  <conditionalFormatting sqref="D1:E1048576 H1:K1048576 M1:M1048576 O1:O1048576 Q1:Q1048576 S1:S1048576 U1:U1048576">
    <cfRule type="expression" dxfId="106" priority="3">
      <formula>AND(ISNUMBER(D1),D1&gt;1)</formula>
    </cfRule>
  </conditionalFormatting>
  <conditionalFormatting sqref="D1:E1048576">
    <cfRule type="expression" dxfId="105" priority="4">
      <formula>AND(ISNUMBER($D1),ROUND($E1,2)&lt;ROUND($D1,2))</formula>
    </cfRule>
  </conditionalFormatting>
  <conditionalFormatting sqref="E1:E1048576">
    <cfRule type="expression" dxfId="104" priority="2152">
      <formula>AND(ISNUMBER(E1),E1&lt;1)</formula>
    </cfRule>
  </conditionalFormatting>
  <conditionalFormatting sqref="J1:J1048576">
    <cfRule type="expression" dxfId="103" priority="14">
      <formula>AND(SUM(F1)&gt;0,ROW(J1)&gt;14,SUM(J1)=0)</formula>
    </cfRule>
  </conditionalFormatting>
  <conditionalFormatting sqref="K1:K1048576">
    <cfRule type="expression" dxfId="102" priority="6">
      <formula>AND(SUM(G1)&gt;0,ROW(K1)&gt;14,SUM(K1)=0)</formula>
    </cfRule>
  </conditionalFormatting>
  <conditionalFormatting sqref="O1:O1048576">
    <cfRule type="expression" dxfId="101" priority="24">
      <formula>AND(ISNUMBER(O1),ROUND(O1,2)&lt;98%)</formula>
    </cfRule>
  </conditionalFormatting>
  <conditionalFormatting sqref="Q1:Q1048576">
    <cfRule type="expression" dxfId="100"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358</v>
      </c>
      <c r="V1" s="347"/>
      <c r="W1" s="347"/>
      <c r="X1" s="347"/>
      <c r="Y1" s="347"/>
      <c r="Z1" s="347"/>
    </row>
    <row r="2" spans="1:26" s="21" customFormat="1" ht="20" customHeight="1" x14ac:dyDescent="0.25">
      <c r="A2" s="460" t="s">
        <v>1128</v>
      </c>
      <c r="B2" s="456"/>
      <c r="C2" s="2"/>
      <c r="D2" s="2"/>
      <c r="E2" s="2"/>
      <c r="F2" s="50"/>
      <c r="G2" s="3"/>
      <c r="H2" s="262" t="s">
        <v>602</v>
      </c>
      <c r="I2" s="52"/>
      <c r="J2" s="121"/>
      <c r="K2" s="121"/>
      <c r="L2" s="121"/>
      <c r="M2" s="121"/>
      <c r="N2" s="262" t="s">
        <v>602</v>
      </c>
      <c r="O2" s="262" t="s">
        <v>602</v>
      </c>
      <c r="P2" s="262" t="s">
        <v>602</v>
      </c>
      <c r="Q2" s="262" t="s">
        <v>602</v>
      </c>
      <c r="R2" s="120"/>
      <c r="S2" s="262" t="s">
        <v>602</v>
      </c>
      <c r="T2" s="262" t="s">
        <v>602</v>
      </c>
      <c r="U2" s="348"/>
      <c r="V2" s="349"/>
      <c r="W2" s="349"/>
      <c r="X2" s="349"/>
      <c r="Y2" s="349"/>
      <c r="Z2" s="349"/>
    </row>
    <row r="3" spans="1:26" ht="117" customHeight="1" thickBot="1" x14ac:dyDescent="0.25">
      <c r="A3" s="457"/>
      <c r="B3" s="458"/>
      <c r="C3" s="17"/>
      <c r="D3" s="17"/>
      <c r="E3" s="17"/>
      <c r="F3" s="72" t="s">
        <v>884</v>
      </c>
      <c r="G3" s="223" t="s">
        <v>610</v>
      </c>
      <c r="H3" s="30" t="s">
        <v>1129</v>
      </c>
      <c r="I3" s="67" t="s">
        <v>1133</v>
      </c>
      <c r="J3" s="122" t="s">
        <v>1212</v>
      </c>
      <c r="K3" s="225" t="s">
        <v>1130</v>
      </c>
      <c r="L3" s="122" t="s">
        <v>1213</v>
      </c>
      <c r="M3" s="225" t="s">
        <v>1131</v>
      </c>
      <c r="N3" s="59" t="s">
        <v>864</v>
      </c>
      <c r="O3" s="30" t="s">
        <v>861</v>
      </c>
      <c r="P3" s="30" t="s">
        <v>862</v>
      </c>
      <c r="Q3" s="30" t="s">
        <v>863</v>
      </c>
      <c r="R3" s="153" t="s">
        <v>852</v>
      </c>
      <c r="S3" s="30" t="s">
        <v>859</v>
      </c>
      <c r="T3" s="30" t="s">
        <v>860</v>
      </c>
      <c r="U3" s="127" t="s">
        <v>1084</v>
      </c>
      <c r="V3" s="128" t="s">
        <v>1087</v>
      </c>
      <c r="W3" s="128" t="s">
        <v>1085</v>
      </c>
      <c r="X3" s="128" t="s">
        <v>1086</v>
      </c>
      <c r="Y3" s="128" t="s">
        <v>1132</v>
      </c>
      <c r="Z3" s="68" t="s">
        <v>1088</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154</v>
      </c>
      <c r="T8" s="270" t="s">
        <v>154</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155</v>
      </c>
      <c r="T9" s="270" t="s">
        <v>155</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646</v>
      </c>
      <c r="G11" s="11" t="s">
        <v>646</v>
      </c>
      <c r="H11" s="33" t="s">
        <v>646</v>
      </c>
      <c r="I11" s="53" t="s">
        <v>646</v>
      </c>
      <c r="J11" s="124" t="s">
        <v>646</v>
      </c>
      <c r="K11" s="124" t="s">
        <v>646</v>
      </c>
      <c r="L11" s="124" t="s">
        <v>646</v>
      </c>
      <c r="M11" s="124" t="s">
        <v>646</v>
      </c>
      <c r="N11" s="33" t="s">
        <v>646</v>
      </c>
      <c r="O11" s="33" t="s">
        <v>646</v>
      </c>
      <c r="P11" s="33" t="s">
        <v>646</v>
      </c>
      <c r="Q11" s="33" t="s">
        <v>646</v>
      </c>
      <c r="R11" s="81" t="s">
        <v>646</v>
      </c>
      <c r="S11" s="33" t="s">
        <v>646</v>
      </c>
      <c r="T11" s="33" t="s">
        <v>646</v>
      </c>
      <c r="U11" s="352" t="s">
        <v>646</v>
      </c>
      <c r="V11" s="353" t="s">
        <v>646</v>
      </c>
      <c r="W11" s="353" t="s">
        <v>645</v>
      </c>
      <c r="X11" s="353" t="s">
        <v>645</v>
      </c>
      <c r="Y11" s="353" t="s">
        <v>644</v>
      </c>
      <c r="Z11" s="353" t="s">
        <v>646</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447</v>
      </c>
      <c r="X12" s="353" t="s">
        <v>447</v>
      </c>
      <c r="Y12" s="353" t="s">
        <v>448</v>
      </c>
      <c r="Z12" s="353" t="s">
        <v>134</v>
      </c>
    </row>
    <row r="14" spans="1:26" x14ac:dyDescent="0.2">
      <c r="A14" s="298" t="s">
        <v>44</v>
      </c>
      <c r="B14" s="189" t="s">
        <v>3</v>
      </c>
      <c r="C14" s="189" t="s">
        <v>25</v>
      </c>
      <c r="D14" s="189" t="s">
        <v>4</v>
      </c>
      <c r="E14" s="189" t="s">
        <v>47</v>
      </c>
      <c r="F14" s="217" t="s">
        <v>204</v>
      </c>
      <c r="G14" s="194" t="s">
        <v>317</v>
      </c>
      <c r="H14" s="216" t="s">
        <v>205</v>
      </c>
      <c r="I14" s="217" t="s">
        <v>206</v>
      </c>
      <c r="J14" s="194" t="s">
        <v>902</v>
      </c>
      <c r="K14" s="194" t="s">
        <v>903</v>
      </c>
      <c r="L14" s="194" t="s">
        <v>467</v>
      </c>
      <c r="M14" s="194" t="s">
        <v>318</v>
      </c>
      <c r="N14" s="216" t="s">
        <v>319</v>
      </c>
      <c r="O14" s="216" t="s">
        <v>896</v>
      </c>
      <c r="P14" s="216" t="s">
        <v>219</v>
      </c>
      <c r="Q14" s="216" t="s">
        <v>220</v>
      </c>
      <c r="R14" s="222" t="s">
        <v>321</v>
      </c>
      <c r="S14" s="196" t="s">
        <v>207</v>
      </c>
      <c r="T14" s="216" t="s">
        <v>197</v>
      </c>
      <c r="U14" s="356" t="s">
        <v>308</v>
      </c>
      <c r="V14" s="357" t="s">
        <v>611</v>
      </c>
      <c r="W14" s="357" t="s">
        <v>607</v>
      </c>
      <c r="X14" s="357" t="s">
        <v>608</v>
      </c>
      <c r="Y14" s="357" t="s">
        <v>613</v>
      </c>
      <c r="Z14" s="357" t="s">
        <v>609</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9" priority="17">
      <formula>AND(ISNUMBER(G1),G1&lt;0)</formula>
    </cfRule>
  </conditionalFormatting>
  <conditionalFormatting sqref="H1:Z1048576 F1:F1048576">
    <cfRule type="expression" dxfId="98" priority="3">
      <formula>AND(ISNUMBER(F1),F1&lt;0)</formula>
    </cfRule>
  </conditionalFormatting>
  <conditionalFormatting sqref="J1:M1048576 R1:R1048576">
    <cfRule type="expression" dxfId="97" priority="4">
      <formula>AND(ISNUMBER(J1),J1&gt;1)</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M1:M1048576">
    <cfRule type="expression" dxfId="94" priority="10">
      <formula>AND(ROW($M1)&gt;14,$P1="ENTER YIELD RATE")</formula>
    </cfRule>
    <cfRule type="expression" dxfId="93" priority="690">
      <formula>AND(ISNUMBER($M1),SUM($M1)&gt;10%)</formula>
    </cfRule>
  </conditionalFormatting>
  <conditionalFormatting sqref="P1:P1048576">
    <cfRule type="expression" dxfId="92" priority="18">
      <formula>AND(ISNUMBER($P1),ROUND(SUM($P1),2)&gt;ROUND(SUM($I1),2))</formula>
    </cfRule>
  </conditionalFormatting>
  <conditionalFormatting sqref="R1:R1048576">
    <cfRule type="expression" dxfId="91" priority="23">
      <formula>AND(ISNUMBER(R1),R1&lt;0.95)</formula>
    </cfRule>
  </conditionalFormatting>
  <conditionalFormatting sqref="U1:Z1048576">
    <cfRule type="expression" dxfId="90" priority="6">
      <formula>AND(ROW($Z1)&gt;14,$Z1&lt;0)</formula>
    </cfRule>
    <cfRule type="expression" dxfId="89" priority="8">
      <formula>AND(ROW($Z1)&gt;14,ISERROR($Z1))</formula>
    </cfRule>
  </conditionalFormatting>
  <conditionalFormatting sqref="W1:X1048576">
    <cfRule type="expression" dxfId="88" priority="1">
      <formula>AND(ROW(W1)&gt;14,$B1&lt;&gt;"",OR($D1&lt;&gt;"Female",$C1="&lt;01",$C1="01-09"))</formula>
    </cfRule>
  </conditionalFormatting>
  <conditionalFormatting sqref="Y1:Y1048576">
    <cfRule type="expression" dxfId="87"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G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358</v>
      </c>
      <c r="AD1" s="317"/>
      <c r="AE1" s="317"/>
      <c r="AF1" s="317"/>
    </row>
    <row r="2" spans="1:32" s="21" customFormat="1" ht="19" customHeight="1" x14ac:dyDescent="0.25">
      <c r="A2" s="460" t="s">
        <v>497</v>
      </c>
      <c r="B2" s="456"/>
      <c r="C2" s="2"/>
      <c r="D2" s="2"/>
      <c r="E2" s="2"/>
      <c r="F2" s="50"/>
      <c r="G2" s="34"/>
      <c r="H2" s="121"/>
      <c r="I2" s="34"/>
      <c r="J2" s="121"/>
      <c r="K2" s="34"/>
      <c r="L2" s="34"/>
      <c r="M2" s="262" t="s">
        <v>602</v>
      </c>
      <c r="N2" s="262" t="s">
        <v>602</v>
      </c>
      <c r="O2" s="3"/>
      <c r="P2" s="3"/>
      <c r="Q2" s="256" t="s">
        <v>602</v>
      </c>
      <c r="R2" s="256" t="s">
        <v>602</v>
      </c>
      <c r="S2" s="120"/>
      <c r="T2" s="3"/>
      <c r="U2" s="3"/>
      <c r="V2" s="3"/>
      <c r="W2" s="3"/>
      <c r="X2" s="3"/>
      <c r="Y2" s="262" t="s">
        <v>602</v>
      </c>
      <c r="Z2" s="262" t="s">
        <v>602</v>
      </c>
      <c r="AA2" s="262" t="s">
        <v>602</v>
      </c>
      <c r="AB2" s="262" t="s">
        <v>602</v>
      </c>
      <c r="AC2" s="348"/>
      <c r="AD2" s="342"/>
      <c r="AE2" s="342"/>
      <c r="AF2" s="342"/>
    </row>
    <row r="3" spans="1:32" ht="117" customHeight="1" thickBot="1" x14ac:dyDescent="0.25">
      <c r="A3" s="457"/>
      <c r="B3" s="458"/>
      <c r="C3" s="17"/>
      <c r="D3" s="17"/>
      <c r="E3" s="17"/>
      <c r="F3" s="127" t="s">
        <v>1141</v>
      </c>
      <c r="G3" s="128" t="s">
        <v>1090</v>
      </c>
      <c r="H3" s="130" t="s">
        <v>1091</v>
      </c>
      <c r="I3" s="128" t="s">
        <v>1092</v>
      </c>
      <c r="J3" s="130" t="s">
        <v>1093</v>
      </c>
      <c r="K3" s="68" t="s">
        <v>1214</v>
      </c>
      <c r="L3" s="68" t="s">
        <v>1142</v>
      </c>
      <c r="M3" s="255" t="s">
        <v>1143</v>
      </c>
      <c r="N3" s="255" t="s">
        <v>1144</v>
      </c>
      <c r="O3" s="147" t="s">
        <v>1145</v>
      </c>
      <c r="P3" s="223" t="s">
        <v>1134</v>
      </c>
      <c r="Q3" s="259" t="s">
        <v>1135</v>
      </c>
      <c r="R3" s="259" t="s">
        <v>1136</v>
      </c>
      <c r="S3" s="245" t="s">
        <v>1137</v>
      </c>
      <c r="T3" s="201" t="s">
        <v>612</v>
      </c>
      <c r="U3" s="147" t="s">
        <v>1215</v>
      </c>
      <c r="V3" s="201" t="s">
        <v>1138</v>
      </c>
      <c r="W3" s="147" t="s">
        <v>1213</v>
      </c>
      <c r="X3" s="201" t="s">
        <v>1131</v>
      </c>
      <c r="Y3" s="255" t="s">
        <v>136</v>
      </c>
      <c r="Z3" s="30" t="s">
        <v>596</v>
      </c>
      <c r="AA3" s="30" t="s">
        <v>598</v>
      </c>
      <c r="AB3" s="30" t="s">
        <v>599</v>
      </c>
      <c r="AC3" s="127" t="s">
        <v>1084</v>
      </c>
      <c r="AD3" s="131" t="s">
        <v>1132</v>
      </c>
      <c r="AE3" s="131" t="s">
        <v>1139</v>
      </c>
      <c r="AF3" s="68" t="s">
        <v>1140</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367</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368</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644</v>
      </c>
      <c r="G11" s="36" t="s">
        <v>644</v>
      </c>
      <c r="H11" s="11" t="s">
        <v>644</v>
      </c>
      <c r="I11" s="36" t="s">
        <v>644</v>
      </c>
      <c r="J11" s="11" t="s">
        <v>644</v>
      </c>
      <c r="K11" s="36" t="s">
        <v>644</v>
      </c>
      <c r="L11" s="36" t="s">
        <v>644</v>
      </c>
      <c r="M11" s="33" t="s">
        <v>644</v>
      </c>
      <c r="N11" s="33" t="s">
        <v>644</v>
      </c>
      <c r="O11" s="11" t="s">
        <v>644</v>
      </c>
      <c r="P11" s="19" t="s">
        <v>644</v>
      </c>
      <c r="Q11" s="40" t="s">
        <v>644</v>
      </c>
      <c r="R11" s="40" t="s">
        <v>644</v>
      </c>
      <c r="S11" s="161" t="s">
        <v>644</v>
      </c>
      <c r="T11" s="98" t="s">
        <v>644</v>
      </c>
      <c r="U11" s="98" t="s">
        <v>644</v>
      </c>
      <c r="V11" s="98" t="s">
        <v>644</v>
      </c>
      <c r="W11" s="98" t="s">
        <v>644</v>
      </c>
      <c r="X11" s="98" t="s">
        <v>644</v>
      </c>
      <c r="Y11" s="33" t="s">
        <v>644</v>
      </c>
      <c r="Z11" s="33" t="s">
        <v>644</v>
      </c>
      <c r="AA11" s="33" t="s">
        <v>644</v>
      </c>
      <c r="AB11" s="33" t="s">
        <v>644</v>
      </c>
      <c r="AC11" s="352" t="s">
        <v>644</v>
      </c>
      <c r="AD11" s="155" t="s">
        <v>644</v>
      </c>
      <c r="AE11" s="155" t="s">
        <v>644</v>
      </c>
      <c r="AF11" s="321" t="s">
        <v>644</v>
      </c>
    </row>
    <row r="12" spans="1:32" x14ac:dyDescent="0.2">
      <c r="F12" s="47" t="s">
        <v>448</v>
      </c>
      <c r="G12" s="36" t="s">
        <v>448</v>
      </c>
      <c r="H12" s="11" t="s">
        <v>448</v>
      </c>
      <c r="I12" s="36" t="s">
        <v>448</v>
      </c>
      <c r="J12" s="11" t="s">
        <v>448</v>
      </c>
      <c r="K12" s="36" t="s">
        <v>448</v>
      </c>
      <c r="L12" s="36" t="s">
        <v>448</v>
      </c>
      <c r="M12" s="33" t="s">
        <v>448</v>
      </c>
      <c r="N12" s="33" t="s">
        <v>448</v>
      </c>
      <c r="O12" s="11" t="s">
        <v>448</v>
      </c>
      <c r="P12" s="11" t="s">
        <v>448</v>
      </c>
      <c r="Q12" s="40" t="s">
        <v>448</v>
      </c>
      <c r="R12" s="40" t="s">
        <v>448</v>
      </c>
      <c r="S12" s="161" t="s">
        <v>448</v>
      </c>
      <c r="T12" s="98" t="s">
        <v>448</v>
      </c>
      <c r="U12" s="98" t="s">
        <v>448</v>
      </c>
      <c r="V12" s="98" t="s">
        <v>448</v>
      </c>
      <c r="W12" s="98" t="s">
        <v>448</v>
      </c>
      <c r="X12" s="98" t="s">
        <v>448</v>
      </c>
      <c r="Y12" s="33" t="s">
        <v>448</v>
      </c>
      <c r="Z12" s="33" t="s">
        <v>448</v>
      </c>
      <c r="AA12" s="33" t="s">
        <v>448</v>
      </c>
      <c r="AB12" s="33" t="s">
        <v>448</v>
      </c>
      <c r="AC12" s="352" t="s">
        <v>448</v>
      </c>
      <c r="AD12" s="155" t="s">
        <v>448</v>
      </c>
      <c r="AE12" s="155" t="s">
        <v>448</v>
      </c>
      <c r="AF12" s="321" t="s">
        <v>448</v>
      </c>
    </row>
    <row r="13" spans="1:32" x14ac:dyDescent="0.2">
      <c r="F13" s="47"/>
      <c r="G13" s="36"/>
      <c r="H13" s="11"/>
      <c r="I13" s="36"/>
      <c r="J13" s="11"/>
      <c r="K13" s="36"/>
    </row>
    <row r="14" spans="1:32" x14ac:dyDescent="0.2">
      <c r="A14" s="296" t="s">
        <v>44</v>
      </c>
      <c r="B14" s="206" t="s">
        <v>3</v>
      </c>
      <c r="C14" s="206" t="s">
        <v>25</v>
      </c>
      <c r="D14" s="206" t="s">
        <v>4</v>
      </c>
      <c r="E14" s="206" t="s">
        <v>47</v>
      </c>
      <c r="F14" s="217" t="s">
        <v>182</v>
      </c>
      <c r="G14" s="193" t="s">
        <v>183</v>
      </c>
      <c r="H14" s="194" t="s">
        <v>185</v>
      </c>
      <c r="I14" s="193" t="s">
        <v>186</v>
      </c>
      <c r="J14" s="194" t="s">
        <v>581</v>
      </c>
      <c r="K14" s="190" t="s">
        <v>454</v>
      </c>
      <c r="L14" s="193" t="s">
        <v>455</v>
      </c>
      <c r="M14" s="196" t="s">
        <v>209</v>
      </c>
      <c r="N14" s="196" t="s">
        <v>210</v>
      </c>
      <c r="O14" s="194" t="s">
        <v>327</v>
      </c>
      <c r="P14" s="194" t="s">
        <v>326</v>
      </c>
      <c r="Q14" s="216" t="s">
        <v>212</v>
      </c>
      <c r="R14" s="216" t="s">
        <v>211</v>
      </c>
      <c r="S14" s="222" t="s">
        <v>325</v>
      </c>
      <c r="T14" s="194" t="s">
        <v>479</v>
      </c>
      <c r="U14" s="194" t="s">
        <v>465</v>
      </c>
      <c r="V14" s="194" t="s">
        <v>322</v>
      </c>
      <c r="W14" s="194" t="s">
        <v>466</v>
      </c>
      <c r="X14" s="194" t="s">
        <v>324</v>
      </c>
      <c r="Y14" s="216" t="s">
        <v>323</v>
      </c>
      <c r="Z14" s="216" t="s">
        <v>208</v>
      </c>
      <c r="AA14" s="216" t="s">
        <v>600</v>
      </c>
      <c r="AB14" s="216" t="s">
        <v>601</v>
      </c>
      <c r="AC14" s="356" t="s">
        <v>308</v>
      </c>
      <c r="AD14" s="343" t="s">
        <v>613</v>
      </c>
      <c r="AE14" s="343" t="s">
        <v>611</v>
      </c>
      <c r="AF14" s="343" t="s">
        <v>609</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6" priority="1">
      <formula>LEFT($B1,4)="_Mil"</formula>
    </cfRule>
  </conditionalFormatting>
  <conditionalFormatting sqref="F1:S1048576 U1:AF1048576">
    <cfRule type="expression" dxfId="85" priority="7">
      <formula>AND(ISNUMBER(F1),F1&lt;0)</formula>
    </cfRule>
  </conditionalFormatting>
  <conditionalFormatting sqref="H1:H1048576 O1:P1048576 S1:S1048576 U1:X1048576">
    <cfRule type="expression" dxfId="84" priority="8">
      <formula>AND(ISNUMBER(H1),H1&gt;1)</formula>
    </cfRule>
  </conditionalFormatting>
  <conditionalFormatting sqref="M1:N1048576">
    <cfRule type="expression" dxfId="83" priority="3765">
      <formula>AND(ISNUMBER($M1),ISNUMBER($N1),$N1&lt;$M1)</formula>
    </cfRule>
  </conditionalFormatting>
  <conditionalFormatting sqref="P1:P1048576">
    <cfRule type="expression" dxfId="82" priority="3764">
      <formula>AND(ISNUMBER($P1),$P1&lt;0.8)</formula>
    </cfRule>
  </conditionalFormatting>
  <conditionalFormatting sqref="Q1:Q1048576">
    <cfRule type="expression" dxfId="81" priority="29">
      <formula>AND(ISNUMBER($Q1),$Q1&lt;$N1)</formula>
    </cfRule>
  </conditionalFormatting>
  <conditionalFormatting sqref="S1:S1048576">
    <cfRule type="expression" dxfId="80" priority="3">
      <formula>AND(SUM($R1)&lt;&gt;0,$S1="",LEFT($B1,4)&lt;&gt;"_Mil")</formula>
    </cfRule>
  </conditionalFormatting>
  <conditionalFormatting sqref="T1:T1048576">
    <cfRule type="expression" dxfId="79" priority="4">
      <formula>AND(ROW($T1)&gt;14,$E1&lt;&gt;"",LEFT($B1,4)&lt;&gt;"_Mil")</formula>
    </cfRule>
  </conditionalFormatting>
  <conditionalFormatting sqref="V1:V1048576">
    <cfRule type="expression" dxfId="78" priority="9">
      <formula>AND(ROW($V1)&gt;14,$Z1="ENTER INDETERMINATE RATE")</formula>
    </cfRule>
  </conditionalFormatting>
  <conditionalFormatting sqref="X1:X1048576">
    <cfRule type="expression" dxfId="77" priority="13">
      <formula>AND(ROW($X1)&gt;14,$AA1="ENTER YIELD RATE")</formula>
    </cfRule>
    <cfRule type="expression" dxfId="76" priority="19">
      <formula>AND(ROW($X1)&gt;14,ROUND(SUM($X1),2)&gt;0.01)</formula>
    </cfRule>
  </conditionalFormatting>
  <conditionalFormatting sqref="AC1:AF1048576">
    <cfRule type="expression" dxfId="75"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602</v>
      </c>
    </row>
    <row r="3" spans="1:12" ht="117" customHeight="1" x14ac:dyDescent="0.2">
      <c r="A3" s="294"/>
      <c r="B3" s="17"/>
      <c r="C3" s="17"/>
      <c r="D3" s="17"/>
      <c r="E3" s="17"/>
      <c r="F3" s="127" t="s">
        <v>1090</v>
      </c>
      <c r="G3" s="128" t="s">
        <v>1146</v>
      </c>
      <c r="H3" s="128" t="s">
        <v>878</v>
      </c>
      <c r="I3" s="128" t="s">
        <v>879</v>
      </c>
      <c r="J3" s="68" t="s">
        <v>1216</v>
      </c>
      <c r="K3" s="68" t="s">
        <v>1147</v>
      </c>
      <c r="L3" s="255" t="s">
        <v>869</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365</v>
      </c>
      <c r="K8" s="274" t="s">
        <v>127</v>
      </c>
      <c r="L8" s="270" t="s">
        <v>127</v>
      </c>
    </row>
    <row r="9" spans="1:12" x14ac:dyDescent="0.2">
      <c r="J9" s="283" t="s">
        <v>366</v>
      </c>
      <c r="K9" s="274" t="s">
        <v>128</v>
      </c>
      <c r="L9" s="270" t="s">
        <v>128</v>
      </c>
    </row>
    <row r="10" spans="1:12" x14ac:dyDescent="0.2">
      <c r="J10" s="274"/>
      <c r="K10" s="274"/>
      <c r="L10" s="270"/>
    </row>
    <row r="11" spans="1:12" x14ac:dyDescent="0.2">
      <c r="F11" s="47" t="s">
        <v>644</v>
      </c>
      <c r="G11" s="36" t="s">
        <v>644</v>
      </c>
      <c r="H11" s="36" t="s">
        <v>671</v>
      </c>
      <c r="I11" s="36" t="s">
        <v>671</v>
      </c>
      <c r="J11" s="36" t="s">
        <v>644</v>
      </c>
      <c r="K11" s="36" t="s">
        <v>644</v>
      </c>
      <c r="L11" s="33" t="s">
        <v>644</v>
      </c>
    </row>
    <row r="12" spans="1:12" x14ac:dyDescent="0.2">
      <c r="F12" s="47" t="s">
        <v>134</v>
      </c>
      <c r="G12" s="36" t="s">
        <v>134</v>
      </c>
      <c r="H12" s="36" t="s">
        <v>447</v>
      </c>
      <c r="I12" s="36" t="s">
        <v>447</v>
      </c>
      <c r="J12" s="36" t="s">
        <v>134</v>
      </c>
      <c r="K12" s="36" t="s">
        <v>134</v>
      </c>
      <c r="L12" s="33" t="s">
        <v>134</v>
      </c>
    </row>
    <row r="14" spans="1:12" x14ac:dyDescent="0.2">
      <c r="A14" s="298" t="s">
        <v>44</v>
      </c>
      <c r="B14" s="189" t="s">
        <v>3</v>
      </c>
      <c r="C14" s="189" t="s">
        <v>25</v>
      </c>
      <c r="D14" s="189" t="s">
        <v>4</v>
      </c>
      <c r="E14" s="189" t="s">
        <v>47</v>
      </c>
      <c r="F14" s="217" t="s">
        <v>183</v>
      </c>
      <c r="G14" s="193" t="s">
        <v>333</v>
      </c>
      <c r="H14" s="193" t="s">
        <v>295</v>
      </c>
      <c r="I14" s="193" t="s">
        <v>296</v>
      </c>
      <c r="J14" s="193" t="s">
        <v>359</v>
      </c>
      <c r="K14" s="193" t="s">
        <v>271</v>
      </c>
      <c r="L14" s="216" t="s">
        <v>272</v>
      </c>
    </row>
    <row r="15" spans="1:12"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4" priority="2">
      <formula>AND(ROW(F1)&gt;14,LEFT(B1,4)="_Mil")</formula>
    </cfRule>
  </conditionalFormatting>
  <conditionalFormatting sqref="F1:L1048576">
    <cfRule type="expression" dxfId="73" priority="5">
      <formula>AND(ISNUMBER(F1),F1&lt;0)</formula>
    </cfRule>
  </conditionalFormatting>
  <conditionalFormatting sqref="H1:I1048576">
    <cfRule type="expression" dxfId="72" priority="3">
      <formula>AND(ROW(H1)&gt;14,$E1&lt;&gt;"",$D1&lt;&gt;"Female")</formula>
    </cfRule>
    <cfRule type="expression" dxfId="71"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Y15"/>
  <sheetViews>
    <sheetView zoomScaleNormal="100" workbookViewId="0">
      <pane xSplit="5" ySplit="14" topLeftCell="Y15" activePane="bottomRight" state="frozen"/>
      <selection pane="topRight"/>
      <selection pane="bottomLeft"/>
      <selection pane="bottomRight" activeCell="AS48" sqref="AS4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s>
  <sheetData>
    <row r="1" spans="1:51" s="22" customFormat="1" ht="31" customHeight="1" thickBot="1" x14ac:dyDescent="0.35">
      <c r="A1" s="297" t="s">
        <v>7</v>
      </c>
      <c r="B1" s="4"/>
      <c r="C1" s="1"/>
      <c r="D1" s="1"/>
      <c r="E1" s="1"/>
      <c r="F1" s="213" t="s">
        <v>369</v>
      </c>
      <c r="G1" s="180"/>
      <c r="H1" s="180"/>
      <c r="I1" s="180"/>
      <c r="J1" s="180"/>
      <c r="K1" s="180"/>
      <c r="L1" s="180"/>
      <c r="M1" s="213" t="s">
        <v>41</v>
      </c>
      <c r="N1" s="185"/>
      <c r="O1" s="185"/>
      <c r="P1" s="185"/>
      <c r="Q1" s="183"/>
      <c r="R1" s="183"/>
      <c r="S1" s="183"/>
      <c r="T1" s="183"/>
      <c r="U1" s="183"/>
      <c r="V1" s="183"/>
      <c r="W1" s="213" t="s">
        <v>624</v>
      </c>
      <c r="X1" s="180"/>
      <c r="Y1" s="180"/>
      <c r="Z1" s="213" t="s">
        <v>562</v>
      </c>
      <c r="AA1" s="180"/>
      <c r="AB1" s="180"/>
      <c r="AC1" s="213" t="s">
        <v>563</v>
      </c>
      <c r="AD1" s="180"/>
      <c r="AE1" s="180"/>
      <c r="AF1" s="213" t="s">
        <v>42</v>
      </c>
      <c r="AG1" s="180"/>
      <c r="AH1" s="180"/>
      <c r="AI1" s="213" t="s">
        <v>625</v>
      </c>
      <c r="AJ1" s="180"/>
      <c r="AK1" s="180"/>
      <c r="AL1" s="211" t="s">
        <v>147</v>
      </c>
      <c r="AM1" s="178"/>
      <c r="AN1" s="178"/>
      <c r="AO1" s="178"/>
      <c r="AP1" s="178"/>
      <c r="AQ1" s="178"/>
      <c r="AR1" s="178"/>
      <c r="AS1" s="178"/>
      <c r="AT1" s="178"/>
      <c r="AU1" s="178"/>
      <c r="AV1" s="184"/>
      <c r="AW1" s="211" t="s">
        <v>37</v>
      </c>
      <c r="AX1" s="183"/>
      <c r="AY1" s="180"/>
    </row>
    <row r="2" spans="1:51" s="21" customFormat="1" ht="19" customHeight="1" x14ac:dyDescent="0.25">
      <c r="A2" s="460" t="s">
        <v>499</v>
      </c>
      <c r="B2" s="456"/>
      <c r="C2" s="2"/>
      <c r="D2" s="2"/>
      <c r="E2" s="2"/>
      <c r="F2" s="120"/>
      <c r="G2" s="34"/>
      <c r="H2" s="34"/>
      <c r="I2" s="34"/>
      <c r="J2" s="34"/>
      <c r="K2" s="34"/>
      <c r="L2" s="34"/>
      <c r="M2" s="120"/>
      <c r="N2" s="121"/>
      <c r="O2" s="121"/>
      <c r="P2" s="121"/>
      <c r="Q2" s="121"/>
      <c r="R2" s="121"/>
      <c r="S2" s="3"/>
      <c r="T2" s="3"/>
      <c r="U2" s="3"/>
      <c r="V2" s="3"/>
      <c r="W2" s="120"/>
      <c r="X2" s="262" t="s">
        <v>602</v>
      </c>
      <c r="Y2" s="262" t="s">
        <v>602</v>
      </c>
      <c r="Z2" s="120"/>
      <c r="AA2" s="262" t="s">
        <v>602</v>
      </c>
      <c r="AB2" s="262" t="s">
        <v>602</v>
      </c>
      <c r="AC2" s="120"/>
      <c r="AD2" s="262" t="s">
        <v>602</v>
      </c>
      <c r="AE2" s="262" t="s">
        <v>602</v>
      </c>
      <c r="AF2" s="120"/>
      <c r="AG2" s="262" t="s">
        <v>602</v>
      </c>
      <c r="AH2" s="262" t="s">
        <v>602</v>
      </c>
      <c r="AI2" s="120"/>
      <c r="AJ2" s="262" t="s">
        <v>602</v>
      </c>
      <c r="AK2" s="262" t="s">
        <v>602</v>
      </c>
      <c r="AL2" s="52"/>
      <c r="AM2" s="138"/>
      <c r="AN2" s="55"/>
      <c r="AO2" s="55"/>
      <c r="AP2" s="55"/>
      <c r="AQ2" s="55"/>
      <c r="AR2" s="55"/>
      <c r="AS2" s="55"/>
      <c r="AT2" s="138"/>
      <c r="AU2" s="138"/>
      <c r="AV2" s="3"/>
      <c r="AW2" s="50"/>
      <c r="AX2" s="3"/>
      <c r="AY2" s="262" t="s">
        <v>602</v>
      </c>
    </row>
    <row r="3" spans="1:51" ht="117" customHeight="1" thickBot="1" x14ac:dyDescent="0.25">
      <c r="A3" s="457"/>
      <c r="B3" s="458"/>
      <c r="C3" s="17"/>
      <c r="D3" s="17"/>
      <c r="E3" s="17"/>
      <c r="F3" s="133" t="s">
        <v>1093</v>
      </c>
      <c r="G3" s="131" t="s">
        <v>1084</v>
      </c>
      <c r="H3" s="131" t="s">
        <v>1148</v>
      </c>
      <c r="I3" s="131" t="s">
        <v>1149</v>
      </c>
      <c r="J3" s="131" t="s">
        <v>1150</v>
      </c>
      <c r="K3" s="131" t="s">
        <v>1151</v>
      </c>
      <c r="L3" s="68" t="s">
        <v>1152</v>
      </c>
      <c r="M3" s="133" t="s">
        <v>481</v>
      </c>
      <c r="N3" s="132" t="s">
        <v>591</v>
      </c>
      <c r="O3" s="132" t="s">
        <v>480</v>
      </c>
      <c r="P3" s="132" t="s">
        <v>620</v>
      </c>
      <c r="Q3" s="244" t="s">
        <v>621</v>
      </c>
      <c r="R3" s="244" t="s">
        <v>592</v>
      </c>
      <c r="S3" s="244" t="s">
        <v>593</v>
      </c>
      <c r="T3" s="244" t="s">
        <v>594</v>
      </c>
      <c r="U3" s="244" t="s">
        <v>595</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1153</v>
      </c>
      <c r="AM3" s="126" t="s">
        <v>1154</v>
      </c>
      <c r="AN3" s="56" t="s">
        <v>153</v>
      </c>
      <c r="AO3" s="131" t="s">
        <v>1155</v>
      </c>
      <c r="AP3" s="131" t="s">
        <v>1156</v>
      </c>
      <c r="AQ3" s="131" t="s">
        <v>1157</v>
      </c>
      <c r="AR3" s="131" t="s">
        <v>1158</v>
      </c>
      <c r="AS3" s="131" t="s">
        <v>1159</v>
      </c>
      <c r="AT3" s="126" t="s">
        <v>1160</v>
      </c>
      <c r="AU3" s="126" t="s">
        <v>1161</v>
      </c>
      <c r="AV3" s="154" t="s">
        <v>1162</v>
      </c>
      <c r="AW3" s="72" t="s">
        <v>1163</v>
      </c>
      <c r="AX3" s="223" t="s">
        <v>152</v>
      </c>
      <c r="AY3" s="255" t="s">
        <v>854</v>
      </c>
    </row>
    <row r="4" spans="1:51"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t="e">
        <f>SUBTOTAL(109,AS$15:INDEX(AS:AS,COUNTA($B:$B)+14-COUNTA($B$1:$B$14)))</f>
        <v>#REF!</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row>
    <row r="5" spans="1:51"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row>
    <row r="6" spans="1:51"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row>
    <row r="7" spans="1:51"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row>
    <row r="8" spans="1:51" x14ac:dyDescent="0.2">
      <c r="B8" s="5"/>
      <c r="C8" s="5"/>
      <c r="D8" s="5"/>
      <c r="E8" s="5"/>
      <c r="F8" s="81"/>
      <c r="M8" s="81"/>
      <c r="N8" s="11"/>
      <c r="O8" s="11"/>
      <c r="P8" s="11"/>
      <c r="Q8" s="144"/>
      <c r="R8" s="144"/>
      <c r="S8" s="144"/>
      <c r="T8" s="144"/>
      <c r="U8" s="144"/>
      <c r="V8" s="144"/>
      <c r="W8" s="143"/>
      <c r="X8" s="270" t="s">
        <v>649</v>
      </c>
      <c r="Y8" s="270" t="s">
        <v>649</v>
      </c>
      <c r="Z8" s="143"/>
      <c r="AA8" s="270" t="s">
        <v>650</v>
      </c>
      <c r="AB8" s="270" t="s">
        <v>650</v>
      </c>
      <c r="AC8" s="143"/>
      <c r="AD8" s="270" t="s">
        <v>651</v>
      </c>
      <c r="AE8" s="270" t="s">
        <v>651</v>
      </c>
      <c r="AF8" s="143"/>
      <c r="AG8" s="270" t="s">
        <v>101</v>
      </c>
      <c r="AH8" s="270" t="s">
        <v>101</v>
      </c>
      <c r="AI8" s="143"/>
      <c r="AJ8" s="270" t="s">
        <v>652</v>
      </c>
      <c r="AK8" s="270" t="s">
        <v>652</v>
      </c>
      <c r="AV8" s="11"/>
      <c r="AW8" s="281" t="s">
        <v>156</v>
      </c>
      <c r="AX8" s="144"/>
      <c r="AY8" s="270" t="s">
        <v>156</v>
      </c>
    </row>
    <row r="9" spans="1:51" x14ac:dyDescent="0.2">
      <c r="B9" s="5"/>
      <c r="C9" s="5"/>
      <c r="D9" s="5"/>
      <c r="E9" s="5"/>
      <c r="F9" s="81"/>
      <c r="M9" s="81"/>
      <c r="N9" s="11"/>
      <c r="O9" s="11"/>
      <c r="P9" s="11"/>
      <c r="Q9" s="144"/>
      <c r="R9" s="144"/>
      <c r="S9" s="144"/>
      <c r="T9" s="144"/>
      <c r="U9" s="144"/>
      <c r="V9" s="144"/>
      <c r="W9" s="143"/>
      <c r="X9" s="270" t="s">
        <v>653</v>
      </c>
      <c r="Y9" s="270" t="s">
        <v>653</v>
      </c>
      <c r="Z9" s="143"/>
      <c r="AA9" s="270" t="s">
        <v>654</v>
      </c>
      <c r="AB9" s="270" t="s">
        <v>654</v>
      </c>
      <c r="AC9" s="143"/>
      <c r="AD9" s="270" t="s">
        <v>655</v>
      </c>
      <c r="AE9" s="270" t="s">
        <v>655</v>
      </c>
      <c r="AF9" s="143"/>
      <c r="AG9" s="270" t="s">
        <v>102</v>
      </c>
      <c r="AH9" s="270" t="s">
        <v>102</v>
      </c>
      <c r="AI9" s="143"/>
      <c r="AJ9" s="270" t="s">
        <v>656</v>
      </c>
      <c r="AK9" s="270" t="s">
        <v>656</v>
      </c>
      <c r="AV9" s="11"/>
      <c r="AW9" s="281" t="s">
        <v>157</v>
      </c>
      <c r="AX9" s="144"/>
      <c r="AY9" s="270" t="s">
        <v>157</v>
      </c>
    </row>
    <row r="10" spans="1:51"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V10" s="11"/>
      <c r="AW10" s="276"/>
      <c r="AX10" s="144"/>
      <c r="AY10" s="270"/>
    </row>
    <row r="11" spans="1:51" x14ac:dyDescent="0.2">
      <c r="B11" s="5"/>
      <c r="C11" s="5"/>
      <c r="D11" s="5"/>
      <c r="E11" s="5"/>
      <c r="F11" s="81" t="s">
        <v>646</v>
      </c>
      <c r="G11" s="36" t="s">
        <v>646</v>
      </c>
      <c r="H11" s="36" t="s">
        <v>645</v>
      </c>
      <c r="I11" s="36" t="s">
        <v>645</v>
      </c>
      <c r="J11" s="36" t="s">
        <v>646</v>
      </c>
      <c r="K11" s="36" t="s">
        <v>644</v>
      </c>
      <c r="L11" s="36" t="s">
        <v>646</v>
      </c>
      <c r="M11" s="81" t="s">
        <v>645</v>
      </c>
      <c r="N11" s="11" t="s">
        <v>645</v>
      </c>
      <c r="O11" s="11" t="s">
        <v>646</v>
      </c>
      <c r="P11" s="11" t="s">
        <v>644</v>
      </c>
      <c r="Q11" s="11" t="s">
        <v>646</v>
      </c>
      <c r="R11" s="11" t="s">
        <v>646</v>
      </c>
      <c r="S11" s="11" t="s">
        <v>646</v>
      </c>
      <c r="T11" s="11" t="s">
        <v>646</v>
      </c>
      <c r="U11" s="11" t="s">
        <v>646</v>
      </c>
      <c r="V11" s="11" t="s">
        <v>646</v>
      </c>
      <c r="W11" s="81" t="s">
        <v>646</v>
      </c>
      <c r="X11" s="33" t="s">
        <v>646</v>
      </c>
      <c r="Y11" s="33" t="s">
        <v>646</v>
      </c>
      <c r="Z11" s="81" t="s">
        <v>646</v>
      </c>
      <c r="AA11" s="54" t="s">
        <v>646</v>
      </c>
      <c r="AB11" s="54" t="s">
        <v>646</v>
      </c>
      <c r="AC11" s="81" t="s">
        <v>646</v>
      </c>
      <c r="AD11" s="54" t="s">
        <v>646</v>
      </c>
      <c r="AE11" s="54" t="s">
        <v>646</v>
      </c>
      <c r="AF11" s="81" t="s">
        <v>646</v>
      </c>
      <c r="AG11" s="33" t="s">
        <v>646</v>
      </c>
      <c r="AH11" s="33" t="s">
        <v>646</v>
      </c>
      <c r="AI11" s="81" t="s">
        <v>646</v>
      </c>
      <c r="AJ11" s="33" t="s">
        <v>646</v>
      </c>
      <c r="AK11" s="33" t="s">
        <v>646</v>
      </c>
      <c r="AL11" s="47" t="s">
        <v>646</v>
      </c>
      <c r="AM11" s="33" t="s">
        <v>646</v>
      </c>
      <c r="AN11" s="36" t="s">
        <v>646</v>
      </c>
      <c r="AO11" s="36" t="s">
        <v>645</v>
      </c>
      <c r="AP11" s="36" t="s">
        <v>645</v>
      </c>
      <c r="AQ11" s="36" t="s">
        <v>646</v>
      </c>
      <c r="AR11" s="36" t="s">
        <v>644</v>
      </c>
      <c r="AS11" s="36" t="s">
        <v>644</v>
      </c>
      <c r="AT11" s="33" t="s">
        <v>646</v>
      </c>
      <c r="AU11" s="33" t="s">
        <v>646</v>
      </c>
      <c r="AV11" s="11" t="s">
        <v>646</v>
      </c>
      <c r="AW11" s="47" t="s">
        <v>645</v>
      </c>
      <c r="AX11" s="11" t="s">
        <v>645</v>
      </c>
      <c r="AY11" s="33" t="s">
        <v>645</v>
      </c>
    </row>
    <row r="12" spans="1:51" x14ac:dyDescent="0.2">
      <c r="B12" s="5"/>
      <c r="C12" s="5"/>
      <c r="D12" s="5"/>
      <c r="E12" s="5"/>
      <c r="F12" s="81" t="s">
        <v>134</v>
      </c>
      <c r="G12" s="36" t="s">
        <v>134</v>
      </c>
      <c r="H12" s="36" t="s">
        <v>447</v>
      </c>
      <c r="I12" s="36" t="s">
        <v>447</v>
      </c>
      <c r="J12" s="36" t="s">
        <v>134</v>
      </c>
      <c r="K12" s="36" t="s">
        <v>448</v>
      </c>
      <c r="L12" s="36" t="s">
        <v>134</v>
      </c>
      <c r="M12" s="81" t="s">
        <v>447</v>
      </c>
      <c r="N12" s="11" t="s">
        <v>447</v>
      </c>
      <c r="O12" s="11" t="s">
        <v>134</v>
      </c>
      <c r="P12" s="11" t="s">
        <v>448</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447</v>
      </c>
      <c r="AP12" s="36" t="s">
        <v>447</v>
      </c>
      <c r="AQ12" s="36" t="s">
        <v>134</v>
      </c>
      <c r="AR12" s="36" t="s">
        <v>448</v>
      </c>
      <c r="AS12" s="36" t="s">
        <v>134</v>
      </c>
      <c r="AT12" s="33" t="s">
        <v>134</v>
      </c>
      <c r="AU12" s="33" t="s">
        <v>134</v>
      </c>
      <c r="AV12" s="11" t="s">
        <v>134</v>
      </c>
      <c r="AW12" s="47" t="s">
        <v>134</v>
      </c>
      <c r="AX12" s="11" t="s">
        <v>134</v>
      </c>
      <c r="AY12" s="33" t="s">
        <v>134</v>
      </c>
    </row>
    <row r="13" spans="1:51" x14ac:dyDescent="0.2">
      <c r="B13" s="5"/>
      <c r="C13" s="5"/>
      <c r="D13" s="5"/>
      <c r="E13" s="5"/>
      <c r="F13" s="81"/>
      <c r="M13" s="81"/>
      <c r="N13" s="11"/>
      <c r="O13" s="11"/>
      <c r="P13" s="11"/>
      <c r="Q13" s="11"/>
      <c r="R13" s="11"/>
      <c r="S13" s="11"/>
      <c r="T13" s="11"/>
      <c r="U13" s="11"/>
      <c r="V13" s="11"/>
      <c r="W13" s="81"/>
      <c r="Z13" s="81"/>
      <c r="AC13" s="81"/>
      <c r="AF13" s="81"/>
      <c r="AI13" s="81"/>
      <c r="AV13" s="11"/>
      <c r="AX13" s="11"/>
    </row>
    <row r="14" spans="1:51" x14ac:dyDescent="0.2">
      <c r="A14" s="296" t="s">
        <v>44</v>
      </c>
      <c r="B14" s="206" t="s">
        <v>3</v>
      </c>
      <c r="C14" s="189" t="s">
        <v>25</v>
      </c>
      <c r="D14" s="189" t="s">
        <v>4</v>
      </c>
      <c r="E14" s="189" t="s">
        <v>47</v>
      </c>
      <c r="F14" s="222" t="s">
        <v>581</v>
      </c>
      <c r="G14" s="190" t="s">
        <v>308</v>
      </c>
      <c r="H14" s="190" t="s">
        <v>221</v>
      </c>
      <c r="I14" s="190" t="s">
        <v>223</v>
      </c>
      <c r="J14" s="190" t="s">
        <v>219</v>
      </c>
      <c r="K14" s="190" t="s">
        <v>600</v>
      </c>
      <c r="L14" s="190" t="s">
        <v>354</v>
      </c>
      <c r="M14" s="222" t="s">
        <v>214</v>
      </c>
      <c r="N14" s="194" t="s">
        <v>215</v>
      </c>
      <c r="O14" s="194" t="s">
        <v>213</v>
      </c>
      <c r="P14" s="194" t="s">
        <v>622</v>
      </c>
      <c r="Q14" s="194" t="s">
        <v>642</v>
      </c>
      <c r="R14" s="194" t="s">
        <v>618</v>
      </c>
      <c r="S14" s="194" t="s">
        <v>619</v>
      </c>
      <c r="T14" s="194" t="s">
        <v>216</v>
      </c>
      <c r="U14" s="194" t="s">
        <v>217</v>
      </c>
      <c r="V14" s="194" t="s">
        <v>218</v>
      </c>
      <c r="W14" s="222" t="s">
        <v>626</v>
      </c>
      <c r="X14" s="216" t="s">
        <v>627</v>
      </c>
      <c r="Y14" s="216" t="s">
        <v>628</v>
      </c>
      <c r="Z14" s="222" t="s">
        <v>629</v>
      </c>
      <c r="AA14" s="216" t="s">
        <v>630</v>
      </c>
      <c r="AB14" s="216" t="s">
        <v>631</v>
      </c>
      <c r="AC14" s="222" t="s">
        <v>633</v>
      </c>
      <c r="AD14" s="216" t="s">
        <v>634</v>
      </c>
      <c r="AE14" s="216" t="s">
        <v>635</v>
      </c>
      <c r="AF14" s="222" t="s">
        <v>225</v>
      </c>
      <c r="AG14" s="216" t="s">
        <v>226</v>
      </c>
      <c r="AH14" s="216" t="s">
        <v>227</v>
      </c>
      <c r="AI14" s="222" t="s">
        <v>632</v>
      </c>
      <c r="AJ14" s="216" t="s">
        <v>636</v>
      </c>
      <c r="AK14" s="216" t="s">
        <v>637</v>
      </c>
      <c r="AL14" s="217" t="s">
        <v>228</v>
      </c>
      <c r="AM14" s="216" t="s">
        <v>229</v>
      </c>
      <c r="AN14" s="193" t="s">
        <v>230</v>
      </c>
      <c r="AO14" s="193" t="s">
        <v>222</v>
      </c>
      <c r="AP14" s="193" t="s">
        <v>224</v>
      </c>
      <c r="AQ14" s="193" t="s">
        <v>220</v>
      </c>
      <c r="AR14" s="193" t="s">
        <v>601</v>
      </c>
      <c r="AS14" s="193" t="s">
        <v>597</v>
      </c>
      <c r="AT14" s="216" t="s">
        <v>231</v>
      </c>
      <c r="AU14" s="216" t="s">
        <v>232</v>
      </c>
      <c r="AV14" s="194" t="s">
        <v>233</v>
      </c>
      <c r="AW14" s="217" t="s">
        <v>456</v>
      </c>
      <c r="AX14" s="194" t="s">
        <v>234</v>
      </c>
      <c r="AY14" s="216" t="s">
        <v>235</v>
      </c>
    </row>
    <row r="15" spans="1:51"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e">
        <f>IF(OR($C15="01-09",$C15="10-14"),"",INDEX(PrEP!#REF!,MATCH($E15,PrEP!$E:$E,0)))</f>
        <v>#REF!</v>
      </c>
      <c r="AT15" s="102" t="str">
        <f>IFERROR(1/(1/SUM($Y15,$AB15,$AE15,$AH15,$AK15,$AO15:$AS15)),"")</f>
        <v/>
      </c>
      <c r="AU15" s="102" t="str">
        <f>IFERROR(1/(1/SUM($AT15,$AM15)),"")</f>
        <v/>
      </c>
      <c r="AV15" s="11" t="str">
        <f>IF(AND(SUM($AM15)=0,SUM($AU15)=0),"",$AM15/$AU15)</f>
        <v/>
      </c>
      <c r="AX15" s="11" t="str">
        <f>IF(OR($C15="01-09",SUM($AW15)=0),"",0%)</f>
        <v/>
      </c>
      <c r="AY15" s="33" t="str">
        <f>IF(OR($C15="01-09",SUM($AW15)=0),"",ROUND($AW15*(1+$AX15),0))</f>
        <v/>
      </c>
    </row>
  </sheetData>
  <mergeCells count="1">
    <mergeCell ref="A2:B3"/>
  </mergeCells>
  <conditionalFormatting sqref="F1:F1048576">
    <cfRule type="expression" dxfId="70" priority="23">
      <formula>LEFT($B1,4)="_Mil"</formula>
    </cfRule>
  </conditionalFormatting>
  <conditionalFormatting sqref="F1:AW1048576 AY1:AY1048576">
    <cfRule type="expression" dxfId="69" priority="26">
      <formula>AND(ISNUMBER(F1),F1&lt;0)</formula>
    </cfRule>
  </conditionalFormatting>
  <conditionalFormatting sqref="H1:I1048576 M1:N1048576 AO1:AP1048576">
    <cfRule type="expression" dxfId="68" priority="1">
      <formula>OR($D1="Male",$C1="01-09")</formula>
    </cfRule>
  </conditionalFormatting>
  <conditionalFormatting sqref="K1:K1048576 P1:P1048576 AR1:AR1048576">
    <cfRule type="expression" dxfId="67" priority="2">
      <formula>OR($D1="Female",$C1="01-09",$C1="10-14")</formula>
    </cfRule>
  </conditionalFormatting>
  <conditionalFormatting sqref="M1:V1048576">
    <cfRule type="expression" dxfId="66" priority="218">
      <formula>AND(OR(ISNUMBER($V1),ROW($V1)&gt;14),IF(SUM($G1)=0,SUM($V1)&lt;&gt;0,ROUND($V1,2)&lt;1))</formula>
    </cfRule>
  </conditionalFormatting>
  <conditionalFormatting sqref="M1:W1048576 Z1:Z1048576 AC1:AC1048576 AF1:AF1048576 AI1:AI1048576 AV1:AV1048576">
    <cfRule type="expression" dxfId="65" priority="47">
      <formula>AND(ISNUMBER(M1),M1&gt;1)</formula>
    </cfRule>
  </conditionalFormatting>
  <conditionalFormatting sqref="Y1:Y1048576 AB1:AB1048576 AE1:AE1048576 AH1:AH1048576 AK1:AK1048576">
    <cfRule type="containsText" dxfId="64" priority="46" operator="containsText" text="ENTER YIELD">
      <formula>NOT(ISERROR(SEARCH("ENTER YIELD",Y1)))</formula>
    </cfRule>
  </conditionalFormatting>
  <conditionalFormatting sqref="AN1:AN1048576">
    <cfRule type="expression" dxfId="63" priority="55">
      <formula>AND(ISNUMBER($AN1),ROUND(SUM($AN1),0)&lt;&gt;0)</formula>
    </cfRule>
  </conditionalFormatting>
  <conditionalFormatting sqref="AS1:AS1048576">
    <cfRule type="expression" dxfId="62" priority="22">
      <formula>OR($C1="01-09",$C1="10-14")</formula>
    </cfRule>
  </conditionalFormatting>
  <conditionalFormatting sqref="AW1:AY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496</v>
      </c>
      <c r="B2" s="456"/>
      <c r="C2" s="2"/>
      <c r="D2" s="2"/>
      <c r="E2" s="2"/>
      <c r="F2" s="52"/>
      <c r="G2" s="46"/>
      <c r="H2" s="46"/>
      <c r="I2" s="46"/>
      <c r="J2" s="3"/>
      <c r="K2" s="3"/>
      <c r="L2" s="3"/>
      <c r="M2" s="262" t="s">
        <v>602</v>
      </c>
    </row>
    <row r="3" spans="1:13" ht="117" customHeight="1" thickBot="1" x14ac:dyDescent="0.25">
      <c r="A3" s="457"/>
      <c r="B3" s="458"/>
      <c r="C3" s="17"/>
      <c r="D3" s="17"/>
      <c r="E3" s="17"/>
      <c r="F3" s="72" t="s">
        <v>1217</v>
      </c>
      <c r="G3" s="68" t="s">
        <v>1166</v>
      </c>
      <c r="H3" s="128" t="s">
        <v>1167</v>
      </c>
      <c r="I3" s="128" t="s">
        <v>943</v>
      </c>
      <c r="J3" s="164" t="s">
        <v>1218</v>
      </c>
      <c r="K3" s="223" t="s">
        <v>1164</v>
      </c>
      <c r="L3" s="223" t="s">
        <v>1165</v>
      </c>
      <c r="M3" s="30" t="s">
        <v>872</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280</v>
      </c>
      <c r="G8" s="274" t="s">
        <v>99</v>
      </c>
      <c r="H8" s="266"/>
      <c r="I8" s="266"/>
      <c r="J8" s="144"/>
      <c r="K8" s="144"/>
      <c r="L8" s="144"/>
      <c r="M8" s="270" t="s">
        <v>99</v>
      </c>
    </row>
    <row r="9" spans="1:13" x14ac:dyDescent="0.2">
      <c r="F9" s="275" t="s">
        <v>281</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643</v>
      </c>
      <c r="G11" s="38" t="s">
        <v>643</v>
      </c>
      <c r="H11" s="38" t="s">
        <v>643</v>
      </c>
      <c r="I11" s="38" t="s">
        <v>643</v>
      </c>
      <c r="J11" s="11" t="s">
        <v>643</v>
      </c>
      <c r="K11" s="11" t="s">
        <v>643</v>
      </c>
      <c r="L11" s="11" t="s">
        <v>643</v>
      </c>
      <c r="M11" s="33" t="s">
        <v>643</v>
      </c>
    </row>
    <row r="12" spans="1:13" x14ac:dyDescent="0.2">
      <c r="F12" s="53" t="s">
        <v>447</v>
      </c>
      <c r="G12" s="38" t="s">
        <v>447</v>
      </c>
      <c r="H12" s="38" t="s">
        <v>447</v>
      </c>
      <c r="I12" s="38" t="s">
        <v>447</v>
      </c>
      <c r="J12" s="11" t="s">
        <v>447</v>
      </c>
      <c r="K12" s="11" t="s">
        <v>447</v>
      </c>
      <c r="L12" s="11" t="s">
        <v>447</v>
      </c>
      <c r="M12" s="33" t="s">
        <v>447</v>
      </c>
    </row>
    <row r="14" spans="1:13" x14ac:dyDescent="0.2">
      <c r="A14" s="296" t="s">
        <v>44</v>
      </c>
      <c r="B14" s="206" t="s">
        <v>3</v>
      </c>
      <c r="C14" s="206" t="s">
        <v>25</v>
      </c>
      <c r="D14" s="206" t="s">
        <v>4</v>
      </c>
      <c r="E14" s="206" t="s">
        <v>47</v>
      </c>
      <c r="F14" s="217" t="s">
        <v>328</v>
      </c>
      <c r="G14" s="193" t="s">
        <v>329</v>
      </c>
      <c r="H14" s="193" t="s">
        <v>194</v>
      </c>
      <c r="I14" s="193" t="s">
        <v>586</v>
      </c>
      <c r="J14" s="194" t="s">
        <v>330</v>
      </c>
      <c r="K14" s="194" t="s">
        <v>615</v>
      </c>
      <c r="L14" s="194" t="s">
        <v>616</v>
      </c>
      <c r="M14" s="216" t="s">
        <v>236</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602</v>
      </c>
      <c r="M2" s="262" t="s">
        <v>602</v>
      </c>
      <c r="N2" s="262" t="s">
        <v>602</v>
      </c>
      <c r="O2" s="262" t="s">
        <v>602</v>
      </c>
      <c r="P2" s="50"/>
      <c r="Q2" s="46"/>
      <c r="R2" s="55"/>
      <c r="S2" s="55"/>
      <c r="T2" s="121"/>
      <c r="U2" s="3"/>
      <c r="V2" s="121"/>
      <c r="W2" s="262" t="s">
        <v>602</v>
      </c>
      <c r="X2" s="262" t="s">
        <v>602</v>
      </c>
      <c r="Y2" s="120"/>
      <c r="Z2" s="262" t="s">
        <v>602</v>
      </c>
      <c r="AA2" s="262" t="s">
        <v>602</v>
      </c>
      <c r="AB2" s="3"/>
      <c r="AC2" s="3"/>
    </row>
    <row r="3" spans="1:29" ht="117" customHeight="1" x14ac:dyDescent="0.2">
      <c r="A3" s="294"/>
      <c r="B3" s="17"/>
      <c r="C3" s="17"/>
      <c r="D3" s="17"/>
      <c r="E3" s="17"/>
      <c r="F3" s="127" t="s">
        <v>1167</v>
      </c>
      <c r="G3" s="131" t="s">
        <v>1168</v>
      </c>
      <c r="H3" s="223" t="s">
        <v>1169</v>
      </c>
      <c r="I3" s="223" t="s">
        <v>1170</v>
      </c>
      <c r="J3" s="223" t="s">
        <v>1171</v>
      </c>
      <c r="K3" s="223" t="s">
        <v>1172</v>
      </c>
      <c r="L3" s="30" t="s">
        <v>1173</v>
      </c>
      <c r="M3" s="30" t="s">
        <v>1174</v>
      </c>
      <c r="N3" s="30" t="s">
        <v>1175</v>
      </c>
      <c r="O3" s="30" t="s">
        <v>1176</v>
      </c>
      <c r="P3" s="72" t="s">
        <v>1226</v>
      </c>
      <c r="Q3" s="73" t="s">
        <v>1184</v>
      </c>
      <c r="R3" s="56" t="s">
        <v>1185</v>
      </c>
      <c r="S3" s="370" t="s">
        <v>1177</v>
      </c>
      <c r="T3" s="225" t="s">
        <v>1178</v>
      </c>
      <c r="U3" s="223" t="s">
        <v>1179</v>
      </c>
      <c r="V3" s="225" t="s">
        <v>1180</v>
      </c>
      <c r="W3" s="30" t="s">
        <v>859</v>
      </c>
      <c r="X3" s="30" t="s">
        <v>860</v>
      </c>
      <c r="Y3" s="224" t="s">
        <v>1181</v>
      </c>
      <c r="Z3" s="30" t="s">
        <v>859</v>
      </c>
      <c r="AA3" s="30" t="s">
        <v>860</v>
      </c>
      <c r="AB3" s="154" t="s">
        <v>1182</v>
      </c>
      <c r="AC3" s="154" t="s">
        <v>1183</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139</v>
      </c>
      <c r="R8" s="274" t="s">
        <v>139</v>
      </c>
      <c r="S8" s="268"/>
      <c r="T8" s="267"/>
      <c r="U8" s="144"/>
      <c r="V8" s="267"/>
      <c r="W8" s="270" t="s">
        <v>138</v>
      </c>
      <c r="X8" s="270" t="s">
        <v>138</v>
      </c>
      <c r="Y8" s="143"/>
      <c r="Z8" s="270" t="s">
        <v>139</v>
      </c>
      <c r="AA8" s="270" t="s">
        <v>139</v>
      </c>
      <c r="AB8" s="144"/>
      <c r="AC8" s="144"/>
    </row>
    <row r="9" spans="1:29" x14ac:dyDescent="0.2">
      <c r="L9" s="270" t="s">
        <v>104</v>
      </c>
      <c r="M9" s="270" t="s">
        <v>104</v>
      </c>
      <c r="N9" s="270" t="s">
        <v>104</v>
      </c>
      <c r="O9" s="270" t="s">
        <v>104</v>
      </c>
      <c r="Q9" s="274" t="s">
        <v>140</v>
      </c>
      <c r="R9" s="274" t="s">
        <v>140</v>
      </c>
      <c r="S9" s="268"/>
      <c r="T9" s="267"/>
      <c r="U9" s="144"/>
      <c r="V9" s="267"/>
      <c r="W9" s="270" t="s">
        <v>137</v>
      </c>
      <c r="X9" s="270" t="s">
        <v>137</v>
      </c>
      <c r="Y9" s="143"/>
      <c r="Z9" s="270" t="s">
        <v>140</v>
      </c>
      <c r="AA9" s="270" t="s">
        <v>140</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449</v>
      </c>
      <c r="G11" s="36" t="s">
        <v>449</v>
      </c>
      <c r="H11" s="11" t="s">
        <v>449</v>
      </c>
      <c r="I11" s="11" t="s">
        <v>449</v>
      </c>
      <c r="J11" s="11" t="s">
        <v>449</v>
      </c>
      <c r="K11" s="11" t="s">
        <v>449</v>
      </c>
      <c r="L11" s="33" t="s">
        <v>449</v>
      </c>
      <c r="M11" s="33" t="s">
        <v>449</v>
      </c>
      <c r="N11" s="33" t="s">
        <v>449</v>
      </c>
      <c r="O11" s="33" t="s">
        <v>449</v>
      </c>
      <c r="P11" s="47" t="s">
        <v>449</v>
      </c>
      <c r="Q11" s="36" t="s">
        <v>449</v>
      </c>
      <c r="R11" s="36" t="s">
        <v>449</v>
      </c>
      <c r="S11" s="57" t="s">
        <v>449</v>
      </c>
      <c r="T11" s="124" t="s">
        <v>449</v>
      </c>
      <c r="U11" s="11" t="s">
        <v>449</v>
      </c>
      <c r="V11" s="124" t="s">
        <v>449</v>
      </c>
      <c r="W11" s="33" t="s">
        <v>449</v>
      </c>
      <c r="X11" s="33" t="s">
        <v>449</v>
      </c>
      <c r="Y11" s="81" t="s">
        <v>449</v>
      </c>
      <c r="Z11" s="33" t="s">
        <v>449</v>
      </c>
      <c r="AA11" s="33" t="s">
        <v>449</v>
      </c>
      <c r="AB11" s="11" t="s">
        <v>449</v>
      </c>
      <c r="AC11" s="11" t="s">
        <v>449</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194</v>
      </c>
      <c r="G14" s="190" t="s">
        <v>196</v>
      </c>
      <c r="H14" s="194" t="s">
        <v>540</v>
      </c>
      <c r="I14" s="194" t="s">
        <v>539</v>
      </c>
      <c r="J14" s="194" t="s">
        <v>238</v>
      </c>
      <c r="K14" s="194" t="s">
        <v>237</v>
      </c>
      <c r="L14" s="216" t="s">
        <v>241</v>
      </c>
      <c r="M14" s="216" t="s">
        <v>242</v>
      </c>
      <c r="N14" s="216" t="s">
        <v>239</v>
      </c>
      <c r="O14" s="216" t="s">
        <v>240</v>
      </c>
      <c r="P14" s="217" t="s">
        <v>554</v>
      </c>
      <c r="Q14" s="193" t="s">
        <v>248</v>
      </c>
      <c r="R14" s="190" t="s">
        <v>247</v>
      </c>
      <c r="S14" s="190" t="s">
        <v>663</v>
      </c>
      <c r="T14" s="195" t="s">
        <v>664</v>
      </c>
      <c r="U14" s="194" t="s">
        <v>244</v>
      </c>
      <c r="V14" s="195" t="s">
        <v>243</v>
      </c>
      <c r="W14" s="216" t="s">
        <v>246</v>
      </c>
      <c r="X14" s="216" t="s">
        <v>245</v>
      </c>
      <c r="Y14" s="222" t="s">
        <v>665</v>
      </c>
      <c r="Z14" s="216" t="s">
        <v>250</v>
      </c>
      <c r="AA14" s="216" t="s">
        <v>249</v>
      </c>
      <c r="AB14" s="194" t="s">
        <v>667</v>
      </c>
      <c r="AC14" s="194" t="s">
        <v>666</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602</v>
      </c>
    </row>
    <row r="3" spans="1:8" ht="117" customHeight="1" x14ac:dyDescent="0.2">
      <c r="A3" s="294"/>
      <c r="B3" s="17"/>
      <c r="C3" s="17"/>
      <c r="D3" s="17"/>
      <c r="E3" s="17"/>
      <c r="F3" s="72" t="s">
        <v>716</v>
      </c>
      <c r="G3" s="223" t="s">
        <v>150</v>
      </c>
      <c r="H3" s="450" t="s">
        <v>870</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645</v>
      </c>
      <c r="G11" s="19" t="s">
        <v>645</v>
      </c>
      <c r="H11" s="452" t="s">
        <v>645</v>
      </c>
    </row>
    <row r="12" spans="1:8" x14ac:dyDescent="0.2">
      <c r="F12" s="47" t="s">
        <v>134</v>
      </c>
      <c r="G12" s="11" t="s">
        <v>134</v>
      </c>
      <c r="H12" s="452" t="s">
        <v>134</v>
      </c>
    </row>
    <row r="14" spans="1:8" x14ac:dyDescent="0.2">
      <c r="A14" s="298" t="s">
        <v>44</v>
      </c>
      <c r="B14" s="189" t="s">
        <v>3</v>
      </c>
      <c r="C14" s="189" t="s">
        <v>25</v>
      </c>
      <c r="D14" s="189" t="s">
        <v>4</v>
      </c>
      <c r="E14" s="189" t="s">
        <v>47</v>
      </c>
      <c r="F14" s="217" t="s">
        <v>266</v>
      </c>
      <c r="G14" s="194" t="s">
        <v>332</v>
      </c>
      <c r="H14" s="453" t="s">
        <v>267</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602</v>
      </c>
      <c r="P2" s="262" t="s">
        <v>602</v>
      </c>
      <c r="Q2" s="262" t="s">
        <v>602</v>
      </c>
      <c r="R2" s="262" t="s">
        <v>602</v>
      </c>
      <c r="S2" s="120"/>
      <c r="T2" s="262" t="s">
        <v>602</v>
      </c>
    </row>
    <row r="3" spans="1:20" ht="117" customHeight="1" x14ac:dyDescent="0.2">
      <c r="A3" s="294"/>
      <c r="B3" s="17"/>
      <c r="C3" s="17"/>
      <c r="D3" s="17"/>
      <c r="E3" s="294"/>
      <c r="F3" s="366" t="s">
        <v>294</v>
      </c>
      <c r="G3" s="68" t="s">
        <v>1219</v>
      </c>
      <c r="H3" s="68" t="s">
        <v>1194</v>
      </c>
      <c r="I3" s="223" t="s">
        <v>1186</v>
      </c>
      <c r="J3" s="223" t="s">
        <v>1187</v>
      </c>
      <c r="K3" s="223" t="s">
        <v>1188</v>
      </c>
      <c r="L3" s="154" t="s">
        <v>1189</v>
      </c>
      <c r="M3" s="223" t="s">
        <v>1190</v>
      </c>
      <c r="N3" s="255" t="s">
        <v>1191</v>
      </c>
      <c r="O3" s="255" t="s">
        <v>874</v>
      </c>
      <c r="P3" s="255" t="s">
        <v>875</v>
      </c>
      <c r="Q3" s="255" t="s">
        <v>876</v>
      </c>
      <c r="R3" s="255" t="s">
        <v>877</v>
      </c>
      <c r="S3" s="224" t="s">
        <v>1192</v>
      </c>
      <c r="T3" s="30" t="s">
        <v>1193</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659</v>
      </c>
      <c r="H8" s="283" t="s">
        <v>461</v>
      </c>
      <c r="I8" s="144"/>
      <c r="J8" s="144"/>
      <c r="K8" s="144"/>
      <c r="L8" s="144"/>
      <c r="M8" s="144"/>
      <c r="N8" s="33"/>
      <c r="O8" s="282" t="s">
        <v>459</v>
      </c>
      <c r="P8" s="282" t="s">
        <v>457</v>
      </c>
      <c r="Q8" s="270" t="s">
        <v>461</v>
      </c>
      <c r="R8" s="270" t="s">
        <v>461</v>
      </c>
      <c r="S8" s="143"/>
      <c r="T8" s="270" t="s">
        <v>111</v>
      </c>
    </row>
    <row r="9" spans="1:20" x14ac:dyDescent="0.2">
      <c r="B9" s="5"/>
      <c r="C9" s="5"/>
      <c r="D9" s="5"/>
      <c r="F9" s="86"/>
      <c r="G9" s="291" t="s">
        <v>660</v>
      </c>
      <c r="H9" s="283" t="s">
        <v>462</v>
      </c>
      <c r="I9" s="144"/>
      <c r="J9" s="144"/>
      <c r="K9" s="144"/>
      <c r="L9" s="144"/>
      <c r="M9" s="144"/>
      <c r="N9" s="33"/>
      <c r="O9" s="282" t="s">
        <v>460</v>
      </c>
      <c r="P9" s="282" t="s">
        <v>458</v>
      </c>
      <c r="Q9" s="270" t="s">
        <v>462</v>
      </c>
      <c r="R9" s="270" t="s">
        <v>462</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450</v>
      </c>
      <c r="H11" s="36" t="s">
        <v>450</v>
      </c>
      <c r="I11" s="19" t="s">
        <v>450</v>
      </c>
      <c r="J11" s="19" t="s">
        <v>451</v>
      </c>
      <c r="K11" s="19" t="s">
        <v>452</v>
      </c>
      <c r="L11" s="19" t="s">
        <v>450</v>
      </c>
      <c r="M11" s="11" t="s">
        <v>450</v>
      </c>
      <c r="N11" s="33" t="s">
        <v>450</v>
      </c>
      <c r="O11" s="33" t="s">
        <v>451</v>
      </c>
      <c r="P11" s="33" t="s">
        <v>452</v>
      </c>
      <c r="Q11" s="33" t="s">
        <v>450</v>
      </c>
      <c r="R11" s="33" t="s">
        <v>450</v>
      </c>
      <c r="S11" s="81" t="s">
        <v>901</v>
      </c>
      <c r="T11" s="33" t="s">
        <v>901</v>
      </c>
    </row>
    <row r="12" spans="1:20" x14ac:dyDescent="0.2">
      <c r="B12" s="5"/>
      <c r="C12" s="5"/>
      <c r="D12" s="5"/>
      <c r="F12" s="86"/>
      <c r="G12" s="99" t="s">
        <v>134</v>
      </c>
      <c r="H12" s="36" t="s">
        <v>134</v>
      </c>
      <c r="I12" s="19" t="s">
        <v>134</v>
      </c>
      <c r="J12" s="19" t="s">
        <v>447</v>
      </c>
      <c r="K12" s="19" t="s">
        <v>134</v>
      </c>
      <c r="L12" s="19" t="s">
        <v>134</v>
      </c>
      <c r="M12" s="11" t="s">
        <v>134</v>
      </c>
      <c r="N12" s="33" t="s">
        <v>134</v>
      </c>
      <c r="O12" s="33" t="s">
        <v>447</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336</v>
      </c>
      <c r="G14" s="239" t="s">
        <v>357</v>
      </c>
      <c r="H14" s="193" t="s">
        <v>268</v>
      </c>
      <c r="I14" s="194" t="s">
        <v>339</v>
      </c>
      <c r="J14" s="194" t="s">
        <v>340</v>
      </c>
      <c r="K14" s="194" t="s">
        <v>342</v>
      </c>
      <c r="L14" s="194" t="s">
        <v>341</v>
      </c>
      <c r="M14" s="194" t="s">
        <v>343</v>
      </c>
      <c r="N14" s="216" t="s">
        <v>345</v>
      </c>
      <c r="O14" s="216" t="s">
        <v>293</v>
      </c>
      <c r="P14" s="216" t="s">
        <v>346</v>
      </c>
      <c r="Q14" s="216" t="s">
        <v>344</v>
      </c>
      <c r="R14" s="216" t="s">
        <v>269</v>
      </c>
      <c r="S14" s="222" t="s">
        <v>347</v>
      </c>
      <c r="T14" s="216" t="s">
        <v>270</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602</v>
      </c>
      <c r="H2" s="262" t="s">
        <v>602</v>
      </c>
    </row>
    <row r="3" spans="1:8" ht="117" customHeight="1" x14ac:dyDescent="0.2">
      <c r="C3" s="72" t="s">
        <v>1195</v>
      </c>
      <c r="D3" s="68" t="s">
        <v>1196</v>
      </c>
      <c r="E3" s="223" t="s">
        <v>541</v>
      </c>
      <c r="F3" s="223" t="s">
        <v>542</v>
      </c>
      <c r="G3" s="30" t="s">
        <v>880</v>
      </c>
      <c r="H3" s="30" t="s">
        <v>881</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273</v>
      </c>
      <c r="D14" s="219" t="s">
        <v>274</v>
      </c>
      <c r="E14" s="218" t="s">
        <v>334</v>
      </c>
      <c r="F14" s="218" t="s">
        <v>335</v>
      </c>
      <c r="G14" s="220" t="s">
        <v>275</v>
      </c>
      <c r="H14" s="220" t="s">
        <v>276</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282</v>
      </c>
      <c r="B1" s="4"/>
      <c r="C1" s="1"/>
      <c r="D1" s="1"/>
      <c r="E1" s="1"/>
      <c r="F1" s="180" t="s">
        <v>283</v>
      </c>
      <c r="G1" s="179"/>
      <c r="H1" s="187"/>
      <c r="I1" s="179"/>
      <c r="J1" s="180"/>
      <c r="K1" s="179"/>
      <c r="L1" s="179"/>
      <c r="M1" s="179"/>
      <c r="N1" s="179"/>
      <c r="O1" s="179"/>
      <c r="P1" s="179"/>
      <c r="Q1" s="184"/>
      <c r="R1" s="184"/>
      <c r="S1" s="184"/>
      <c r="T1" s="180"/>
      <c r="U1" s="180"/>
    </row>
    <row r="2" spans="1:21" s="21" customFormat="1" ht="19" x14ac:dyDescent="0.25">
      <c r="A2" s="460" t="s">
        <v>543</v>
      </c>
      <c r="B2" s="456"/>
      <c r="C2" s="2"/>
      <c r="D2" s="2"/>
      <c r="E2" s="2"/>
      <c r="F2" s="34"/>
      <c r="G2" s="34"/>
      <c r="H2" s="379"/>
      <c r="I2" s="34"/>
      <c r="J2" s="262"/>
      <c r="K2" s="34"/>
      <c r="L2" s="34"/>
      <c r="M2" s="34"/>
      <c r="N2" s="34"/>
      <c r="O2" s="34"/>
      <c r="P2" s="34"/>
      <c r="Q2" s="3"/>
      <c r="R2" s="3"/>
      <c r="S2" s="3"/>
      <c r="T2" s="262" t="s">
        <v>602</v>
      </c>
      <c r="U2" s="262" t="s">
        <v>602</v>
      </c>
    </row>
    <row r="3" spans="1:21" ht="117" customHeight="1" thickBot="1" x14ac:dyDescent="0.25">
      <c r="A3" s="457"/>
      <c r="B3" s="458"/>
      <c r="C3" s="17"/>
      <c r="D3" s="17"/>
      <c r="E3" s="17"/>
      <c r="F3" s="432" t="s">
        <v>1203</v>
      </c>
      <c r="G3" s="432" t="s">
        <v>1204</v>
      </c>
      <c r="H3" s="433" t="s">
        <v>1197</v>
      </c>
      <c r="I3" s="243" t="s">
        <v>1198</v>
      </c>
      <c r="J3" s="68" t="s">
        <v>1205</v>
      </c>
      <c r="K3" s="243" t="s">
        <v>1199</v>
      </c>
      <c r="L3" s="68" t="s">
        <v>1220</v>
      </c>
      <c r="M3" s="68" t="s">
        <v>1221</v>
      </c>
      <c r="N3" s="68" t="s">
        <v>1222</v>
      </c>
      <c r="O3" s="68" t="s">
        <v>1223</v>
      </c>
      <c r="P3" s="68" t="s">
        <v>1224</v>
      </c>
      <c r="Q3" s="147" t="s">
        <v>1225</v>
      </c>
      <c r="R3" s="201" t="s">
        <v>838</v>
      </c>
      <c r="S3" s="201" t="s">
        <v>1200</v>
      </c>
      <c r="T3" s="255" t="s">
        <v>1201</v>
      </c>
      <c r="U3" s="255" t="s">
        <v>1202</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463</v>
      </c>
      <c r="L8" s="274" t="s">
        <v>288</v>
      </c>
      <c r="M8" s="274" t="s">
        <v>287</v>
      </c>
      <c r="N8" s="274" t="s">
        <v>286</v>
      </c>
      <c r="O8" s="274" t="s">
        <v>285</v>
      </c>
      <c r="Q8" s="165"/>
      <c r="R8" s="165"/>
      <c r="S8" s="165"/>
      <c r="T8" s="270" t="s">
        <v>463</v>
      </c>
      <c r="U8" s="270" t="s">
        <v>464</v>
      </c>
    </row>
    <row r="9" spans="1:21" x14ac:dyDescent="0.2">
      <c r="J9" s="274"/>
      <c r="L9" s="283"/>
      <c r="M9" s="283"/>
      <c r="N9" s="283"/>
      <c r="O9" s="283"/>
      <c r="P9" s="101"/>
      <c r="Q9" s="434"/>
      <c r="R9" s="165"/>
      <c r="S9" s="165"/>
      <c r="T9" s="270"/>
      <c r="U9" s="270"/>
    </row>
    <row r="10" spans="1:21" x14ac:dyDescent="0.2">
      <c r="J10" s="274" t="s">
        <v>471</v>
      </c>
      <c r="L10" s="274" t="s">
        <v>546</v>
      </c>
      <c r="M10" s="274" t="s">
        <v>544</v>
      </c>
      <c r="N10" s="274" t="s">
        <v>547</v>
      </c>
      <c r="O10" s="274" t="s">
        <v>545</v>
      </c>
      <c r="Q10" s="165"/>
      <c r="R10" s="165"/>
      <c r="S10" s="165"/>
      <c r="T10" s="270" t="s">
        <v>471</v>
      </c>
      <c r="U10" s="270" t="s">
        <v>472</v>
      </c>
    </row>
    <row r="11" spans="1:21" x14ac:dyDescent="0.2">
      <c r="F11" s="36" t="s">
        <v>284</v>
      </c>
      <c r="G11" s="36" t="s">
        <v>284</v>
      </c>
      <c r="H11" s="19" t="s">
        <v>284</v>
      </c>
      <c r="I11" s="36" t="s">
        <v>284</v>
      </c>
      <c r="J11" s="36" t="s">
        <v>284</v>
      </c>
      <c r="K11" s="36" t="s">
        <v>284</v>
      </c>
      <c r="L11" s="36" t="s">
        <v>284</v>
      </c>
      <c r="M11" s="36" t="s">
        <v>284</v>
      </c>
      <c r="N11" s="36" t="s">
        <v>284</v>
      </c>
      <c r="O11" s="36" t="s">
        <v>284</v>
      </c>
      <c r="P11" s="36" t="s">
        <v>284</v>
      </c>
      <c r="Q11" s="98" t="s">
        <v>284</v>
      </c>
      <c r="R11" s="19" t="s">
        <v>284</v>
      </c>
      <c r="S11" s="19" t="s">
        <v>284</v>
      </c>
      <c r="T11" s="33" t="s">
        <v>284</v>
      </c>
      <c r="U11" s="33" t="s">
        <v>284</v>
      </c>
    </row>
    <row r="12" spans="1:21" x14ac:dyDescent="0.2">
      <c r="F12" s="36" t="s">
        <v>447</v>
      </c>
      <c r="G12" s="36" t="s">
        <v>447</v>
      </c>
      <c r="H12" s="19" t="s">
        <v>447</v>
      </c>
      <c r="I12" s="36" t="s">
        <v>447</v>
      </c>
      <c r="J12" s="36" t="s">
        <v>447</v>
      </c>
      <c r="K12" s="36" t="s">
        <v>447</v>
      </c>
      <c r="L12" s="36" t="s">
        <v>447</v>
      </c>
      <c r="M12" s="36" t="s">
        <v>447</v>
      </c>
      <c r="N12" s="36" t="s">
        <v>447</v>
      </c>
      <c r="O12" s="36" t="s">
        <v>447</v>
      </c>
      <c r="P12" s="36" t="s">
        <v>447</v>
      </c>
      <c r="Q12" s="98" t="s">
        <v>447</v>
      </c>
      <c r="R12" s="19" t="s">
        <v>447</v>
      </c>
      <c r="S12" s="19" t="s">
        <v>447</v>
      </c>
      <c r="T12" s="33" t="s">
        <v>447</v>
      </c>
      <c r="U12" s="33" t="s">
        <v>447</v>
      </c>
    </row>
    <row r="14" spans="1:21" x14ac:dyDescent="0.2">
      <c r="A14" s="298" t="s">
        <v>44</v>
      </c>
      <c r="B14" s="189" t="s">
        <v>3</v>
      </c>
      <c r="C14" s="189" t="s">
        <v>25</v>
      </c>
      <c r="D14" s="189" t="s">
        <v>4</v>
      </c>
      <c r="E14" s="189" t="s">
        <v>47</v>
      </c>
      <c r="F14" s="193" t="s">
        <v>182</v>
      </c>
      <c r="G14" s="193" t="s">
        <v>337</v>
      </c>
      <c r="H14" s="194" t="s">
        <v>814</v>
      </c>
      <c r="I14" s="193" t="s">
        <v>815</v>
      </c>
      <c r="J14" s="216" t="s">
        <v>812</v>
      </c>
      <c r="K14" s="193" t="s">
        <v>816</v>
      </c>
      <c r="L14" s="193" t="s">
        <v>289</v>
      </c>
      <c r="M14" s="193" t="s">
        <v>290</v>
      </c>
      <c r="N14" s="193" t="s">
        <v>291</v>
      </c>
      <c r="O14" s="193" t="s">
        <v>292</v>
      </c>
      <c r="P14" s="193" t="s">
        <v>477</v>
      </c>
      <c r="Q14" s="194" t="s">
        <v>476</v>
      </c>
      <c r="R14" s="194" t="s">
        <v>478</v>
      </c>
      <c r="S14" s="194" t="s">
        <v>338</v>
      </c>
      <c r="T14" s="216" t="s">
        <v>295</v>
      </c>
      <c r="U14" s="216" t="s">
        <v>296</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H19" sqref="H19"/>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7" t="s">
        <v>20</v>
      </c>
      <c r="B1" s="4"/>
      <c r="C1" s="1"/>
      <c r="D1" s="1"/>
      <c r="E1" s="214" t="s">
        <v>20</v>
      </c>
      <c r="F1" s="180"/>
      <c r="G1" s="228"/>
      <c r="H1" s="183"/>
      <c r="I1" s="183"/>
      <c r="J1" s="180"/>
      <c r="K1" s="180"/>
    </row>
    <row r="2" spans="1:11" ht="19" x14ac:dyDescent="0.25">
      <c r="A2" s="13"/>
      <c r="B2" s="2"/>
      <c r="C2" s="2"/>
      <c r="D2" s="2"/>
      <c r="E2" s="52"/>
      <c r="F2" s="46"/>
      <c r="G2" s="3"/>
      <c r="H2" s="3"/>
      <c r="I2" s="3"/>
      <c r="J2" s="262" t="s">
        <v>602</v>
      </c>
      <c r="K2" s="262" t="s">
        <v>602</v>
      </c>
    </row>
    <row r="3" spans="1:11" ht="117" customHeight="1" x14ac:dyDescent="0.2">
      <c r="D3" s="26"/>
      <c r="E3" s="242" t="s">
        <v>887</v>
      </c>
      <c r="F3" s="75" t="s">
        <v>888</v>
      </c>
      <c r="G3" s="94" t="s">
        <v>889</v>
      </c>
      <c r="H3" s="201" t="s">
        <v>885</v>
      </c>
      <c r="I3" s="201" t="s">
        <v>623</v>
      </c>
      <c r="J3" s="255" t="s">
        <v>717</v>
      </c>
      <c r="K3" s="255" t="s">
        <v>886</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6" t="s">
        <v>116</v>
      </c>
      <c r="F8" s="284" t="s">
        <v>117</v>
      </c>
      <c r="G8" s="97"/>
      <c r="H8" s="165"/>
      <c r="I8" s="165"/>
      <c r="J8" s="270" t="s">
        <v>117</v>
      </c>
      <c r="K8" s="270" t="s">
        <v>116</v>
      </c>
    </row>
    <row r="9" spans="1:11" x14ac:dyDescent="0.2">
      <c r="A9" s="25"/>
      <c r="B9" s="28"/>
      <c r="C9" s="28"/>
      <c r="D9" s="28"/>
      <c r="E9" s="276"/>
      <c r="F9" s="284" t="s">
        <v>118</v>
      </c>
      <c r="G9" s="97"/>
      <c r="H9" s="165"/>
      <c r="I9" s="165"/>
      <c r="J9" s="270" t="s">
        <v>118</v>
      </c>
      <c r="K9" s="270"/>
    </row>
    <row r="10" spans="1:11" x14ac:dyDescent="0.2">
      <c r="A10" s="25"/>
      <c r="B10" s="28"/>
      <c r="C10" s="28"/>
      <c r="D10" s="28"/>
      <c r="E10" s="276"/>
      <c r="F10" s="284"/>
      <c r="G10" s="97"/>
      <c r="H10" s="165"/>
      <c r="I10" s="165"/>
      <c r="J10" s="270"/>
      <c r="K10" s="270"/>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331</v>
      </c>
      <c r="F14" s="193" t="s">
        <v>253</v>
      </c>
      <c r="G14" s="194" t="s">
        <v>350</v>
      </c>
      <c r="H14" s="194" t="s">
        <v>355</v>
      </c>
      <c r="I14" s="194" t="s">
        <v>356</v>
      </c>
      <c r="J14" s="216" t="s">
        <v>254</v>
      </c>
      <c r="K14" s="216" t="s">
        <v>351</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7" t="s">
        <v>510</v>
      </c>
      <c r="B1" s="4"/>
      <c r="C1" s="214" t="s">
        <v>516</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372</v>
      </c>
      <c r="AV1" s="233"/>
      <c r="AW1" s="234"/>
      <c r="AX1" s="180"/>
      <c r="AY1" s="180"/>
      <c r="AZ1" s="180"/>
      <c r="BA1" s="180"/>
      <c r="BB1" s="214" t="s">
        <v>373</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60" t="s">
        <v>555</v>
      </c>
      <c r="B2" s="456"/>
      <c r="C2" s="52" t="s">
        <v>473</v>
      </c>
      <c r="D2" s="55"/>
      <c r="E2" s="116"/>
      <c r="F2" s="109" t="s">
        <v>371</v>
      </c>
      <c r="G2" s="29"/>
      <c r="H2" s="29"/>
      <c r="I2" s="125"/>
      <c r="J2" s="29"/>
      <c r="K2" s="52" t="s">
        <v>473</v>
      </c>
      <c r="L2" s="55"/>
      <c r="M2" s="116"/>
      <c r="N2" s="109" t="s">
        <v>371</v>
      </c>
      <c r="O2" s="29"/>
      <c r="P2" s="29"/>
      <c r="Q2" s="125"/>
      <c r="R2" s="29"/>
      <c r="S2" s="52" t="s">
        <v>473</v>
      </c>
      <c r="T2" s="116"/>
      <c r="U2" s="109" t="s">
        <v>371</v>
      </c>
      <c r="V2" s="29"/>
      <c r="W2" s="29"/>
      <c r="X2" s="125"/>
      <c r="Y2" s="29"/>
      <c r="Z2" s="52" t="s">
        <v>473</v>
      </c>
      <c r="AA2" s="116"/>
      <c r="AB2" s="109" t="s">
        <v>371</v>
      </c>
      <c r="AC2" s="29"/>
      <c r="AD2" s="29"/>
      <c r="AE2" s="125"/>
      <c r="AF2" s="29"/>
      <c r="AG2" s="52" t="s">
        <v>473</v>
      </c>
      <c r="AH2" s="116"/>
      <c r="AI2" s="109" t="s">
        <v>371</v>
      </c>
      <c r="AJ2" s="29"/>
      <c r="AK2" s="29"/>
      <c r="AL2" s="125"/>
      <c r="AM2" s="29"/>
      <c r="AN2" s="52" t="s">
        <v>473</v>
      </c>
      <c r="AO2" s="116"/>
      <c r="AP2" s="109" t="s">
        <v>371</v>
      </c>
      <c r="AQ2" s="29"/>
      <c r="AR2" s="29"/>
      <c r="AS2" s="125"/>
      <c r="AT2" s="29"/>
      <c r="AU2" s="52" t="s">
        <v>473</v>
      </c>
      <c r="AV2" s="116"/>
      <c r="AW2" s="109" t="s">
        <v>371</v>
      </c>
      <c r="AX2" s="29"/>
      <c r="AY2" s="29"/>
      <c r="AZ2" s="125"/>
      <c r="BA2" s="29"/>
      <c r="BB2" s="52" t="s">
        <v>473</v>
      </c>
      <c r="BC2" s="116"/>
      <c r="BD2" s="109" t="s">
        <v>371</v>
      </c>
      <c r="BE2" s="29"/>
      <c r="BF2" s="29"/>
      <c r="BG2" s="125"/>
      <c r="BH2" s="29"/>
      <c r="BI2" s="52" t="s">
        <v>473</v>
      </c>
      <c r="BJ2" s="116"/>
      <c r="BK2" s="109" t="s">
        <v>371</v>
      </c>
      <c r="BL2" s="29"/>
      <c r="BM2" s="29"/>
      <c r="BN2" s="125"/>
      <c r="BO2" s="29"/>
      <c r="BP2" s="52" t="s">
        <v>473</v>
      </c>
      <c r="BQ2" s="116"/>
      <c r="BR2" s="109" t="s">
        <v>371</v>
      </c>
      <c r="BS2" s="29"/>
      <c r="BT2" s="29"/>
      <c r="BU2" s="125"/>
      <c r="BV2" s="29"/>
    </row>
    <row r="3" spans="1:74" ht="117" customHeight="1" thickBot="1" x14ac:dyDescent="0.25">
      <c r="A3" s="457"/>
      <c r="B3" s="458"/>
      <c r="C3" s="127" t="s">
        <v>890</v>
      </c>
      <c r="D3" s="131" t="s">
        <v>891</v>
      </c>
      <c r="E3" s="134" t="s">
        <v>892</v>
      </c>
      <c r="F3" s="169" t="s">
        <v>360</v>
      </c>
      <c r="G3" s="159" t="s">
        <v>361</v>
      </c>
      <c r="H3" s="159" t="s">
        <v>364</v>
      </c>
      <c r="I3" s="31" t="s">
        <v>362</v>
      </c>
      <c r="J3" s="31" t="s">
        <v>363</v>
      </c>
      <c r="K3" s="127" t="s">
        <v>890</v>
      </c>
      <c r="L3" s="131" t="s">
        <v>891</v>
      </c>
      <c r="M3" s="134" t="s">
        <v>892</v>
      </c>
      <c r="N3" s="169" t="s">
        <v>360</v>
      </c>
      <c r="O3" s="159" t="s">
        <v>361</v>
      </c>
      <c r="P3" s="159" t="s">
        <v>364</v>
      </c>
      <c r="Q3" s="31" t="s">
        <v>362</v>
      </c>
      <c r="R3" s="31" t="s">
        <v>363</v>
      </c>
      <c r="S3" s="127" t="s">
        <v>890</v>
      </c>
      <c r="T3" s="134" t="s">
        <v>892</v>
      </c>
      <c r="U3" s="169" t="s">
        <v>360</v>
      </c>
      <c r="V3" s="159" t="s">
        <v>361</v>
      </c>
      <c r="W3" s="159" t="s">
        <v>364</v>
      </c>
      <c r="X3" s="31" t="s">
        <v>362</v>
      </c>
      <c r="Y3" s="31" t="s">
        <v>363</v>
      </c>
      <c r="Z3" s="127" t="s">
        <v>890</v>
      </c>
      <c r="AA3" s="134" t="s">
        <v>892</v>
      </c>
      <c r="AB3" s="169" t="s">
        <v>360</v>
      </c>
      <c r="AC3" s="159" t="s">
        <v>361</v>
      </c>
      <c r="AD3" s="159" t="s">
        <v>364</v>
      </c>
      <c r="AE3" s="31" t="s">
        <v>362</v>
      </c>
      <c r="AF3" s="31" t="s">
        <v>363</v>
      </c>
      <c r="AG3" s="127" t="s">
        <v>890</v>
      </c>
      <c r="AH3" s="134" t="s">
        <v>892</v>
      </c>
      <c r="AI3" s="169" t="s">
        <v>360</v>
      </c>
      <c r="AJ3" s="159" t="s">
        <v>361</v>
      </c>
      <c r="AK3" s="159" t="s">
        <v>364</v>
      </c>
      <c r="AL3" s="31" t="s">
        <v>362</v>
      </c>
      <c r="AM3" s="31" t="s">
        <v>363</v>
      </c>
      <c r="AN3" s="127" t="s">
        <v>890</v>
      </c>
      <c r="AO3" s="134" t="s">
        <v>892</v>
      </c>
      <c r="AP3" s="169" t="s">
        <v>360</v>
      </c>
      <c r="AQ3" s="159" t="s">
        <v>361</v>
      </c>
      <c r="AR3" s="159" t="s">
        <v>364</v>
      </c>
      <c r="AS3" s="31" t="s">
        <v>362</v>
      </c>
      <c r="AT3" s="31" t="s">
        <v>363</v>
      </c>
      <c r="AU3" s="127" t="s">
        <v>890</v>
      </c>
      <c r="AV3" s="134" t="s">
        <v>892</v>
      </c>
      <c r="AW3" s="169" t="s">
        <v>360</v>
      </c>
      <c r="AX3" s="159" t="s">
        <v>361</v>
      </c>
      <c r="AY3" s="159" t="s">
        <v>364</v>
      </c>
      <c r="AZ3" s="31" t="s">
        <v>362</v>
      </c>
      <c r="BA3" s="31" t="s">
        <v>363</v>
      </c>
      <c r="BB3" s="127" t="s">
        <v>890</v>
      </c>
      <c r="BC3" s="134" t="s">
        <v>892</v>
      </c>
      <c r="BD3" s="169" t="s">
        <v>360</v>
      </c>
      <c r="BE3" s="159" t="s">
        <v>361</v>
      </c>
      <c r="BF3" s="159" t="s">
        <v>364</v>
      </c>
      <c r="BG3" s="31" t="s">
        <v>362</v>
      </c>
      <c r="BH3" s="31" t="s">
        <v>363</v>
      </c>
      <c r="BI3" s="127" t="s">
        <v>890</v>
      </c>
      <c r="BJ3" s="134" t="s">
        <v>892</v>
      </c>
      <c r="BK3" s="169" t="s">
        <v>360</v>
      </c>
      <c r="BL3" s="159" t="s">
        <v>361</v>
      </c>
      <c r="BM3" s="159" t="s">
        <v>364</v>
      </c>
      <c r="BN3" s="31" t="s">
        <v>362</v>
      </c>
      <c r="BO3" s="31" t="s">
        <v>363</v>
      </c>
      <c r="BP3" s="127" t="s">
        <v>890</v>
      </c>
      <c r="BQ3" s="134" t="s">
        <v>892</v>
      </c>
      <c r="BR3" s="169" t="s">
        <v>360</v>
      </c>
      <c r="BS3" s="159" t="s">
        <v>361</v>
      </c>
      <c r="BT3" s="159" t="s">
        <v>364</v>
      </c>
      <c r="BU3" s="31" t="s">
        <v>362</v>
      </c>
      <c r="BV3" s="31" t="s">
        <v>363</v>
      </c>
    </row>
    <row r="4" spans="1:74" x14ac:dyDescent="0.2">
      <c r="A4" s="301"/>
      <c r="B4" s="27" t="s">
        <v>2</v>
      </c>
      <c r="C4" s="106" t="e">
        <f>SUBTOTAL(109,C$15:INDEX(C:C,COUNTA($B:$B)+14-COUNTA($B$1:$B$14)))</f>
        <v>#REF!</v>
      </c>
      <c r="D4" s="135" t="e">
        <f>SUBTOTAL(109,D$15:INDEX(D:D,COUNTA($B:$B)+14-COUNTA($B$1:$B$14)))</f>
        <v>#REF!</v>
      </c>
      <c r="E4" s="117" t="e">
        <f>SUBTOTAL(109,E$15:INDEX(E:E,COUNTA($B:$B)+14-COUNTA($B$1:$B$14)))</f>
        <v>#REF!</v>
      </c>
      <c r="F4" s="110" t="e">
        <f>SUBTOTAL(109,F$15:INDEX(F:F,COUNTA($B:$B)+14-COUNTA($B$1:$B$14)))</f>
        <v>#REF!</v>
      </c>
      <c r="G4" s="32" t="e">
        <f>SUBTOTAL(109,G$15:INDEX(G:G,COUNTA($B:$B)+14-COUNTA($B$1:$B$14)))</f>
        <v>#REF!</v>
      </c>
      <c r="H4" s="32" t="e">
        <f>SUBTOTAL(109,H$15:INDEX(H:H,COUNTA($B:$B)+14-COUNTA($B$1:$B$14)))</f>
        <v>#REF!</v>
      </c>
      <c r="I4" s="32" t="e">
        <f>SUBTOTAL(109,I$15:INDEX(I:I,COUNTA($B:$B)+14-COUNTA($B$1:$B$14)))</f>
        <v>#REF!</v>
      </c>
      <c r="J4" s="32" t="e">
        <f>SUBTOTAL(109,J$15:INDEX(J:J,COUNTA($B:$B)+14-COUNTA($B$1:$B$14)))</f>
        <v>#REF!</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t="e">
        <f>SUBTOTAL(109,BI$15:INDEX(BI:BI,COUNTA($B:$B)+14-COUNTA($B$1:$B$14)))</f>
        <v>#REF!</v>
      </c>
      <c r="BJ4" s="117" t="e">
        <f>SUBTOTAL(109,BJ$15:INDEX(BJ:BJ,COUNTA($B:$B)+14-COUNTA($B$1:$B$14)))</f>
        <v>#REF!</v>
      </c>
      <c r="BK4" s="110" t="e">
        <f>SUBTOTAL(109,BK$15:INDEX(BK:BK,COUNTA($B:$B)+14-COUNTA($B$1:$B$14)))</f>
        <v>#REF!</v>
      </c>
      <c r="BL4" s="32" t="e">
        <f>SUBTOTAL(109,BL$15:INDEX(BL:BL,COUNTA($B:$B)+14-COUNTA($B$1:$B$14)))</f>
        <v>#REF!</v>
      </c>
      <c r="BM4" s="32" t="e">
        <f>SUBTOTAL(109,BM$15:INDEX(BM:BM,COUNTA($B:$B)+14-COUNTA($B$1:$B$14)))</f>
        <v>#REF!</v>
      </c>
      <c r="BN4" s="32" t="e">
        <f>SUBTOTAL(109,BN$15:INDEX(BN:BN,COUNTA($B:$B)+14-COUNTA($B$1:$B$14)))</f>
        <v>#REF!</v>
      </c>
      <c r="BO4" s="32" t="e">
        <f>SUBTOTAL(109,BO$15:INDEX(BO:BO,COUNTA($B:$B)+14-COUNTA($B$1:$B$14)))</f>
        <v>#REF!</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6" t="s">
        <v>44</v>
      </c>
      <c r="B14" s="206" t="s">
        <v>3</v>
      </c>
      <c r="C14" s="217" t="s">
        <v>517</v>
      </c>
      <c r="D14" s="190" t="s">
        <v>518</v>
      </c>
      <c r="E14" s="240" t="s">
        <v>519</v>
      </c>
      <c r="F14" s="241" t="s">
        <v>520</v>
      </c>
      <c r="G14" s="196" t="s">
        <v>521</v>
      </c>
      <c r="H14" s="196" t="s">
        <v>522</v>
      </c>
      <c r="I14" s="216" t="s">
        <v>523</v>
      </c>
      <c r="J14" s="216" t="s">
        <v>524</v>
      </c>
      <c r="K14" s="217" t="s">
        <v>389</v>
      </c>
      <c r="L14" s="190" t="s">
        <v>482</v>
      </c>
      <c r="M14" s="240" t="s">
        <v>390</v>
      </c>
      <c r="N14" s="241" t="s">
        <v>391</v>
      </c>
      <c r="O14" s="196" t="s">
        <v>392</v>
      </c>
      <c r="P14" s="196" t="s">
        <v>393</v>
      </c>
      <c r="Q14" s="216" t="s">
        <v>394</v>
      </c>
      <c r="R14" s="216" t="s">
        <v>395</v>
      </c>
      <c r="S14" s="217" t="s">
        <v>396</v>
      </c>
      <c r="T14" s="240" t="s">
        <v>397</v>
      </c>
      <c r="U14" s="241" t="s">
        <v>384</v>
      </c>
      <c r="V14" s="196" t="s">
        <v>385</v>
      </c>
      <c r="W14" s="196" t="s">
        <v>386</v>
      </c>
      <c r="X14" s="216" t="s">
        <v>387</v>
      </c>
      <c r="Y14" s="216" t="s">
        <v>388</v>
      </c>
      <c r="Z14" s="217" t="s">
        <v>398</v>
      </c>
      <c r="AA14" s="240" t="s">
        <v>399</v>
      </c>
      <c r="AB14" s="241" t="s">
        <v>400</v>
      </c>
      <c r="AC14" s="196" t="s">
        <v>401</v>
      </c>
      <c r="AD14" s="196" t="s">
        <v>402</v>
      </c>
      <c r="AE14" s="216" t="s">
        <v>403</v>
      </c>
      <c r="AF14" s="216" t="s">
        <v>404</v>
      </c>
      <c r="AG14" s="217" t="s">
        <v>405</v>
      </c>
      <c r="AH14" s="240" t="s">
        <v>406</v>
      </c>
      <c r="AI14" s="241" t="s">
        <v>407</v>
      </c>
      <c r="AJ14" s="196" t="s">
        <v>408</v>
      </c>
      <c r="AK14" s="196" t="s">
        <v>409</v>
      </c>
      <c r="AL14" s="216" t="s">
        <v>410</v>
      </c>
      <c r="AM14" s="216" t="s">
        <v>411</v>
      </c>
      <c r="AN14" s="217" t="s">
        <v>412</v>
      </c>
      <c r="AO14" s="240" t="s">
        <v>413</v>
      </c>
      <c r="AP14" s="241" t="s">
        <v>414</v>
      </c>
      <c r="AQ14" s="196" t="s">
        <v>415</v>
      </c>
      <c r="AR14" s="196" t="s">
        <v>416</v>
      </c>
      <c r="AS14" s="216" t="s">
        <v>417</v>
      </c>
      <c r="AT14" s="216" t="s">
        <v>418</v>
      </c>
      <c r="AU14" s="217" t="s">
        <v>419</v>
      </c>
      <c r="AV14" s="240" t="s">
        <v>420</v>
      </c>
      <c r="AW14" s="241" t="s">
        <v>421</v>
      </c>
      <c r="AX14" s="196" t="s">
        <v>422</v>
      </c>
      <c r="AY14" s="196" t="s">
        <v>423</v>
      </c>
      <c r="AZ14" s="216" t="s">
        <v>424</v>
      </c>
      <c r="BA14" s="216" t="s">
        <v>425</v>
      </c>
      <c r="BB14" s="217" t="s">
        <v>426</v>
      </c>
      <c r="BC14" s="240" t="s">
        <v>427</v>
      </c>
      <c r="BD14" s="241" t="s">
        <v>428</v>
      </c>
      <c r="BE14" s="196" t="s">
        <v>429</v>
      </c>
      <c r="BF14" s="196" t="s">
        <v>430</v>
      </c>
      <c r="BG14" s="216" t="s">
        <v>431</v>
      </c>
      <c r="BH14" s="216" t="s">
        <v>432</v>
      </c>
      <c r="BI14" s="217" t="s">
        <v>433</v>
      </c>
      <c r="BJ14" s="240" t="s">
        <v>434</v>
      </c>
      <c r="BK14" s="241" t="s">
        <v>435</v>
      </c>
      <c r="BL14" s="196" t="s">
        <v>436</v>
      </c>
      <c r="BM14" s="196" t="s">
        <v>437</v>
      </c>
      <c r="BN14" s="216" t="s">
        <v>438</v>
      </c>
      <c r="BO14" s="216" t="s">
        <v>439</v>
      </c>
      <c r="BP14" s="217" t="s">
        <v>440</v>
      </c>
      <c r="BQ14" s="240" t="s">
        <v>441</v>
      </c>
      <c r="BR14" s="241" t="s">
        <v>442</v>
      </c>
      <c r="BS14" s="196" t="s">
        <v>443</v>
      </c>
      <c r="BT14" s="196" t="s">
        <v>444</v>
      </c>
      <c r="BU14" s="216" t="s">
        <v>445</v>
      </c>
      <c r="BV14" s="216" t="s">
        <v>446</v>
      </c>
    </row>
    <row r="15" spans="1:74" customFormat="1" x14ac:dyDescent="0.2">
      <c r="A15" s="299" t="e">
        <f>INDEX(Prioritization!$D:$D,MATCH($B15,Prioritization!$A:$A,0))</f>
        <v>#N/A</v>
      </c>
      <c r="B15" s="20"/>
      <c r="C15" s="53" t="e" cm="1">
        <f t="array" ref="C15">SUM(SUMIFS(PrEP!#REF!,PrEP!$B:$B,$B15,PrEP!$C:$C,{"15-24","25-34","35-49","50+"},PrEP!$D:$D,"Female"))</f>
        <v>#REF!</v>
      </c>
      <c r="D15" s="57" t="e" cm="1">
        <f t="array" ref="D15">SUM(SUMIFS(PrEP!#REF!,PrEP!$B:$B,$B15,PrEP!$C:$C,{"15-24","25-34"},PrEP!$D:$D,"Female"))</f>
        <v>#REF!</v>
      </c>
      <c r="E15" s="160" t="e" cm="1">
        <f t="array" ref="E15">SUM(SUMIFS(PrEP!#REF!,PrEP!$B:$B,$B15,PrEP!$C:$C,{"15-24","25-34","35-49","50+"},PrEP!$D:$D,"Male"))</f>
        <v>#REF!</v>
      </c>
      <c r="F15" s="111" t="e">
        <f>_xlfn.IFNA(INDEX(KP!#REF!,MATCH(($B15&amp;"|"&amp;F$3),KP!$D:$D,0)),"")</f>
        <v>#REF!</v>
      </c>
      <c r="G15" s="33" t="e">
        <f>_xlfn.IFNA(INDEX(KP!#REF!,MATCH(($B15&amp;"|"&amp;G$3),KP!$D:$D,0)),"")</f>
        <v>#REF!</v>
      </c>
      <c r="H15" s="33" t="e">
        <f>_xlfn.IFNA(INDEX(KP!#REF!,MATCH(($B15&amp;"|"&amp;H$3),KP!$D:$D,0)),"")</f>
        <v>#REF!</v>
      </c>
      <c r="I15" s="33" t="e">
        <f>_xlfn.IFNA(INDEX(KP!#REF!,MATCH(($B15&amp;"|"&amp;I$3),KP!$D:$D,0)),"")</f>
        <v>#REF!</v>
      </c>
      <c r="J15" s="33" t="e">
        <f>_xlfn.IFNA(INDEX(KP!#REF!,MATCH(($B15&amp;"|"&amp;J$3),KP!$D:$D,0)),"")</f>
        <v>#REF!</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_xlfn.IFNA(INDEX(KP!$I:$I,MATCH(($B15&amp;"|"&amp;N$3),KP!$D:$D,0)),"")</f>
        <v/>
      </c>
      <c r="O15" s="33" t="str">
        <f>_xlfn.IFNA(INDEX(KP!$I:$I,MATCH(($B15&amp;"|"&amp;O$3),KP!$D:$D,0)),"")</f>
        <v/>
      </c>
      <c r="P15" s="33" t="str">
        <f>_xlfn.IFNA(INDEX(KP!$I:$I,MATCH(($B15&amp;"|"&amp;P$3),KP!$D:$D,0)),"")</f>
        <v/>
      </c>
      <c r="Q15" s="33" t="str">
        <f>_xlfn.IFNA(INDEX(KP!$I:$I,MATCH(($B15&amp;"|"&amp;Q$3),KP!$D:$D,0)),"")</f>
        <v/>
      </c>
      <c r="R15" s="33" t="str">
        <f>_xlfn.IFNA(INDEX(KP!$I:$I,MATCH(($B15&amp;"|"&amp;R$3),KP!$D:$D,0)),"")</f>
        <v/>
      </c>
      <c r="S15" s="53" cm="1">
        <f t="array" ref="S15">SUM(SUMIFS(Cascade!$AQ:$AQ,Cascade!$B:$B,$B15,Cascade!$C:$C,{"15-24","25-34","35-49","50+"},Cascade!$D:$D,"Female"))</f>
        <v>0</v>
      </c>
      <c r="T15" s="160" cm="1">
        <f t="array" ref="T15">SUM(SUMIFS(Cascade!$AQ:$AQ,Cascade!$B:$B,$B15,Cascade!$C:$C,{"15-24","25-34","35-49","50+"},Cascade!$D:$D,"Male"))</f>
        <v>0</v>
      </c>
      <c r="U15" s="111" t="str">
        <f>_xlfn.IFNA(INDEX(KP!$O:$O,MATCH(($B15&amp;"|"&amp;U$3),KP!$D:$D,0)),"")</f>
        <v/>
      </c>
      <c r="V15" s="33" t="str">
        <f>_xlfn.IFNA(INDEX(KP!$O:$O,MATCH(($B15&amp;"|"&amp;V$3),KP!$D:$D,0)),"")</f>
        <v/>
      </c>
      <c r="W15" s="33" t="str">
        <f>_xlfn.IFNA(INDEX(KP!$O:$O,MATCH(($B15&amp;"|"&amp;W$3),KP!$D:$D,0)),"")</f>
        <v/>
      </c>
      <c r="X15" s="33" t="str">
        <f>_xlfn.IFNA(INDEX(KP!$O:$O,MATCH(($B15&amp;"|"&amp;X$3),KP!$D:$D,0)),"")</f>
        <v/>
      </c>
      <c r="Y15" s="33" t="str">
        <f>_xlfn.IFNA(INDEX(KP!$O:$O,MATCH(($B15&amp;"|"&amp;Y$3),KP!$D:$D,0)),"")</f>
        <v/>
      </c>
      <c r="Z15" s="53" cm="1">
        <f t="array" ref="Z15">SUM(SUMIFS(Cascade!$AY:$AY,Cascade!$B:$B,$B15,Cascade!$C:$C,{"15-24","25-34","35-49","50+"},Cascade!$D:$D,"Female"))</f>
        <v>0</v>
      </c>
      <c r="AA15" s="160" cm="1">
        <f t="array" ref="AA15">SUM(SUMIFS(Cascade!$AY:$AY,Cascade!$B:$B,$B15,Cascade!$C:$C,{"15-24","25-34","35-49","50+"},Cascade!$D:$D,"Male"))</f>
        <v>0</v>
      </c>
      <c r="AB15" s="111" t="str">
        <f>_xlfn.IFNA(INDEX(KP!$X:$X,MATCH(($B15&amp;"|"&amp;AB$3),KP!$D:$D,0)),"")</f>
        <v/>
      </c>
      <c r="AC15" s="33" t="str">
        <f>_xlfn.IFNA(INDEX(KP!$X:$X,MATCH(($B15&amp;"|"&amp;AC$3),KP!$D:$D,0)),"")</f>
        <v/>
      </c>
      <c r="AD15" s="33" t="str">
        <f>_xlfn.IFNA(INDEX(KP!$X:$X,MATCH(($B15&amp;"|"&amp;AD$3),KP!$D:$D,0)),"")</f>
        <v/>
      </c>
      <c r="AE15" s="33" t="str">
        <f>_xlfn.IFNA(INDEX(KP!$X:$X,MATCH(($B15&amp;"|"&amp;AE$3),KP!$D:$D,0)),"")</f>
        <v/>
      </c>
      <c r="AF15" s="33" t="str">
        <f>_xlfn.IFNA(INDEX(KP!$X:$X,MATCH(($B15&amp;"|"&amp;AF$3),KP!$D:$D,0)),"")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_xlfn.IFNA(INDEX(KP!$AB:$AB,MATCH(($B15&amp;"|"&amp;AI$3),KP!$D:$D,0)),"")</f>
        <v/>
      </c>
      <c r="AJ15" s="33" t="str">
        <f>_xlfn.IFNA(INDEX(KP!$AB:$AB,MATCH(($B15&amp;"|"&amp;AJ$3),KP!$D:$D,0)),"")</f>
        <v/>
      </c>
      <c r="AK15" s="33" t="str">
        <f>_xlfn.IFNA(INDEX(KP!$AB:$AB,MATCH(($B15&amp;"|"&amp;AK$3),KP!$D:$D,0)),"")</f>
        <v/>
      </c>
      <c r="AL15" s="33" t="str">
        <f>_xlfn.IFNA(INDEX(KP!$AB:$AB,MATCH(($B15&amp;"|"&amp;AL$3),KP!$D:$D,0)),"")</f>
        <v/>
      </c>
      <c r="AM15" s="33" t="str">
        <f>_xlfn.IFNA(INDEX(KP!$AB:$AB,MATCH(($B15&amp;"|"&amp;AM$3),KP!$D:$D,0)),"")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_xlfn.IFNA(INDEX(KP!$AD:$AD,MATCH(($B15&amp;"|"&amp;AP$3),KP!$D:$D,0)),"")</f>
        <v/>
      </c>
      <c r="AQ15" s="33" t="str">
        <f>_xlfn.IFNA(INDEX(KP!$AD:$AD,MATCH(($B15&amp;"|"&amp;AQ$3),KP!$D:$D,0)),"")</f>
        <v/>
      </c>
      <c r="AR15" s="33" t="str">
        <f>_xlfn.IFNA(INDEX(KP!$AD:$AD,MATCH(($B15&amp;"|"&amp;AR$3),KP!$D:$D,0)),"")</f>
        <v/>
      </c>
      <c r="AS15" s="33" t="str">
        <f>_xlfn.IFNA(INDEX(KP!$AD:$AD,MATCH(($B15&amp;"|"&amp;AS$3),KP!$D:$D,0)),"")</f>
        <v/>
      </c>
      <c r="AT15" s="33" t="str">
        <f>_xlfn.IFNA(INDEX(KP!$AD:$AD,MATCH(($B15&amp;"|"&amp;AT$3),KP!$D:$D,0)),"")</f>
        <v/>
      </c>
      <c r="AU15" s="53" cm="1">
        <f t="array" ref="AU15">SUM(SUMIFS(HTS!$AM:$AM,HTS!$B:$B,$B15,HTS!$C:$C,{"15-24","25-34","35-49","50+"},HTS!$D:$D,"Female"))</f>
        <v>0</v>
      </c>
      <c r="AV15" s="160" cm="1">
        <f t="array" ref="AV15">SUM(SUMIFS(HTS!$AM:$AM,HTS!$B:$B,$B15,HTS!$C:$C,{"15-24","25-34","35-49","50+"},HTS!$D:$D,"Male"))</f>
        <v>0</v>
      </c>
      <c r="AW15" s="111" t="str">
        <f>_xlfn.IFNA(INDEX(KP!$AI:$AI,MATCH(($B15&amp;"|"&amp;AW$3),KP!$D:$D,0)),"")</f>
        <v/>
      </c>
      <c r="AX15" s="33" t="str">
        <f>_xlfn.IFNA(INDEX(KP!$AI:$AI,MATCH(($B15&amp;"|"&amp;AX$3),KP!$D:$D,0)),"")</f>
        <v/>
      </c>
      <c r="AY15" s="33" t="str">
        <f>_xlfn.IFNA(INDEX(KP!$AI:$AI,MATCH(($B15&amp;"|"&amp;AY$3),KP!$D:$D,0)),"")</f>
        <v/>
      </c>
      <c r="AZ15" s="33" t="str">
        <f>_xlfn.IFNA(INDEX(KP!$AI:$AI,MATCH(($B15&amp;"|"&amp;AZ$3),KP!$D:$D,0)),"")</f>
        <v/>
      </c>
      <c r="BA15" s="33" t="str">
        <f>_xlfn.IFNA(INDEX(KP!$AI:$AI,MATCH(($B15&amp;"|"&amp;BA$3),KP!$D:$D,0)),"")</f>
        <v/>
      </c>
      <c r="BB15" s="53" cm="1">
        <f t="array" ref="BB15">SUM(SUMIFS(HTS!$AT:$AT,HTS!$B:$B,$B15,HTS!$C:$C,{"15-24","25-34","35-49","50+"},HTS!$D:$D,"Female"))</f>
        <v>0</v>
      </c>
      <c r="BC15" s="160" cm="1">
        <f t="array" ref="BC15">SUM(SUMIFS(HTS!$AT:$AT,HTS!$B:$B,$B15,HTS!$C:$C,{"15-24","25-34","35-49","50+"},HTS!$D:$D,"Male"))</f>
        <v>0</v>
      </c>
      <c r="BD15" s="111" t="str">
        <f>_xlfn.IFNA(INDEX(KP!$AJ:$AJ,MATCH(($B15&amp;"|"&amp;BD$3),KP!$D:$D,0)),"")</f>
        <v/>
      </c>
      <c r="BE15" s="33" t="str">
        <f>_xlfn.IFNA(INDEX(KP!$AJ:$AJ,MATCH(($B15&amp;"|"&amp;BE$3),KP!$D:$D,0)),"")</f>
        <v/>
      </c>
      <c r="BF15" s="33" t="str">
        <f>_xlfn.IFNA(INDEX(KP!$AJ:$AJ,MATCH(($B15&amp;"|"&amp;BF$3),KP!$D:$D,0)),"")</f>
        <v/>
      </c>
      <c r="BG15" s="33" t="str">
        <f>_xlfn.IFNA(INDEX(KP!$AJ:$AJ,MATCH(($B15&amp;"|"&amp;BG$3),KP!$D:$D,0)),"")</f>
        <v/>
      </c>
      <c r="BH15" s="33" t="str">
        <f>_xlfn.IFNA(INDEX(KP!$AJ:$AJ,MATCH(($B15&amp;"|"&amp;BH$3),KP!$D:$D,0)),"")</f>
        <v/>
      </c>
      <c r="BI15" s="53" t="e" cm="1">
        <f t="array" ref="BI15">SUM(SUMIFS(HTS!#REF!,HTS!$B:$B,$B15,HTS!$C:$C,{"15-24","25-34","35-49","50+"},HTS!$D:$D,"Female"))</f>
        <v>#REF!</v>
      </c>
      <c r="BJ15" s="160" t="e" cm="1">
        <f t="array" ref="BJ15">SUM(SUMIFS(HTS!#REF!,HTS!$B:$B,$B15,HTS!$C:$C,{"15-24","25-34","35-49","50+"},HTS!$D:$D,"Male"))</f>
        <v>#REF!</v>
      </c>
      <c r="BK15" s="111" t="e">
        <f>_xlfn.IFNA(INDEX(KP!#REF!,MATCH(($B15&amp;"|"&amp;BK$3),KP!$D:$D,0)),"")</f>
        <v>#REF!</v>
      </c>
      <c r="BL15" s="33" t="e">
        <f>_xlfn.IFNA(INDEX(KP!#REF!,MATCH(($B15&amp;"|"&amp;BL$3),KP!$D:$D,0)),"")</f>
        <v>#REF!</v>
      </c>
      <c r="BM15" s="33" t="e">
        <f>_xlfn.IFNA(INDEX(KP!#REF!,MATCH(($B15&amp;"|"&amp;BM$3),KP!$D:$D,0)),"")</f>
        <v>#REF!</v>
      </c>
      <c r="BN15" s="33" t="e">
        <f>_xlfn.IFNA(INDEX(KP!#REF!,MATCH(($B15&amp;"|"&amp;BN$3),KP!$D:$D,0)),"")</f>
        <v>#REF!</v>
      </c>
      <c r="BO15" s="33" t="e">
        <f>_xlfn.IFNA(INDEX(KP!#REF!,MATCH(($B15&amp;"|"&amp;BO$3),KP!$D:$D,0)),"")</f>
        <v>#REF!</v>
      </c>
      <c r="BP15" s="53" cm="1">
        <f t="array" ref="BP15">SUM(SUMIFS(HTS!$AY:$AY,HTS!$B:$B,$B15,HTS!$C:$C,{"15-24","25-34","35-49","50+"},HTS!$D:$D,"Female"))</f>
        <v>0</v>
      </c>
      <c r="BQ15" s="160" cm="1">
        <f t="array" ref="BQ15">SUM(SUMIFS(HTS!$AY:$AY,HTS!$B:$B,$B15,HTS!$C:$C,{"15-24","25-34","35-49","50+"},HTS!$D:$D,"Male"))</f>
        <v>0</v>
      </c>
      <c r="BR15" s="111" t="str">
        <f>_xlfn.IFNA(INDEX(KP!$AL:$AL,MATCH(($B15&amp;"|"&amp;BR$3),KP!$D:$D,0)),"")</f>
        <v/>
      </c>
      <c r="BS15" s="33" t="str">
        <f>_xlfn.IFNA(INDEX(KP!$AL:$AL,MATCH(($B15&amp;"|"&amp;BS$3),KP!$D:$D,0)),"")</f>
        <v/>
      </c>
      <c r="BT15" s="33" t="str">
        <f>_xlfn.IFNA(INDEX(KP!$AL:$AL,MATCH(($B15&amp;"|"&amp;BT$3),KP!$D:$D,0)),"")</f>
        <v/>
      </c>
      <c r="BU15" s="33" t="str">
        <f>_xlfn.IFNA(INDEX(KP!$AL:$AL,MATCH(($B15&amp;"|"&amp;BU$3),KP!$D:$D,0)),"")</f>
        <v/>
      </c>
      <c r="BV15" s="33" t="str">
        <f>_xlfn.IFNA(INDEX(KP!$AL:$AL,MATCH(($B15&amp;"|"&amp;BV$3),KP!$D:$D,0)),"")</f>
        <v/>
      </c>
    </row>
    <row r="16" spans="1:74"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2024-08-09T18:38:20Z</dcterms:modified>
</cp:coreProperties>
</file>