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F6EBFB86-6E9C-4C58-BA9E-305361A8E86B}" xr6:coauthVersionLast="47" xr6:coauthVersionMax="47" xr10:uidLastSave="{00000000-0000-0000-0000-000000000000}"/>
  <bookViews>
    <workbookView xWindow="-108" yWindow="-108" windowWidth="23256" windowHeight="12576" activeTab="7"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N15" i="12" l="1"/>
  <c r="AU15" i="46" l="1" a="1"/>
  <c r="AU15" i="46" s="1"/>
  <c r="AT15" i="46" a="1"/>
  <c r="AT15" i="46" s="1"/>
  <c r="AN15" i="46" a="1"/>
  <c r="AN15" i="46" s="1"/>
  <c r="AM15" i="46" a="1"/>
  <c r="AM15" i="46" s="1"/>
  <c r="M15" i="5"/>
  <c r="AL15" i="5" l="1"/>
  <c r="AM15" i="5"/>
  <c r="AE15" i="5"/>
  <c r="I15" i="12" l="1"/>
  <c r="M15" i="7" l="1"/>
  <c r="Q15" i="7" s="1"/>
  <c r="Q4" i="7" s="1"/>
  <c r="P15" i="7"/>
  <c r="O15" i="7"/>
  <c r="N15" i="7"/>
  <c r="K15" i="12" l="1"/>
  <c r="F15" i="9" l="1" a="1"/>
  <c r="F15" i="9" s="1"/>
  <c r="X15" i="9" s="1"/>
  <c r="W15" i="9" l="1"/>
  <c r="H15" i="9"/>
  <c r="F15" i="7"/>
  <c r="F4" i="7" s="1"/>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AC15" i="5"/>
  <c r="AA15" i="5"/>
  <c r="Z15" i="5"/>
  <c r="W15" i="5"/>
  <c r="U15" i="5"/>
  <c r="T15" i="5"/>
  <c r="S15" i="5"/>
  <c r="R15" i="5"/>
  <c r="X15" i="5" s="1"/>
  <c r="Q15" i="5"/>
  <c r="AH15" i="5"/>
  <c r="AG15" i="5"/>
  <c r="AF15" i="5"/>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L4" i="5" l="1"/>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Z15" i="9"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S4" i="5"/>
  <c r="AT4" i="5"/>
  <c r="AV15" i="5"/>
  <c r="AV4" i="5" l="1"/>
  <c r="BF15" i="5"/>
  <c r="BF4" i="5" s="1"/>
  <c r="BE4" i="5" s="1"/>
  <c r="AZ15" i="5"/>
  <c r="BA15" i="5" s="1"/>
  <c r="BA4" i="5" s="1"/>
  <c r="AX4" i="5"/>
  <c r="AY4" i="5" s="1"/>
  <c r="AW4" i="5"/>
  <c r="AU4" i="5"/>
  <c r="AZ4" i="5" l="1"/>
  <c r="BB4" i="5" s="1"/>
  <c r="BC15" i="5"/>
  <c r="BD15" i="5" s="1"/>
  <c r="BD4" i="5" s="1"/>
  <c r="L15" i="12"/>
  <c r="M15" i="12" s="1"/>
  <c r="BC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<sst xmlns="http://schemas.openxmlformats.org/spreadsheetml/2006/main" count="2297" uniqueCount="679">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</sst>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626</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440</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441</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C16" sqref="C16:C19"/>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453</v>
      </c>
      <c r="C3" s="178" t="s">
        <v>493</v>
      </c>
      <c r="D3" s="65" t="s">
        <v>454</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F3876"/>
  <sheetViews>
    <sheetView zoomScale="80" zoomScaleNormal="80" workbookViewId="0">
      <pane xSplit="5" ySplit="14" topLeftCell="AF15" activePane="bottomRight" state="frozen"/>
      <selection pane="topRight"/>
      <selection pane="bottomLeft"/>
      <selection pane="bottomRight" activeCell="AT4" sqref="AT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459</v>
      </c>
      <c r="G1" s="183" t="s">
        <v>526</v>
      </c>
      <c r="H1" s="154"/>
      <c r="I1" s="155"/>
      <c r="J1" s="154"/>
      <c r="K1" s="183" t="s">
        <v>511</v>
      </c>
      <c r="L1" s="153"/>
      <c r="M1" s="152"/>
      <c r="N1" s="156"/>
      <c r="O1" s="154"/>
      <c r="P1" s="154"/>
      <c r="Q1" s="357" t="s">
        <v>436</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437</v>
      </c>
      <c r="B2" s="397"/>
      <c r="C2" s="2"/>
      <c r="D2" s="2"/>
      <c r="E2" s="13"/>
      <c r="F2" s="51"/>
      <c r="G2" s="51"/>
      <c r="H2" s="43"/>
      <c r="I2" s="53"/>
      <c r="J2" s="43"/>
      <c r="K2" s="51"/>
      <c r="L2" s="43"/>
      <c r="M2" s="53"/>
      <c r="N2" s="46"/>
      <c r="O2" s="43"/>
      <c r="P2" s="43"/>
      <c r="Q2" s="390" t="s">
        <v>512</v>
      </c>
      <c r="R2" s="46"/>
      <c r="S2" s="46"/>
      <c r="T2" s="76"/>
      <c r="U2" s="46"/>
      <c r="V2" s="3"/>
      <c r="W2" s="46"/>
      <c r="X2" s="105"/>
      <c r="Y2" s="3"/>
      <c r="Z2" s="307"/>
      <c r="AA2" s="307"/>
      <c r="AB2" s="105"/>
      <c r="AC2" s="46"/>
      <c r="AD2" s="105"/>
      <c r="AE2" s="76" t="s">
        <v>494</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527</v>
      </c>
      <c r="G3" s="89" t="s">
        <v>1</v>
      </c>
      <c r="H3" s="123" t="s">
        <v>0</v>
      </c>
      <c r="I3" s="120" t="s">
        <v>23</v>
      </c>
      <c r="J3" s="123" t="s">
        <v>22</v>
      </c>
      <c r="K3" s="89" t="s">
        <v>1</v>
      </c>
      <c r="L3" s="123" t="s">
        <v>0</v>
      </c>
      <c r="M3" s="269" t="s">
        <v>513</v>
      </c>
      <c r="N3" s="62" t="s">
        <v>23</v>
      </c>
      <c r="O3" s="123" t="s">
        <v>22</v>
      </c>
      <c r="P3" s="123" t="s">
        <v>384</v>
      </c>
      <c r="Q3" s="391" t="s">
        <v>514</v>
      </c>
      <c r="R3" s="173" t="s">
        <v>455</v>
      </c>
      <c r="S3" s="173" t="s">
        <v>456</v>
      </c>
      <c r="T3" s="277" t="s">
        <v>515</v>
      </c>
      <c r="U3" s="173" t="s">
        <v>516</v>
      </c>
      <c r="V3" s="174" t="s">
        <v>517</v>
      </c>
      <c r="W3" s="173" t="s">
        <v>518</v>
      </c>
      <c r="X3" s="283" t="s">
        <v>519</v>
      </c>
      <c r="Y3" s="174" t="s">
        <v>520</v>
      </c>
      <c r="Z3" s="308" t="s">
        <v>521</v>
      </c>
      <c r="AA3" s="308" t="s">
        <v>522</v>
      </c>
      <c r="AB3" s="283" t="s">
        <v>523</v>
      </c>
      <c r="AC3" s="173" t="s">
        <v>524</v>
      </c>
      <c r="AD3" s="283" t="s">
        <v>525</v>
      </c>
      <c r="AE3" s="277" t="s">
        <v>495</v>
      </c>
      <c r="AF3" s="173" t="s">
        <v>457</v>
      </c>
      <c r="AG3" s="209" t="s">
        <v>496</v>
      </c>
      <c r="AH3" s="209" t="s">
        <v>497</v>
      </c>
      <c r="AI3" s="209" t="s">
        <v>458</v>
      </c>
      <c r="AJ3" s="210" t="s">
        <v>498</v>
      </c>
      <c r="AK3" s="63" t="s">
        <v>499</v>
      </c>
      <c r="AL3" s="322" t="s">
        <v>674</v>
      </c>
      <c r="AM3" s="172" t="s">
        <v>500</v>
      </c>
      <c r="AN3" s="259" t="s">
        <v>459</v>
      </c>
      <c r="AO3" s="218" t="s">
        <v>501</v>
      </c>
      <c r="AP3" s="289" t="s">
        <v>502</v>
      </c>
      <c r="AQ3" s="210" t="s">
        <v>503</v>
      </c>
      <c r="AR3" s="283" t="s">
        <v>504</v>
      </c>
      <c r="AS3" s="63" t="s">
        <v>505</v>
      </c>
      <c r="AT3" s="172" t="s">
        <v>678</v>
      </c>
      <c r="AU3" s="283" t="s">
        <v>507</v>
      </c>
      <c r="AV3" s="383" t="s">
        <v>508</v>
      </c>
      <c r="AW3" s="262" t="s">
        <v>460</v>
      </c>
      <c r="AX3" s="272" t="s">
        <v>461</v>
      </c>
      <c r="AY3" s="151" t="s">
        <v>462</v>
      </c>
      <c r="AZ3" s="30" t="s">
        <v>491</v>
      </c>
      <c r="BA3" s="316" t="s">
        <v>509</v>
      </c>
      <c r="BB3" s="210" t="s">
        <v>463</v>
      </c>
      <c r="BC3" s="30" t="s">
        <v>492</v>
      </c>
      <c r="BD3" s="218" t="s">
        <v>510</v>
      </c>
      <c r="BE3" s="262" t="s">
        <v>464</v>
      </c>
      <c r="BF3" s="30" t="s">
        <v>627</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f>SUBTOTAL(109,AL$15:INDEX(AL:AL,COUNTA($B:$B)+14-COUNTA($B$1:$B$14)))</f>
        <v>0</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484</v>
      </c>
      <c r="AC8" s="230" t="s">
        <v>41</v>
      </c>
      <c r="AE8" s="280"/>
      <c r="AF8" s="230" t="s">
        <v>446</v>
      </c>
      <c r="AI8" s="230" t="s">
        <v>118</v>
      </c>
      <c r="AN8" s="242" t="s">
        <v>62</v>
      </c>
      <c r="AO8" s="227" t="s">
        <v>121</v>
      </c>
      <c r="AU8" s="121"/>
      <c r="AV8" s="386" t="s">
        <v>64</v>
      </c>
      <c r="AZ8" s="227" t="s">
        <v>487</v>
      </c>
      <c r="BC8" s="227" t="s">
        <v>489</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488</v>
      </c>
      <c r="BC9" s="227" t="s">
        <v>490</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451</v>
      </c>
      <c r="S14" s="167" t="s">
        <v>438</v>
      </c>
      <c r="T14" s="186" t="s">
        <v>131</v>
      </c>
      <c r="U14" s="167" t="s">
        <v>130</v>
      </c>
      <c r="V14" s="168" t="s">
        <v>391</v>
      </c>
      <c r="W14" s="167" t="s">
        <v>132</v>
      </c>
      <c r="X14" s="169" t="s">
        <v>395</v>
      </c>
      <c r="Y14" s="168" t="s">
        <v>196</v>
      </c>
      <c r="Z14" s="312" t="s">
        <v>439</v>
      </c>
      <c r="AA14" s="312" t="s">
        <v>356</v>
      </c>
      <c r="AB14" s="169" t="s">
        <v>392</v>
      </c>
      <c r="AC14" s="167" t="s">
        <v>428</v>
      </c>
      <c r="AD14" s="169" t="s">
        <v>427</v>
      </c>
      <c r="AE14" s="186" t="s">
        <v>432</v>
      </c>
      <c r="AF14" s="167" t="s">
        <v>431</v>
      </c>
      <c r="AG14" s="164" t="s">
        <v>450</v>
      </c>
      <c r="AH14" s="164" t="s">
        <v>444</v>
      </c>
      <c r="AI14" s="164" t="s">
        <v>393</v>
      </c>
      <c r="AJ14" s="193" t="s">
        <v>398</v>
      </c>
      <c r="AK14" s="164" t="s">
        <v>396</v>
      </c>
      <c r="AL14" s="381" t="s">
        <v>675</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485</v>
      </c>
      <c r="BA14" s="319" t="s">
        <v>419</v>
      </c>
      <c r="BB14" s="293" t="s">
        <v>363</v>
      </c>
      <c r="BC14" s="166" t="s">
        <v>486</v>
      </c>
      <c r="BD14" s="166" t="s">
        <v>429</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f>
        <v/>
      </c>
      <c r="R15" s="37" t="str">
        <f>IF(LEFT($B15,4)="_Mil","",_xlfn.IFNA(ROUND(INDEX(Spectrum!$N:$N,MATCH(RIGHT($B15,13)&amp;"|"&amp;$C15&amp;"|"&amp;$D15&amp;"|"&amp;R$14&amp;"|"&amp;"CY2025Q3",Spectrum!$R:$R,0)),0),""))</f>
        <v/>
      </c>
      <c r="S15" s="37" t="str">
        <f>IF(LEFT($B15,4)="_Mil","",_xlfn.IFNA(ROUND(INDEX(Spectrum!$N:$N,MATCH(RIGHT($B15,13)&amp;"|"&amp;$C15&amp;"|"&amp;$D15&amp;"|"&amp;S$14&amp;"|"&amp;"CY2025Q3",Spectrum!$R:$R,0)),0),""))</f>
        <v/>
      </c>
      <c r="T15" s="69" t="str">
        <f>IF(LEFT($B15,4)="_Mil","",_xlfn.IFNA(INDEX(Spectrum!$N:$N,MATCH(RIGHT($B15,13)&amp;"|"&amp;$C15&amp;"|"&amp;$D15&amp;"|"&amp;T$14&amp;"|"&amp;"CY2025Q3",Spectrum!$R:$R,0)),""))</f>
        <v/>
      </c>
      <c r="U15" s="37" t="str">
        <f>IF(LEFT($B15,4)="_Mil","",_xlfn.IFNA(ROUND(INDEX(Spectrum!$N:$N,MATCH(RIGHT($B15,13)&amp;"|"&amp;$C15&amp;"|"&amp;$D15&amp;"|"&amp;U$14&amp;"|"&amp;"CY2025Q3",Spectrum!$R:$R,0)),0),""))</f>
        <v/>
      </c>
      <c r="V15" s="82" t="str">
        <f>IF(OR(SUM($R15)=0,LEFT($B15,4)="_Mil"),"",ROUND(SUM($U15)/$R15,2))</f>
        <v/>
      </c>
      <c r="W15" s="36" t="str">
        <f>IF(LEFT($B15,4)="_Mil","",_xlfn.IFNA(ROUND(INDEX(Spectrum!$N:$N,MATCH(RIGHT($B15,13)&amp;"|"&amp;$C15&amp;"|"&amp;$D15&amp;"|"&amp;W$14&amp;"|"&amp;"CY2025Q3",Spectrum!$R:$R,0)),0),""))</f>
        <v/>
      </c>
      <c r="X15" s="285" t="str">
        <f>IF(LEFT($B15,4)="_Mil","",IFERROR(1/(1/INDEX(Spectrum!$N:$N,MATCH(RIGHT($B15,13)&amp;"|"&amp;$C15&amp;"|"&amp;$D15&amp;"|"&amp;X$14&amp;"|"&amp;"CY2025Q3",Spectrum!$R:$R,0))),IF(SUM($R15)=0,"",SUM($W15)/$R15)))</f>
        <v/>
      </c>
      <c r="Y15" s="82" t="str">
        <f>IF(OR(LEFT($B15,4)="_Mil",SUM($U15)=0),"",SUM($W15)/$U15)</f>
        <v/>
      </c>
      <c r="Z15" s="310" t="str">
        <f>IF(LEFT($B15,4)="_Mil","",_xlfn.IFNA(ROUND(INDEX(Spectrum!$N:$N,MATCH(RIGHT($B15,13)&amp;"|"&amp;$C15&amp;"|"&amp;$D15&amp;"|"&amp;Z$14&amp;"|"&amp;"CY2025Q3",Spectrum!$R:$R,0)),0),""))</f>
        <v/>
      </c>
      <c r="AA15" s="326" t="str">
        <f>IF(LEFT($B15,4)="_Mil","",_xlfn.IFNA(ROUND(INDEX(Spectrum!$N:$N,MATCH(RIGHT($B15,13)&amp;"|"&amp;$C15&amp;"|"&amp;$D15&amp;"|"&amp;AA$14&amp;"|"&amp;"CY2025Q3",Spectrum!$R:$R,0)),0),""))</f>
        <v/>
      </c>
      <c r="AB15" s="285" t="str">
        <f>IF(OR(LEFT($B15,4)="_Mil",SUM($W15)=0),"",ROUND(SUM($AA15)/$W15,2))</f>
        <v/>
      </c>
      <c r="AC15" s="37" t="str">
        <f>IF(LEFT($B15,4)="_Mil","",_xlfn.IFNA(ROUND(INDEX(Spectrum!$N:$N,MATCH(RIGHT($B15,13)&amp;"|"&amp;$C15&amp;"|"&amp;$D15&amp;"|"&amp;AC$14&amp;"|"&amp;"CY2025Q3",Spectrum!$R:$R,0)),0),""))</f>
        <v/>
      </c>
      <c r="AD15" s="285" t="str">
        <f>IF(OR(LEFT($B15,4)="_Mil",SUM($AA15)=0),"",SUM($AC15)/$AA15)</f>
        <v/>
      </c>
      <c r="AE15" s="281" t="str">
        <f>IF(LEFT($B15,4)="_Mil","",_xlfn.IFNA(INDEX(Spectrum!$N:$N,MATCH(RIGHT($B15,13)&amp;"|"&amp;$C15&amp;"|"&amp;$D15&amp;"|"&amp;AE$14&amp;"|"&amp;"CY2026Q3",Spectrum!$R:$R,0)),""))</f>
        <v/>
      </c>
      <c r="AF15" s="148" t="str">
        <f>IF(LEFT($B15,4)="_Mil","",_xlfn.IFNA(ROUND(INDEX(Spectrum!$N:$N,MATCH(RIGHT($B15,13)&amp;"|"&amp;$C15&amp;"|"&amp;$D15&amp;"|"&amp;AF$14&amp;"|"&amp;"CY2026Q3",Spectrum!$R:$R,0)),0),""))</f>
        <v/>
      </c>
      <c r="AG15" s="45" t="str">
        <f>IF(LEFT($B15,4)="_Mil","",_xlfn.IFNA(ROUND(INDEX(Spectrum!$N:$N,MATCH(RIGHT($B15,13)&amp;"|"&amp;$C15&amp;"|"&amp;$D15&amp;"|"&amp;AG$14&amp;"|"&amp;"CY2026Q3",Spectrum!$R:$R,0)),0),""))</f>
        <v/>
      </c>
      <c r="AH15" s="148" t="str">
        <f>IF(LEFT($B15,4)="_Mil","",_xlfn.IFNA(ROUND(INDEX(Spectrum!$N:$N,MATCH(RIGHT($B15,13)&amp;"|"&amp;$C15&amp;"|"&amp;$D15&amp;"|"&amp;AH$14&amp;"|"&amp;"CY2026Q3",Spectrum!$R:$R,0)),0),""))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Q1:AK1 AO1:AP1 BA1 BD1">
    <cfRule type="expression" dxfId="101" priority="3921">
      <formula>AND(ROW($Q1)&gt;14,$E1&lt;&gt;"",LEFT($B1,4)="_Mil")</formula>
    </cfRule>
  </conditionalFormatting>
  <conditionalFormatting sqref="Q2:AK1048576 AO2:AP1048576 BA2:BA1048576 BD2:BD1048576">
    <cfRule type="expression" dxfId="100" priority="4">
      <formula>AND(ROW(#REF!)&gt;14,$E2&lt;&gt;"",LEFT($B2,4)="_Mil")</formula>
    </cfRule>
  </conditionalFormatting>
  <conditionalFormatting sqref="T1:T1048576 V1:V1048576 X1:Y1048576 AB1:AB1048576 AD1:AE1048576 AP1:AR1048576 AU1:AU1048576 AW1:AW1048576 AY1:AY1048576 BB1:BB1048576 BE1:BE1048576">
    <cfRule type="expression" dxfId="99" priority="7">
      <formula>AND(ISNUMBER(T1),T1&gt;1)</formula>
    </cfRule>
  </conditionalFormatting>
  <conditionalFormatting sqref="V1:V1048576 Y1:Y1048576 AB1:AB1048576 AD1:AD1048576 AY1:AY1048576 BB1:BB1048576 BE1:BE1048576">
    <cfRule type="expression" dxfId="98" priority="14">
      <formula>AND(ISNUMBER(V1),V1&lt;0.95)</formula>
    </cfRule>
  </conditionalFormatting>
  <conditionalFormatting sqref="X1:X1048576 AJ1:AJ1048576 AP1:AP1048576">
    <cfRule type="expression" dxfId="97" priority="16">
      <formula>AND(ISNUMBER(X1),X1&lt;0.9)</formula>
    </cfRule>
  </conditionalFormatting>
  <conditionalFormatting sqref="AI1:AI1048576">
    <cfRule type="expression" dxfId="96" priority="6">
      <formula>AND(ISNUMBER($AI1),ROW($AI1)&gt;14,SUM($AI1)=SUM($AH1))</formula>
    </cfRule>
    <cfRule type="expression" dxfId="95" priority="8">
      <formula>AND(ISNUMBER($AI1),ROW($AI1)&gt;14,SUM($AI1)=SUM($AG1))</formula>
    </cfRule>
  </conditionalFormatting>
  <conditionalFormatting sqref="AJ1:AJ1048576">
    <cfRule type="expression" dxfId="94" priority="13">
      <formula>AND(ISNUMBER(AJ1),AJ1&gt;1)</formula>
    </cfRule>
  </conditionalFormatting>
  <conditionalFormatting sqref="AQ1:AR1048576">
    <cfRule type="expression" dxfId="93" priority="12">
      <formula>AND(ISNUMBER(AQ1),AQ1&lt;0.98)</formula>
    </cfRule>
  </conditionalFormatting>
  <conditionalFormatting sqref="AU1:AU1048576">
    <cfRule type="expression" dxfId="92" priority="10">
      <formula>AND(ISNUMBER(AU1),AU1&lt;1)</formula>
    </cfRule>
  </conditionalFormatting>
  <conditionalFormatting sqref="AW1:AW1048576">
    <cfRule type="expression" dxfId="91"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AC15" activePane="bottomRight" state="frozen"/>
      <selection pane="topRight"/>
      <selection pane="bottomLeft"/>
      <selection pane="bottomRight" activeCell="AH15" sqref="AH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559</v>
      </c>
      <c r="F3" s="218" t="s">
        <v>560</v>
      </c>
      <c r="G3" s="229" t="s">
        <v>549</v>
      </c>
      <c r="H3" s="96" t="s">
        <v>561</v>
      </c>
      <c r="I3" s="218" t="s">
        <v>528</v>
      </c>
      <c r="J3" s="89" t="s">
        <v>562</v>
      </c>
      <c r="K3" s="221" t="s">
        <v>469</v>
      </c>
      <c r="L3" s="89" t="s">
        <v>609</v>
      </c>
      <c r="M3" s="61" t="s">
        <v>563</v>
      </c>
      <c r="N3" s="173" t="s">
        <v>564</v>
      </c>
      <c r="O3" s="218" t="s">
        <v>529</v>
      </c>
      <c r="P3" s="209" t="s">
        <v>530</v>
      </c>
      <c r="Q3" s="329" t="s">
        <v>531</v>
      </c>
      <c r="R3" s="89" t="s">
        <v>565</v>
      </c>
      <c r="S3" s="194" t="s">
        <v>503</v>
      </c>
      <c r="T3" s="194" t="s">
        <v>504</v>
      </c>
      <c r="U3" s="61" t="s">
        <v>532</v>
      </c>
      <c r="V3" s="61" t="s">
        <v>506</v>
      </c>
      <c r="W3" s="195" t="s">
        <v>507</v>
      </c>
      <c r="X3" s="30" t="s">
        <v>533</v>
      </c>
      <c r="Y3" s="297" t="s">
        <v>460</v>
      </c>
      <c r="Z3" s="295" t="s">
        <v>461</v>
      </c>
      <c r="AA3" s="298" t="s">
        <v>462</v>
      </c>
      <c r="AB3" s="30" t="s">
        <v>534</v>
      </c>
      <c r="AC3" s="297" t="s">
        <v>463</v>
      </c>
      <c r="AD3" s="30" t="s">
        <v>535</v>
      </c>
      <c r="AE3" s="60" t="s">
        <v>566</v>
      </c>
      <c r="AF3" s="59" t="s">
        <v>567</v>
      </c>
      <c r="AG3" s="194" t="s">
        <v>464</v>
      </c>
      <c r="AH3" s="194" t="s">
        <v>536</v>
      </c>
      <c r="AI3" s="30" t="s">
        <v>537</v>
      </c>
      <c r="AJ3" s="218" t="s">
        <v>538</v>
      </c>
      <c r="AK3" s="60" t="s">
        <v>568</v>
      </c>
      <c r="AL3" s="218" t="s">
        <v>539</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433</v>
      </c>
      <c r="F14" s="187" t="s">
        <v>434</v>
      </c>
      <c r="G14" s="205" t="s">
        <v>435</v>
      </c>
      <c r="H14" s="188" t="s">
        <v>166</v>
      </c>
      <c r="I14" s="187" t="s">
        <v>167</v>
      </c>
      <c r="J14" s="188" t="s">
        <v>155</v>
      </c>
      <c r="K14" s="187" t="s">
        <v>156</v>
      </c>
      <c r="L14" s="188" t="s">
        <v>242</v>
      </c>
      <c r="M14" s="167" t="s">
        <v>243</v>
      </c>
      <c r="N14" s="167" t="s">
        <v>410</v>
      </c>
      <c r="O14" s="187" t="s">
        <v>162</v>
      </c>
      <c r="P14" s="167" t="s">
        <v>442</v>
      </c>
      <c r="Q14" s="186" t="s">
        <v>443</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V17" sqref="AV17"/>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479</v>
      </c>
      <c r="D3" s="113" t="s">
        <v>480</v>
      </c>
      <c r="E3" s="115" t="s">
        <v>481</v>
      </c>
      <c r="F3" s="144" t="s">
        <v>228</v>
      </c>
      <c r="G3" s="134" t="s">
        <v>229</v>
      </c>
      <c r="H3" s="134" t="s">
        <v>232</v>
      </c>
      <c r="I3" s="31" t="s">
        <v>230</v>
      </c>
      <c r="J3" s="31" t="s">
        <v>231</v>
      </c>
      <c r="K3" s="110" t="s">
        <v>479</v>
      </c>
      <c r="L3" s="115" t="s">
        <v>481</v>
      </c>
      <c r="M3" s="144" t="s">
        <v>228</v>
      </c>
      <c r="N3" s="134" t="s">
        <v>229</v>
      </c>
      <c r="O3" s="134" t="s">
        <v>232</v>
      </c>
      <c r="P3" s="31" t="s">
        <v>230</v>
      </c>
      <c r="Q3" s="31" t="s">
        <v>231</v>
      </c>
      <c r="R3" s="110" t="s">
        <v>479</v>
      </c>
      <c r="S3" s="115" t="s">
        <v>481</v>
      </c>
      <c r="T3" s="144" t="s">
        <v>228</v>
      </c>
      <c r="U3" s="134" t="s">
        <v>229</v>
      </c>
      <c r="V3" s="134" t="s">
        <v>232</v>
      </c>
      <c r="W3" s="31" t="s">
        <v>230</v>
      </c>
      <c r="X3" s="31" t="s">
        <v>231</v>
      </c>
      <c r="Y3" s="110" t="s">
        <v>479</v>
      </c>
      <c r="Z3" s="115" t="s">
        <v>481</v>
      </c>
      <c r="AA3" s="144" t="s">
        <v>228</v>
      </c>
      <c r="AB3" s="134" t="s">
        <v>229</v>
      </c>
      <c r="AC3" s="134" t="s">
        <v>232</v>
      </c>
      <c r="AD3" s="31" t="s">
        <v>230</v>
      </c>
      <c r="AE3" s="31" t="s">
        <v>231</v>
      </c>
      <c r="AF3" s="110" t="s">
        <v>479</v>
      </c>
      <c r="AG3" s="115" t="s">
        <v>481</v>
      </c>
      <c r="AH3" s="144" t="s">
        <v>228</v>
      </c>
      <c r="AI3" s="134" t="s">
        <v>229</v>
      </c>
      <c r="AJ3" s="134" t="s">
        <v>232</v>
      </c>
      <c r="AK3" s="31" t="s">
        <v>230</v>
      </c>
      <c r="AL3" s="31" t="s">
        <v>231</v>
      </c>
      <c r="AM3" s="110" t="s">
        <v>479</v>
      </c>
      <c r="AN3" s="115" t="s">
        <v>481</v>
      </c>
      <c r="AO3" s="144" t="s">
        <v>228</v>
      </c>
      <c r="AP3" s="134" t="s">
        <v>229</v>
      </c>
      <c r="AQ3" s="134" t="s">
        <v>232</v>
      </c>
      <c r="AR3" s="31" t="s">
        <v>230</v>
      </c>
      <c r="AS3" s="31" t="s">
        <v>231</v>
      </c>
      <c r="AT3" s="110" t="s">
        <v>479</v>
      </c>
      <c r="AU3" s="115" t="s">
        <v>481</v>
      </c>
      <c r="AV3" s="144" t="s">
        <v>228</v>
      </c>
      <c r="AW3" s="134" t="s">
        <v>229</v>
      </c>
      <c r="AX3" s="134" t="s">
        <v>232</v>
      </c>
      <c r="AY3" s="31" t="s">
        <v>230</v>
      </c>
      <c r="AZ3" s="31" t="s">
        <v>231</v>
      </c>
      <c r="BA3" s="110" t="s">
        <v>479</v>
      </c>
      <c r="BB3" s="115" t="s">
        <v>481</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1" priority="9">
      <formula>AND(ROW($F1)&gt;14,SUM($F1)&gt;$C1)</formula>
    </cfRule>
  </conditionalFormatting>
  <conditionalFormatting sqref="C1:E1048576 H1:J1048576">
    <cfRule type="expression" dxfId="80" priority="11">
      <formula>(($C1-$F1)+($E1-$G1))&lt;SUM($H1:$J1)</formula>
    </cfRule>
  </conditionalFormatting>
  <conditionalFormatting sqref="E1:E1048576 G1:G1048576">
    <cfRule type="expression" dxfId="79" priority="8">
      <formula>AND(ROW($G1)&gt;14,SUM($G1)&gt;$E1)</formula>
    </cfRule>
  </conditionalFormatting>
  <conditionalFormatting sqref="K1:K1048576 M1:M1048576">
    <cfRule type="expression" dxfId="78" priority="13">
      <formula>AND(ROW($M1)&gt;14,SUM($M1)&gt;$K1)</formula>
    </cfRule>
  </conditionalFormatting>
  <conditionalFormatting sqref="K1:L1048576 O1:Q1048576">
    <cfRule type="expression" dxfId="77" priority="15">
      <formula>(($K1-$M1)+($L1-$N1))&lt;SUM($O1:$Q1)</formula>
    </cfRule>
  </conditionalFormatting>
  <conditionalFormatting sqref="L1:L1048576 N1:N1048576">
    <cfRule type="expression" dxfId="76" priority="12">
      <formula>AND(ROW($N1)&gt;14,SUM($N1)&gt;$L1)</formula>
    </cfRule>
  </conditionalFormatting>
  <conditionalFormatting sqref="R1:R1048576 T1:T1048576">
    <cfRule type="expression" dxfId="75" priority="16">
      <formula>AND(ROW($T1)&gt;14,SUM($T1)&gt;$R1)</formula>
    </cfRule>
  </conditionalFormatting>
  <conditionalFormatting sqref="R1:S1048576 V1:X1048576">
    <cfRule type="expression" dxfId="74" priority="19">
      <formula>(($R1-$T1)+($S1-$U1))&lt;SUM($V1:$X1)</formula>
    </cfRule>
  </conditionalFormatting>
  <conditionalFormatting sqref="S1:S1048576 U1:U1048576">
    <cfRule type="expression" dxfId="73" priority="17">
      <formula>AND(ROW($U1)&gt;14,SUM($U1)&gt;$S1)</formula>
    </cfRule>
  </conditionalFormatting>
  <conditionalFormatting sqref="Y1:Y1048576 AA1:AA1048576">
    <cfRule type="expression" dxfId="72" priority="20">
      <formula>AND(ROW($AA1)&gt;14,SUM($AA1)&gt;$Y1)</formula>
    </cfRule>
  </conditionalFormatting>
  <conditionalFormatting sqref="Y1:Z1048576 AC1:AE1048576">
    <cfRule type="expression" dxfId="71" priority="23">
      <formula>(($Y1-$AA1)+($Z1-$AB1))&lt;SUM($AC1:$AE1)</formula>
    </cfRule>
  </conditionalFormatting>
  <conditionalFormatting sqref="Z1:Z1048576 AB1:AB1048576">
    <cfRule type="expression" dxfId="70" priority="21">
      <formula>AND(ROW($AB1)&gt;14,SUM($AB1)&gt;$Z1)</formula>
    </cfRule>
  </conditionalFormatting>
  <conditionalFormatting sqref="AF1:AF1048576 AH1:AH1048576">
    <cfRule type="expression" dxfId="69" priority="24">
      <formula>AND(ROW($AH1)&gt;14,SUM($AH1)&gt;$AF1)</formula>
    </cfRule>
  </conditionalFormatting>
  <conditionalFormatting sqref="AF1:AG1048576 AJ1:AL1048576">
    <cfRule type="expression" dxfId="68" priority="27">
      <formula>(($AF1-$AH1)+($AG1-$AI1))&lt;SUM($AJ1:$AL1)</formula>
    </cfRule>
  </conditionalFormatting>
  <conditionalFormatting sqref="AG1:AG1048576 AI1:AI1048576">
    <cfRule type="expression" dxfId="67" priority="25">
      <formula>AND(ROW($AI1)&gt;14,SUM($AI1)&gt;$AG1)</formula>
    </cfRule>
  </conditionalFormatting>
  <conditionalFormatting sqref="AM1:AM1048576 AO1:AO1048576">
    <cfRule type="expression" dxfId="66" priority="28">
      <formula>AND(ROW($AO1)&gt;14,SUM($AO1)&gt;$AM1)</formula>
    </cfRule>
  </conditionalFormatting>
  <conditionalFormatting sqref="AM1:AN1048576 AQ1:AS1048576">
    <cfRule type="expression" dxfId="65" priority="31">
      <formula>(($AM1-$AO1)+($AN1-$AP1))&lt;SUM($AQ1:$AS1)</formula>
    </cfRule>
  </conditionalFormatting>
  <conditionalFormatting sqref="AN1:AN1048576 AP1:AP1048576">
    <cfRule type="expression" dxfId="64" priority="29">
      <formula>AND(ROW($AP1)&gt;14,SUM($AP1)&gt;$AN1)</formula>
    </cfRule>
  </conditionalFormatting>
  <conditionalFormatting sqref="AT1:AT14 AV1:AV1048576 AT16:AT1048576">
    <cfRule type="expression" dxfId="63" priority="32">
      <formula>AND(ROW($AV1)&gt;14,SUM($AV1)&gt;$AT1)</formula>
    </cfRule>
  </conditionalFormatting>
  <conditionalFormatting sqref="AT15">
    <cfRule type="expression" dxfId="62" priority="1">
      <formula>AND(ROW($AO15)&gt;14,SUM($AO15)&gt;$AM15)</formula>
    </cfRule>
  </conditionalFormatting>
  <conditionalFormatting sqref="AT1:AU14 AX1:AZ1048576 AT16:AU1048576">
    <cfRule type="expression" dxfId="61" priority="35">
      <formula>(($AT1-$AV1)+($AU1-$AW1))&lt;SUM($AX1:$AZ1)</formula>
    </cfRule>
  </conditionalFormatting>
  <conditionalFormatting sqref="AT15:AU15">
    <cfRule type="expression" dxfId="60" priority="3">
      <formula>(($AM15-$AO15)+($AN15-$AP15))&lt;SUM($AQ15:$AS15)</formula>
    </cfRule>
  </conditionalFormatting>
  <conditionalFormatting sqref="AU1:AU14 AW1:AW1048576 AU16:AU1048576">
    <cfRule type="expression" dxfId="59" priority="33">
      <formula>AND(ROW($AW1)&gt;14,SUM($AW1)&gt;$AU1)</formula>
    </cfRule>
  </conditionalFormatting>
  <conditionalFormatting sqref="AU15">
    <cfRule type="expression" dxfId="58" priority="2">
      <formula>AND(ROW($AP15)&gt;14,SUM($AP15)&gt;$AN15)</formula>
    </cfRule>
  </conditionalFormatting>
  <conditionalFormatting sqref="BA1:BA1048576">
    <cfRule type="expression" dxfId="57" priority="48">
      <formula>AND(ROW($BC1)&gt;14,SUM($BC1)&gt;$BA1)</formula>
    </cfRule>
  </conditionalFormatting>
  <conditionalFormatting sqref="BA1:BB1048576">
    <cfRule type="expression" dxfId="56" priority="1139">
      <formula>(($BA1-$BC1)+($BB1-$BD1))&lt;SUM($BE1:$BG1)</formula>
    </cfRule>
  </conditionalFormatting>
  <conditionalFormatting sqref="BB1:BB1048576">
    <cfRule type="expression" dxfId="55" priority="1138">
      <formula>AND(ROW($BD1)&gt;14,SUM($BD1)&gt;$BB1)</formula>
    </cfRule>
  </conditionalFormatting>
  <conditionalFormatting sqref="BC1:BC1048576">
    <cfRule type="expression" dxfId="54" priority="36">
      <formula>AND(ROW($BC1)&gt;14,SUM($BC1)&gt;$BA1)</formula>
    </cfRule>
  </conditionalFormatting>
  <conditionalFormatting sqref="BD1:BD1048576">
    <cfRule type="expression" dxfId="53" priority="37">
      <formula>AND(ROW($BD1)&gt;14,SUM($BD1)&gt;$BB1)</formula>
    </cfRule>
  </conditionalFormatting>
  <conditionalFormatting sqref="BE1:BG1048576">
    <cfRule type="expression" dxfId="52"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90" zoomScaleNormal="90" workbookViewId="0">
      <pane xSplit="5" ySplit="14" topLeftCell="H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573</v>
      </c>
      <c r="G3" s="111" t="s">
        <v>548</v>
      </c>
      <c r="H3" s="112" t="s">
        <v>549</v>
      </c>
      <c r="I3" s="111" t="s">
        <v>550</v>
      </c>
      <c r="J3" s="112" t="s">
        <v>551</v>
      </c>
      <c r="K3" s="59" t="s">
        <v>610</v>
      </c>
      <c r="L3" s="59" t="s">
        <v>574</v>
      </c>
      <c r="M3" s="218" t="s">
        <v>575</v>
      </c>
      <c r="N3" s="218" t="s">
        <v>576</v>
      </c>
      <c r="O3" s="125" t="s">
        <v>577</v>
      </c>
      <c r="P3" s="194" t="s">
        <v>569</v>
      </c>
      <c r="Q3" s="221" t="s">
        <v>570</v>
      </c>
      <c r="R3" s="221" t="s">
        <v>571</v>
      </c>
      <c r="S3" s="210" t="s">
        <v>572</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1" priority="1">
      <formula>LEFT($B1,4)="_Mil"</formula>
    </cfRule>
  </conditionalFormatting>
  <conditionalFormatting sqref="F1:S1048576 U1:U1048576">
    <cfRule type="expression" dxfId="50" priority="7">
      <formula>AND(ISNUMBER(F1),F1&lt;0)</formula>
    </cfRule>
  </conditionalFormatting>
  <conditionalFormatting sqref="H1:H1048576 O1:P1048576 S1:S1048576">
    <cfRule type="expression" dxfId="49" priority="8">
      <formula>AND(ISNUMBER(H1),H1&gt;1)</formula>
    </cfRule>
  </conditionalFormatting>
  <conditionalFormatting sqref="M1:N1048576">
    <cfRule type="expression" dxfId="48" priority="3765">
      <formula>AND(ISNUMBER($M1),ISNUMBER($N1),$N1&lt;$M1)</formula>
    </cfRule>
  </conditionalFormatting>
  <conditionalFormatting sqref="P1:P1048576">
    <cfRule type="expression" dxfId="47" priority="3764">
      <formula>AND(ISNUMBER($P1),$P1&lt;0.8)</formula>
    </cfRule>
  </conditionalFormatting>
  <conditionalFormatting sqref="Q1:Q1048576">
    <cfRule type="expression" dxfId="46" priority="29">
      <formula>AND(ISNUMBER($Q1),$Q1&lt;$N1)</formula>
    </cfRule>
  </conditionalFormatting>
  <conditionalFormatting sqref="S1:S1048576">
    <cfRule type="expression" dxfId="45" priority="3">
      <formula>AND(SUM($R1)&lt;&gt;0,$S1="",LEFT($B1,4)&lt;&gt;"_Mil")</formula>
    </cfRule>
  </conditionalFormatting>
  <conditionalFormatting sqref="T1:T1048576">
    <cfRule type="expression" dxfId="44"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tabSelected="1" zoomScale="90" zoomScaleNormal="90" workbookViewId="0">
      <pane xSplit="5" ySplit="14" topLeftCell="H15" activePane="bottomRight" state="frozen"/>
      <selection pane="topRight"/>
      <selection pane="bottomLeft"/>
      <selection pane="bottomRight" activeCell="N15" sqref="N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624</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551</v>
      </c>
      <c r="G3" s="341" t="s">
        <v>668</v>
      </c>
      <c r="H3" s="341" t="s">
        <v>669</v>
      </c>
      <c r="I3" s="338" t="s">
        <v>670</v>
      </c>
      <c r="J3" s="341" t="s">
        <v>663</v>
      </c>
      <c r="K3" s="355" t="s">
        <v>664</v>
      </c>
      <c r="L3" s="113" t="s">
        <v>623</v>
      </c>
      <c r="M3" s="359" t="s">
        <v>671</v>
      </c>
      <c r="N3" s="195" t="s">
        <v>673</v>
      </c>
      <c r="O3" s="218" t="s">
        <v>672</v>
      </c>
      <c r="P3" s="109" t="s">
        <v>580</v>
      </c>
      <c r="Q3" s="60" t="s">
        <v>581</v>
      </c>
      <c r="R3" s="194" t="s">
        <v>101</v>
      </c>
      <c r="S3" s="218" t="s">
        <v>465</v>
      </c>
    </row>
    <row r="4" spans="1:19">
      <c r="A4" s="250"/>
      <c r="B4" s="15"/>
      <c r="C4" s="15"/>
      <c r="D4" s="15" t="s">
        <v>2</v>
      </c>
      <c r="E4" s="15"/>
      <c r="F4" s="67"/>
      <c r="G4" s="342"/>
      <c r="H4" s="342"/>
      <c r="I4" s="106"/>
      <c r="J4" s="342"/>
      <c r="K4" s="342"/>
      <c r="L4" s="35">
        <f>SUBTOTAL(109,L$15:INDEX(L:L,COUNTA($B:$B)+14-COUNTA($B$1:$B$14)))</f>
        <v>0</v>
      </c>
      <c r="M4" s="360">
        <v>0</v>
      </c>
      <c r="N4" s="106" t="s">
        <v>637</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657</v>
      </c>
      <c r="N8" s="350"/>
      <c r="O8" s="337" t="s">
        <v>657</v>
      </c>
      <c r="Q8" s="237" t="s">
        <v>102</v>
      </c>
      <c r="R8" s="122"/>
      <c r="S8" s="227" t="s">
        <v>102</v>
      </c>
    </row>
    <row r="9" spans="1:19">
      <c r="B9" s="5"/>
      <c r="C9" s="5"/>
      <c r="D9" s="5"/>
      <c r="E9" s="5"/>
      <c r="F9" s="68"/>
      <c r="G9" s="343"/>
      <c r="H9" s="343"/>
      <c r="I9" s="107"/>
      <c r="J9" s="343"/>
      <c r="K9" s="343"/>
      <c r="M9" s="365" t="s">
        <v>658</v>
      </c>
      <c r="N9" s="350"/>
      <c r="O9" s="337" t="s">
        <v>658</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628</v>
      </c>
      <c r="H14" s="344" t="s">
        <v>629</v>
      </c>
      <c r="I14" s="344" t="s">
        <v>630</v>
      </c>
      <c r="J14" s="344" t="s">
        <v>676</v>
      </c>
      <c r="K14" s="344" t="s">
        <v>677</v>
      </c>
      <c r="L14" s="164" t="s">
        <v>222</v>
      </c>
      <c r="M14" s="362" t="s">
        <v>200</v>
      </c>
      <c r="N14" s="169" t="s">
        <v>650</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f>INDEX(Cascade!$BF:$BF,MATCH($E15,Cascade!$E:$E,0))</f>
        <v>0</v>
      </c>
      <c r="M15" s="363" t="str">
        <f>IF(OR(SUM($L15)=0,SUM($L15)=0),"",ROUND(SUM($L15,$K15),0))</f>
        <v/>
      </c>
      <c r="N15" s="107" t="str">
        <f>IF(SUM($I15)=0,"",ROUND($I15,2))</f>
        <v/>
      </c>
      <c r="O15" s="33" t="str">
        <f>IF(SUM($M15)=0,"",IF(SUM($N15)=0,"ENTER YIELD",ROUND($M15/$N15,0)-$M15))</f>
        <v/>
      </c>
      <c r="P15" s="86" t="str">
        <f>IFERROR(1/(1/SUM($O15,#REF!)),"")</f>
        <v/>
      </c>
      <c r="R15" s="11" t="str">
        <f>IF(OR($C15="01-09",SUM($Q15)=0),"",0%)</f>
        <v/>
      </c>
      <c r="S15" s="33" t="str">
        <f>IF(OR($C15="01-09",SUM($Q15)=0),"",ROUND($Q15*(1+$R15),0))</f>
        <v/>
      </c>
    </row>
    <row r="16" spans="1:19">
      <c r="J16" s="313" t="s">
        <v>665</v>
      </c>
      <c r="M16" s="364" t="s">
        <v>625</v>
      </c>
    </row>
  </sheetData>
  <mergeCells count="1">
    <mergeCell ref="A2:B3"/>
  </mergeCells>
  <conditionalFormatting sqref="F1:K4 F5:F7 I5:K7 F8:K1048576">
    <cfRule type="expression" dxfId="43" priority="28">
      <formula>LEFT($B1,4)="_Mil"</formula>
    </cfRule>
  </conditionalFormatting>
  <conditionalFormatting sqref="F1:Q1048576 S1:S1048576">
    <cfRule type="expression" dxfId="42" priority="31">
      <formula>AND(ISNUMBER(F1),F1&lt;0)</formula>
    </cfRule>
  </conditionalFormatting>
  <conditionalFormatting sqref="M1:N1048576">
    <cfRule type="expression" dxfId="41" priority="52">
      <formula>AND(ISNUMBER(M1),M1&gt;1)</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548</v>
      </c>
      <c r="G3" s="111" t="s">
        <v>578</v>
      </c>
      <c r="H3" s="111" t="s">
        <v>475</v>
      </c>
      <c r="I3" s="111" t="s">
        <v>476</v>
      </c>
      <c r="J3" s="59" t="s">
        <v>611</v>
      </c>
      <c r="K3" s="59" t="s">
        <v>579</v>
      </c>
      <c r="L3" s="218" t="s">
        <v>468</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430</v>
      </c>
      <c r="I11" s="36" t="s">
        <v>430</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J15" sqref="J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612</v>
      </c>
      <c r="G3" s="59" t="s">
        <v>584</v>
      </c>
      <c r="H3" s="111" t="s">
        <v>585</v>
      </c>
      <c r="I3" s="111" t="s">
        <v>506</v>
      </c>
      <c r="J3" s="139" t="s">
        <v>613</v>
      </c>
      <c r="K3" s="194" t="s">
        <v>582</v>
      </c>
      <c r="L3" s="194" t="s">
        <v>583</v>
      </c>
      <c r="M3" s="30" t="s">
        <v>470</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90" zoomScaleNormal="90" workbookViewId="0">
      <pane xSplit="5" ySplit="14" topLeftCell="F15" activePane="bottomRight" state="frozen"/>
      <selection pane="topRight"/>
      <selection pane="bottomLeft"/>
      <selection pane="bottomRight" activeCell="U15" sqref="U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 min="25" max="26" width="11.796875" style="11" hidden="1" customWidth="1"/>
  </cols>
  <sheetData>
    <row r="1" spans="1:26" s="22" customFormat="1" ht="31.05" customHeight="1">
      <c r="A1" s="252" t="s">
        <v>32</v>
      </c>
      <c r="B1" s="4"/>
      <c r="C1" s="1"/>
      <c r="D1" s="1"/>
      <c r="E1" s="1"/>
      <c r="F1" s="185" t="s">
        <v>622</v>
      </c>
      <c r="G1" s="157"/>
      <c r="H1" s="345"/>
      <c r="I1" s="345"/>
      <c r="J1" s="345"/>
      <c r="K1" s="157"/>
      <c r="L1" s="157"/>
      <c r="M1" s="154"/>
      <c r="N1" s="154"/>
      <c r="O1" s="154"/>
      <c r="P1" s="185" t="s">
        <v>18</v>
      </c>
      <c r="Q1" s="160"/>
      <c r="R1" s="152"/>
      <c r="S1" s="152"/>
      <c r="T1" s="157"/>
      <c r="U1" s="159"/>
      <c r="V1" s="159"/>
      <c r="W1" s="154"/>
      <c r="X1" s="154"/>
      <c r="Y1" s="158"/>
      <c r="Z1" s="158"/>
    </row>
    <row r="2" spans="1:26"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c r="Y2" s="3"/>
      <c r="Z2" s="3"/>
    </row>
    <row r="3" spans="1:26" ht="117" customHeight="1">
      <c r="A3" s="249"/>
      <c r="B3" s="17"/>
      <c r="C3" s="17"/>
      <c r="D3" s="17"/>
      <c r="E3" s="17"/>
      <c r="F3" s="110" t="s">
        <v>459</v>
      </c>
      <c r="G3" s="194" t="s">
        <v>656</v>
      </c>
      <c r="H3" s="334" t="s">
        <v>635</v>
      </c>
      <c r="I3" s="334" t="s">
        <v>641</v>
      </c>
      <c r="J3" s="334" t="s">
        <v>642</v>
      </c>
      <c r="K3" s="194" t="s">
        <v>639</v>
      </c>
      <c r="L3" s="194" t="s">
        <v>640</v>
      </c>
      <c r="M3" s="30" t="s">
        <v>643</v>
      </c>
      <c r="N3" s="30" t="s">
        <v>644</v>
      </c>
      <c r="O3" s="113" t="s">
        <v>647</v>
      </c>
      <c r="P3" s="60" t="s">
        <v>621</v>
      </c>
      <c r="Q3" s="61" t="s">
        <v>645</v>
      </c>
      <c r="R3" s="347" t="s">
        <v>646</v>
      </c>
      <c r="S3" s="348" t="s">
        <v>648</v>
      </c>
      <c r="T3" s="194" t="s">
        <v>586</v>
      </c>
      <c r="U3" s="195" t="s">
        <v>587</v>
      </c>
      <c r="V3" s="195" t="s">
        <v>588</v>
      </c>
      <c r="W3" s="30" t="s">
        <v>466</v>
      </c>
      <c r="X3" s="30" t="s">
        <v>467</v>
      </c>
      <c r="Y3" s="131" t="s">
        <v>589</v>
      </c>
      <c r="Z3" s="131" t="s">
        <v>590</v>
      </c>
    </row>
    <row r="4" spans="1:26">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t="e">
        <f>IF(SUM(#REF!)*SUM(#REF!)=0,"",SUM($W$4)/(SUM(#REF!)*SUM(#REF!)))</f>
        <v>#REF!</v>
      </c>
      <c r="U4" s="106" t="e">
        <f>IF(SUM(#REF!)=0,"",$X$4/#REF!)</f>
        <v>#REF!</v>
      </c>
      <c r="V4" s="106" t="s">
        <v>637</v>
      </c>
      <c r="W4" s="32">
        <v>0</v>
      </c>
      <c r="X4" s="32">
        <v>0</v>
      </c>
      <c r="Y4" s="18" t="str">
        <f>IF(SUM($Q4)=0,"",(SUM(#REF!)-$Q4)/$Q4)</f>
        <v/>
      </c>
      <c r="Z4" s="18" t="str">
        <f>IF(SUM($R4)=0,"",(SUM(#REF!)-$R4)/$R4)</f>
        <v/>
      </c>
    </row>
    <row r="5" spans="1:26">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c r="Y5" s="11" t="s">
        <v>39</v>
      </c>
      <c r="Z5" s="11" t="s">
        <v>39</v>
      </c>
    </row>
    <row r="6" spans="1:26">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c r="Y6" s="11" t="s">
        <v>34</v>
      </c>
      <c r="Z6" s="11" t="s">
        <v>34</v>
      </c>
    </row>
    <row r="7" spans="1:26">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c r="Y7" s="11" t="s">
        <v>36</v>
      </c>
      <c r="Z7" s="11" t="s">
        <v>36</v>
      </c>
    </row>
    <row r="8" spans="1:26">
      <c r="I8" s="346" t="s">
        <v>661</v>
      </c>
      <c r="J8" s="346" t="s">
        <v>661</v>
      </c>
      <c r="M8" s="332" t="s">
        <v>659</v>
      </c>
      <c r="N8" s="332" t="s">
        <v>659</v>
      </c>
      <c r="Q8" s="230" t="s">
        <v>91</v>
      </c>
      <c r="R8" s="230" t="s">
        <v>91</v>
      </c>
      <c r="S8" s="349"/>
      <c r="T8" s="122"/>
      <c r="U8" s="350"/>
      <c r="V8" s="350"/>
      <c r="W8" s="227" t="s">
        <v>91</v>
      </c>
      <c r="X8" s="227" t="s">
        <v>91</v>
      </c>
      <c r="Y8" s="122"/>
      <c r="Z8" s="122"/>
    </row>
    <row r="9" spans="1:26">
      <c r="I9" s="346" t="s">
        <v>662</v>
      </c>
      <c r="J9" s="346" t="s">
        <v>662</v>
      </c>
      <c r="M9" s="332" t="s">
        <v>660</v>
      </c>
      <c r="N9" s="332" t="s">
        <v>660</v>
      </c>
      <c r="Q9" s="230" t="s">
        <v>92</v>
      </c>
      <c r="R9" s="230" t="s">
        <v>92</v>
      </c>
      <c r="S9" s="349"/>
      <c r="T9" s="122"/>
      <c r="U9" s="350"/>
      <c r="V9" s="350"/>
      <c r="W9" s="227" t="s">
        <v>92</v>
      </c>
      <c r="X9" s="227" t="s">
        <v>92</v>
      </c>
      <c r="Y9" s="122"/>
      <c r="Z9" s="122"/>
    </row>
    <row r="10" spans="1:26">
      <c r="I10" s="346" t="s">
        <v>55</v>
      </c>
      <c r="J10" s="346" t="s">
        <v>54</v>
      </c>
      <c r="M10" s="332" t="s">
        <v>55</v>
      </c>
      <c r="N10" s="332" t="s">
        <v>54</v>
      </c>
      <c r="Q10" s="230" t="s">
        <v>55</v>
      </c>
      <c r="R10" s="230" t="s">
        <v>54</v>
      </c>
      <c r="S10" s="349"/>
      <c r="T10" s="122"/>
      <c r="U10" s="350"/>
      <c r="V10" s="350"/>
      <c r="W10" s="227" t="s">
        <v>55</v>
      </c>
      <c r="X10" s="227" t="s">
        <v>54</v>
      </c>
      <c r="Y10" s="122"/>
      <c r="Z10" s="122"/>
    </row>
    <row r="11" spans="1:26">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c r="Y11" s="11" t="s">
        <v>307</v>
      </c>
      <c r="Z11" s="11" t="s">
        <v>307</v>
      </c>
    </row>
    <row r="12" spans="1:26">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c r="Y12" s="11" t="s">
        <v>89</v>
      </c>
      <c r="Z12" s="11" t="s">
        <v>89</v>
      </c>
    </row>
    <row r="14" spans="1:26">
      <c r="A14" s="251" t="s">
        <v>25</v>
      </c>
      <c r="B14" s="179" t="s">
        <v>3</v>
      </c>
      <c r="C14" s="163" t="s">
        <v>17</v>
      </c>
      <c r="D14" s="163" t="s">
        <v>4</v>
      </c>
      <c r="E14" s="163" t="s">
        <v>28</v>
      </c>
      <c r="F14" s="188" t="s">
        <v>141</v>
      </c>
      <c r="G14" s="168" t="s">
        <v>638</v>
      </c>
      <c r="H14" s="312" t="s">
        <v>636</v>
      </c>
      <c r="I14" s="312" t="s">
        <v>633</v>
      </c>
      <c r="J14" s="312" t="s">
        <v>634</v>
      </c>
      <c r="K14" s="168" t="s">
        <v>651</v>
      </c>
      <c r="L14" s="168" t="s">
        <v>652</v>
      </c>
      <c r="M14" s="187" t="s">
        <v>631</v>
      </c>
      <c r="N14" s="187" t="s">
        <v>632</v>
      </c>
      <c r="O14" s="164" t="s">
        <v>142</v>
      </c>
      <c r="P14" s="188" t="s">
        <v>378</v>
      </c>
      <c r="Q14" s="167" t="s">
        <v>152</v>
      </c>
      <c r="R14" s="164" t="s">
        <v>151</v>
      </c>
      <c r="S14" s="164" t="s">
        <v>654</v>
      </c>
      <c r="T14" s="168" t="s">
        <v>653</v>
      </c>
      <c r="U14" s="169" t="s">
        <v>655</v>
      </c>
      <c r="V14" s="169" t="s">
        <v>424</v>
      </c>
      <c r="W14" s="187" t="s">
        <v>154</v>
      </c>
      <c r="X14" s="187" t="s">
        <v>153</v>
      </c>
      <c r="Y14" s="168" t="s">
        <v>426</v>
      </c>
      <c r="Z14" s="168" t="s">
        <v>425</v>
      </c>
    </row>
    <row r="15" spans="1:26">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c r="Y15" s="11" t="str">
        <f>IF(SUM($Q15)=0,"",(SUM(#REF!)-$Q15)/$Q15)</f>
        <v/>
      </c>
      <c r="Z15" s="11" t="str">
        <f>IF(SUM($R15)=0,"",(SUM(#REF!)-$R15)/$R15)</f>
        <v/>
      </c>
    </row>
    <row r="16" spans="1:26">
      <c r="I16" s="401" t="s">
        <v>649</v>
      </c>
      <c r="J16" s="401"/>
      <c r="K16"/>
      <c r="L16"/>
      <c r="M16"/>
      <c r="N16"/>
      <c r="O16"/>
      <c r="S16" s="351"/>
      <c r="W16" s="352"/>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614</v>
      </c>
      <c r="H3" s="59" t="s">
        <v>597</v>
      </c>
      <c r="I3" s="194" t="s">
        <v>591</v>
      </c>
      <c r="J3" s="194" t="s">
        <v>592</v>
      </c>
      <c r="K3" s="194" t="s">
        <v>593</v>
      </c>
      <c r="L3" s="131" t="s">
        <v>594</v>
      </c>
      <c r="M3" s="194" t="s">
        <v>595</v>
      </c>
      <c r="N3" s="218" t="s">
        <v>596</v>
      </c>
      <c r="O3" s="218" t="s">
        <v>471</v>
      </c>
      <c r="P3" s="218" t="s">
        <v>472</v>
      </c>
      <c r="Q3" s="218" t="s">
        <v>473</v>
      </c>
      <c r="R3" s="218" t="s">
        <v>474</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598</v>
      </c>
      <c r="D3" s="59" t="s">
        <v>599</v>
      </c>
      <c r="E3" s="194" t="s">
        <v>369</v>
      </c>
      <c r="F3" s="194" t="s">
        <v>370</v>
      </c>
      <c r="G3" s="30" t="s">
        <v>477</v>
      </c>
      <c r="H3" s="30" t="s">
        <v>478</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606</v>
      </c>
      <c r="G3" s="321" t="s">
        <v>607</v>
      </c>
      <c r="H3" s="322" t="s">
        <v>600</v>
      </c>
      <c r="I3" s="209" t="s">
        <v>601</v>
      </c>
      <c r="J3" s="59" t="s">
        <v>608</v>
      </c>
      <c r="K3" s="209" t="s">
        <v>602</v>
      </c>
      <c r="L3" s="59" t="s">
        <v>615</v>
      </c>
      <c r="M3" s="59" t="s">
        <v>616</v>
      </c>
      <c r="N3" s="59" t="s">
        <v>617</v>
      </c>
      <c r="O3" s="59" t="s">
        <v>618</v>
      </c>
      <c r="P3" s="59" t="s">
        <v>619</v>
      </c>
      <c r="Q3" s="125" t="s">
        <v>620</v>
      </c>
      <c r="R3" s="174" t="s">
        <v>452</v>
      </c>
      <c r="S3" s="174" t="s">
        <v>603</v>
      </c>
      <c r="T3" s="218" t="s">
        <v>604</v>
      </c>
      <c r="U3" s="218" t="s">
        <v>605</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447</v>
      </c>
      <c r="I14" s="167" t="s">
        <v>448</v>
      </c>
      <c r="J14" s="187" t="s">
        <v>445</v>
      </c>
      <c r="K14" s="167" t="s">
        <v>449</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80" zoomScaleNormal="8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666</v>
      </c>
      <c r="G1" s="156"/>
      <c r="H1" s="156"/>
      <c r="I1" s="156"/>
      <c r="J1" s="156"/>
      <c r="K1" s="156"/>
      <c r="L1" s="156"/>
      <c r="M1" s="183" t="s">
        <v>667</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552</v>
      </c>
      <c r="G3" s="173" t="s">
        <v>553</v>
      </c>
      <c r="H3" s="173" t="s">
        <v>554</v>
      </c>
      <c r="I3" s="173" t="s">
        <v>555</v>
      </c>
      <c r="J3" s="173" t="s">
        <v>556</v>
      </c>
      <c r="K3" s="173" t="s">
        <v>557</v>
      </c>
      <c r="L3" s="173" t="s">
        <v>558</v>
      </c>
      <c r="M3" s="377" t="s">
        <v>540</v>
      </c>
      <c r="N3" s="367" t="s">
        <v>542</v>
      </c>
      <c r="O3" s="218" t="s">
        <v>543</v>
      </c>
      <c r="P3" s="218" t="s">
        <v>544</v>
      </c>
      <c r="Q3" s="375" t="s">
        <v>541</v>
      </c>
      <c r="R3" s="367" t="s">
        <v>545</v>
      </c>
      <c r="S3" s="218" t="s">
        <v>546</v>
      </c>
      <c r="T3" s="218" t="s">
        <v>547</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482</v>
      </c>
      <c r="H14" s="167" t="s">
        <v>134</v>
      </c>
      <c r="I14" s="167" t="s">
        <v>135</v>
      </c>
      <c r="J14" s="167" t="s">
        <v>136</v>
      </c>
      <c r="K14" s="167" t="s">
        <v>137</v>
      </c>
      <c r="L14" s="167" t="s">
        <v>138</v>
      </c>
      <c r="M14" s="192" t="s">
        <v>336</v>
      </c>
      <c r="N14" s="370" t="s">
        <v>483</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2024-10-14T18:32:06Z</dcterms:modified>
</cp:coreProperties>
</file>